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C5A2D6DA-D1FD-49E1-A30C-105776FE70B1}" xr6:coauthVersionLast="47" xr6:coauthVersionMax="47" xr10:uidLastSave="{00000000-0000-0000-0000-000000000000}"/>
  <bookViews>
    <workbookView xWindow="1170" yWindow="1170" windowWidth="21600" windowHeight="11385" tabRatio="878"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3" i="18" l="1"/>
  <c r="Q192" i="18"/>
  <c r="Q191" i="18"/>
  <c r="Q190" i="18"/>
  <c r="Q189" i="18"/>
  <c r="Q188" i="18"/>
  <c r="Q187" i="18"/>
  <c r="Q186" i="18"/>
  <c r="Q185" i="18"/>
  <c r="Q184" i="18"/>
  <c r="Q183" i="18"/>
  <c r="Q182" i="18"/>
  <c r="Q181" i="18"/>
  <c r="Q180" i="18"/>
  <c r="Q179" i="18"/>
  <c r="Q178" i="18"/>
  <c r="Q177" i="18"/>
  <c r="Q169" i="18"/>
  <c r="Q168" i="18"/>
  <c r="Q167" i="18"/>
  <c r="Q166" i="18"/>
  <c r="Q165" i="18"/>
  <c r="Q164" i="18"/>
  <c r="Q163" i="18"/>
  <c r="Q162" i="18"/>
  <c r="Q161" i="18"/>
  <c r="Q160" i="18"/>
  <c r="Q159" i="18"/>
  <c r="Q154" i="18"/>
  <c r="Q153" i="18"/>
  <c r="Q152" i="18"/>
  <c r="Q151" i="18"/>
  <c r="Q150" i="18"/>
  <c r="Q147" i="18"/>
  <c r="Q141" i="18"/>
  <c r="Q133" i="18"/>
  <c r="Q132" i="18"/>
  <c r="Q131" i="18"/>
  <c r="Q130" i="18"/>
  <c r="Q129" i="18"/>
  <c r="Q128" i="18"/>
  <c r="Q127" i="18"/>
  <c r="Q126" i="18"/>
  <c r="Q125" i="18"/>
  <c r="Q124" i="18"/>
  <c r="Q123" i="18"/>
  <c r="Q118" i="18"/>
  <c r="Q117" i="18"/>
  <c r="Q116" i="18"/>
  <c r="Q115" i="18"/>
  <c r="Q114" i="18"/>
  <c r="Q111" i="18"/>
  <c r="B55" i="31"/>
  <c r="B56" i="31"/>
  <c r="B57" i="31"/>
  <c r="B58" i="31"/>
  <c r="I21" i="24"/>
  <c r="I35" i="24" l="1"/>
  <c r="B52" i="31"/>
  <c r="B53" i="31"/>
  <c r="B54" i="31"/>
  <c r="B12" i="31" l="1"/>
  <c r="I37" i="24" l="1"/>
  <c r="C36" i="31" l="1"/>
  <c r="G36" i="31" s="1"/>
  <c r="B36" i="31"/>
  <c r="C42" i="31" l="1"/>
  <c r="C43" i="31"/>
  <c r="C44" i="31"/>
  <c r="C45" i="31"/>
  <c r="C46" i="31"/>
  <c r="C47" i="31"/>
  <c r="C48" i="31"/>
  <c r="C49" i="31"/>
  <c r="C50" i="31"/>
  <c r="C51" i="31"/>
  <c r="C52" i="31"/>
  <c r="C53" i="31"/>
  <c r="C54" i="31"/>
  <c r="C55" i="31"/>
  <c r="C56" i="31"/>
  <c r="C57" i="31"/>
  <c r="C58" i="31"/>
  <c r="C41" i="31"/>
  <c r="C13" i="31"/>
  <c r="C14" i="31"/>
  <c r="G14" i="31" s="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1" i="31"/>
  <c r="G18" i="31" l="1"/>
  <c r="G58" i="31"/>
  <c r="G57" i="31"/>
  <c r="G56" i="31"/>
  <c r="G55" i="31"/>
  <c r="G54" i="31"/>
  <c r="G53" i="31"/>
  <c r="G52" i="31"/>
  <c r="G51" i="31"/>
  <c r="G50" i="31"/>
  <c r="G49" i="31"/>
  <c r="G48" i="31"/>
  <c r="G47" i="31"/>
  <c r="G46" i="31"/>
  <c r="G45" i="31"/>
  <c r="G44" i="31"/>
  <c r="G43" i="31"/>
  <c r="G42" i="31"/>
  <c r="G41"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3" i="31"/>
  <c r="G12" i="31"/>
  <c r="G11" i="31"/>
  <c r="O97" i="18" l="1"/>
  <c r="I18" i="24" l="1"/>
  <c r="I16" i="24"/>
  <c r="I15" i="24"/>
  <c r="I22" i="24"/>
  <c r="O92" i="18"/>
  <c r="O93" i="18"/>
  <c r="O94" i="18"/>
  <c r="O95" i="18"/>
  <c r="O96" i="18"/>
  <c r="O91" i="18"/>
  <c r="Q88" i="18"/>
  <c r="Q87" i="18"/>
  <c r="Q72" i="18"/>
  <c r="Q81" i="18"/>
  <c r="Q66" i="18"/>
  <c r="Q60" i="18"/>
  <c r="Q54" i="18"/>
  <c r="Q46" i="18"/>
  <c r="Q41" i="18"/>
  <c r="Q36" i="18"/>
  <c r="Q31" i="18"/>
  <c r="Q26" i="18"/>
  <c r="Q21" i="18"/>
  <c r="I23" i="24" l="1"/>
  <c r="I17" i="24"/>
  <c r="I25" i="24" s="1"/>
  <c r="I43" i="24"/>
  <c r="I29" i="24" l="1"/>
  <c r="I27" i="24"/>
  <c r="D10" i="18" s="1"/>
  <c r="I19" i="24"/>
  <c r="D8" i="18" l="1"/>
  <c r="I46" i="24" l="1"/>
  <c r="I47" i="24" l="1"/>
  <c r="I50" i="24" s="1"/>
  <c r="Q96" i="18" l="1"/>
  <c r="Q92" i="18"/>
  <c r="Q84" i="18"/>
  <c r="Q74" i="18"/>
  <c r="Q67" i="18"/>
  <c r="Q57" i="18"/>
  <c r="Q47" i="18"/>
  <c r="Q37" i="18"/>
  <c r="Q27" i="18"/>
  <c r="Q95" i="18"/>
  <c r="Q91" i="18"/>
  <c r="Q73" i="18"/>
  <c r="Q63" i="18"/>
  <c r="Q56" i="18"/>
  <c r="Q43" i="18"/>
  <c r="Q33" i="18"/>
  <c r="Q23" i="18"/>
  <c r="Q83" i="18"/>
  <c r="Q94" i="18"/>
  <c r="Q105" i="18"/>
  <c r="Q82" i="18"/>
  <c r="Q69" i="18"/>
  <c r="Q62" i="18"/>
  <c r="Q55" i="18"/>
  <c r="Q42" i="18"/>
  <c r="Q32" i="18"/>
  <c r="Q22" i="18"/>
  <c r="Q97" i="18"/>
  <c r="Q93" i="18"/>
  <c r="Q104" i="18"/>
  <c r="Q75" i="18"/>
  <c r="Q68" i="18"/>
  <c r="Q61" i="18"/>
  <c r="Q48" i="18"/>
  <c r="Q38" i="18"/>
  <c r="Q28" i="18"/>
  <c r="D9"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<sst xmlns="http://schemas.openxmlformats.org/spreadsheetml/2006/main" count="751" uniqueCount="343">
  <si>
    <t>Tarievenmodule transporttarieven 2023 Elektriciteit</t>
  </si>
  <si>
    <t>Over dit bestand</t>
  </si>
  <si>
    <t>Zaaknummer</t>
  </si>
  <si>
    <t xml:space="preserve">ACM/22/176489 </t>
  </si>
  <si>
    <t>Titel</t>
  </si>
  <si>
    <t>Tarievenmodule Westland elektriciteit 2023</t>
  </si>
  <si>
    <t>Ondertitel</t>
  </si>
  <si>
    <t>Hoort bij besluit(en):</t>
  </si>
  <si>
    <t>Tarievenbesluit</t>
  </si>
  <si>
    <t>Hoort bij onderzoek/publicatie ACM:</t>
  </si>
  <si>
    <t>Kenmerk besluit(en)</t>
  </si>
  <si>
    <t>Samenhang met andere rekenbestanden</t>
  </si>
  <si>
    <t>TI-berekening regionale netbeheerders elektriciteit 2023</t>
  </si>
  <si>
    <t>Overig opmerkingen</t>
  </si>
  <si>
    <t>Over de status van dit bestand</t>
  </si>
  <si>
    <t>Definitief? (j/n)</t>
  </si>
  <si>
    <t>Nee</t>
  </si>
  <si>
    <t>Publicatie? (j/n)</t>
  </si>
  <si>
    <t>Definitieve versie wordt gepubliceerd</t>
  </si>
  <si>
    <t>Juridisch integraal onderdeel van bovenstaande besluit(en) (j/n)?</t>
  </si>
  <si>
    <t>Definitieve versie is juridisch integraal onderdeel van bovenstaand besluit</t>
  </si>
  <si>
    <t>Bevat bedrijfsvertrouwelijke gegevens? (j/n)</t>
  </si>
  <si>
    <t>Opmerkingen openbare versiegeschiedenis</t>
  </si>
  <si>
    <t>Disclaimer</t>
  </si>
  <si>
    <t>Dit bestand maakt geen onderdeel uit van een besluit door ACM. Dit bestand is om die reden niet op zichzelf appellabel. Mogelijkheden ten aanzien van bezwaar en beroep zijn opgenomen in het besluit.</t>
  </si>
  <si>
    <t>Toelichting bij dit bestand</t>
  </si>
  <si>
    <t>Toelichting bij de werking van dit model</t>
  </si>
  <si>
    <t>Dit Excel-bestand is bedoelt voor de tarievenvoorstellen voor het jaar 2023 voor de regionale netbeheerders elektriciteit.</t>
  </si>
  <si>
    <t>In dit bestand worden per netbeheerder de rekenvolumes en tarieven gepresenteerd.</t>
  </si>
  <si>
    <t>Deze berekeningen maken onderdeel uit van de tarievenbesluiten elektriciteit 2023.</t>
  </si>
  <si>
    <t>Schematische weergave en/of inhoudsopgave van de werking van dit model</t>
  </si>
  <si>
    <t>Legenda voor gebruik van celkleuren en tabkleuren</t>
  </si>
  <si>
    <t>Celkleur getallen</t>
  </si>
  <si>
    <t>Beschrijving</t>
  </si>
  <si>
    <t>Data en input (vermeld de bron); bij een dataverzoek: in te vullen velden</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</si>
  <si>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</si>
  <si>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</si>
  <si>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</si>
  <si>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</si>
  <si>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</si>
  <si>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</si>
  <si>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</si>
  <si>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</si>
  <si>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</si>
  <si>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</si>
  <si>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</si>
  <si>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</si>
  <si>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</si>
  <si>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</si>
  <si>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</si>
  <si>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</si>
  <si>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</si>
  <si>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</si>
  <si>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</si>
  <si>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</si>
  <si>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</si>
  <si>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</si>
  <si>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</si>
  <si>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</si>
  <si>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functies'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</si>
  <si>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</si>
  <si>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</si>
  <si>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</si>
  <si>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</si>
  <si>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</si>
  <si>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</si>
  <si>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</si>
  <si>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</si>
  <si>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</si>
  <si>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</si>
  <si>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</si>
  <si>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SO bestand</t>
  </si>
  <si>
    <t>SO bestand Regionale Netbeheerders Elektriciteit 2022-2026</t>
  </si>
  <si>
    <t>https://www.acm.nl/nl/publicaties/x-factorberekening-regionale-netbeheerders-elektriciteit-2022-2026</t>
  </si>
  <si>
    <t>Tarievenbesluit Westland elektriciteit 2022</t>
  </si>
  <si>
    <t>https://www.acm.nl/nl/publicaties/tarievenbesluit-westland-elektriciteit-2022#:~:text=Westland%20heeft%20op%2015%20oktober,de%20ACM%20een%20methodebesluit%20vastgesteld.</t>
  </si>
  <si>
    <t>TI-berekening RNB-E 2023</t>
  </si>
  <si>
    <t>Berekening totale inkomsten regionale netbeheerders elektriciteit 2022</t>
  </si>
  <si>
    <t>Contactgegevens</t>
  </si>
  <si>
    <t>Invuldatum</t>
  </si>
  <si>
    <t>Code bedrijf</t>
  </si>
  <si>
    <t>Naam bedrijf</t>
  </si>
  <si>
    <t>Adres</t>
  </si>
  <si>
    <t>Postcode</t>
  </si>
  <si>
    <t>Plaats</t>
  </si>
  <si>
    <t>Contactpersoon</t>
  </si>
  <si>
    <t>Telefoonnummer</t>
  </si>
  <si>
    <t>E-mailadres</t>
  </si>
  <si>
    <t>Contactgegevens ACM</t>
  </si>
  <si>
    <t>ACM</t>
  </si>
  <si>
    <t>Postbus 16326</t>
  </si>
  <si>
    <t>2500 BH  Den Haag</t>
  </si>
  <si>
    <t>Telefoonnummer: 070 - 72 22 000</t>
  </si>
  <si>
    <t>E-mailadres: codatahelpdesk@acm.nl</t>
  </si>
  <si>
    <t>Dit bestand is een concept. Aan dit bestand kunnen geen rechten worden ontleend</t>
  </si>
  <si>
    <t>Dit conceptbestand maakt geen onderdeel uit van een besluit door ACM. Dit bestand is om die reden niet op zichzelf appellabel. Mogelijkheden ten aanzien van bezwaar en beroep zijn opgenomen in het besluit.</t>
  </si>
  <si>
    <t>Tarievenvoorstel 2023</t>
  </si>
  <si>
    <t>Beschrijving gegevens</t>
  </si>
  <si>
    <t>Op dit blad wordt door de regionale netbeheerder een voorstel gedaan voor de transport- en aansluittarieven 2023.</t>
  </si>
  <si>
    <t>Beoordeling</t>
  </si>
  <si>
    <t>Beoordeling rekenvolume</t>
  </si>
  <si>
    <t>Beoordeling omzet</t>
  </si>
  <si>
    <t>Resterende tariefruimte</t>
  </si>
  <si>
    <t>Rekenvolumes 2022-2026 en tarieven</t>
  </si>
  <si>
    <t>Eenheid</t>
  </si>
  <si>
    <t>Indeling technische codes</t>
  </si>
  <si>
    <t>Rekenvolume</t>
  </si>
  <si>
    <t>Tarief</t>
  </si>
  <si>
    <t>Verwachte mutatie</t>
  </si>
  <si>
    <t>A. NETVLAKKEN HS en TS</t>
  </si>
  <si>
    <t>Afnemers HS (110-150 kV)</t>
  </si>
  <si>
    <t>Vastrecht transportdienst</t>
  </si>
  <si>
    <t>#</t>
  </si>
  <si>
    <t>EUR/jaar</t>
  </si>
  <si>
    <t>kW gecontracteerd per jaar</t>
  </si>
  <si>
    <t>EUR/kW/jaar</t>
  </si>
  <si>
    <t>kW max per maand</t>
  </si>
  <si>
    <t>EUR/kW/maand</t>
  </si>
  <si>
    <t>Afnemers HS (110-150 kV) maximaal 600 uur per jaar</t>
  </si>
  <si>
    <t>kW max per week</t>
  </si>
  <si>
    <t>EUR/kW/week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</si>
  <si>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</si>
  <si>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</si>
  <si>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</si>
  <si>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</si>
  <si>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</si>
  <si>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</si>
  <si>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</si>
  <si>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</si>
  <si>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EUR/kWh</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</si>
  <si>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</si>
  <si>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</si>
  <si>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</si>
  <si>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</si>
  <si>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</si>
  <si>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</si>
  <si>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</si>
  <si>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</si>
  <si>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</si>
  <si>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</si>
  <si>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</si>
  <si>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</si>
  <si>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</si>
  <si>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</si>
  <si>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</si>
  <si>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</si>
  <si>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</si>
  <si>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</si>
  <si>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</si>
  <si>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EUR/rekencap./jaar</t>
  </si>
  <si>
    <t>D. BLINDVERMOGEN</t>
  </si>
  <si>
    <t>kVArh blindvermogen MS en hoger</t>
  </si>
  <si>
    <t>EUR/kVArh</t>
  </si>
  <si>
    <t>kVArh blindvermogen lager dan MS</t>
  </si>
  <si>
    <t>Rekenvolumes Aansluitdienst 2022-2026 en tarieven</t>
  </si>
  <si>
    <t>Rekenvolumina Periodieke Aansluitvergoeding 2022-2026</t>
  </si>
  <si>
    <t>PAV t/m 1*6A (per aansluiting)</t>
  </si>
  <si>
    <t>A1</t>
  </si>
  <si>
    <t>PAV &gt; 1*6A en &lt;= 3*80A (per aansluiting)</t>
  </si>
  <si>
    <t>&gt; 1*6A en t/m 3*25A</t>
  </si>
  <si>
    <t>A2.1</t>
  </si>
  <si>
    <t>&gt;3*25A en t/m 3*35A</t>
  </si>
  <si>
    <t>A2.2</t>
  </si>
  <si>
    <t>&gt;3*35A en t/m 3*50A</t>
  </si>
  <si>
    <t>&gt;3*50A en t/m 3*63A</t>
  </si>
  <si>
    <t>&gt;3*63A en t/m 3*80A</t>
  </si>
  <si>
    <t/>
  </si>
  <si>
    <t>PAV &gt; 3*80A (per aansluiting)</t>
  </si>
  <si>
    <t>&gt;3*80A en t/m 3*200 A af sec zijde LS</t>
  </si>
  <si>
    <t>A3</t>
  </si>
  <si>
    <t xml:space="preserve">&gt;3*200A en t/m 3*250 A af sec zijde LS </t>
  </si>
  <si>
    <t>&gt;3*250A en t/m 3*400 A af sec zijde LS</t>
  </si>
  <si>
    <t xml:space="preserve">&gt;3*400A en t/m 3*480 A af sec zijde LS </t>
  </si>
  <si>
    <t>&gt;3*480A en t/m 3*500 A af sec zijde LS</t>
  </si>
  <si>
    <t>&gt;3*500A en t/m 3*750 A af sec zijde LS</t>
  </si>
  <si>
    <t>&gt;3*750A en t/m 3*1200 A af sec zijde LS</t>
  </si>
  <si>
    <t>&gt;3*1200A en t/m 3*1500 A af sec zijde LS</t>
  </si>
  <si>
    <t>A3, A4, A5</t>
  </si>
  <si>
    <t>&gt;3*1500A en t/m 3*1600 A af sec zijde LS</t>
  </si>
  <si>
    <t xml:space="preserve">&gt;=1,0 MW en t/m 2,4 MVA   </t>
  </si>
  <si>
    <t xml:space="preserve">&gt;2,4 MVA en t/m 10 MVA     </t>
  </si>
  <si>
    <t>A6</t>
  </si>
  <si>
    <t xml:space="preserve">  </t>
  </si>
  <si>
    <t>Periodieke aansluitvergoeding meerlengte per meter &gt; 25 meter</t>
  </si>
  <si>
    <t>PAV Meerlengte 3-10 MVA</t>
  </si>
  <si>
    <t>EUR/jaar/meter</t>
  </si>
  <si>
    <t>Rekenvolumina Eenmalige Aansluitvergoeding 2022 - 2026</t>
  </si>
  <si>
    <t>EAV t/m 1*6A (per aansluiting)</t>
  </si>
  <si>
    <t>EUR</t>
  </si>
  <si>
    <t>EAV &gt; 1*6A en &lt;= 3*80A (per aansluiting)</t>
  </si>
  <si>
    <t>≤3*25A + ≤1*80A</t>
  </si>
  <si>
    <t>&gt;3*25A ≤ 3*35A</t>
  </si>
  <si>
    <t>&gt;3*35A ≤ 3*50A</t>
  </si>
  <si>
    <t>&gt;3*50A ≤ 3*63A</t>
  </si>
  <si>
    <t>&gt;3*63A ≤ 3*80A</t>
  </si>
  <si>
    <t>EAV &gt; 3*80A (per aansluiting)</t>
  </si>
  <si>
    <t>&gt;3*80A ≤ 3*200A af sec. zijde LS</t>
  </si>
  <si>
    <t>&gt;3*200A ≤ 3*250A af sec. zijde LS</t>
  </si>
  <si>
    <t>&gt;3*250A ≤ 3*400A af sec. zijde LS</t>
  </si>
  <si>
    <t>&gt;3*400A ≤ 3*480A af sec. zijde LS</t>
  </si>
  <si>
    <t>&gt;3*480A ≤ 3*500A af sec. zijde LS</t>
  </si>
  <si>
    <t>&gt;3*500A ≤ 3*750A af sec. zijde LS</t>
  </si>
  <si>
    <t>&gt;3*750A ≤ 3*1200A af sec. zijde LS</t>
  </si>
  <si>
    <t>&gt;3*1200A ≤ 3*1500A af sec. zijde LS</t>
  </si>
  <si>
    <t>A3, A5</t>
  </si>
  <si>
    <t>&gt;3*1500A ≤ 3*1600A af sec. zijde LS</t>
  </si>
  <si>
    <t>≥ 1MW ≤ 2,4MVA</t>
  </si>
  <si>
    <t>A4, A5</t>
  </si>
  <si>
    <t>&gt;2,4MVA ≤ 10MVA</t>
  </si>
  <si>
    <t>Eenmalige aansluitvergoeding meerlengte per meter &gt; 25 meter</t>
  </si>
  <si>
    <t xml:space="preserve">≤1*6A </t>
  </si>
  <si>
    <t>A1 Meerlengte</t>
  </si>
  <si>
    <t>EUR/meter</t>
  </si>
  <si>
    <t>A2.1 Meerlengte</t>
  </si>
  <si>
    <t>A2.2 Meerlengte</t>
  </si>
  <si>
    <t>A3 Meerlengte</t>
  </si>
  <si>
    <t>A3, A5 Meerlengte</t>
  </si>
  <si>
    <t>A4, A5 Meerlengte</t>
  </si>
  <si>
    <t>&gt;2,4 MVA en t/m 10 MVA</t>
  </si>
  <si>
    <t>Deelmarktgrenzen Transporttarieven</t>
  </si>
  <si>
    <t>Omschrijving</t>
  </si>
  <si>
    <t>Deelmarktgrens</t>
  </si>
  <si>
    <t>Deelmarkt en deelmarktgrenzen</t>
  </si>
  <si>
    <t>Deelmarkt</t>
  </si>
  <si>
    <t>Afnemers HS (110-150 kV) maximaal 600 uur p/jr</t>
  </si>
  <si>
    <t>Afnemers TS (25-50 kV) maximaal 600 uur p/jr</t>
  </si>
  <si>
    <t>Afnemers Trafo HS+TS/MS maximaal 600 uur p/jr</t>
  </si>
  <si>
    <t>Afnemers MS (1-20 kV) MS-Transport</t>
  </si>
  <si>
    <t>Afnemers MS (1-20 kV) MS en MS-Distributie</t>
  </si>
  <si>
    <t>Elementen EAV tarieven</t>
  </si>
  <si>
    <t>Tarief 2023 (EUR)</t>
  </si>
  <si>
    <t>Knip</t>
  </si>
  <si>
    <t>Beveiliging</t>
  </si>
  <si>
    <t>Verbinding</t>
  </si>
  <si>
    <t>Controle</t>
  </si>
  <si>
    <t>Eénmalige aansluitvergoeding t/m 25 meter</t>
  </si>
  <si>
    <t>Eénmalige aansluitvergoeding &gt; 25 meter</t>
  </si>
  <si>
    <t>Dit blad dient ter controle van het tarievenvoorstel. Op dit blad wordt gecontroleerd of het tarievenvoorstel aan de maximale totale inkomsten voldoet en of het rekenvolume niet gewijzigd is. Daarnaast wordt de verwachte tariefmutatie berekend.</t>
  </si>
  <si>
    <t>Controle Totale Inkomsten en rekenvolume in Tarievenvoorstel</t>
  </si>
  <si>
    <t>Constante</t>
  </si>
  <si>
    <t>Categorie</t>
  </si>
  <si>
    <t>Bronverwijzing</t>
  </si>
  <si>
    <t>Opmerkingen</t>
  </si>
  <si>
    <t>Controle Toegestane Totale Inkomsten</t>
  </si>
  <si>
    <t>Totale Inkomsten 2023 inclusief correcties</t>
  </si>
  <si>
    <t>EUR, pp 2023</t>
  </si>
  <si>
    <t>TI-berekening RNB-E 2023, tabblad 'TI-berekening 2023', regel 38</t>
  </si>
  <si>
    <t>Omzet 2023 voor de transportdienst: Netvlakken HS en TS</t>
  </si>
  <si>
    <t>Omzet 2023 voor de transportdienst: Netvlakken MS</t>
  </si>
  <si>
    <t>Omzet 2023 voor de transportdienst: Netvlakken LS</t>
  </si>
  <si>
    <t>Omzet 2023 voor de transportdienst: Blindvermogen</t>
  </si>
  <si>
    <t>Omzet transportdienst</t>
  </si>
  <si>
    <t>Omzet 2023 voor de periodieke aansluitdienst</t>
  </si>
  <si>
    <t>Omzet 2023 voor de eenmailige aansluitdienst</t>
  </si>
  <si>
    <t>Omzet aansluitdienst</t>
  </si>
  <si>
    <t>Omzet tarievenvoorstel 2023</t>
  </si>
  <si>
    <t>Controle Rekenvolume</t>
  </si>
  <si>
    <t>Totaal Rekenvolume</t>
  </si>
  <si>
    <t>Totaal Rekenvolume aangepast</t>
  </si>
  <si>
    <t>Verwachte tariefmutatie</t>
  </si>
  <si>
    <t xml:space="preserve">TI 2022 (inclusief correcties) </t>
  </si>
  <si>
    <t>EUR, pp 2022</t>
  </si>
  <si>
    <t>Tarievenbesluit elektriciteit 2022</t>
  </si>
  <si>
    <t>Vastrecht</t>
  </si>
  <si>
    <t xml:space="preserve">TI 2022 zonder vastrecht (inclusief correcties) </t>
  </si>
  <si>
    <t xml:space="preserve">TI 2023 (inclusief correcties) </t>
  </si>
  <si>
    <t xml:space="preserve">TI 2023 zonder vastrecht (inclusief correcties) </t>
  </si>
  <si>
    <t>Verwachte mutatie vastrechttarieven</t>
  </si>
  <si>
    <t>Categorie A</t>
  </si>
  <si>
    <t>Verwachte mutatie niet-vastrechttarieven</t>
  </si>
  <si>
    <t>%</t>
  </si>
  <si>
    <t>Categorie B</t>
  </si>
  <si>
    <t xml:space="preserve">Toelichting </t>
  </si>
  <si>
    <t>Totale inkomsten</t>
  </si>
  <si>
    <t>Transporttarieven</t>
  </si>
  <si>
    <t>Aansluittarieven</t>
  </si>
  <si>
    <t>Deelmarktgrenzen Transport</t>
  </si>
  <si>
    <t>Elementen EAV Tarieven</t>
  </si>
  <si>
    <t>Controle Richtlijnen</t>
  </si>
  <si>
    <t>Overige Opmerkingen</t>
  </si>
  <si>
    <t>Richtlijn controle tarieven</t>
  </si>
  <si>
    <t>Onderwerp</t>
  </si>
  <si>
    <t>Ja/Nee</t>
  </si>
  <si>
    <t>Transportdienst</t>
  </si>
  <si>
    <t>Is het bedrag "Totale Inkomsten 2023 inclusief correcties" in het tabblad Tarievenvoorstel ongewijzigd? Zo nee, waarom niet?</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</si>
  <si>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</si>
  <si>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</si>
  <si>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</si>
  <si>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</si>
  <si>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</si>
  <si>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</si>
  <si>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</si>
  <si>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</si>
  <si>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</si>
  <si>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</si>
  <si>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</si>
  <si>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</si>
  <si>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</si>
  <si>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</si>
  <si>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</si>
  <si>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</si>
  <si>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</si>
  <si>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</si>
  <si>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</si>
  <si>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</si>
  <si>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</si>
  <si>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</si>
  <si>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</si>
  <si>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</si>
  <si>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</si>
  <si>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</si>
  <si>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</si>
  <si>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</si>
  <si>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</si>
  <si>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</si>
  <si>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</si>
  <si>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</si>
  <si>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</si>
  <si>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</si>
  <si>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</si>
  <si>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</si>
  <si>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</si>
  <si>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</si>
  <si>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</si>
  <si>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</si>
  <si>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</si>
  <si>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WESTLAND</t>
  </si>
  <si>
    <t xml:space="preserve">Westland Infra Netbeheer B.V. </t>
  </si>
  <si>
    <t>Postbus 1</t>
  </si>
  <si>
    <t xml:space="preserve">2685 ZG  </t>
  </si>
  <si>
    <t>POELDIJK</t>
  </si>
  <si>
    <t>n.v.t</t>
  </si>
  <si>
    <t>n.v.t.</t>
  </si>
  <si>
    <t>&gt;50 kW tot 1 MW</t>
  </si>
  <si>
    <t>&gt; 3*80 A t/m 50 kW</t>
  </si>
  <si>
    <t>&gt; 2,4 MVA</t>
  </si>
  <si>
    <t>&gt; 1 MW t/m 2,4 MVA</t>
  </si>
  <si>
    <t>Westland heeft geen bezwaar tegen het openbaarmaking van het tarievenbesluit door ACM zonder dat ACM daarbij een wachttijd van 10 werkdagen in acht neemt.</t>
  </si>
  <si>
    <t>JA</t>
  </si>
  <si>
    <t>NEE</t>
  </si>
  <si>
    <t>nvt</t>
  </si>
  <si>
    <t>Het is Westland Infra onduidelijk hoe om te gaan met significante reductie in KWh door beperking afname (belichting uit bij tuinders) in verschillende deelmarkten. Hierdoor is de actuele situatie en verwachte situatie voor volgend jaar  dat de realisatie ver onder het rekenvolume komt. Hoe om te gaan met verlies aan dekking en feit dat verhoudingen TarievenCode (bijv. MS 25-25-50%) niet meer gerealiseerd kunnen worden. Graag treden we hiertoe in overleg, mogelijk dat dit ook zal leiden tot een aanpassing van het voorstel.</t>
  </si>
  <si>
    <t xml:space="preserve">Dit tarievenvoorstel is gebaseerd op de methodiek dat bij het bepalen van de kW-contract en kW-maand - voor de betalen transportkosten aan TenneT - de 'noodvermogen-pieken' niet mee tellen. Overleg met TenneT loopt nog. In geval een dergelijke afspraak/bepaling niet is/wordt vastgesteld tussen Westland Infra en TenneT houdt Westland Infra het recht een nieuw tarievenvoorstel te doen. Indien Westland een nieuw voorstel wil doen zullen in overleg treden met ACM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</si>
</sst>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6">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xf numFmtId="0" fontId="1" fillId="0" borderId="0"/>
    <xf numFmtId="0" fontId="1" fillId="0" borderId="0"/>
  </cellStyleXfs>
  <cellXfs count="175">
    <xf numFmtId="0" fontId="0" fillId="0" borderId="0" xfId="0">
      <alignment vertical="top"/>
    </xf>
    <xf numFmtId="0" fontId="7" fillId="0" borderId="0" xfId="70" applyAlignment="1">
      <alignment horizontal="left" vertical="top" wrapText="1"/>
    </xf>
    <xf numFmtId="164" fontId="3" fillId="0" borderId="32" xfId="71" applyNumberFormat="1" applyFont="1" applyFill="1" applyBorder="1" applyAlignment="1"/>
    <xf numFmtId="164" fontId="3" fillId="0" borderId="0" xfId="71" applyNumberFormat="1" applyFont="1" applyFill="1" applyAlignment="1"/>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Font="1" applyFill="1" applyBorder="1"/>
    <xf numFmtId="165" fontId="7" fillId="0" borderId="14" xfId="69"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ill="1" applyBorder="1" applyAlignment="1">
      <alignment wrapText="1"/>
    </xf>
    <xf numFmtId="0" fontId="7" fillId="48" borderId="15" xfId="70" applyFill="1" applyBorder="1" applyAlignment="1">
      <alignment horizontal="center" vertical="top"/>
    </xf>
    <xf numFmtId="0" fontId="32" fillId="48" borderId="23" xfId="70" applyFont="1" applyFill="1" applyBorder="1" applyAlignment="1">
      <alignment horizontal="left" vertical="top" wrapText="1"/>
    </xf>
    <xf numFmtId="0" fontId="7" fillId="48" borderId="0" xfId="70" applyFill="1" applyAlignment="1">
      <alignment horizontal="center" vertical="top"/>
    </xf>
    <xf numFmtId="0" fontId="7" fillId="48" borderId="21" xfId="70" applyFill="1" applyBorder="1" applyAlignment="1">
      <alignment horizontal="center" vertical="top"/>
    </xf>
    <xf numFmtId="0" fontId="7" fillId="48" borderId="19" xfId="70" applyFill="1" applyBorder="1" applyAlignment="1">
      <alignment horizontal="center" vertical="top"/>
    </xf>
    <xf numFmtId="0" fontId="7" fillId="48" borderId="17" xfId="70" applyFill="1" applyBorder="1" applyAlignment="1">
      <alignment horizontal="center" vertical="top"/>
    </xf>
    <xf numFmtId="0" fontId="7" fillId="48" borderId="0" xfId="70" applyFill="1" applyAlignment="1">
      <alignment horizontal="left" vertical="top" wrapText="1"/>
    </xf>
    <xf numFmtId="0" fontId="7" fillId="48" borderId="0" xfId="70"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Alignment="1">
      <alignment vertical="center" wrapText="1"/>
    </xf>
    <xf numFmtId="0" fontId="7" fillId="0" borderId="0" xfId="70" quotePrefix="1" applyAlignment="1">
      <alignment horizontal="left" vertical="top" wrapText="1"/>
    </xf>
    <xf numFmtId="0" fontId="7" fillId="48" borderId="0" xfId="70" applyFill="1"/>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Fill="1" applyAlignment="1">
      <alignment vertical="center"/>
    </xf>
    <xf numFmtId="167" fontId="7" fillId="0" borderId="2" xfId="69" applyNumberFormat="1" applyFont="1" applyFill="1" applyBorder="1"/>
    <xf numFmtId="0" fontId="7" fillId="0" borderId="0" xfId="70" applyAlignment="1">
      <alignment vertical="center"/>
    </xf>
    <xf numFmtId="0" fontId="7" fillId="47" borderId="0" xfId="70" applyFill="1" applyAlignment="1">
      <alignment horizontal="right" vertical="center"/>
    </xf>
    <xf numFmtId="43" fontId="7" fillId="0" borderId="0" xfId="78" applyFill="1">
      <alignment vertical="top"/>
    </xf>
    <xf numFmtId="0" fontId="7" fillId="0" borderId="0" xfId="73">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Border="1">
      <alignment vertical="top"/>
    </xf>
    <xf numFmtId="43" fontId="7" fillId="13" borderId="14" xfId="78" applyFill="1" applyBorder="1">
      <alignment vertical="top"/>
    </xf>
    <xf numFmtId="43" fontId="7" fillId="52" borderId="14" xfId="84" applyBorder="1">
      <alignment vertical="top"/>
    </xf>
    <xf numFmtId="43" fontId="7" fillId="13" borderId="29" xfId="78" applyFill="1" applyBorder="1">
      <alignment vertical="top"/>
    </xf>
    <xf numFmtId="43" fontId="7" fillId="52" borderId="29" xfId="84" applyBorder="1">
      <alignment vertical="top"/>
    </xf>
    <xf numFmtId="0" fontId="15" fillId="0" borderId="0" xfId="73" applyFont="1">
      <alignment vertical="top"/>
    </xf>
    <xf numFmtId="43" fontId="7" fillId="52" borderId="4" xfId="84" applyBorder="1">
      <alignment vertical="top"/>
    </xf>
    <xf numFmtId="0" fontId="7" fillId="0" borderId="1" xfId="73" applyBorder="1">
      <alignment vertical="top"/>
    </xf>
    <xf numFmtId="0" fontId="7" fillId="0" borderId="3" xfId="73" applyBorder="1">
      <alignment vertical="top"/>
    </xf>
    <xf numFmtId="43" fontId="7" fillId="52" borderId="33" xfId="84" applyBorder="1">
      <alignment vertical="top"/>
    </xf>
    <xf numFmtId="0" fontId="7" fillId="0" borderId="35" xfId="73" applyBorder="1">
      <alignment vertical="top"/>
    </xf>
    <xf numFmtId="0" fontId="7" fillId="0" borderId="34" xfId="73" applyBorder="1">
      <alignment vertical="top"/>
    </xf>
    <xf numFmtId="43" fontId="7" fillId="52" borderId="28" xfId="84" applyBorder="1">
      <alignment vertical="top"/>
    </xf>
    <xf numFmtId="0" fontId="7" fillId="0" borderId="27" xfId="73" applyBorder="1">
      <alignment vertical="top"/>
    </xf>
    <xf numFmtId="43" fontId="7" fillId="52" borderId="36" xfId="84"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ill="1">
      <alignment vertical="top"/>
    </xf>
    <xf numFmtId="0" fontId="7" fillId="9" borderId="0" xfId="73" applyFill="1">
      <alignment vertical="top"/>
    </xf>
    <xf numFmtId="0" fontId="7" fillId="10" borderId="0" xfId="73" applyFill="1">
      <alignment vertical="top"/>
    </xf>
    <xf numFmtId="0" fontId="8" fillId="0" borderId="0" xfId="73" applyFont="1">
      <alignment vertical="top"/>
    </xf>
    <xf numFmtId="0" fontId="13" fillId="0" borderId="0" xfId="73" applyFont="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lignment vertical="top"/>
    </xf>
    <xf numFmtId="1" fontId="7" fillId="0" borderId="0" xfId="73" applyNumberFormat="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9" fontId="7" fillId="0" borderId="0" xfId="73" applyNumberFormat="1">
      <alignment vertical="top"/>
    </xf>
    <xf numFmtId="0" fontId="7" fillId="0" borderId="2" xfId="73" applyBorder="1" applyAlignment="1">
      <alignment horizontal="left" vertical="top" wrapText="1"/>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170" fontId="7" fillId="52" borderId="2" xfId="84" applyNumberFormat="1" applyBorder="1">
      <alignment vertical="top"/>
    </xf>
    <xf numFmtId="0" fontId="0" fillId="0" borderId="2" xfId="0"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xf numFmtId="49" fontId="8" fillId="21" borderId="1" xfId="86">
      <alignment vertical="top"/>
    </xf>
    <xf numFmtId="0" fontId="7" fillId="0" borderId="0" xfId="0" applyFont="1">
      <alignment vertical="top"/>
    </xf>
    <xf numFmtId="49" fontId="8" fillId="0" borderId="0" xfId="87">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51" fillId="0" borderId="0" xfId="0" applyFont="1" applyAlignment="1"/>
    <xf numFmtId="0" fontId="52" fillId="0" borderId="0" xfId="0" applyFont="1" applyAlignment="1"/>
    <xf numFmtId="49" fontId="14" fillId="5" borderId="1" xfId="88" applyFont="1">
      <alignment vertical="top"/>
    </xf>
    <xf numFmtId="43" fontId="7" fillId="0" borderId="0" xfId="79" applyFill="1">
      <alignment vertical="top"/>
    </xf>
    <xf numFmtId="43" fontId="7" fillId="0" borderId="0" xfId="76" applyFill="1">
      <alignment vertical="top"/>
    </xf>
    <xf numFmtId="0" fontId="7" fillId="0" borderId="0" xfId="73" applyAlignment="1">
      <alignment horizontal="left" vertical="top"/>
    </xf>
    <xf numFmtId="0" fontId="22" fillId="0" borderId="2" xfId="123" applyFill="1" applyBorder="1">
      <alignment vertical="top"/>
    </xf>
    <xf numFmtId="0" fontId="22" fillId="0" borderId="2" xfId="123" applyBorder="1">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0" fillId="0" borderId="14" xfId="0" applyBorder="1" applyAlignment="1"/>
    <xf numFmtId="0" fontId="0" fillId="0" borderId="32" xfId="0" applyBorder="1" applyAlignment="1"/>
    <xf numFmtId="0" fontId="3" fillId="54" borderId="29" xfId="0" applyFont="1" applyFill="1" applyBorder="1" applyAlignment="1"/>
    <xf numFmtId="0" fontId="3" fillId="54" borderId="14"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6" borderId="14" xfId="0" applyFont="1" applyFill="1" applyBorder="1" applyAlignment="1"/>
    <xf numFmtId="0" fontId="3" fillId="58" borderId="14" xfId="0" applyFont="1" applyFill="1" applyBorder="1" applyAlignment="1"/>
    <xf numFmtId="0" fontId="3" fillId="13" borderId="29" xfId="0" applyFont="1" applyFill="1" applyBorder="1" applyAlignment="1"/>
    <xf numFmtId="14" fontId="7" fillId="52" borderId="2" xfId="84" applyNumberFormat="1" applyBorder="1" applyAlignment="1">
      <alignment horizontal="left" vertical="top"/>
    </xf>
    <xf numFmtId="43" fontId="7" fillId="52" borderId="0" xfId="84" applyAlignment="1">
      <alignment horizontal="left" vertical="top"/>
    </xf>
    <xf numFmtId="43" fontId="7" fillId="52" borderId="0" xfId="84" applyNumberFormat="1">
      <alignment vertical="top"/>
    </xf>
    <xf numFmtId="170" fontId="7" fillId="13" borderId="0" xfId="83" applyNumberFormat="1">
      <alignment vertical="top"/>
    </xf>
    <xf numFmtId="0" fontId="7" fillId="52" borderId="0" xfId="84" applyNumberFormat="1" applyAlignment="1" applyProtection="1">
      <alignment horizontal="left" vertical="top" wrapText="1"/>
      <protection locked="0"/>
    </xf>
    <xf numFmtId="43" fontId="7" fillId="52" borderId="0" xfId="84" applyAlignment="1">
      <alignment horizontal="left" vertical="top" wrapText="1"/>
    </xf>
    <xf numFmtId="0" fontId="7" fillId="52" borderId="0" xfId="84" applyNumberFormat="1" applyAlignment="1">
      <alignment horizontal="left" vertical="top" wrapText="1"/>
    </xf>
    <xf numFmtId="170" fontId="7" fillId="59" borderId="2" xfId="84" applyNumberFormat="1" applyFill="1" applyBorder="1">
      <alignment vertical="top"/>
    </xf>
    <xf numFmtId="0" fontId="0" fillId="59" borderId="0" xfId="0" applyFill="1">
      <alignment vertical="top"/>
    </xf>
    <xf numFmtId="0" fontId="7" fillId="48" borderId="18" xfId="70" applyFill="1" applyBorder="1" applyAlignment="1">
      <alignment horizontal="left" vertical="top" wrapText="1"/>
    </xf>
    <xf numFmtId="0" fontId="7" fillId="48" borderId="20" xfId="70" applyFill="1" applyBorder="1" applyAlignment="1">
      <alignment horizontal="left" vertical="top" wrapText="1"/>
    </xf>
    <xf numFmtId="0" fontId="7" fillId="48" borderId="22" xfId="70" applyFill="1" applyBorder="1" applyAlignment="1">
      <alignment horizontal="left" vertical="top" wrapText="1"/>
    </xf>
  </cellXfs>
  <cellStyles count="126">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100" builtinId="30" hidden="1" customBuiltin="1"/>
    <cellStyle name="20% - Accent1" xfId="25" builtinId="30" hidden="1"/>
    <cellStyle name="20% - Accent2" xfId="104" builtinId="34" hidden="1" customBuiltin="1"/>
    <cellStyle name="20% - Accent2" xfId="29" builtinId="34" hidden="1"/>
    <cellStyle name="20% - Accent3" xfId="108" builtinId="38" hidden="1" customBuiltin="1"/>
    <cellStyle name="20% - Accent3" xfId="33" builtinId="38" hidden="1"/>
    <cellStyle name="20% - Accent4" xfId="112" builtinId="42" hidden="1" customBuiltin="1"/>
    <cellStyle name="20% - Accent4" xfId="37" builtinId="42" hidden="1"/>
    <cellStyle name="20% - Accent5" xfId="116" builtinId="46" hidden="1" customBuiltin="1"/>
    <cellStyle name="20% - Accent5" xfId="41" builtinId="46" hidden="1"/>
    <cellStyle name="20% - Accent6" xfId="120" builtinId="50" hidden="1" customBuiltin="1"/>
    <cellStyle name="20% - Accent6" xfId="45" builtinId="50" hidden="1"/>
    <cellStyle name="40% - Accent1" xfId="101" builtinId="31" hidden="1" customBuiltin="1"/>
    <cellStyle name="40% - Accent1" xfId="26" builtinId="31" hidden="1"/>
    <cellStyle name="40% - Accent2" xfId="105" builtinId="35" hidden="1" customBuiltin="1"/>
    <cellStyle name="40% - Accent2" xfId="30" builtinId="35" hidden="1"/>
    <cellStyle name="40% - Accent3" xfId="109" builtinId="39" hidden="1" customBuiltin="1"/>
    <cellStyle name="40% - Accent3" xfId="34" builtinId="39" hidden="1"/>
    <cellStyle name="40% - Accent4" xfId="113" builtinId="43" hidden="1" customBuiltin="1"/>
    <cellStyle name="40% - Accent4" xfId="38" builtinId="43" hidden="1"/>
    <cellStyle name="40% - Accent5" xfId="117" builtinId="47" hidden="1" customBuiltin="1"/>
    <cellStyle name="40% - Accent5" xfId="42" builtinId="47" hidden="1"/>
    <cellStyle name="40% - Accent6" xfId="121" builtinId="51" hidden="1" customBuiltin="1"/>
    <cellStyle name="40% - Accent6" xfId="46" builtinId="51" hidden="1"/>
    <cellStyle name="60% - Accent1" xfId="102" builtinId="32" hidden="1" customBuiltin="1"/>
    <cellStyle name="60% - Accent1" xfId="27" builtinId="32" hidden="1"/>
    <cellStyle name="60% - Accent2" xfId="106" builtinId="36" hidden="1" customBuiltin="1"/>
    <cellStyle name="60% - Accent2" xfId="31" builtinId="36" hidden="1"/>
    <cellStyle name="60% - Accent3" xfId="110" builtinId="40" hidden="1" customBuiltin="1"/>
    <cellStyle name="60% - Accent3" xfId="35" builtinId="40" hidden="1"/>
    <cellStyle name="60% - Accent4" xfId="114" builtinId="44" hidden="1" customBuiltin="1"/>
    <cellStyle name="60% - Accent4" xfId="39" builtinId="44" hidden="1"/>
    <cellStyle name="60% - Accent5" xfId="118" builtinId="48" hidden="1" customBuiltin="1"/>
    <cellStyle name="60% - Accent5" xfId="43" builtinId="48" hidden="1"/>
    <cellStyle name="60% - Accent6" xfId="122" builtinId="52" hidden="1" customBuiltin="1"/>
    <cellStyle name="60% - Accent6" xfId="47" builtinId="52" hidden="1"/>
    <cellStyle name="Accent1" xfId="99" builtinId="29" hidden="1" customBuiltin="1"/>
    <cellStyle name="Accent1" xfId="24" builtinId="29" hidden="1"/>
    <cellStyle name="Accent2" xfId="103" builtinId="33" hidden="1" customBuiltin="1"/>
    <cellStyle name="Accent2" xfId="28" builtinId="33" hidden="1"/>
    <cellStyle name="Accent3" xfId="107" builtinId="37" hidden="1" customBuiltin="1"/>
    <cellStyle name="Accent3" xfId="32" builtinId="37" hidden="1"/>
    <cellStyle name="Accent4" xfId="111" builtinId="41" hidden="1" customBuiltin="1"/>
    <cellStyle name="Accent4" xfId="36" builtinId="41" hidden="1"/>
    <cellStyle name="Accent5" xfId="115" builtinId="45" hidden="1" customBuiltin="1"/>
    <cellStyle name="Accent5" xfId="40" builtinId="45" hidden="1"/>
    <cellStyle name="Accent6" xfId="119" builtinId="49" hidden="1" customBuiltin="1"/>
    <cellStyle name="Accent6" xfId="44" builtinId="49" hidden="1"/>
    <cellStyle name="Bad" xfId="2" hidden="1" xr:uid="{00000000-0005-0000-0000-00003B000000}"/>
    <cellStyle name="Berekening" xfId="52" builtinId="22" hidden="1" customBuiltin="1"/>
    <cellStyle name="Berekening" xfId="6" builtinId="22" hidde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54" builtinId="24" hidden="1" customBuiltin="1"/>
    <cellStyle name="Gekoppelde cel" xfId="7" builtinId="24" hidden="1"/>
    <cellStyle name="Gevolgde hyperlink" xfId="48" builtinId="9" hidden="1"/>
    <cellStyle name="Goed" xfId="53" builtinId="26" hidden="1" customBuiltin="1"/>
    <cellStyle name="Goed" xfId="1" builtinId="26" hidde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49" builtinId="8" hidden="1" customBuiltin="1"/>
    <cellStyle name="Hyperlink" xfId="10" builtinId="8" hidden="1"/>
    <cellStyle name="Hyperlink" xfId="123" builtinId="8"/>
    <cellStyle name="Input" xfId="4" hidden="1" xr:uid="{00000000-0005-0000-0000-00005F000000}"/>
    <cellStyle name="Invoer" xfId="95" builtinId="20" hidden="1" customBuiltin="1"/>
    <cellStyle name="Komma" xfId="50" builtinId="3" hidden="1"/>
    <cellStyle name="Komma" xfId="11"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55" builtinId="28" hidden="1" customBuiltin="1"/>
    <cellStyle name="Neutraal" xfId="3" builtinId="28" hidde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51" builtinId="5" hidden="1"/>
    <cellStyle name="Procent" xfId="15" builtinId="5" hidden="1"/>
    <cellStyle name="Procent" xfId="67" builtinId="5"/>
    <cellStyle name="Standaard" xfId="0" builtinId="0" customBuiltin="1"/>
    <cellStyle name="Standaard 2" xfId="70" xr:uid="{00000000-0005-0000-0000-000070000000}"/>
    <cellStyle name="Standaard 2 3 2 2" xfId="125" xr:uid="{311D6F2C-CF82-4BBF-B99F-2BB21355BA8A}"/>
    <cellStyle name="Standaard 3" xfId="66" xr:uid="{00000000-0005-0000-0000-000071000000}"/>
    <cellStyle name="Standaard 3 4 2" xfId="124" xr:uid="{41940C38-1F7D-4201-A7F3-7EC041FAE874}"/>
    <cellStyle name="Standaard ACM-DE" xfId="73" xr:uid="{00000000-0005-0000-0000-000072000000}"/>
    <cellStyle name="Standaard_Tabellen - CIV2_Format import PRD en Database voor NE6R (concept) v1 2" xfId="85" xr:uid="{00000000-0005-0000-0000-000073000000}"/>
    <cellStyle name="Titel" xfId="56" builtinId="15" hidden="1" customBuiltin="1"/>
    <cellStyle name="Titel" xfId="16" builtinId="15" hidden="1"/>
    <cellStyle name="Toelichting" xfId="72" xr:uid="{00000000-0005-0000-0000-000076000000}"/>
    <cellStyle name="Totaal" xfId="57" builtinId="25" hidden="1" customBuiltin="1"/>
    <cellStyle name="Totaal" xfId="23" builtinId="25" hidden="1"/>
    <cellStyle name="Uitvoer" xfId="96" builtinId="21" hidden="1" customBuiltin="1"/>
    <cellStyle name="Valuta" xfId="13" builtinId="4" hidden="1"/>
    <cellStyle name="Valuta [0]" xfId="14" builtinId="7" hidden="1"/>
    <cellStyle name="Verklarende tekst" xfId="98" builtinId="53" hidden="1" customBuiltin="1"/>
    <cellStyle name="Waarschuwingstekst" xfId="58" builtinId="11" hidden="1" customBuiltin="1"/>
    <cellStyle name="Waarschuwingstekst" xfId="21" builtinId="11" hidde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FFCC"/>
      <color rgb="FFFFCC99"/>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2023</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westland-elektriciteit-2022" TargetMode="External"/><Relationship Id="rId1" Type="http://schemas.openxmlformats.org/officeDocument/2006/relationships/hyperlink" Target="https://www.acm.nl/nl/publicaties/x-factorberekening-regionale-netbeheerders-elektriciteit-2022-20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28515625" defaultRowHeight="12.75"/>
  <cols>
    <col min="1" max="1" width="4" style="67" customWidth="1"/>
    <col min="2" max="2" width="39.7109375" style="67" customWidth="1"/>
    <col min="3" max="3" width="91.7109375" style="67" customWidth="1"/>
    <col min="4" max="16384" width="9.28515625" style="67"/>
  </cols>
  <sheetData>
    <row r="2" spans="2:3" s="120" customFormat="1" ht="18">
      <c r="B2" s="120" t="s">
        <v>0</v>
      </c>
    </row>
    <row r="13" spans="2:3" s="136" customFormat="1">
      <c r="B13" s="136" t="s">
        <v>1</v>
      </c>
    </row>
    <row r="15" spans="2:3">
      <c r="B15" s="116" t="s">
        <v>2</v>
      </c>
      <c r="C15" s="116" t="s">
        <v>3</v>
      </c>
    </row>
    <row r="16" spans="2:3">
      <c r="B16" s="116" t="s">
        <v>4</v>
      </c>
      <c r="C16" s="116" t="s">
        <v>5</v>
      </c>
    </row>
    <row r="17" spans="2:3">
      <c r="B17" s="116" t="s">
        <v>6</v>
      </c>
      <c r="C17" s="116"/>
    </row>
    <row r="18" spans="2:3">
      <c r="B18" s="116" t="s">
        <v>7</v>
      </c>
      <c r="C18" s="116" t="s">
        <v>8</v>
      </c>
    </row>
    <row r="19" spans="2:3">
      <c r="B19" s="116" t="s">
        <v>9</v>
      </c>
      <c r="C19" s="116"/>
    </row>
    <row r="20" spans="2:3">
      <c r="B20" s="116" t="s">
        <v>10</v>
      </c>
      <c r="C20" s="116"/>
    </row>
    <row r="21" spans="2:3">
      <c r="B21" s="116" t="s">
        <v>11</v>
      </c>
      <c r="C21" s="116" t="s">
        <v>12</v>
      </c>
    </row>
    <row r="22" spans="2:3">
      <c r="B22" s="116" t="s">
        <v>13</v>
      </c>
      <c r="C22" s="116"/>
    </row>
    <row r="25" spans="2:3" s="136" customFormat="1">
      <c r="B25" s="136" t="s">
        <v>14</v>
      </c>
    </row>
    <row r="27" spans="2:3">
      <c r="B27" s="116" t="s">
        <v>15</v>
      </c>
      <c r="C27" s="116" t="s">
        <v>16</v>
      </c>
    </row>
    <row r="28" spans="2:3">
      <c r="B28" s="116" t="s">
        <v>17</v>
      </c>
      <c r="C28" s="116" t="s">
        <v>18</v>
      </c>
    </row>
    <row r="29" spans="2:3" ht="25.5">
      <c r="B29" s="116" t="s">
        <v>19</v>
      </c>
      <c r="C29" s="116" t="s">
        <v>20</v>
      </c>
    </row>
    <row r="30" spans="2:3">
      <c r="B30" s="116" t="s">
        <v>21</v>
      </c>
      <c r="C30" s="116" t="s">
        <v>16</v>
      </c>
    </row>
    <row r="31" spans="2:3">
      <c r="B31" s="116" t="s">
        <v>22</v>
      </c>
      <c r="C31" s="116"/>
    </row>
    <row r="32" spans="2:3">
      <c r="B32" s="116" t="s">
        <v>13</v>
      </c>
      <c r="C32" s="116"/>
    </row>
    <row r="35" spans="2:2" s="136" customFormat="1">
      <c r="B35" s="136" t="s">
        <v>23</v>
      </c>
    </row>
    <row r="37" spans="2:2">
      <c r="B37" s="67" t="s">
        <v>24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Q50"/>
  <sheetViews>
    <sheetView showGridLines="0" zoomScale="85" zoomScaleNormal="85" workbookViewId="0">
      <pane xSplit="5" ySplit="8" topLeftCell="F9" activePane="bottomRight" state="frozen"/>
      <selection pane="topRight" activeCell="Q51" sqref="Q51"/>
      <selection pane="bottomLeft" activeCell="Q51" sqref="Q51"/>
      <selection pane="bottomRight" activeCell="F9" sqref="F9"/>
    </sheetView>
  </sheetViews>
  <sheetFormatPr defaultColWidth="9.28515625" defaultRowHeight="12.75"/>
  <cols>
    <col min="1" max="1" width="4" style="67" customWidth="1"/>
    <col min="2" max="2" width="60.5703125" style="67" customWidth="1"/>
    <col min="3" max="5" width="4.5703125" style="67" customWidth="1"/>
    <col min="6" max="6" width="2.7109375" style="67" customWidth="1"/>
    <col min="7" max="7" width="13.28515625" style="67" bestFit="1" customWidth="1"/>
    <col min="8" max="8" width="2.7109375" style="67" customWidth="1"/>
    <col min="9" max="9" width="31.28515625" style="67" bestFit="1" customWidth="1"/>
    <col min="10" max="10" width="2.7109375" style="67" customWidth="1"/>
    <col min="11" max="11" width="12.5703125" style="67" customWidth="1"/>
    <col min="12" max="12" width="2.7109375" style="67" customWidth="1"/>
    <col min="13" max="13" width="53.7109375" style="67" customWidth="1"/>
    <col min="14" max="14" width="2.7109375" style="67" customWidth="1"/>
    <col min="15" max="15" width="12.5703125" style="67" customWidth="1"/>
    <col min="16" max="16" width="2.7109375" style="67" customWidth="1"/>
    <col min="17" max="17" width="12.5703125" style="67" customWidth="1"/>
    <col min="18" max="18" width="2.7109375" style="67" customWidth="1"/>
    <col min="19" max="19" width="17.28515625" style="67" customWidth="1"/>
    <col min="20" max="20" width="2.7109375" style="67" customWidth="1"/>
    <col min="21" max="21" width="13.7109375" style="67" customWidth="1"/>
    <col min="22" max="22" width="2.7109375" style="67" customWidth="1"/>
    <col min="23" max="37" width="13.7109375" style="67" customWidth="1"/>
    <col min="38" max="16384" width="9.28515625" style="67"/>
  </cols>
  <sheetData>
    <row r="2" spans="1:17" s="139" customFormat="1" ht="18">
      <c r="B2" s="139" t="s">
        <v>96</v>
      </c>
    </row>
    <row r="3" spans="1:17">
      <c r="A3" s="68"/>
    </row>
    <row r="4" spans="1:17">
      <c r="A4" s="68"/>
      <c r="B4" s="138" t="s">
        <v>97</v>
      </c>
      <c r="C4" s="102"/>
      <c r="D4" s="102"/>
    </row>
    <row r="5" spans="1:17">
      <c r="A5" s="68"/>
      <c r="B5" s="67" t="s">
        <v>237</v>
      </c>
      <c r="G5" s="81"/>
      <c r="K5" s="81"/>
    </row>
    <row r="7" spans="1:17" s="136" customFormat="1">
      <c r="B7" s="136" t="s">
        <v>238</v>
      </c>
      <c r="G7" s="136" t="s">
        <v>104</v>
      </c>
      <c r="I7" s="136" t="s">
        <v>239</v>
      </c>
      <c r="K7" s="136" t="s">
        <v>240</v>
      </c>
      <c r="M7" s="136" t="s">
        <v>241</v>
      </c>
      <c r="Q7" s="136" t="s">
        <v>242</v>
      </c>
    </row>
    <row r="10" spans="1:17">
      <c r="Q10" s="66"/>
    </row>
    <row r="11" spans="1:17" s="136" customFormat="1">
      <c r="B11" s="136" t="s">
        <v>243</v>
      </c>
    </row>
    <row r="12" spans="1:17">
      <c r="B12" s="138"/>
    </row>
    <row r="13" spans="1:17">
      <c r="B13" s="138" t="s">
        <v>244</v>
      </c>
      <c r="D13" s="65"/>
      <c r="G13" s="64" t="s">
        <v>245</v>
      </c>
      <c r="I13" s="63">
        <v>73731140.354003698</v>
      </c>
      <c r="K13" s="64"/>
      <c r="M13" s="146" t="s">
        <v>246</v>
      </c>
    </row>
    <row r="14" spans="1:17">
      <c r="D14" s="62"/>
      <c r="G14" s="62"/>
      <c r="I14" s="62"/>
      <c r="K14" s="62"/>
      <c r="M14" s="81"/>
    </row>
    <row r="15" spans="1:17">
      <c r="B15" s="67" t="s">
        <v>247</v>
      </c>
      <c r="D15" s="59"/>
      <c r="G15" s="64" t="s">
        <v>245</v>
      </c>
      <c r="I15" s="61">
        <f>SUMPRODUCT(Tarievenvoorstel!K21:K48,Tarievenvoorstel!O21:O48)</f>
        <v>3304493.4825511612</v>
      </c>
      <c r="K15" s="62"/>
    </row>
    <row r="16" spans="1:17">
      <c r="B16" s="67" t="s">
        <v>248</v>
      </c>
      <c r="D16" s="59"/>
      <c r="G16" s="64" t="s">
        <v>245</v>
      </c>
      <c r="I16" s="61">
        <f>SUMPRODUCT(Tarievenvoorstel!K54:K75,Tarievenvoorstel!O54:O75)</f>
        <v>43789139.827966005</v>
      </c>
      <c r="K16" s="62"/>
    </row>
    <row r="17" spans="2:13">
      <c r="B17" s="67" t="s">
        <v>249</v>
      </c>
      <c r="D17" s="59"/>
      <c r="G17" s="64" t="s">
        <v>245</v>
      </c>
      <c r="I17" s="61">
        <f>SUMPRODUCT(Tarievenvoorstel!K81:K97,Tarievenvoorstel!O81:O97)</f>
        <v>20686703.64980587</v>
      </c>
      <c r="K17" s="62"/>
    </row>
    <row r="18" spans="2:13">
      <c r="B18" s="67" t="s">
        <v>250</v>
      </c>
      <c r="D18" s="59"/>
      <c r="G18" s="64" t="s">
        <v>245</v>
      </c>
      <c r="I18" s="61">
        <f>SUMPRODUCT(Tarievenvoorstel!K104:K105,Tarievenvoorstel!O104:O105)</f>
        <v>0</v>
      </c>
      <c r="K18" s="62"/>
    </row>
    <row r="19" spans="2:13">
      <c r="B19" s="138" t="s">
        <v>251</v>
      </c>
      <c r="D19" s="59"/>
      <c r="G19" s="64" t="s">
        <v>245</v>
      </c>
      <c r="I19" s="61">
        <f>SUM(I15:I18)</f>
        <v>67780336.960323036</v>
      </c>
      <c r="K19" s="62"/>
    </row>
    <row r="20" spans="2:13">
      <c r="D20" s="64"/>
      <c r="G20" s="62"/>
      <c r="I20" s="60"/>
      <c r="K20" s="62"/>
    </row>
    <row r="21" spans="2:13">
      <c r="B21" s="67" t="s">
        <v>252</v>
      </c>
      <c r="D21" s="59"/>
      <c r="G21" s="64" t="s">
        <v>245</v>
      </c>
      <c r="I21" s="61">
        <f>SUMPRODUCT(Tarievenvoorstel!K111:K143,Tarievenvoorstel!O111:O143)</f>
        <v>3350567.8283947026</v>
      </c>
      <c r="K21" s="62"/>
    </row>
    <row r="22" spans="2:13">
      <c r="B22" s="67" t="s">
        <v>253</v>
      </c>
      <c r="D22" s="59"/>
      <c r="G22" s="64" t="s">
        <v>245</v>
      </c>
      <c r="I22" s="61">
        <f>SUMPRODUCT(Tarievenvoorstel!K147:K195,Tarievenvoorstel!O147:O195)</f>
        <v>2600235.4999999995</v>
      </c>
      <c r="K22" s="62"/>
    </row>
    <row r="23" spans="2:13">
      <c r="B23" s="138" t="s">
        <v>254</v>
      </c>
      <c r="D23" s="59"/>
      <c r="G23" s="64" t="s">
        <v>245</v>
      </c>
      <c r="I23" s="61">
        <f>I22+I21</f>
        <v>5950803.3283947017</v>
      </c>
      <c r="K23" s="62"/>
    </row>
    <row r="24" spans="2:13">
      <c r="D24" s="59"/>
      <c r="G24" s="62"/>
      <c r="I24" s="58"/>
      <c r="K24" s="62"/>
    </row>
    <row r="25" spans="2:13">
      <c r="B25" s="138" t="s">
        <v>255</v>
      </c>
      <c r="D25" s="59"/>
      <c r="G25" s="64" t="s">
        <v>245</v>
      </c>
      <c r="I25" s="61">
        <f>SUM(I15:I18,I21:I22)</f>
        <v>73731140.288717732</v>
      </c>
      <c r="K25" s="64"/>
      <c r="M25" s="57"/>
    </row>
    <row r="26" spans="2:13">
      <c r="B26" s="138"/>
      <c r="D26" s="59"/>
      <c r="G26" s="64"/>
      <c r="I26" s="56"/>
      <c r="K26" s="64"/>
      <c r="M26" s="57"/>
    </row>
    <row r="27" spans="2:13">
      <c r="B27" s="102" t="s">
        <v>102</v>
      </c>
      <c r="D27" s="59"/>
      <c r="G27" s="64" t="s">
        <v>245</v>
      </c>
      <c r="I27" s="61">
        <f>I13-I25</f>
        <v>6.5285965800285339E-2</v>
      </c>
      <c r="K27" s="64"/>
    </row>
    <row r="28" spans="2:13">
      <c r="D28" s="59"/>
      <c r="G28" s="64"/>
      <c r="I28" s="56"/>
      <c r="K28" s="64"/>
    </row>
    <row r="29" spans="2:13">
      <c r="B29" s="138" t="s">
        <v>101</v>
      </c>
      <c r="C29" s="55"/>
      <c r="D29" s="55"/>
      <c r="I29" s="117" t="str">
        <f>IF(I25&gt;I13, "TARIEVENVOORSTEL VOLDOET NIET", "TARIEVENVOORSTEL VOLDOET")</f>
        <v>TARIEVENVOORSTEL VOLDOET</v>
      </c>
    </row>
    <row r="31" spans="2:13" s="136" customFormat="1">
      <c r="B31" s="136" t="s">
        <v>256</v>
      </c>
    </row>
    <row r="33" spans="2:17">
      <c r="B33" s="67" t="s">
        <v>257</v>
      </c>
      <c r="G33" s="67" t="s">
        <v>112</v>
      </c>
      <c r="I33" s="54">
        <v>1277544114.8537779</v>
      </c>
      <c r="M33" s="145" t="s">
        <v>71</v>
      </c>
      <c r="N33" s="145"/>
      <c r="O33" s="145"/>
      <c r="P33" s="145"/>
      <c r="Q33" s="145"/>
    </row>
    <row r="35" spans="2:17">
      <c r="B35" s="67" t="s">
        <v>258</v>
      </c>
      <c r="G35" s="67" t="s">
        <v>112</v>
      </c>
      <c r="I35" s="61">
        <f>SUM(Tarievenvoorstel!K21:K105,Tarievenvoorstel!K111:K143,Tarievenvoorstel!K147:K195)</f>
        <v>1277544114.8537779</v>
      </c>
    </row>
    <row r="37" spans="2:17">
      <c r="B37" s="67" t="s">
        <v>99</v>
      </c>
      <c r="I37" s="117" t="str">
        <f>IF(I35&gt;I33, "REKENVOLUME VOLDOET NIET", "REKENVOLUME VOLDOET")</f>
        <v>REKENVOLUME VOLDOET</v>
      </c>
    </row>
    <row r="39" spans="2:17" s="136" customFormat="1">
      <c r="B39" s="136" t="s">
        <v>259</v>
      </c>
    </row>
    <row r="41" spans="2:17">
      <c r="B41" s="67" t="s">
        <v>260</v>
      </c>
      <c r="G41" s="64" t="s">
        <v>261</v>
      </c>
      <c r="H41" s="59"/>
      <c r="I41" s="53">
        <v>56890332.424386531</v>
      </c>
      <c r="J41" s="141"/>
      <c r="K41" s="62"/>
      <c r="L41" s="59"/>
      <c r="M41" s="146" t="s">
        <v>262</v>
      </c>
    </row>
    <row r="42" spans="2:17">
      <c r="B42" s="147" t="s">
        <v>263</v>
      </c>
      <c r="G42" s="64" t="s">
        <v>261</v>
      </c>
      <c r="H42" s="59"/>
      <c r="I42" s="52">
        <v>1613274.2819327323</v>
      </c>
      <c r="J42" s="141"/>
      <c r="K42" s="62"/>
      <c r="L42" s="59"/>
      <c r="M42" s="146" t="s">
        <v>262</v>
      </c>
    </row>
    <row r="43" spans="2:17">
      <c r="B43" s="67" t="s">
        <v>264</v>
      </c>
      <c r="G43" s="64" t="s">
        <v>261</v>
      </c>
      <c r="H43" s="59"/>
      <c r="I43" s="61">
        <f>I41-I42</f>
        <v>55277058.142453797</v>
      </c>
      <c r="J43" s="64"/>
      <c r="K43" s="62"/>
      <c r="L43" s="59"/>
      <c r="M43" s="62"/>
    </row>
    <row r="44" spans="2:17">
      <c r="G44" s="62"/>
      <c r="H44" s="59"/>
      <c r="I44" s="56"/>
      <c r="J44" s="64"/>
      <c r="K44" s="62"/>
      <c r="L44" s="59"/>
      <c r="M44" s="62"/>
    </row>
    <row r="45" spans="2:17">
      <c r="B45" s="67" t="s">
        <v>265</v>
      </c>
      <c r="G45" s="64" t="s">
        <v>245</v>
      </c>
      <c r="H45" s="59"/>
      <c r="I45" s="63">
        <v>73731140.354003698</v>
      </c>
      <c r="J45" s="141"/>
      <c r="K45" s="62"/>
      <c r="L45" s="59"/>
      <c r="M45" s="146" t="s">
        <v>246</v>
      </c>
    </row>
    <row r="46" spans="2:17">
      <c r="B46" s="147" t="s">
        <v>263</v>
      </c>
      <c r="G46" s="64" t="s">
        <v>245</v>
      </c>
      <c r="H46" s="59"/>
      <c r="I46" s="51">
        <f>I42</f>
        <v>1613274.2819327323</v>
      </c>
      <c r="J46" s="141"/>
      <c r="K46" s="62"/>
      <c r="L46" s="59"/>
    </row>
    <row r="47" spans="2:17">
      <c r="B47" s="67" t="s">
        <v>266</v>
      </c>
      <c r="G47" s="64" t="s">
        <v>245</v>
      </c>
      <c r="H47" s="59"/>
      <c r="I47" s="61">
        <f>I45-I46</f>
        <v>72117866.072070971</v>
      </c>
      <c r="J47" s="141"/>
      <c r="K47" s="62"/>
      <c r="L47" s="59"/>
    </row>
    <row r="48" spans="2:17">
      <c r="G48" s="62"/>
      <c r="H48" s="59"/>
      <c r="I48" s="56"/>
      <c r="J48" s="141"/>
      <c r="K48" s="62"/>
      <c r="L48" s="59"/>
    </row>
    <row r="49" spans="2:12">
      <c r="B49" s="102" t="s">
        <v>267</v>
      </c>
      <c r="G49" s="62"/>
      <c r="H49" s="59"/>
      <c r="I49" s="50">
        <v>0</v>
      </c>
      <c r="J49" s="141"/>
      <c r="K49" s="62" t="s">
        <v>268</v>
      </c>
      <c r="L49" s="59"/>
    </row>
    <row r="50" spans="2:12">
      <c r="B50" s="102" t="s">
        <v>269</v>
      </c>
      <c r="G50" s="62" t="s">
        <v>270</v>
      </c>
      <c r="H50" s="62"/>
      <c r="I50" s="49">
        <f>((I47/ I43) - 1)*100%</f>
        <v>0.30466179814086614</v>
      </c>
      <c r="J50" s="62"/>
      <c r="K50" s="62" t="s">
        <v>271</v>
      </c>
      <c r="L50" s="62"/>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28515625" defaultRowHeight="12.75"/>
  <cols>
    <col min="1" max="16384" width="9.28515625" style="140"/>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3"/>
  <sheetViews>
    <sheetView showGridLines="0" zoomScale="85" zoomScaleNormal="85" workbookViewId="0">
      <pane ySplit="3" topLeftCell="A4" activePane="bottomLeft" state="frozen"/>
      <selection activeCell="C14" sqref="C14"/>
      <selection pane="bottomLeft" activeCell="A4" sqref="A4"/>
    </sheetView>
  </sheetViews>
  <sheetFormatPr defaultColWidth="9.28515625" defaultRowHeight="12.75"/>
  <cols>
    <col min="1" max="1" width="4" style="67" customWidth="1"/>
    <col min="2" max="2" width="139.7109375" style="67" bestFit="1" customWidth="1"/>
    <col min="3" max="21" width="12.5703125" style="67" customWidth="1"/>
    <col min="22" max="24" width="2.7109375" style="67" customWidth="1"/>
    <col min="25" max="39" width="13.7109375" style="67" customWidth="1"/>
    <col min="40" max="16384" width="9.28515625" style="67"/>
  </cols>
  <sheetData>
    <row r="2" spans="2:2" s="139" customFormat="1" ht="18">
      <c r="B2" s="139" t="s">
        <v>272</v>
      </c>
    </row>
    <row r="4" spans="2:2" s="136" customFormat="1"/>
    <row r="6" spans="2:2">
      <c r="B6" s="67" t="s">
        <v>273</v>
      </c>
    </row>
    <row r="7" spans="2:2">
      <c r="B7" s="121" t="s">
        <v>332</v>
      </c>
    </row>
    <row r="8" spans="2:2">
      <c r="B8" s="121"/>
    </row>
    <row r="9" spans="2:2">
      <c r="B9" s="121"/>
    </row>
    <row r="10" spans="2:2">
      <c r="B10" s="121"/>
    </row>
    <row r="11" spans="2:2">
      <c r="B11" s="121"/>
    </row>
    <row r="12" spans="2:2">
      <c r="B12" s="121"/>
    </row>
    <row r="13" spans="2:2">
      <c r="B13" s="121"/>
    </row>
    <row r="14" spans="2:2">
      <c r="B14" s="121"/>
    </row>
    <row r="15" spans="2:2">
      <c r="B15" s="138"/>
    </row>
    <row r="16" spans="2:2">
      <c r="B16" s="67" t="s">
        <v>274</v>
      </c>
    </row>
    <row r="17" spans="2:2">
      <c r="B17" s="121" t="s">
        <v>332</v>
      </c>
    </row>
    <row r="18" spans="2:2">
      <c r="B18" s="121"/>
    </row>
    <row r="19" spans="2:2">
      <c r="B19" s="121"/>
    </row>
    <row r="20" spans="2:2">
      <c r="B20" s="121"/>
    </row>
    <row r="21" spans="2:2">
      <c r="B21" s="121"/>
    </row>
    <row r="22" spans="2:2">
      <c r="B22" s="121"/>
    </row>
    <row r="23" spans="2:2">
      <c r="B23" s="121"/>
    </row>
    <row r="24" spans="2:2">
      <c r="B24" s="121"/>
    </row>
    <row r="26" spans="2:2">
      <c r="B26" s="67" t="s">
        <v>275</v>
      </c>
    </row>
    <row r="27" spans="2:2">
      <c r="B27" s="121" t="s">
        <v>332</v>
      </c>
    </row>
    <row r="28" spans="2:2">
      <c r="B28" s="121"/>
    </row>
    <row r="29" spans="2:2">
      <c r="B29" s="121"/>
    </row>
    <row r="30" spans="2:2">
      <c r="B30" s="121"/>
    </row>
    <row r="31" spans="2:2">
      <c r="B31" s="121"/>
    </row>
    <row r="32" spans="2:2">
      <c r="B32" s="121"/>
    </row>
    <row r="33" spans="2:2">
      <c r="B33" s="121"/>
    </row>
    <row r="34" spans="2:2">
      <c r="B34" s="121"/>
    </row>
    <row r="36" spans="2:2">
      <c r="B36" s="67" t="s">
        <v>276</v>
      </c>
    </row>
    <row r="37" spans="2:2">
      <c r="B37" s="121" t="s">
        <v>332</v>
      </c>
    </row>
    <row r="38" spans="2:2">
      <c r="B38" s="121"/>
    </row>
    <row r="39" spans="2:2">
      <c r="B39" s="121"/>
    </row>
    <row r="40" spans="2:2">
      <c r="B40" s="121"/>
    </row>
    <row r="41" spans="2:2">
      <c r="B41" s="121"/>
    </row>
    <row r="42" spans="2:2">
      <c r="B42" s="121"/>
    </row>
    <row r="43" spans="2:2">
      <c r="B43" s="121"/>
    </row>
    <row r="44" spans="2:2">
      <c r="B44" s="121"/>
    </row>
    <row r="46" spans="2:2">
      <c r="B46" s="67" t="s">
        <v>277</v>
      </c>
    </row>
    <row r="47" spans="2:2">
      <c r="B47" s="121" t="s">
        <v>332</v>
      </c>
    </row>
    <row r="48" spans="2:2">
      <c r="B48" s="121"/>
    </row>
    <row r="49" spans="2:2">
      <c r="B49" s="121"/>
    </row>
    <row r="50" spans="2:2">
      <c r="B50" s="121"/>
    </row>
    <row r="51" spans="2:2">
      <c r="B51" s="121"/>
    </row>
    <row r="52" spans="2:2">
      <c r="B52" s="121"/>
    </row>
    <row r="53" spans="2:2">
      <c r="B53" s="121"/>
    </row>
    <row r="54" spans="2:2">
      <c r="B54" s="121"/>
    </row>
    <row r="56" spans="2:2">
      <c r="B56" s="67" t="s">
        <v>278</v>
      </c>
    </row>
    <row r="57" spans="2:2">
      <c r="B57" s="121" t="s">
        <v>332</v>
      </c>
    </row>
    <row r="58" spans="2:2">
      <c r="B58" s="121"/>
    </row>
    <row r="59" spans="2:2">
      <c r="B59" s="121"/>
    </row>
    <row r="60" spans="2:2">
      <c r="B60" s="121"/>
    </row>
    <row r="61" spans="2:2">
      <c r="B61" s="121"/>
    </row>
    <row r="62" spans="2:2">
      <c r="B62" s="121"/>
    </row>
    <row r="63" spans="2:2">
      <c r="B63" s="121"/>
    </row>
    <row r="64" spans="2:2">
      <c r="B64" s="121"/>
    </row>
    <row r="66" spans="2:2">
      <c r="B66" s="67" t="s">
        <v>279</v>
      </c>
    </row>
    <row r="67" spans="2:2">
      <c r="B67" s="164" t="s">
        <v>337</v>
      </c>
    </row>
    <row r="68" spans="2:2">
      <c r="B68" s="164"/>
    </row>
    <row r="69" spans="2:2" ht="38.25">
      <c r="B69" s="169" t="s">
        <v>342</v>
      </c>
    </row>
    <row r="70" spans="2:2">
      <c r="B70" s="168"/>
    </row>
    <row r="71" spans="2:2">
      <c r="B71" s="164"/>
    </row>
    <row r="72" spans="2:2" ht="51">
      <c r="B72" s="167" t="s">
        <v>341</v>
      </c>
    </row>
    <row r="73" spans="2:2">
      <c r="B73" s="16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G58"/>
  <sheetViews>
    <sheetView showGridLines="0" zoomScale="85" zoomScaleNormal="85" workbookViewId="0">
      <pane ySplit="3" topLeftCell="A4" activePane="bottomLeft" state="frozen"/>
      <selection activeCell="D12" sqref="D12"/>
      <selection pane="bottomLeft" activeCell="A4" sqref="A4"/>
    </sheetView>
  </sheetViews>
  <sheetFormatPr defaultColWidth="9.28515625" defaultRowHeight="12.75"/>
  <cols>
    <col min="1" max="1" width="4" style="67" customWidth="1"/>
    <col min="2" max="2" width="4.7109375" style="67" customWidth="1"/>
    <col min="3" max="3" width="74.28515625" style="67" customWidth="1"/>
    <col min="4" max="5" width="12.5703125" style="67" customWidth="1"/>
    <col min="6" max="6" width="53.42578125" style="67" customWidth="1"/>
    <col min="7" max="21" width="12.5703125" style="67" customWidth="1"/>
    <col min="22" max="24" width="2.7109375" style="67" customWidth="1"/>
    <col min="25" max="39" width="13.7109375" style="67" customWidth="1"/>
    <col min="40" max="16384" width="9.28515625" style="67"/>
  </cols>
  <sheetData>
    <row r="2" spans="2:7" s="139" customFormat="1" ht="18">
      <c r="B2" s="139" t="s">
        <v>280</v>
      </c>
    </row>
    <row r="4" spans="2:7" s="136" customFormat="1">
      <c r="C4" s="136" t="s">
        <v>281</v>
      </c>
      <c r="D4" s="136" t="s">
        <v>282</v>
      </c>
      <c r="F4" s="136" t="s">
        <v>58</v>
      </c>
    </row>
    <row r="5" spans="2:7">
      <c r="C5" s="138"/>
    </row>
    <row r="6" spans="2:7">
      <c r="C6" s="138" t="s">
        <v>283</v>
      </c>
    </row>
    <row r="7" spans="2:7" ht="25.5">
      <c r="B7" s="37">
        <v>1</v>
      </c>
      <c r="C7" s="1" t="s">
        <v>284</v>
      </c>
      <c r="D7" s="121" t="s">
        <v>338</v>
      </c>
      <c r="E7" s="48"/>
      <c r="F7" s="121"/>
    </row>
    <row r="8" spans="2:7">
      <c r="B8" s="37">
        <v>2</v>
      </c>
      <c r="C8" s="1" t="s">
        <v>285</v>
      </c>
      <c r="D8" s="121" t="s">
        <v>338</v>
      </c>
      <c r="E8" s="48"/>
      <c r="F8" s="121"/>
    </row>
    <row r="9" spans="2:7" ht="25.5">
      <c r="B9" s="37"/>
      <c r="C9" s="1" t="s">
        <v>286</v>
      </c>
      <c r="D9" s="121"/>
      <c r="E9" s="48"/>
      <c r="F9" s="121"/>
    </row>
    <row r="10" spans="2:7">
      <c r="B10" s="37">
        <v>3</v>
      </c>
      <c r="C10" s="1" t="s">
        <v>287</v>
      </c>
      <c r="D10" s="121" t="s">
        <v>338</v>
      </c>
      <c r="E10" s="48"/>
      <c r="F10" s="121"/>
    </row>
    <row r="11" spans="2:7" ht="38.25">
      <c r="B11" s="37">
        <v>4</v>
      </c>
      <c r="C11" s="1" t="s">
        <v>288</v>
      </c>
      <c r="D11" s="121" t="s">
        <v>338</v>
      </c>
      <c r="E11" s="48"/>
      <c r="F11" s="121"/>
    </row>
    <row r="12" spans="2:7">
      <c r="B12" s="37"/>
      <c r="C12" s="1"/>
      <c r="D12" s="1"/>
      <c r="E12" s="48"/>
      <c r="F12" s="44"/>
    </row>
    <row r="13" spans="2:7" ht="25.5">
      <c r="B13" s="37">
        <v>5</v>
      </c>
      <c r="C13" s="1" t="s">
        <v>289</v>
      </c>
      <c r="D13" s="121" t="s">
        <v>339</v>
      </c>
      <c r="E13" s="48"/>
      <c r="F13" s="121"/>
    </row>
    <row r="14" spans="2:7">
      <c r="B14" s="37"/>
      <c r="C14" s="1"/>
      <c r="D14" s="1"/>
      <c r="E14" s="48"/>
      <c r="F14" s="1"/>
      <c r="G14" s="1"/>
    </row>
    <row r="15" spans="2:7" ht="25.5">
      <c r="B15" s="37">
        <v>6</v>
      </c>
      <c r="C15" s="1" t="s">
        <v>290</v>
      </c>
      <c r="D15" s="121" t="s">
        <v>338</v>
      </c>
      <c r="E15" s="48"/>
      <c r="F15" s="121"/>
    </row>
    <row r="16" spans="2:7">
      <c r="B16" s="37"/>
      <c r="C16" s="1" t="s">
        <v>291</v>
      </c>
      <c r="D16" s="48"/>
      <c r="E16" s="48"/>
      <c r="F16" s="44"/>
    </row>
    <row r="17" spans="2:6">
      <c r="B17" s="37"/>
      <c r="C17" s="1" t="s">
        <v>292</v>
      </c>
      <c r="D17" s="48"/>
      <c r="E17" s="48"/>
      <c r="F17" s="44"/>
    </row>
    <row r="18" spans="2:6">
      <c r="B18" s="37"/>
      <c r="C18" s="1" t="s">
        <v>293</v>
      </c>
      <c r="D18" s="48"/>
      <c r="E18" s="48"/>
      <c r="F18" s="44"/>
    </row>
    <row r="19" spans="2:6" ht="25.5">
      <c r="B19" s="37"/>
      <c r="C19" s="1" t="s">
        <v>294</v>
      </c>
      <c r="D19" s="48"/>
      <c r="E19" s="48"/>
      <c r="F19" s="44"/>
    </row>
    <row r="20" spans="2:6" ht="25.5">
      <c r="B20" s="37"/>
      <c r="C20" s="1" t="s">
        <v>295</v>
      </c>
      <c r="D20" s="48"/>
      <c r="E20" s="48"/>
      <c r="F20" s="44"/>
    </row>
    <row r="21" spans="2:6" ht="38.25">
      <c r="B21" s="37"/>
      <c r="C21" s="1" t="s">
        <v>296</v>
      </c>
      <c r="D21" s="48"/>
    </row>
    <row r="22" spans="2:6" ht="38.25">
      <c r="B22" s="37">
        <v>7</v>
      </c>
      <c r="C22" s="1" t="s">
        <v>297</v>
      </c>
      <c r="D22" s="121" t="s">
        <v>338</v>
      </c>
      <c r="F22" s="121"/>
    </row>
    <row r="23" spans="2:6" ht="25.5">
      <c r="B23" s="37">
        <v>8</v>
      </c>
      <c r="C23" s="1" t="s">
        <v>298</v>
      </c>
      <c r="D23" s="121" t="s">
        <v>339</v>
      </c>
      <c r="F23" s="121" t="s">
        <v>340</v>
      </c>
    </row>
    <row r="24" spans="2:6" ht="25.5">
      <c r="B24" s="37">
        <v>9</v>
      </c>
      <c r="C24" s="1" t="s">
        <v>299</v>
      </c>
      <c r="D24" s="121" t="s">
        <v>339</v>
      </c>
      <c r="F24" s="121" t="s">
        <v>340</v>
      </c>
    </row>
    <row r="25" spans="2:6" ht="25.5">
      <c r="B25" s="37"/>
      <c r="C25" s="1" t="s">
        <v>300</v>
      </c>
    </row>
    <row r="26" spans="2:6" ht="25.5">
      <c r="B26" s="37"/>
      <c r="C26" s="1" t="s">
        <v>301</v>
      </c>
    </row>
    <row r="27" spans="2:6" ht="25.5">
      <c r="B27" s="37"/>
      <c r="C27" s="47" t="s">
        <v>302</v>
      </c>
    </row>
    <row r="28" spans="2:6">
      <c r="B28" s="37"/>
      <c r="C28" s="47"/>
    </row>
    <row r="29" spans="2:6" ht="25.5">
      <c r="B29" s="37">
        <v>10</v>
      </c>
      <c r="C29" s="46" t="s">
        <v>303</v>
      </c>
      <c r="D29" s="121" t="s">
        <v>338</v>
      </c>
      <c r="F29" s="121"/>
    </row>
    <row r="30" spans="2:6" ht="38.25">
      <c r="B30" s="37"/>
      <c r="C30" s="45" t="s">
        <v>304</v>
      </c>
    </row>
    <row r="31" spans="2:6" ht="38.25">
      <c r="B31" s="37"/>
      <c r="C31" s="47" t="s">
        <v>305</v>
      </c>
    </row>
    <row r="32" spans="2:6">
      <c r="B32" s="37"/>
      <c r="C32" s="47"/>
    </row>
    <row r="33" spans="2:6" ht="25.5">
      <c r="B33" s="37">
        <v>11</v>
      </c>
      <c r="C33" s="46" t="s">
        <v>306</v>
      </c>
      <c r="D33" s="121" t="s">
        <v>338</v>
      </c>
      <c r="F33" s="121"/>
    </row>
    <row r="34" spans="2:6" ht="38.25">
      <c r="B34" s="37"/>
      <c r="C34" s="45" t="s">
        <v>307</v>
      </c>
    </row>
    <row r="35" spans="2:6" ht="38.25">
      <c r="B35" s="37"/>
      <c r="C35" s="45" t="s">
        <v>308</v>
      </c>
    </row>
    <row r="36" spans="2:6" ht="38.25">
      <c r="B36" s="37"/>
      <c r="C36" s="45" t="s">
        <v>309</v>
      </c>
    </row>
    <row r="37" spans="2:6">
      <c r="B37" s="37"/>
      <c r="C37" s="47"/>
    </row>
    <row r="38" spans="2:6" ht="25.5">
      <c r="B38" s="37">
        <v>12</v>
      </c>
      <c r="C38" s="44" t="s">
        <v>310</v>
      </c>
      <c r="D38" s="121" t="s">
        <v>338</v>
      </c>
      <c r="F38" s="121"/>
    </row>
    <row r="39" spans="2:6" ht="51">
      <c r="B39" s="37"/>
      <c r="C39" s="45" t="s">
        <v>311</v>
      </c>
    </row>
    <row r="40" spans="2:6" ht="53.25" customHeight="1">
      <c r="B40" s="37"/>
      <c r="C40" s="45" t="s">
        <v>312</v>
      </c>
    </row>
    <row r="41" spans="2:6" ht="63.75">
      <c r="B41" s="37"/>
      <c r="C41" s="45" t="s">
        <v>313</v>
      </c>
    </row>
    <row r="42" spans="2:6">
      <c r="B42" s="37"/>
      <c r="C42" s="43"/>
    </row>
    <row r="43" spans="2:6" ht="25.5">
      <c r="B43" s="37">
        <v>13</v>
      </c>
      <c r="C43" s="1" t="s">
        <v>314</v>
      </c>
      <c r="D43" s="121" t="s">
        <v>338</v>
      </c>
      <c r="F43" s="121"/>
    </row>
    <row r="44" spans="2:6" ht="25.5">
      <c r="B44" s="37"/>
      <c r="C44" s="47" t="s">
        <v>315</v>
      </c>
    </row>
    <row r="45" spans="2:6" ht="25.5">
      <c r="B45" s="37"/>
      <c r="C45" s="47" t="s">
        <v>316</v>
      </c>
    </row>
    <row r="46" spans="2:6" ht="38.25">
      <c r="B46" s="37"/>
      <c r="C46" s="1" t="s">
        <v>317</v>
      </c>
    </row>
    <row r="47" spans="2:6" ht="38.25">
      <c r="B47" s="37">
        <v>14</v>
      </c>
      <c r="C47" s="1" t="s">
        <v>318</v>
      </c>
      <c r="D47" s="121" t="s">
        <v>338</v>
      </c>
      <c r="F47" s="121"/>
    </row>
    <row r="48" spans="2:6" ht="38.25">
      <c r="B48" s="37">
        <v>15</v>
      </c>
      <c r="C48" s="1" t="s">
        <v>319</v>
      </c>
      <c r="D48" s="121" t="s">
        <v>338</v>
      </c>
      <c r="F48" s="121"/>
    </row>
    <row r="49" spans="2:6" ht="38.25">
      <c r="B49" s="37">
        <v>16</v>
      </c>
      <c r="C49" s="1" t="s">
        <v>320</v>
      </c>
      <c r="D49" s="121" t="s">
        <v>338</v>
      </c>
      <c r="F49" s="121"/>
    </row>
    <row r="50" spans="2:6" ht="38.25">
      <c r="B50" s="37">
        <v>17</v>
      </c>
      <c r="C50" s="1" t="s">
        <v>321</v>
      </c>
      <c r="D50" s="121" t="s">
        <v>338</v>
      </c>
      <c r="F50" s="121"/>
    </row>
    <row r="51" spans="2:6" ht="13.5" thickBot="1">
      <c r="B51" s="42"/>
      <c r="C51" s="41"/>
    </row>
    <row r="52" spans="2:6">
      <c r="B52" s="40" t="s">
        <v>322</v>
      </c>
      <c r="C52" s="172" t="s">
        <v>323</v>
      </c>
    </row>
    <row r="53" spans="2:6">
      <c r="B53" s="39"/>
      <c r="C53" s="173"/>
    </row>
    <row r="54" spans="2:6">
      <c r="B54" s="39"/>
      <c r="C54" s="173"/>
    </row>
    <row r="55" spans="2:6">
      <c r="B55" s="39"/>
      <c r="C55" s="173"/>
    </row>
    <row r="56" spans="2:6" ht="13.5" thickBot="1">
      <c r="B56" s="38"/>
      <c r="C56" s="174"/>
    </row>
    <row r="57" spans="2:6" ht="13.5" thickBot="1">
      <c r="B57" s="37"/>
      <c r="C57" s="36"/>
    </row>
    <row r="58" spans="2:6" ht="26.25" thickBot="1">
      <c r="B58" s="35" t="s">
        <v>324</v>
      </c>
      <c r="C58" s="34" t="s">
        <v>325</v>
      </c>
    </row>
  </sheetData>
  <mergeCells count="1">
    <mergeCell ref="C52:C56"/>
  </mergeCells>
  <conditionalFormatting sqref="F17 F19:F20 F12">
    <cfRule type="expression" dxfId="12" priority="11" stopIfTrue="1">
      <formula>D12="nee"</formula>
    </cfRule>
  </conditionalFormatting>
  <conditionalFormatting sqref="F16">
    <cfRule type="expression" dxfId="11" priority="12" stopIfTrue="1">
      <formula>D16="ja"</formula>
    </cfRule>
  </conditionalFormatting>
  <conditionalFormatting sqref="D7 D11">
    <cfRule type="cellIs" dxfId="10" priority="13" stopIfTrue="1" operator="equal">
      <formula>"ja"</formula>
    </cfRule>
  </conditionalFormatting>
  <conditionalFormatting sqref="F18">
    <cfRule type="expression" dxfId="9" priority="10"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A4" sqref="A4"/>
      <selection pane="bottomLeft" activeCell="A4" sqref="A4"/>
    </sheetView>
  </sheetViews>
  <sheetFormatPr defaultColWidth="9.28515625" defaultRowHeight="12.75"/>
  <cols>
    <col min="1" max="1" width="4" style="67" customWidth="1"/>
    <col min="2" max="2" width="19.28515625" style="67" customWidth="1"/>
    <col min="3" max="3" width="9.5703125" style="67" customWidth="1"/>
    <col min="4" max="4" width="11.7109375" style="67" customWidth="1"/>
    <col min="5" max="5" width="10.28515625" style="67" customWidth="1"/>
    <col min="6" max="6" width="13.7109375" style="67" customWidth="1"/>
    <col min="7" max="7" width="11.5703125" style="67" customWidth="1"/>
    <col min="8" max="16384" width="9.28515625" style="67"/>
  </cols>
  <sheetData>
    <row r="2" spans="2:18" s="120" customFormat="1" ht="18">
      <c r="B2" s="120" t="s">
        <v>25</v>
      </c>
    </row>
    <row r="4" spans="2:18" s="136" customFormat="1">
      <c r="B4" s="136" t="s">
        <v>26</v>
      </c>
    </row>
    <row r="6" spans="2:18">
      <c r="B6" s="67" t="s">
        <v>27</v>
      </c>
    </row>
    <row r="7" spans="2:18">
      <c r="B7" s="67" t="s">
        <v>28</v>
      </c>
      <c r="H7" s="115"/>
    </row>
    <row r="8" spans="2:18">
      <c r="B8" s="67" t="s">
        <v>29</v>
      </c>
    </row>
    <row r="10" spans="2:18" s="136" customFormat="1">
      <c r="B10" s="136" t="s">
        <v>30</v>
      </c>
    </row>
    <row r="13" spans="2:18" s="142" customFormat="1" ht="15"/>
    <row r="14" spans="2:18" s="142" customFormat="1" ht="15">
      <c r="B14" s="143"/>
      <c r="C14" s="143"/>
      <c r="D14" s="143"/>
      <c r="E14" s="143"/>
      <c r="F14" s="143"/>
      <c r="G14" s="143"/>
      <c r="H14" s="143"/>
      <c r="I14" s="143"/>
      <c r="J14" s="143"/>
      <c r="K14" s="143"/>
      <c r="L14" s="143"/>
      <c r="M14" s="143"/>
      <c r="N14" s="143"/>
      <c r="O14" s="143"/>
      <c r="P14" s="143"/>
      <c r="Q14" s="143"/>
      <c r="R14" s="143"/>
    </row>
    <row r="15" spans="2:18" s="142" customFormat="1" ht="15">
      <c r="B15" s="143"/>
      <c r="C15" s="143"/>
      <c r="D15" s="143"/>
      <c r="E15" s="143"/>
      <c r="F15" s="143"/>
      <c r="G15" s="143"/>
      <c r="H15" s="143"/>
      <c r="I15" s="143"/>
      <c r="J15" s="143"/>
      <c r="K15" s="143"/>
      <c r="L15" s="143"/>
      <c r="M15" s="143"/>
      <c r="N15" s="143"/>
      <c r="O15" s="143"/>
      <c r="P15" s="143"/>
      <c r="Q15" s="143"/>
      <c r="R15" s="143"/>
    </row>
    <row r="16" spans="2:18" s="142" customFormat="1" ht="15">
      <c r="B16" s="143"/>
      <c r="C16" s="143"/>
      <c r="D16" s="143"/>
      <c r="E16" s="143"/>
      <c r="F16" s="143"/>
      <c r="G16" s="143"/>
      <c r="H16" s="143"/>
      <c r="I16" s="143"/>
      <c r="J16" s="143"/>
      <c r="K16" s="143"/>
      <c r="L16" s="143"/>
      <c r="M16" s="143"/>
      <c r="N16" s="143"/>
      <c r="O16" s="143"/>
      <c r="P16" s="143"/>
      <c r="Q16" s="143"/>
      <c r="R16" s="143"/>
    </row>
    <row r="17" spans="2:18" s="142" customFormat="1" ht="15">
      <c r="B17" s="143"/>
      <c r="C17" s="143"/>
      <c r="D17" s="143"/>
      <c r="E17" s="143"/>
      <c r="F17" s="143"/>
      <c r="G17" s="143"/>
      <c r="H17" s="143"/>
      <c r="I17" s="143"/>
      <c r="J17" s="143"/>
      <c r="K17" s="143"/>
      <c r="L17" s="143"/>
      <c r="M17" s="143"/>
      <c r="N17" s="143"/>
      <c r="O17" s="143"/>
      <c r="P17" s="143"/>
      <c r="Q17" s="143"/>
      <c r="R17" s="143"/>
    </row>
    <row r="18" spans="2:18" s="142" customFormat="1" ht="15">
      <c r="B18" s="143"/>
      <c r="C18" s="143"/>
      <c r="D18" s="143"/>
      <c r="E18" s="143"/>
      <c r="F18" s="143"/>
      <c r="G18" s="143"/>
      <c r="H18" s="143"/>
      <c r="I18" s="143"/>
      <c r="J18" s="143"/>
      <c r="K18" s="143"/>
      <c r="L18" s="143"/>
      <c r="M18" s="143"/>
      <c r="N18" s="143"/>
      <c r="O18" s="143"/>
      <c r="P18" s="143"/>
      <c r="Q18" s="143"/>
      <c r="R18" s="143"/>
    </row>
    <row r="19" spans="2:18" s="142" customFormat="1" ht="15">
      <c r="B19" s="143"/>
      <c r="C19" s="143"/>
      <c r="D19" s="143"/>
      <c r="E19" s="143"/>
      <c r="F19" s="143"/>
      <c r="G19" s="143"/>
      <c r="H19" s="143"/>
      <c r="I19" s="143"/>
      <c r="J19" s="143"/>
      <c r="K19" s="143"/>
      <c r="L19" s="143"/>
      <c r="M19" s="143"/>
      <c r="N19" s="143"/>
      <c r="O19" s="143"/>
      <c r="P19" s="143"/>
      <c r="Q19" s="143"/>
      <c r="R19" s="143"/>
    </row>
    <row r="20" spans="2:18" s="142" customFormat="1" ht="15">
      <c r="B20" s="143"/>
      <c r="C20" s="143"/>
      <c r="D20" s="143"/>
      <c r="E20" s="143"/>
      <c r="F20" s="143"/>
      <c r="G20" s="143"/>
      <c r="H20" s="143"/>
      <c r="I20" s="143"/>
      <c r="J20" s="143"/>
      <c r="K20" s="143"/>
      <c r="L20" s="143"/>
      <c r="M20" s="143"/>
      <c r="N20" s="143"/>
      <c r="O20" s="143"/>
      <c r="P20" s="143"/>
      <c r="Q20" s="143"/>
      <c r="R20" s="143"/>
    </row>
    <row r="21" spans="2:18" s="142" customFormat="1" ht="15">
      <c r="B21" s="143"/>
      <c r="C21" s="143"/>
      <c r="D21" s="143"/>
      <c r="E21" s="143"/>
      <c r="F21" s="143"/>
      <c r="G21" s="143"/>
      <c r="H21" s="143"/>
      <c r="I21" s="143"/>
      <c r="J21" s="143"/>
      <c r="K21" s="143"/>
      <c r="L21" s="143"/>
      <c r="M21" s="143"/>
      <c r="N21" s="143"/>
      <c r="O21" s="143"/>
      <c r="P21" s="143"/>
      <c r="Q21" s="143"/>
      <c r="R21" s="143"/>
    </row>
    <row r="22" spans="2:18" s="142" customFormat="1" ht="15">
      <c r="B22" s="143"/>
      <c r="C22" s="143"/>
      <c r="D22" s="143"/>
      <c r="E22" s="143"/>
      <c r="F22" s="143"/>
      <c r="G22" s="143"/>
      <c r="H22" s="143"/>
      <c r="I22" s="143"/>
      <c r="J22" s="143"/>
      <c r="K22" s="143"/>
      <c r="L22" s="143"/>
      <c r="M22" s="143"/>
      <c r="N22" s="143"/>
      <c r="O22" s="143"/>
      <c r="P22" s="143"/>
      <c r="Q22" s="143"/>
      <c r="R22" s="143"/>
    </row>
    <row r="23" spans="2:18" s="142" customFormat="1" ht="15">
      <c r="B23" s="143"/>
      <c r="C23" s="143"/>
      <c r="D23" s="143"/>
      <c r="E23" s="143"/>
      <c r="F23" s="143"/>
      <c r="G23" s="143"/>
      <c r="H23" s="143"/>
      <c r="I23" s="143"/>
      <c r="J23" s="143"/>
      <c r="K23" s="143"/>
      <c r="L23" s="143"/>
      <c r="M23" s="143"/>
      <c r="N23" s="143"/>
      <c r="O23" s="143"/>
      <c r="P23" s="143"/>
      <c r="Q23" s="143"/>
      <c r="R23" s="143"/>
    </row>
    <row r="24" spans="2:18" s="142" customFormat="1" ht="15">
      <c r="B24" s="143"/>
      <c r="C24" s="143"/>
      <c r="D24" s="143"/>
      <c r="E24" s="143"/>
      <c r="F24" s="143"/>
      <c r="G24" s="143"/>
      <c r="H24" s="143"/>
      <c r="I24" s="143"/>
      <c r="J24" s="143"/>
      <c r="K24" s="143"/>
      <c r="L24" s="143"/>
      <c r="M24" s="143"/>
      <c r="N24" s="143"/>
      <c r="O24" s="143"/>
      <c r="P24" s="143"/>
      <c r="Q24" s="143"/>
      <c r="R24" s="143"/>
    </row>
    <row r="25" spans="2:18" s="142" customFormat="1" ht="15">
      <c r="B25" s="143"/>
      <c r="C25" s="143"/>
      <c r="D25" s="143"/>
      <c r="E25" s="143"/>
      <c r="F25" s="143"/>
      <c r="G25" s="143"/>
      <c r="H25" s="143"/>
      <c r="I25" s="143"/>
      <c r="J25" s="143"/>
      <c r="K25" s="143"/>
      <c r="L25" s="143"/>
      <c r="M25" s="143"/>
      <c r="N25" s="143"/>
      <c r="O25" s="143"/>
      <c r="P25" s="143"/>
      <c r="Q25" s="143"/>
      <c r="R25" s="143"/>
    </row>
    <row r="27" spans="2:18" s="136" customFormat="1">
      <c r="B27" s="136" t="s">
        <v>31</v>
      </c>
    </row>
    <row r="29" spans="2:18">
      <c r="B29" s="138" t="s">
        <v>32</v>
      </c>
      <c r="D29" s="138" t="s">
        <v>33</v>
      </c>
      <c r="F29" s="111"/>
    </row>
    <row r="31" spans="2:18">
      <c r="B31" s="114">
        <v>123</v>
      </c>
      <c r="D31" s="67" t="s">
        <v>34</v>
      </c>
    </row>
    <row r="32" spans="2:18">
      <c r="B32" s="113">
        <f>B31</f>
        <v>123</v>
      </c>
      <c r="D32" s="67" t="s">
        <v>35</v>
      </c>
    </row>
    <row r="33" spans="2:7">
      <c r="B33" s="112">
        <f>B32+B31</f>
        <v>246</v>
      </c>
      <c r="D33" s="67" t="s">
        <v>36</v>
      </c>
    </row>
    <row r="34" spans="2:7">
      <c r="B34" s="117">
        <f>B32+B33</f>
        <v>369</v>
      </c>
      <c r="D34" s="67" t="s">
        <v>37</v>
      </c>
      <c r="E34" s="111"/>
      <c r="F34" s="111"/>
    </row>
    <row r="35" spans="2:7">
      <c r="B35" s="110"/>
      <c r="D35" s="67" t="s">
        <v>38</v>
      </c>
      <c r="E35" s="111"/>
    </row>
    <row r="37" spans="2:7">
      <c r="B37" s="132" t="s">
        <v>39</v>
      </c>
    </row>
    <row r="38" spans="2:7">
      <c r="B38" s="109">
        <f>B34+16</f>
        <v>385</v>
      </c>
      <c r="D38" s="67" t="s">
        <v>40</v>
      </c>
    </row>
    <row r="39" spans="2:7">
      <c r="B39" s="118">
        <f>B32*PI()</f>
        <v>386.41589639154455</v>
      </c>
      <c r="C39" s="108"/>
      <c r="D39" s="67" t="s">
        <v>41</v>
      </c>
    </row>
    <row r="40" spans="2:7">
      <c r="B40" s="108"/>
      <c r="C40" s="108"/>
    </row>
    <row r="41" spans="2:7">
      <c r="B41" s="132" t="s">
        <v>42</v>
      </c>
      <c r="C41" s="107"/>
    </row>
    <row r="42" spans="2:7">
      <c r="B42" s="106">
        <v>123</v>
      </c>
      <c r="C42" s="107"/>
      <c r="D42" s="67" t="s">
        <v>43</v>
      </c>
      <c r="G42" s="111"/>
    </row>
    <row r="43" spans="2:7">
      <c r="B43" s="105">
        <v>124</v>
      </c>
      <c r="C43" s="107"/>
      <c r="D43" s="67" t="s">
        <v>44</v>
      </c>
    </row>
    <row r="44" spans="2:7">
      <c r="B44" s="104">
        <f>B42-B43</f>
        <v>-1</v>
      </c>
      <c r="C44" s="103"/>
      <c r="D44" s="67" t="s">
        <v>45</v>
      </c>
    </row>
    <row r="47" spans="2:7">
      <c r="B47" s="138" t="s">
        <v>46</v>
      </c>
    </row>
    <row r="48" spans="2:7">
      <c r="B48" s="102"/>
    </row>
    <row r="49" spans="2:4">
      <c r="B49" s="132" t="s">
        <v>47</v>
      </c>
    </row>
    <row r="50" spans="2:4">
      <c r="B50" s="101" t="s">
        <v>48</v>
      </c>
      <c r="D50" s="67" t="s">
        <v>49</v>
      </c>
    </row>
    <row r="51" spans="2:4">
      <c r="B51" s="100" t="s">
        <v>50</v>
      </c>
      <c r="D51" s="67" t="s">
        <v>51</v>
      </c>
    </row>
    <row r="52" spans="2:4">
      <c r="B52" s="99" t="s">
        <v>52</v>
      </c>
      <c r="D52" s="67" t="s">
        <v>53</v>
      </c>
    </row>
    <row r="53" spans="2:4">
      <c r="B53" s="98" t="s">
        <v>52</v>
      </c>
      <c r="D53" s="67" t="s">
        <v>54</v>
      </c>
    </row>
    <row r="55" spans="2:4">
      <c r="B55" s="132" t="s">
        <v>55</v>
      </c>
    </row>
    <row r="56" spans="2:4">
      <c r="B56" s="97" t="s">
        <v>56</v>
      </c>
      <c r="D56" s="67" t="s">
        <v>57</v>
      </c>
    </row>
    <row r="57" spans="2:4">
      <c r="B57" s="96" t="s">
        <v>58</v>
      </c>
      <c r="D57" s="67" t="s">
        <v>59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G13"/>
  <sheetViews>
    <sheetView showGridLines="0" zoomScale="85" zoomScaleNormal="85" workbookViewId="0">
      <pane ySplit="3" topLeftCell="A4" activePane="bottomLeft" state="frozen"/>
      <selection activeCell="A4" sqref="A4"/>
      <selection pane="bottomLeft" activeCell="A4" sqref="A4"/>
    </sheetView>
  </sheetViews>
  <sheetFormatPr defaultColWidth="9.28515625" defaultRowHeight="12.75"/>
  <cols>
    <col min="1" max="1" width="4" style="67" customWidth="1"/>
    <col min="2" max="2" width="7.5703125" style="67" customWidth="1"/>
    <col min="3" max="3" width="35.28515625" style="67" customWidth="1"/>
    <col min="4" max="4" width="60.7109375" style="67" bestFit="1" customWidth="1"/>
    <col min="5" max="5" width="90.5703125" style="67" customWidth="1"/>
    <col min="6" max="6" width="4.5703125" style="67" customWidth="1"/>
    <col min="7" max="7" width="43.42578125" style="67" customWidth="1"/>
    <col min="8" max="8" width="28.7109375" style="67" customWidth="1"/>
    <col min="9" max="9" width="18.42578125" style="67" customWidth="1"/>
    <col min="10" max="11" width="58.42578125" style="67" customWidth="1"/>
    <col min="12" max="16384" width="9.28515625" style="67"/>
  </cols>
  <sheetData>
    <row r="2" spans="2:7" s="120" customFormat="1" ht="18">
      <c r="B2" s="120" t="s">
        <v>60</v>
      </c>
    </row>
    <row r="4" spans="2:7" s="136" customFormat="1">
      <c r="B4" s="136" t="s">
        <v>61</v>
      </c>
    </row>
    <row r="6" spans="2:7">
      <c r="B6" s="132" t="s">
        <v>62</v>
      </c>
      <c r="G6" s="119"/>
    </row>
    <row r="7" spans="2:7">
      <c r="B7" s="132" t="s">
        <v>63</v>
      </c>
    </row>
    <row r="9" spans="2:7">
      <c r="B9" s="144" t="s">
        <v>64</v>
      </c>
      <c r="C9" s="144" t="s">
        <v>65</v>
      </c>
      <c r="D9" s="144" t="s">
        <v>66</v>
      </c>
      <c r="E9" s="144" t="s">
        <v>67</v>
      </c>
    </row>
    <row r="10" spans="2:7">
      <c r="B10" s="95"/>
      <c r="C10" s="95" t="s">
        <v>68</v>
      </c>
      <c r="D10" s="95" t="s">
        <v>69</v>
      </c>
      <c r="E10" s="95" t="s">
        <v>70</v>
      </c>
    </row>
    <row r="11" spans="2:7">
      <c r="B11" s="94">
        <v>1</v>
      </c>
      <c r="C11" s="94" t="s">
        <v>71</v>
      </c>
      <c r="D11" s="94" t="s">
        <v>72</v>
      </c>
      <c r="E11" s="148" t="s">
        <v>73</v>
      </c>
    </row>
    <row r="12" spans="2:7">
      <c r="B12" s="94">
        <v>3</v>
      </c>
      <c r="C12" s="94" t="s">
        <v>74</v>
      </c>
      <c r="D12" s="94"/>
      <c r="E12" s="149" t="s">
        <v>75</v>
      </c>
    </row>
    <row r="13" spans="2:7">
      <c r="B13" s="94">
        <v>4</v>
      </c>
      <c r="C13" s="94" t="s">
        <v>76</v>
      </c>
      <c r="D13" s="94" t="s">
        <v>77</v>
      </c>
      <c r="E13" s="94"/>
    </row>
  </sheetData>
  <hyperlinks>
    <hyperlink ref="E11" r:id="rId1" xr:uid="{72EDDFC9-B84D-42AC-9849-B03614887E72}"/>
    <hyperlink ref="E12" r:id="rId2" location=":~:text=Westland%20heeft%20op%2015%20oktober,de%20ACM%20een%20methodebesluit%20vastgesteld." xr:uid="{A2DFCF3B-D242-4159-93C4-84E37E55595D}"/>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28515625" defaultRowHeight="12.75"/>
  <cols>
    <col min="1" max="16384" width="9.28515625" style="140"/>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C42"/>
  <sheetViews>
    <sheetView showGridLines="0" zoomScale="85" zoomScaleNormal="85" workbookViewId="0">
      <pane ySplit="3" topLeftCell="A4" activePane="bottomLeft" state="frozen"/>
      <selection activeCell="A4" sqref="A4"/>
      <selection pane="bottomLeft" activeCell="A4" sqref="A4"/>
    </sheetView>
  </sheetViews>
  <sheetFormatPr defaultRowHeight="12.75"/>
  <cols>
    <col min="1" max="1" width="4" customWidth="1"/>
    <col min="2" max="2" width="39.7109375" customWidth="1"/>
    <col min="3" max="3" width="91.7109375" customWidth="1"/>
  </cols>
  <sheetData>
    <row r="2" spans="2:3" s="126" customFormat="1" ht="18">
      <c r="B2" s="126" t="s">
        <v>0</v>
      </c>
    </row>
    <row r="6" spans="2:3">
      <c r="B6" s="137"/>
    </row>
    <row r="13" spans="2:3" s="125" customFormat="1">
      <c r="B13" s="125" t="s">
        <v>78</v>
      </c>
    </row>
    <row r="15" spans="2:3">
      <c r="B15" s="124" t="s">
        <v>79</v>
      </c>
      <c r="C15" s="163">
        <v>44833</v>
      </c>
    </row>
    <row r="17" spans="2:3">
      <c r="B17" s="122" t="s">
        <v>80</v>
      </c>
      <c r="C17" s="123" t="s">
        <v>326</v>
      </c>
    </row>
    <row r="18" spans="2:3">
      <c r="B18" s="122" t="s">
        <v>81</v>
      </c>
      <c r="C18" s="123" t="s">
        <v>327</v>
      </c>
    </row>
    <row r="19" spans="2:3">
      <c r="B19" s="122" t="s">
        <v>82</v>
      </c>
      <c r="C19" s="123" t="s">
        <v>328</v>
      </c>
    </row>
    <row r="20" spans="2:3">
      <c r="B20" s="122" t="s">
        <v>83</v>
      </c>
      <c r="C20" s="123" t="s">
        <v>329</v>
      </c>
    </row>
    <row r="21" spans="2:3">
      <c r="B21" s="122" t="s">
        <v>84</v>
      </c>
      <c r="C21" s="123" t="s">
        <v>330</v>
      </c>
    </row>
    <row r="22" spans="2:3">
      <c r="B22" s="122" t="s">
        <v>85</v>
      </c>
      <c r="C22" s="170"/>
    </row>
    <row r="23" spans="2:3">
      <c r="B23" s="122" t="s">
        <v>86</v>
      </c>
      <c r="C23" s="170"/>
    </row>
    <row r="24" spans="2:3">
      <c r="B24" s="122" t="s">
        <v>87</v>
      </c>
      <c r="C24" s="170"/>
    </row>
    <row r="27" spans="2:3" s="125" customFormat="1">
      <c r="B27" s="125" t="s">
        <v>88</v>
      </c>
    </row>
    <row r="29" spans="2:3">
      <c r="B29" s="138" t="s">
        <v>85</v>
      </c>
      <c r="C29" s="138" t="s">
        <v>86</v>
      </c>
    </row>
    <row r="30" spans="2:3">
      <c r="B30" s="171"/>
      <c r="C30" s="171"/>
    </row>
    <row r="32" spans="2:3">
      <c r="B32" t="s">
        <v>89</v>
      </c>
    </row>
    <row r="33" spans="2:2">
      <c r="B33" t="s">
        <v>90</v>
      </c>
    </row>
    <row r="34" spans="2:2">
      <c r="B34" t="s">
        <v>91</v>
      </c>
    </row>
    <row r="35" spans="2:2">
      <c r="B35" t="s">
        <v>92</v>
      </c>
    </row>
    <row r="36" spans="2:2">
      <c r="B36" t="s">
        <v>93</v>
      </c>
    </row>
    <row r="39" spans="2:2" s="125" customFormat="1">
      <c r="B39" s="125" t="s">
        <v>23</v>
      </c>
    </row>
    <row r="41" spans="2:2">
      <c r="B41" t="s">
        <v>94</v>
      </c>
    </row>
    <row r="42" spans="2:2">
      <c r="B42" t="s">
        <v>95</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B2:R200"/>
  <sheetViews>
    <sheetView showGridLines="0" zoomScale="85" zoomScaleNormal="85" workbookViewId="0">
      <pane xSplit="5" ySplit="14" topLeftCell="F15" activePane="bottomRight" state="frozen"/>
      <selection pane="topRight" activeCell="Q51" sqref="Q51"/>
      <selection pane="bottomLeft" activeCell="Q51" sqref="Q51"/>
      <selection pane="bottomRight" activeCell="F15" sqref="F15"/>
    </sheetView>
  </sheetViews>
  <sheetFormatPr defaultColWidth="9.28515625" defaultRowHeight="12.75"/>
  <cols>
    <col min="1" max="1" width="4" style="67" customWidth="1"/>
    <col min="2" max="2" width="60.7109375" style="67" customWidth="1"/>
    <col min="3" max="3" width="4.5703125" style="67" customWidth="1"/>
    <col min="4" max="4" width="31.5703125" style="67" customWidth="1"/>
    <col min="5" max="5" width="4.5703125" style="67" customWidth="1"/>
    <col min="6" max="6" width="2.7109375" style="67" customWidth="1"/>
    <col min="7" max="7" width="12.5703125" style="67" customWidth="1"/>
    <col min="8" max="8" width="2.7109375" style="67" customWidth="1"/>
    <col min="9" max="9" width="25" style="67" bestFit="1" customWidth="1"/>
    <col min="10" max="10" width="2.7109375" style="67" customWidth="1"/>
    <col min="11" max="11" width="14.7109375" style="67" customWidth="1"/>
    <col min="12" max="12" width="2.7109375" style="67" customWidth="1"/>
    <col min="13" max="13" width="18.28515625" style="67" bestFit="1" customWidth="1"/>
    <col min="14" max="14" width="2.7109375" style="67" customWidth="1"/>
    <col min="15" max="15" width="12.5703125" style="67" customWidth="1"/>
    <col min="16" max="16" width="2.7109375" style="67" customWidth="1"/>
    <col min="17" max="17" width="17.28515625" style="67" customWidth="1"/>
    <col min="18" max="18" width="24" style="67" bestFit="1" customWidth="1"/>
    <col min="19" max="19" width="2.7109375" style="67" customWidth="1"/>
    <col min="20" max="20" width="36.28515625" style="67" bestFit="1" customWidth="1"/>
    <col min="21" max="34" width="13.7109375" style="67" customWidth="1"/>
    <col min="35" max="16384" width="9.28515625" style="67"/>
  </cols>
  <sheetData>
    <row r="2" spans="2:17" s="139" customFormat="1" ht="18">
      <c r="B2" s="139" t="s">
        <v>96</v>
      </c>
    </row>
    <row r="4" spans="2:17">
      <c r="B4" s="138" t="s">
        <v>97</v>
      </c>
      <c r="C4" s="102"/>
      <c r="D4" s="102"/>
    </row>
    <row r="5" spans="2:17">
      <c r="B5" s="67" t="s">
        <v>98</v>
      </c>
      <c r="G5" s="81"/>
      <c r="K5" s="81"/>
    </row>
    <row r="6" spans="2:17">
      <c r="G6" s="81"/>
      <c r="K6" s="81"/>
    </row>
    <row r="7" spans="2:17">
      <c r="B7" s="138" t="s">
        <v>99</v>
      </c>
      <c r="G7" s="81"/>
      <c r="K7" s="81"/>
    </row>
    <row r="8" spans="2:17">
      <c r="B8" s="67" t="s">
        <v>100</v>
      </c>
      <c r="D8" s="33" t="str">
        <f>'Controles ACM'!I37</f>
        <v>REKENVOLUME VOLDOET</v>
      </c>
      <c r="G8" s="81"/>
    </row>
    <row r="9" spans="2:17">
      <c r="B9" s="67" t="s">
        <v>101</v>
      </c>
      <c r="D9" s="33" t="str">
        <f>'Controles ACM'!I29</f>
        <v>TARIEVENVOORSTEL VOLDOET</v>
      </c>
      <c r="G9" s="81"/>
    </row>
    <row r="10" spans="2:17">
      <c r="B10" s="67" t="s">
        <v>102</v>
      </c>
      <c r="D10" s="32">
        <f>'Controles ACM'!I27</f>
        <v>6.5285965800285339E-2</v>
      </c>
    </row>
    <row r="13" spans="2:17" s="136" customFormat="1">
      <c r="B13" s="136" t="s">
        <v>103</v>
      </c>
      <c r="G13" s="136" t="s">
        <v>104</v>
      </c>
      <c r="I13" s="136" t="s">
        <v>105</v>
      </c>
      <c r="K13" s="136" t="s">
        <v>106</v>
      </c>
      <c r="M13" s="136" t="s">
        <v>104</v>
      </c>
      <c r="O13" s="136" t="s">
        <v>107</v>
      </c>
      <c r="Q13" s="136" t="s">
        <v>108</v>
      </c>
    </row>
    <row r="16" spans="2:17" s="136" customFormat="1">
      <c r="B16" s="136" t="s">
        <v>103</v>
      </c>
    </row>
    <row r="18" spans="2:17">
      <c r="B18" s="31" t="s">
        <v>109</v>
      </c>
      <c r="M18" s="30"/>
    </row>
    <row r="19" spans="2:17">
      <c r="B19" s="29"/>
      <c r="K19" s="28"/>
      <c r="M19" s="30"/>
      <c r="Q19" s="27"/>
    </row>
    <row r="20" spans="2:17">
      <c r="B20" s="135" t="s">
        <v>110</v>
      </c>
      <c r="K20" s="28"/>
      <c r="M20" s="30"/>
      <c r="Q20" s="26"/>
    </row>
    <row r="21" spans="2:17">
      <c r="B21" s="25" t="s">
        <v>111</v>
      </c>
      <c r="G21" s="67" t="s">
        <v>112</v>
      </c>
      <c r="K21" s="24">
        <v>0</v>
      </c>
      <c r="M21" s="25" t="s">
        <v>113</v>
      </c>
      <c r="O21" s="134"/>
      <c r="Q21" s="23">
        <f>'Controles ACM'!$I$49</f>
        <v>0</v>
      </c>
    </row>
    <row r="22" spans="2:17">
      <c r="B22" s="25" t="s">
        <v>114</v>
      </c>
      <c r="G22" s="67" t="s">
        <v>112</v>
      </c>
      <c r="K22" s="22">
        <v>0</v>
      </c>
      <c r="M22" s="25" t="s">
        <v>115</v>
      </c>
      <c r="O22" s="133"/>
      <c r="Q22" s="23">
        <f>'Controles ACM'!$I$50</f>
        <v>0.30466179814086614</v>
      </c>
    </row>
    <row r="23" spans="2:17">
      <c r="B23" s="25" t="s">
        <v>116</v>
      </c>
      <c r="G23" s="67" t="s">
        <v>112</v>
      </c>
      <c r="K23" s="21">
        <v>0</v>
      </c>
      <c r="M23" s="25" t="s">
        <v>117</v>
      </c>
      <c r="O23" s="133"/>
      <c r="Q23" s="23">
        <f>'Controles ACM'!$I$50</f>
        <v>0.30466179814086614</v>
      </c>
    </row>
    <row r="24" spans="2:17">
      <c r="B24" s="30"/>
      <c r="K24" s="20"/>
      <c r="M24" s="30"/>
      <c r="O24" s="19"/>
      <c r="Q24" s="26"/>
    </row>
    <row r="25" spans="2:17">
      <c r="B25" s="29" t="s">
        <v>118</v>
      </c>
      <c r="K25" s="20"/>
      <c r="M25" s="30"/>
      <c r="O25" s="19"/>
    </row>
    <row r="26" spans="2:17">
      <c r="B26" s="25" t="s">
        <v>111</v>
      </c>
      <c r="G26" s="67" t="s">
        <v>112</v>
      </c>
      <c r="K26" s="53">
        <v>0</v>
      </c>
      <c r="M26" s="25" t="s">
        <v>113</v>
      </c>
      <c r="O26" s="134"/>
      <c r="Q26" s="23">
        <f>'Controles ACM'!$I$49</f>
        <v>0</v>
      </c>
    </row>
    <row r="27" spans="2:17">
      <c r="B27" s="25" t="s">
        <v>114</v>
      </c>
      <c r="G27" s="67" t="s">
        <v>112</v>
      </c>
      <c r="K27" s="22">
        <v>0</v>
      </c>
      <c r="M27" s="25" t="s">
        <v>115</v>
      </c>
      <c r="O27" s="133"/>
      <c r="Q27" s="23">
        <f>'Controles ACM'!$I$50</f>
        <v>0.30466179814086614</v>
      </c>
    </row>
    <row r="28" spans="2:17">
      <c r="B28" s="25" t="s">
        <v>119</v>
      </c>
      <c r="G28" s="67" t="s">
        <v>112</v>
      </c>
      <c r="K28" s="21">
        <v>0</v>
      </c>
      <c r="M28" s="25" t="s">
        <v>120</v>
      </c>
      <c r="O28" s="133"/>
      <c r="Q28" s="23">
        <f>'Controles ACM'!$I$50</f>
        <v>0.30466179814086614</v>
      </c>
    </row>
    <row r="29" spans="2:17">
      <c r="B29" s="30"/>
      <c r="K29" s="20"/>
      <c r="M29" s="30"/>
      <c r="O29" s="19"/>
      <c r="Q29" s="57"/>
    </row>
    <row r="30" spans="2:17">
      <c r="B30" s="29" t="s">
        <v>121</v>
      </c>
      <c r="K30" s="20"/>
      <c r="M30" s="30"/>
      <c r="O30" s="19"/>
      <c r="Q30" s="57"/>
    </row>
    <row r="31" spans="2:17">
      <c r="B31" s="25" t="s">
        <v>111</v>
      </c>
      <c r="G31" s="67" t="s">
        <v>112</v>
      </c>
      <c r="K31" s="53">
        <v>0</v>
      </c>
      <c r="M31" s="25" t="s">
        <v>113</v>
      </c>
      <c r="O31" s="134"/>
      <c r="Q31" s="23">
        <f>'Controles ACM'!$I$49</f>
        <v>0</v>
      </c>
    </row>
    <row r="32" spans="2:17">
      <c r="B32" s="25" t="s">
        <v>114</v>
      </c>
      <c r="G32" s="67" t="s">
        <v>112</v>
      </c>
      <c r="K32" s="22">
        <v>0</v>
      </c>
      <c r="M32" s="25" t="s">
        <v>115</v>
      </c>
      <c r="O32" s="133"/>
      <c r="Q32" s="23">
        <f>'Controles ACM'!$I$50</f>
        <v>0.30466179814086614</v>
      </c>
    </row>
    <row r="33" spans="2:17">
      <c r="B33" s="25" t="s">
        <v>116</v>
      </c>
      <c r="G33" s="67" t="s">
        <v>112</v>
      </c>
      <c r="K33" s="21">
        <v>0</v>
      </c>
      <c r="M33" s="25" t="s">
        <v>117</v>
      </c>
      <c r="O33" s="133"/>
      <c r="Q33" s="23">
        <f>'Controles ACM'!$I$50</f>
        <v>0.30466179814086614</v>
      </c>
    </row>
    <row r="34" spans="2:17">
      <c r="B34" s="30"/>
      <c r="K34" s="20"/>
      <c r="M34" s="30"/>
      <c r="O34" s="19"/>
    </row>
    <row r="35" spans="2:17">
      <c r="B35" s="29" t="s">
        <v>122</v>
      </c>
      <c r="K35" s="20"/>
      <c r="M35" s="30"/>
      <c r="O35" s="19"/>
    </row>
    <row r="36" spans="2:17">
      <c r="B36" s="25" t="s">
        <v>111</v>
      </c>
      <c r="G36" s="67" t="s">
        <v>112</v>
      </c>
      <c r="K36" s="53">
        <v>0</v>
      </c>
      <c r="M36" s="25" t="s">
        <v>113</v>
      </c>
      <c r="O36" s="134"/>
      <c r="Q36" s="23">
        <f>'Controles ACM'!$I$49</f>
        <v>0</v>
      </c>
    </row>
    <row r="37" spans="2:17">
      <c r="B37" s="25" t="s">
        <v>114</v>
      </c>
      <c r="G37" s="67" t="s">
        <v>112</v>
      </c>
      <c r="K37" s="22">
        <v>0</v>
      </c>
      <c r="M37" s="25" t="s">
        <v>115</v>
      </c>
      <c r="O37" s="133"/>
      <c r="Q37" s="23">
        <f>'Controles ACM'!$I$50</f>
        <v>0.30466179814086614</v>
      </c>
    </row>
    <row r="38" spans="2:17">
      <c r="B38" s="25" t="s">
        <v>119</v>
      </c>
      <c r="G38" s="67" t="s">
        <v>112</v>
      </c>
      <c r="K38" s="21">
        <v>0</v>
      </c>
      <c r="M38" s="25" t="s">
        <v>120</v>
      </c>
      <c r="O38" s="133"/>
      <c r="Q38" s="23">
        <f>'Controles ACM'!$I$50</f>
        <v>0.30466179814086614</v>
      </c>
    </row>
    <row r="39" spans="2:17">
      <c r="B39" s="30"/>
      <c r="K39" s="20"/>
      <c r="M39" s="30"/>
      <c r="O39" s="19"/>
    </row>
    <row r="40" spans="2:17">
      <c r="B40" s="29" t="s">
        <v>123</v>
      </c>
      <c r="K40" s="20"/>
      <c r="M40" s="30"/>
      <c r="O40" s="19"/>
    </row>
    <row r="41" spans="2:17">
      <c r="B41" s="25" t="s">
        <v>111</v>
      </c>
      <c r="G41" s="67" t="s">
        <v>112</v>
      </c>
      <c r="K41" s="53">
        <v>8.7743135643411296</v>
      </c>
      <c r="M41" s="25" t="s">
        <v>113</v>
      </c>
      <c r="O41" s="134">
        <v>2760</v>
      </c>
      <c r="Q41" s="23">
        <f>'Controles ACM'!$I$49</f>
        <v>0</v>
      </c>
    </row>
    <row r="42" spans="2:17">
      <c r="B42" s="25" t="s">
        <v>114</v>
      </c>
      <c r="G42" s="67" t="s">
        <v>112</v>
      </c>
      <c r="K42" s="22">
        <v>56306.739210344189</v>
      </c>
      <c r="M42" s="25" t="s">
        <v>115</v>
      </c>
      <c r="O42" s="133">
        <v>29.1372</v>
      </c>
      <c r="Q42" s="23">
        <f>'Controles ACM'!$I$50</f>
        <v>0.30466179814086614</v>
      </c>
    </row>
    <row r="43" spans="2:17">
      <c r="B43" s="25" t="s">
        <v>116</v>
      </c>
      <c r="G43" s="67" t="s">
        <v>112</v>
      </c>
      <c r="K43" s="21">
        <v>518878.37196010724</v>
      </c>
      <c r="M43" s="25" t="s">
        <v>117</v>
      </c>
      <c r="O43" s="133">
        <v>3.16</v>
      </c>
      <c r="Q43" s="23">
        <f>'Controles ACM'!$I$50</f>
        <v>0.30466179814086614</v>
      </c>
    </row>
    <row r="44" spans="2:17">
      <c r="B44" s="30"/>
      <c r="K44" s="20"/>
      <c r="M44" s="30"/>
      <c r="O44" s="19"/>
    </row>
    <row r="45" spans="2:17">
      <c r="B45" s="29" t="s">
        <v>124</v>
      </c>
      <c r="K45" s="18"/>
      <c r="M45" s="30"/>
      <c r="O45" s="17"/>
    </row>
    <row r="46" spans="2:17">
      <c r="B46" s="25" t="s">
        <v>111</v>
      </c>
      <c r="G46" s="67" t="s">
        <v>112</v>
      </c>
      <c r="K46" s="53">
        <v>0</v>
      </c>
      <c r="M46" s="25" t="s">
        <v>113</v>
      </c>
      <c r="O46" s="134"/>
      <c r="Q46" s="23">
        <f>'Controles ACM'!$I$49</f>
        <v>0</v>
      </c>
    </row>
    <row r="47" spans="2:17">
      <c r="B47" s="25" t="s">
        <v>114</v>
      </c>
      <c r="G47" s="67" t="s">
        <v>112</v>
      </c>
      <c r="K47" s="22">
        <v>0</v>
      </c>
      <c r="M47" s="25" t="s">
        <v>115</v>
      </c>
      <c r="O47" s="133"/>
      <c r="Q47" s="23">
        <f>'Controles ACM'!$I$50</f>
        <v>0.30466179814086614</v>
      </c>
    </row>
    <row r="48" spans="2:17">
      <c r="B48" s="25" t="s">
        <v>119</v>
      </c>
      <c r="G48" s="67" t="s">
        <v>112</v>
      </c>
      <c r="K48" s="21">
        <v>0</v>
      </c>
      <c r="M48" s="25" t="s">
        <v>120</v>
      </c>
      <c r="O48" s="133"/>
      <c r="Q48" s="23">
        <f>'Controles ACM'!$I$50</f>
        <v>0.30466179814086614</v>
      </c>
    </row>
    <row r="49" spans="2:17">
      <c r="B49" s="30"/>
      <c r="K49" s="20"/>
      <c r="M49" s="30"/>
    </row>
    <row r="50" spans="2:17">
      <c r="B50" s="30"/>
      <c r="K50" s="20"/>
      <c r="M50" s="30"/>
    </row>
    <row r="51" spans="2:17">
      <c r="B51" s="31" t="s">
        <v>125</v>
      </c>
      <c r="K51" s="20"/>
      <c r="M51" s="30"/>
    </row>
    <row r="52" spans="2:17">
      <c r="B52" s="30"/>
      <c r="K52" s="20"/>
      <c r="M52" s="30"/>
    </row>
    <row r="53" spans="2:17">
      <c r="B53" s="29" t="s">
        <v>126</v>
      </c>
      <c r="K53" s="20"/>
      <c r="M53" s="30"/>
    </row>
    <row r="54" spans="2:17">
      <c r="B54" s="25" t="s">
        <v>111</v>
      </c>
      <c r="G54" s="67" t="s">
        <v>112</v>
      </c>
      <c r="K54" s="53">
        <v>0</v>
      </c>
      <c r="M54" s="25" t="s">
        <v>113</v>
      </c>
      <c r="O54" s="134"/>
      <c r="Q54" s="23">
        <f>'Controles ACM'!$I$49</f>
        <v>0</v>
      </c>
    </row>
    <row r="55" spans="2:17">
      <c r="B55" s="25" t="s">
        <v>127</v>
      </c>
      <c r="G55" s="67" t="s">
        <v>112</v>
      </c>
      <c r="K55" s="22">
        <v>0</v>
      </c>
      <c r="M55" s="25" t="s">
        <v>115</v>
      </c>
      <c r="O55" s="133"/>
      <c r="Q55" s="23">
        <f>'Controles ACM'!$I$50</f>
        <v>0.30466179814086614</v>
      </c>
    </row>
    <row r="56" spans="2:17">
      <c r="B56" s="25" t="s">
        <v>116</v>
      </c>
      <c r="G56" s="67" t="s">
        <v>112</v>
      </c>
      <c r="K56" s="22">
        <v>0</v>
      </c>
      <c r="M56" s="25" t="s">
        <v>117</v>
      </c>
      <c r="O56" s="133"/>
      <c r="Q56" s="23">
        <f>'Controles ACM'!$I$50</f>
        <v>0.30466179814086614</v>
      </c>
    </row>
    <row r="57" spans="2:17">
      <c r="B57" s="25" t="s">
        <v>128</v>
      </c>
      <c r="G57" s="67" t="s">
        <v>112</v>
      </c>
      <c r="K57" s="21">
        <v>0</v>
      </c>
      <c r="M57" s="25" t="s">
        <v>129</v>
      </c>
      <c r="O57" s="133"/>
      <c r="Q57" s="23">
        <f>'Controles ACM'!$I$50</f>
        <v>0.30466179814086614</v>
      </c>
    </row>
    <row r="58" spans="2:17">
      <c r="B58" s="30"/>
      <c r="K58" s="20"/>
      <c r="M58" s="30"/>
      <c r="O58" s="16"/>
    </row>
    <row r="59" spans="2:17">
      <c r="B59" s="29" t="s">
        <v>130</v>
      </c>
      <c r="K59" s="20"/>
      <c r="M59" s="30"/>
      <c r="O59" s="16"/>
    </row>
    <row r="60" spans="2:17">
      <c r="B60" s="25" t="s">
        <v>111</v>
      </c>
      <c r="G60" s="67" t="s">
        <v>112</v>
      </c>
      <c r="K60" s="53">
        <v>0</v>
      </c>
      <c r="M60" s="25" t="s">
        <v>113</v>
      </c>
      <c r="O60" s="134"/>
      <c r="Q60" s="23">
        <f>'Controles ACM'!$I$49</f>
        <v>0</v>
      </c>
    </row>
    <row r="61" spans="2:17">
      <c r="B61" s="25" t="s">
        <v>127</v>
      </c>
      <c r="G61" s="67" t="s">
        <v>112</v>
      </c>
      <c r="K61" s="22">
        <v>0</v>
      </c>
      <c r="M61" s="25" t="s">
        <v>115</v>
      </c>
      <c r="O61" s="133"/>
      <c r="Q61" s="23">
        <f>'Controles ACM'!$I$50</f>
        <v>0.30466179814086614</v>
      </c>
    </row>
    <row r="62" spans="2:17">
      <c r="B62" s="25" t="s">
        <v>116</v>
      </c>
      <c r="G62" s="67" t="s">
        <v>112</v>
      </c>
      <c r="K62" s="22">
        <v>0</v>
      </c>
      <c r="M62" s="25" t="s">
        <v>117</v>
      </c>
      <c r="O62" s="133"/>
      <c r="Q62" s="23">
        <f>'Controles ACM'!$I$50</f>
        <v>0.30466179814086614</v>
      </c>
    </row>
    <row r="63" spans="2:17">
      <c r="B63" s="25" t="s">
        <v>128</v>
      </c>
      <c r="G63" s="67" t="s">
        <v>112</v>
      </c>
      <c r="K63" s="21">
        <v>0</v>
      </c>
      <c r="M63" s="25" t="s">
        <v>129</v>
      </c>
      <c r="O63" s="133"/>
      <c r="Q63" s="23">
        <f>'Controles ACM'!$I$50</f>
        <v>0.30466179814086614</v>
      </c>
    </row>
    <row r="64" spans="2:17">
      <c r="B64" s="30"/>
      <c r="K64" s="20"/>
      <c r="M64" s="30"/>
      <c r="O64" s="16"/>
      <c r="Q64" s="57"/>
    </row>
    <row r="65" spans="2:17">
      <c r="B65" s="29" t="s">
        <v>131</v>
      </c>
      <c r="K65" s="20"/>
      <c r="M65" s="30"/>
      <c r="O65" s="16"/>
    </row>
    <row r="66" spans="2:17">
      <c r="B66" s="25" t="s">
        <v>111</v>
      </c>
      <c r="G66" s="67" t="s">
        <v>112</v>
      </c>
      <c r="K66" s="53">
        <v>308.72092653548879</v>
      </c>
      <c r="M66" s="25" t="s">
        <v>113</v>
      </c>
      <c r="O66" s="165">
        <v>441</v>
      </c>
      <c r="Q66" s="23">
        <f>'Controles ACM'!$I$49</f>
        <v>0</v>
      </c>
    </row>
    <row r="67" spans="2:17">
      <c r="B67" s="25" t="s">
        <v>127</v>
      </c>
      <c r="G67" s="67" t="s">
        <v>112</v>
      </c>
      <c r="K67" s="22">
        <v>352698.60406717419</v>
      </c>
      <c r="M67" s="25" t="s">
        <v>115</v>
      </c>
      <c r="O67" s="133">
        <v>19.902000000000001</v>
      </c>
      <c r="Q67" s="23">
        <f>'Controles ACM'!$I$50</f>
        <v>0.30466179814086614</v>
      </c>
    </row>
    <row r="68" spans="2:17">
      <c r="B68" s="25" t="s">
        <v>116</v>
      </c>
      <c r="G68" s="67" t="s">
        <v>112</v>
      </c>
      <c r="K68" s="22">
        <v>2946818.7513895724</v>
      </c>
      <c r="M68" s="25" t="s">
        <v>117</v>
      </c>
      <c r="O68" s="133">
        <v>2.4003999999999999</v>
      </c>
      <c r="Q68" s="23">
        <f>'Controles ACM'!$I$50</f>
        <v>0.30466179814086614</v>
      </c>
    </row>
    <row r="69" spans="2:17">
      <c r="B69" s="25" t="s">
        <v>128</v>
      </c>
      <c r="G69" s="67" t="s">
        <v>112</v>
      </c>
      <c r="K69" s="21">
        <v>888574356.81938219</v>
      </c>
      <c r="M69" s="25" t="s">
        <v>129</v>
      </c>
      <c r="O69" s="133">
        <v>1.54E-2</v>
      </c>
      <c r="Q69" s="23">
        <f>'Controles ACM'!$I$50</f>
        <v>0.30466179814086614</v>
      </c>
    </row>
    <row r="70" spans="2:17">
      <c r="B70" s="30"/>
      <c r="K70" s="15"/>
      <c r="M70" s="30"/>
      <c r="O70" s="14"/>
    </row>
    <row r="71" spans="2:17">
      <c r="B71" s="29" t="s">
        <v>132</v>
      </c>
      <c r="K71" s="20"/>
      <c r="M71" s="30"/>
      <c r="O71" s="16"/>
    </row>
    <row r="72" spans="2:17">
      <c r="B72" s="25" t="s">
        <v>111</v>
      </c>
      <c r="G72" s="67" t="s">
        <v>112</v>
      </c>
      <c r="K72" s="53">
        <v>820.31832955404388</v>
      </c>
      <c r="M72" s="25" t="s">
        <v>113</v>
      </c>
      <c r="O72" s="165">
        <v>441</v>
      </c>
      <c r="Q72" s="23">
        <f>'Controles ACM'!$I$49</f>
        <v>0</v>
      </c>
    </row>
    <row r="73" spans="2:17">
      <c r="B73" s="25" t="s">
        <v>127</v>
      </c>
      <c r="G73" s="67" t="s">
        <v>112</v>
      </c>
      <c r="K73" s="22">
        <v>166286.31252650317</v>
      </c>
      <c r="M73" s="25" t="s">
        <v>115</v>
      </c>
      <c r="O73" s="133">
        <v>39.147600000000004</v>
      </c>
      <c r="Q73" s="23">
        <f>'Controles ACM'!$I$50</f>
        <v>0.30466179814086614</v>
      </c>
    </row>
    <row r="74" spans="2:17">
      <c r="B74" s="25" t="s">
        <v>116</v>
      </c>
      <c r="G74" s="67" t="s">
        <v>112</v>
      </c>
      <c r="K74" s="22">
        <v>1356101.5347186932</v>
      </c>
      <c r="M74" s="25" t="s">
        <v>117</v>
      </c>
      <c r="O74" s="133">
        <v>2.4003999999999999</v>
      </c>
      <c r="Q74" s="23">
        <f>'Controles ACM'!$I$50</f>
        <v>0.30466179814086614</v>
      </c>
    </row>
    <row r="75" spans="2:17">
      <c r="B75" s="25" t="s">
        <v>128</v>
      </c>
      <c r="G75" s="67" t="s">
        <v>112</v>
      </c>
      <c r="K75" s="21">
        <v>373333824.66430593</v>
      </c>
      <c r="M75" s="25" t="s">
        <v>129</v>
      </c>
      <c r="O75" s="133">
        <v>1.54E-2</v>
      </c>
      <c r="Q75" s="23">
        <f>'Controles ACM'!$I$50</f>
        <v>0.30466179814086614</v>
      </c>
    </row>
    <row r="76" spans="2:17">
      <c r="B76" s="30"/>
      <c r="K76" s="20"/>
      <c r="M76" s="30"/>
    </row>
    <row r="77" spans="2:17">
      <c r="B77" s="30"/>
      <c r="K77" s="20"/>
      <c r="M77" s="30"/>
    </row>
    <row r="78" spans="2:17">
      <c r="B78" s="31" t="s">
        <v>133</v>
      </c>
      <c r="K78" s="20"/>
      <c r="M78" s="30"/>
    </row>
    <row r="79" spans="2:17">
      <c r="B79" s="30"/>
      <c r="K79" s="20"/>
      <c r="M79" s="30"/>
    </row>
    <row r="80" spans="2:17">
      <c r="B80" s="29" t="s">
        <v>134</v>
      </c>
      <c r="K80" s="20"/>
      <c r="M80" s="30"/>
    </row>
    <row r="81" spans="2:18">
      <c r="B81" s="25" t="s">
        <v>111</v>
      </c>
      <c r="G81" s="67" t="s">
        <v>112</v>
      </c>
      <c r="K81" s="53">
        <v>198.28759259259257</v>
      </c>
      <c r="M81" s="25" t="s">
        <v>113</v>
      </c>
      <c r="O81" s="165">
        <v>18</v>
      </c>
      <c r="Q81" s="23">
        <f>'Controles ACM'!$I$49</f>
        <v>0</v>
      </c>
    </row>
    <row r="82" spans="2:18">
      <c r="B82" s="25" t="s">
        <v>127</v>
      </c>
      <c r="G82" s="67" t="s">
        <v>112</v>
      </c>
      <c r="K82" s="22">
        <v>6248.1282014547314</v>
      </c>
      <c r="M82" s="25" t="s">
        <v>115</v>
      </c>
      <c r="O82" s="133">
        <v>13.628400000000001</v>
      </c>
      <c r="Q82" s="23">
        <f>'Controles ACM'!$I$50</f>
        <v>0.30466179814086614</v>
      </c>
    </row>
    <row r="83" spans="2:18">
      <c r="B83" s="25" t="s">
        <v>135</v>
      </c>
      <c r="G83" s="67" t="s">
        <v>112</v>
      </c>
      <c r="K83" s="22">
        <v>4352957.2113574827</v>
      </c>
      <c r="M83" s="25" t="s">
        <v>129</v>
      </c>
      <c r="O83" s="133">
        <v>2.9499999999999998E-2</v>
      </c>
      <c r="Q83" s="23">
        <f>'Controles ACM'!$I$50</f>
        <v>0.30466179814086614</v>
      </c>
    </row>
    <row r="84" spans="2:18">
      <c r="B84" s="25" t="s">
        <v>128</v>
      </c>
      <c r="G84" s="67" t="s">
        <v>112</v>
      </c>
      <c r="K84" s="21">
        <v>5605237.1381919803</v>
      </c>
      <c r="M84" s="25" t="s">
        <v>129</v>
      </c>
      <c r="O84" s="133">
        <v>5.6800000000000003E-2</v>
      </c>
      <c r="Q84" s="23">
        <f>'Controles ACM'!$I$50</f>
        <v>0.30466179814086614</v>
      </c>
    </row>
    <row r="85" spans="2:18">
      <c r="B85" s="30"/>
      <c r="K85" s="20"/>
      <c r="M85" s="30"/>
      <c r="O85" s="16"/>
    </row>
    <row r="86" spans="2:18">
      <c r="B86" s="29" t="s">
        <v>136</v>
      </c>
      <c r="K86" s="20"/>
      <c r="M86" s="30"/>
      <c r="O86" s="16"/>
    </row>
    <row r="87" spans="2:18">
      <c r="B87" s="25" t="s">
        <v>137</v>
      </c>
      <c r="G87" s="67" t="s">
        <v>112</v>
      </c>
      <c r="K87" s="53">
        <v>27177.590206348748</v>
      </c>
      <c r="M87" s="25" t="s">
        <v>113</v>
      </c>
      <c r="O87" s="165">
        <v>0.54</v>
      </c>
      <c r="Q87" s="23">
        <f>'Controles ACM'!$I$49</f>
        <v>0</v>
      </c>
    </row>
    <row r="88" spans="2:18">
      <c r="B88" s="25" t="s">
        <v>138</v>
      </c>
      <c r="G88" s="67" t="s">
        <v>112</v>
      </c>
      <c r="K88" s="21">
        <v>59605.877176754002</v>
      </c>
      <c r="M88" s="25" t="s">
        <v>113</v>
      </c>
      <c r="O88" s="165">
        <v>18</v>
      </c>
      <c r="Q88" s="23">
        <f>'Controles ACM'!$I$49</f>
        <v>0</v>
      </c>
    </row>
    <row r="89" spans="2:18">
      <c r="B89" s="30"/>
      <c r="K89" s="13"/>
      <c r="M89" s="30"/>
    </row>
    <row r="90" spans="2:18">
      <c r="B90" s="29" t="s">
        <v>139</v>
      </c>
      <c r="K90" s="20"/>
      <c r="M90" s="30"/>
    </row>
    <row r="91" spans="2:18">
      <c r="B91" s="25" t="s">
        <v>140</v>
      </c>
      <c r="G91" s="67" t="s">
        <v>112</v>
      </c>
      <c r="K91" s="53">
        <v>610.84398907318939</v>
      </c>
      <c r="M91" s="25" t="s">
        <v>113</v>
      </c>
      <c r="O91" s="166">
        <f>R91*$O$100</f>
        <v>2883.5</v>
      </c>
      <c r="Q91" s="23">
        <f>'Controles ACM'!$I$50</f>
        <v>0.30466179814086614</v>
      </c>
      <c r="R91" s="53">
        <v>50</v>
      </c>
    </row>
    <row r="92" spans="2:18">
      <c r="B92" s="25" t="s">
        <v>141</v>
      </c>
      <c r="G92" s="67" t="s">
        <v>112</v>
      </c>
      <c r="K92" s="22">
        <v>539.68009722774741</v>
      </c>
      <c r="M92" s="25" t="s">
        <v>113</v>
      </c>
      <c r="O92" s="166">
        <f t="shared" ref="O92:O97" si="0">R92*$O$100</f>
        <v>2306.8000000000002</v>
      </c>
      <c r="Q92" s="23">
        <f>'Controles ACM'!$I$50</f>
        <v>0.30466179814086614</v>
      </c>
      <c r="R92" s="22">
        <v>40</v>
      </c>
    </row>
    <row r="93" spans="2:18">
      <c r="B93" s="25" t="s">
        <v>142</v>
      </c>
      <c r="G93" s="67" t="s">
        <v>112</v>
      </c>
      <c r="K93" s="22">
        <v>744.85644861159301</v>
      </c>
      <c r="M93" s="25" t="s">
        <v>113</v>
      </c>
      <c r="O93" s="166">
        <f t="shared" si="0"/>
        <v>1730.1000000000001</v>
      </c>
      <c r="Q93" s="23">
        <f>'Controles ACM'!$I$50</f>
        <v>0.30466179814086614</v>
      </c>
      <c r="R93" s="22">
        <v>30</v>
      </c>
    </row>
    <row r="94" spans="2:18">
      <c r="B94" s="25" t="s">
        <v>143</v>
      </c>
      <c r="G94" s="67" t="s">
        <v>112</v>
      </c>
      <c r="K94" s="22">
        <v>1493.0881325015653</v>
      </c>
      <c r="M94" s="25" t="s">
        <v>113</v>
      </c>
      <c r="O94" s="166">
        <f t="shared" si="0"/>
        <v>1153.4000000000001</v>
      </c>
      <c r="Q94" s="23">
        <f>'Controles ACM'!$I$50</f>
        <v>0.30466179814086614</v>
      </c>
      <c r="R94" s="22">
        <v>20</v>
      </c>
    </row>
    <row r="95" spans="2:18">
      <c r="B95" s="25" t="s">
        <v>144</v>
      </c>
      <c r="G95" s="67" t="s">
        <v>112</v>
      </c>
      <c r="K95" s="22">
        <v>56216.942938425986</v>
      </c>
      <c r="M95" s="25" t="s">
        <v>113</v>
      </c>
      <c r="O95" s="166">
        <f t="shared" si="0"/>
        <v>230.68</v>
      </c>
      <c r="Q95" s="23">
        <f>'Controles ACM'!$I$50</f>
        <v>0.30466179814086614</v>
      </c>
      <c r="R95" s="22">
        <v>4</v>
      </c>
    </row>
    <row r="96" spans="2:18">
      <c r="B96" s="25" t="s">
        <v>145</v>
      </c>
      <c r="G96" s="67" t="s">
        <v>112</v>
      </c>
      <c r="K96" s="22">
        <v>0.46557091393000566</v>
      </c>
      <c r="M96" s="25" t="s">
        <v>113</v>
      </c>
      <c r="O96" s="166">
        <f t="shared" si="0"/>
        <v>28.835000000000001</v>
      </c>
      <c r="Q96" s="23">
        <f>'Controles ACM'!$I$50</f>
        <v>0.30466179814086614</v>
      </c>
      <c r="R96" s="12">
        <v>0.5</v>
      </c>
    </row>
    <row r="97" spans="2:18">
      <c r="B97" s="25" t="s">
        <v>146</v>
      </c>
      <c r="G97" s="67" t="s">
        <v>112</v>
      </c>
      <c r="K97" s="21">
        <v>27177.590206348748</v>
      </c>
      <c r="M97" s="25" t="s">
        <v>113</v>
      </c>
      <c r="O97" s="166">
        <f t="shared" si="0"/>
        <v>2.8835000000000002</v>
      </c>
      <c r="Q97" s="23">
        <f>'Controles ACM'!$I$50</f>
        <v>0.30466179814086614</v>
      </c>
      <c r="R97" s="11">
        <v>0.05</v>
      </c>
    </row>
    <row r="98" spans="2:18">
      <c r="B98" s="25" t="s">
        <v>147</v>
      </c>
      <c r="M98" s="30"/>
    </row>
    <row r="99" spans="2:18">
      <c r="B99" s="30"/>
      <c r="M99" s="30"/>
    </row>
    <row r="100" spans="2:18">
      <c r="B100" s="10" t="s">
        <v>148</v>
      </c>
      <c r="G100" s="67" t="s">
        <v>112</v>
      </c>
      <c r="M100" s="9" t="s">
        <v>149</v>
      </c>
      <c r="O100" s="133">
        <v>57.67</v>
      </c>
    </row>
    <row r="101" spans="2:18">
      <c r="B101" s="30"/>
      <c r="M101" s="30"/>
    </row>
    <row r="102" spans="2:18">
      <c r="B102" s="31" t="s">
        <v>150</v>
      </c>
      <c r="M102" s="30"/>
    </row>
    <row r="103" spans="2:18">
      <c r="B103" s="30"/>
      <c r="M103" s="30"/>
    </row>
    <row r="104" spans="2:18">
      <c r="B104" s="25" t="s">
        <v>151</v>
      </c>
      <c r="G104" s="67" t="s">
        <v>112</v>
      </c>
      <c r="K104" s="53">
        <v>0</v>
      </c>
      <c r="M104" s="25" t="s">
        <v>152</v>
      </c>
      <c r="O104" s="133"/>
      <c r="Q104" s="23">
        <f>'Controles ACM'!$I$50</f>
        <v>0.30466179814086614</v>
      </c>
    </row>
    <row r="105" spans="2:18">
      <c r="B105" s="25" t="s">
        <v>153</v>
      </c>
      <c r="G105" s="67" t="s">
        <v>112</v>
      </c>
      <c r="K105" s="21">
        <v>0</v>
      </c>
      <c r="M105" s="25" t="s">
        <v>152</v>
      </c>
      <c r="O105" s="133"/>
      <c r="Q105" s="23">
        <f>'Controles ACM'!$I$50</f>
        <v>0.30466179814086614</v>
      </c>
    </row>
    <row r="107" spans="2:18" s="136" customFormat="1">
      <c r="B107" s="136" t="s">
        <v>154</v>
      </c>
    </row>
    <row r="109" spans="2:18">
      <c r="B109" s="138" t="s">
        <v>155</v>
      </c>
    </row>
    <row r="110" spans="2:18">
      <c r="B110" s="138"/>
    </row>
    <row r="111" spans="2:18">
      <c r="B111" s="138" t="s">
        <v>156</v>
      </c>
      <c r="G111" s="67" t="s">
        <v>112</v>
      </c>
      <c r="I111" s="150" t="s">
        <v>157</v>
      </c>
      <c r="K111" s="63">
        <v>27177.590206348748</v>
      </c>
      <c r="M111" s="67" t="s">
        <v>113</v>
      </c>
      <c r="O111" s="133">
        <v>4.3</v>
      </c>
      <c r="Q111" s="23">
        <f>'Controles ACM'!$I$50</f>
        <v>0.30466179814086614</v>
      </c>
    </row>
    <row r="112" spans="2:18">
      <c r="B112" s="131"/>
      <c r="I112" s="25"/>
      <c r="K112" s="18"/>
      <c r="O112" s="30"/>
    </row>
    <row r="113" spans="2:17">
      <c r="B113" s="138" t="s">
        <v>158</v>
      </c>
      <c r="I113" s="25"/>
      <c r="K113" s="18"/>
      <c r="O113" s="30"/>
    </row>
    <row r="114" spans="2:17">
      <c r="B114" s="130" t="s">
        <v>159</v>
      </c>
      <c r="G114" s="67" t="s">
        <v>112</v>
      </c>
      <c r="I114" s="151" t="s">
        <v>160</v>
      </c>
      <c r="K114" s="53">
        <v>56217.408509339912</v>
      </c>
      <c r="M114" s="67" t="s">
        <v>113</v>
      </c>
      <c r="O114" s="133">
        <v>26.16</v>
      </c>
      <c r="Q114" s="23">
        <f>'Controles ACM'!$I$50</f>
        <v>0.30466179814086614</v>
      </c>
    </row>
    <row r="115" spans="2:17">
      <c r="B115" s="129" t="s">
        <v>161</v>
      </c>
      <c r="G115" s="67" t="s">
        <v>112</v>
      </c>
      <c r="I115" s="152" t="s">
        <v>162</v>
      </c>
      <c r="K115" s="22">
        <v>1500.5801395248657</v>
      </c>
      <c r="M115" s="67" t="s">
        <v>113</v>
      </c>
      <c r="O115" s="133">
        <v>28.76</v>
      </c>
      <c r="Q115" s="23">
        <f>'Controles ACM'!$I$50</f>
        <v>0.30466179814086614</v>
      </c>
    </row>
    <row r="116" spans="2:17">
      <c r="B116" s="129" t="s">
        <v>163</v>
      </c>
      <c r="G116" s="67" t="s">
        <v>112</v>
      </c>
      <c r="I116" s="152" t="s">
        <v>162</v>
      </c>
      <c r="K116" s="22">
        <v>744.8564486115929</v>
      </c>
      <c r="M116" s="67" t="s">
        <v>113</v>
      </c>
      <c r="O116" s="133">
        <v>48.05</v>
      </c>
      <c r="Q116" s="23">
        <f>'Controles ACM'!$I$50</f>
        <v>0.30466179814086614</v>
      </c>
    </row>
    <row r="117" spans="2:17">
      <c r="B117" s="129" t="s">
        <v>164</v>
      </c>
      <c r="G117" s="67" t="s">
        <v>112</v>
      </c>
      <c r="I117" s="152" t="s">
        <v>162</v>
      </c>
      <c r="K117" s="22">
        <v>539.68009722774741</v>
      </c>
      <c r="M117" s="67" t="s">
        <v>113</v>
      </c>
      <c r="O117" s="133">
        <v>54.59</v>
      </c>
      <c r="Q117" s="23">
        <f>'Controles ACM'!$I$50</f>
        <v>0.30466179814086614</v>
      </c>
    </row>
    <row r="118" spans="2:17">
      <c r="B118" s="129" t="s">
        <v>165</v>
      </c>
      <c r="G118" s="67" t="s">
        <v>112</v>
      </c>
      <c r="I118" s="152" t="s">
        <v>162</v>
      </c>
      <c r="K118" s="22">
        <v>610.87107034442931</v>
      </c>
      <c r="M118" s="67" t="s">
        <v>113</v>
      </c>
      <c r="O118" s="133">
        <v>57.85</v>
      </c>
      <c r="Q118" s="23">
        <f>'Controles ACM'!$I$50</f>
        <v>0.30466179814086614</v>
      </c>
    </row>
    <row r="119" spans="2:17">
      <c r="B119" s="129" t="s">
        <v>166</v>
      </c>
      <c r="G119" s="67" t="s">
        <v>112</v>
      </c>
      <c r="I119" s="153" t="s">
        <v>166</v>
      </c>
      <c r="K119" s="22">
        <v>0</v>
      </c>
      <c r="M119" s="67" t="s">
        <v>113</v>
      </c>
      <c r="O119" s="133"/>
      <c r="Q119" s="23"/>
    </row>
    <row r="120" spans="2:17">
      <c r="B120" s="128" t="s">
        <v>166</v>
      </c>
      <c r="G120" s="67" t="s">
        <v>112</v>
      </c>
      <c r="I120" s="154" t="s">
        <v>166</v>
      </c>
      <c r="K120" s="21">
        <v>0</v>
      </c>
      <c r="M120" s="67" t="s">
        <v>113</v>
      </c>
      <c r="O120" s="133"/>
      <c r="Q120" s="23"/>
    </row>
    <row r="121" spans="2:17">
      <c r="B121" s="131"/>
      <c r="I121" s="25"/>
      <c r="K121" s="18"/>
      <c r="O121" s="30"/>
    </row>
    <row r="122" spans="2:17">
      <c r="B122" s="138" t="s">
        <v>167</v>
      </c>
      <c r="I122" s="25"/>
      <c r="K122" s="18"/>
      <c r="O122" s="30"/>
    </row>
    <row r="123" spans="2:17">
      <c r="B123" s="130" t="s">
        <v>168</v>
      </c>
      <c r="G123" s="67" t="s">
        <v>112</v>
      </c>
      <c r="I123" s="155" t="s">
        <v>169</v>
      </c>
      <c r="K123" s="53">
        <v>436.41769970750141</v>
      </c>
      <c r="M123" s="67" t="s">
        <v>113</v>
      </c>
      <c r="O123" s="133">
        <v>212.35</v>
      </c>
      <c r="Q123" s="23">
        <f>'Controles ACM'!$I$50</f>
        <v>0.30466179814086614</v>
      </c>
    </row>
    <row r="124" spans="2:17">
      <c r="B124" s="129" t="s">
        <v>170</v>
      </c>
      <c r="G124" s="67" t="s">
        <v>112</v>
      </c>
      <c r="I124" s="156" t="s">
        <v>169</v>
      </c>
      <c r="K124" s="22">
        <v>95.45589059827104</v>
      </c>
      <c r="M124" s="67" t="s">
        <v>113</v>
      </c>
      <c r="O124" s="133">
        <v>224.75</v>
      </c>
      <c r="Q124" s="23">
        <f>'Controles ACM'!$I$50</f>
        <v>0.30466179814086614</v>
      </c>
    </row>
    <row r="125" spans="2:17">
      <c r="B125" s="129" t="s">
        <v>171</v>
      </c>
      <c r="G125" s="67" t="s">
        <v>112</v>
      </c>
      <c r="I125" s="156" t="s">
        <v>169</v>
      </c>
      <c r="K125" s="22">
        <v>161.58680380384212</v>
      </c>
      <c r="M125" s="67" t="s">
        <v>113</v>
      </c>
      <c r="O125" s="133">
        <v>234.22</v>
      </c>
      <c r="Q125" s="23">
        <f>'Controles ACM'!$I$50</f>
        <v>0.30466179814086614</v>
      </c>
    </row>
    <row r="126" spans="2:17">
      <c r="B126" s="129" t="s">
        <v>172</v>
      </c>
      <c r="G126" s="67" t="s">
        <v>112</v>
      </c>
      <c r="I126" s="156" t="s">
        <v>169</v>
      </c>
      <c r="K126" s="22">
        <v>14.400780073885793</v>
      </c>
      <c r="M126" s="67" t="s">
        <v>113</v>
      </c>
      <c r="O126" s="133">
        <v>234.22</v>
      </c>
      <c r="Q126" s="23">
        <f>'Controles ACM'!$I$50</f>
        <v>0.30466179814086614</v>
      </c>
    </row>
    <row r="127" spans="2:17">
      <c r="B127" s="129" t="s">
        <v>173</v>
      </c>
      <c r="G127" s="67" t="s">
        <v>112</v>
      </c>
      <c r="I127" s="156" t="s">
        <v>169</v>
      </c>
      <c r="K127" s="22">
        <v>7.5457668644817737</v>
      </c>
      <c r="M127" s="67" t="s">
        <v>113</v>
      </c>
      <c r="O127" s="133">
        <v>305.52</v>
      </c>
      <c r="Q127" s="23">
        <f>'Controles ACM'!$I$50</f>
        <v>0.30466179814086614</v>
      </c>
    </row>
    <row r="128" spans="2:17">
      <c r="B128" s="129" t="s">
        <v>174</v>
      </c>
      <c r="G128" s="67" t="s">
        <v>112</v>
      </c>
      <c r="I128" s="156" t="s">
        <v>169</v>
      </c>
      <c r="K128" s="22">
        <v>80.05674073564046</v>
      </c>
      <c r="M128" s="67" t="s">
        <v>113</v>
      </c>
      <c r="O128" s="133">
        <v>305.52</v>
      </c>
      <c r="Q128" s="23">
        <f>'Controles ACM'!$I$50</f>
        <v>0.30466179814086614</v>
      </c>
    </row>
    <row r="129" spans="2:17">
      <c r="B129" s="129" t="s">
        <v>175</v>
      </c>
      <c r="G129" s="67" t="s">
        <v>112</v>
      </c>
      <c r="I129" s="156" t="s">
        <v>169</v>
      </c>
      <c r="K129" s="22">
        <v>137.62581637091338</v>
      </c>
      <c r="M129" s="67" t="s">
        <v>113</v>
      </c>
      <c r="O129" s="133">
        <v>622.76</v>
      </c>
      <c r="Q129" s="23">
        <f>'Controles ACM'!$I$50</f>
        <v>0.30466179814086614</v>
      </c>
    </row>
    <row r="130" spans="2:17">
      <c r="B130" s="129" t="s">
        <v>176</v>
      </c>
      <c r="G130" s="67" t="s">
        <v>112</v>
      </c>
      <c r="I130" s="157" t="s">
        <v>177</v>
      </c>
      <c r="K130" s="22">
        <v>31.480558701237282</v>
      </c>
      <c r="M130" s="67" t="s">
        <v>113</v>
      </c>
      <c r="O130" s="133">
        <v>931.35</v>
      </c>
      <c r="Q130" s="23">
        <f>'Controles ACM'!$I$50</f>
        <v>0.30466179814086614</v>
      </c>
    </row>
    <row r="131" spans="2:17">
      <c r="B131" s="129" t="s">
        <v>178</v>
      </c>
      <c r="G131" s="67" t="s">
        <v>112</v>
      </c>
      <c r="I131" s="157" t="s">
        <v>177</v>
      </c>
      <c r="K131" s="22">
        <v>91.427110942713398</v>
      </c>
      <c r="M131" s="67" t="s">
        <v>113</v>
      </c>
      <c r="O131" s="133">
        <v>1086.3499999999999</v>
      </c>
      <c r="Q131" s="23">
        <f>'Controles ACM'!$I$50</f>
        <v>0.30466179814086614</v>
      </c>
    </row>
    <row r="132" spans="2:17">
      <c r="B132" s="129" t="s">
        <v>179</v>
      </c>
      <c r="G132" s="67" t="s">
        <v>112</v>
      </c>
      <c r="I132" s="157" t="s">
        <v>177</v>
      </c>
      <c r="K132" s="22">
        <v>294.23017393307083</v>
      </c>
      <c r="M132" s="67" t="s">
        <v>113</v>
      </c>
      <c r="O132" s="133">
        <v>2805</v>
      </c>
      <c r="Q132" s="23">
        <f>'Controles ACM'!$I$50</f>
        <v>0.30466179814086614</v>
      </c>
    </row>
    <row r="133" spans="2:17">
      <c r="B133" s="129" t="s">
        <v>180</v>
      </c>
      <c r="G133" s="67" t="s">
        <v>112</v>
      </c>
      <c r="I133" s="158" t="s">
        <v>181</v>
      </c>
      <c r="K133" s="22">
        <v>44.708304424937019</v>
      </c>
      <c r="M133" s="67" t="s">
        <v>113</v>
      </c>
      <c r="O133" s="133">
        <v>8053</v>
      </c>
      <c r="Q133" s="23">
        <f>'Controles ACM'!$I$50</f>
        <v>0.30466179814086614</v>
      </c>
    </row>
    <row r="134" spans="2:17">
      <c r="B134" s="129" t="s">
        <v>182</v>
      </c>
      <c r="G134" s="67" t="s">
        <v>112</v>
      </c>
      <c r="I134" s="153" t="s">
        <v>166</v>
      </c>
      <c r="K134" s="22">
        <v>0</v>
      </c>
      <c r="M134" s="67" t="s">
        <v>113</v>
      </c>
      <c r="O134" s="133"/>
      <c r="Q134" s="23"/>
    </row>
    <row r="135" spans="2:17">
      <c r="B135" s="129" t="s">
        <v>166</v>
      </c>
      <c r="G135" s="67" t="s">
        <v>112</v>
      </c>
      <c r="I135" s="153" t="s">
        <v>166</v>
      </c>
      <c r="K135" s="22">
        <v>0</v>
      </c>
      <c r="M135" s="67" t="s">
        <v>113</v>
      </c>
      <c r="O135" s="133"/>
      <c r="Q135" s="23"/>
    </row>
    <row r="136" spans="2:17">
      <c r="B136" s="129" t="s">
        <v>166</v>
      </c>
      <c r="G136" s="67" t="s">
        <v>112</v>
      </c>
      <c r="I136" s="153" t="s">
        <v>166</v>
      </c>
      <c r="K136" s="22">
        <v>0</v>
      </c>
      <c r="M136" s="67" t="s">
        <v>113</v>
      </c>
      <c r="O136" s="133"/>
      <c r="Q136" s="23"/>
    </row>
    <row r="137" spans="2:17">
      <c r="B137" s="129" t="s">
        <v>166</v>
      </c>
      <c r="G137" s="67" t="s">
        <v>112</v>
      </c>
      <c r="I137" s="153" t="s">
        <v>166</v>
      </c>
      <c r="K137" s="22">
        <v>0</v>
      </c>
      <c r="M137" s="67" t="s">
        <v>113</v>
      </c>
      <c r="O137" s="133"/>
      <c r="Q137" s="23"/>
    </row>
    <row r="138" spans="2:17">
      <c r="B138" s="128" t="s">
        <v>166</v>
      </c>
      <c r="G138" s="67" t="s">
        <v>112</v>
      </c>
      <c r="I138" s="154" t="s">
        <v>166</v>
      </c>
      <c r="K138" s="21">
        <v>0</v>
      </c>
      <c r="M138" s="67" t="s">
        <v>113</v>
      </c>
      <c r="O138" s="133"/>
      <c r="Q138" s="23"/>
    </row>
    <row r="139" spans="2:17">
      <c r="B139" s="131"/>
      <c r="I139" s="25"/>
      <c r="K139" s="18"/>
      <c r="O139" s="30"/>
    </row>
    <row r="140" spans="2:17">
      <c r="B140" s="138" t="s">
        <v>183</v>
      </c>
      <c r="I140" s="25"/>
      <c r="K140" s="18"/>
      <c r="O140" s="30"/>
    </row>
    <row r="141" spans="2:17">
      <c r="B141" s="8" t="s">
        <v>180</v>
      </c>
      <c r="G141" s="67" t="s">
        <v>112</v>
      </c>
      <c r="I141" s="159" t="s">
        <v>184</v>
      </c>
      <c r="K141" s="53">
        <v>5813.6204195869359</v>
      </c>
      <c r="M141" s="67" t="s">
        <v>185</v>
      </c>
      <c r="O141" s="133">
        <v>6.45</v>
      </c>
      <c r="Q141" s="23">
        <f>'Controles ACM'!$I$50</f>
        <v>0.30466179814086614</v>
      </c>
    </row>
    <row r="142" spans="2:17">
      <c r="B142" s="7" t="s">
        <v>166</v>
      </c>
      <c r="G142" s="67" t="s">
        <v>112</v>
      </c>
      <c r="I142" s="153" t="s">
        <v>166</v>
      </c>
      <c r="K142" s="22">
        <v>0</v>
      </c>
      <c r="M142" s="67" t="s">
        <v>185</v>
      </c>
      <c r="O142" s="133"/>
      <c r="Q142" s="23"/>
    </row>
    <row r="143" spans="2:17">
      <c r="B143" s="128" t="s">
        <v>166</v>
      </c>
      <c r="G143" s="67" t="s">
        <v>112</v>
      </c>
      <c r="I143" s="154" t="s">
        <v>166</v>
      </c>
      <c r="K143" s="21">
        <v>0</v>
      </c>
      <c r="M143" s="67" t="s">
        <v>185</v>
      </c>
      <c r="O143" s="133"/>
      <c r="Q143" s="23"/>
    </row>
    <row r="144" spans="2:17">
      <c r="B144" s="138"/>
    </row>
    <row r="145" spans="2:17">
      <c r="B145" s="138" t="s">
        <v>186</v>
      </c>
    </row>
    <row r="146" spans="2:17">
      <c r="B146" s="138"/>
    </row>
    <row r="147" spans="2:17">
      <c r="B147" s="138" t="s">
        <v>187</v>
      </c>
      <c r="G147" s="67" t="s">
        <v>112</v>
      </c>
      <c r="I147" s="150" t="s">
        <v>157</v>
      </c>
      <c r="K147" s="63">
        <v>414.66666666666669</v>
      </c>
      <c r="M147" s="141" t="s">
        <v>188</v>
      </c>
      <c r="O147" s="121">
        <v>549</v>
      </c>
      <c r="Q147" s="23">
        <f>'Controles ACM'!$I$50</f>
        <v>0.30466179814086614</v>
      </c>
    </row>
    <row r="148" spans="2:17">
      <c r="I148" s="25"/>
      <c r="K148" s="18"/>
      <c r="O148" s="17"/>
    </row>
    <row r="149" spans="2:17">
      <c r="B149" s="138" t="s">
        <v>189</v>
      </c>
      <c r="I149" s="25"/>
      <c r="K149" s="18"/>
      <c r="O149" s="17"/>
    </row>
    <row r="150" spans="2:17">
      <c r="B150" s="5" t="s">
        <v>190</v>
      </c>
      <c r="G150" s="67" t="s">
        <v>112</v>
      </c>
      <c r="I150" s="151" t="s">
        <v>160</v>
      </c>
      <c r="K150" s="53">
        <v>1057.6666666666667</v>
      </c>
      <c r="M150" s="141" t="s">
        <v>188</v>
      </c>
      <c r="O150" s="121">
        <v>1223</v>
      </c>
      <c r="Q150" s="23">
        <f>'Controles ACM'!$I$50</f>
        <v>0.30466179814086614</v>
      </c>
    </row>
    <row r="151" spans="2:17">
      <c r="B151" s="4" t="s">
        <v>191</v>
      </c>
      <c r="G151" s="67" t="s">
        <v>112</v>
      </c>
      <c r="I151" s="152" t="s">
        <v>162</v>
      </c>
      <c r="K151" s="22">
        <v>28</v>
      </c>
      <c r="M151" s="141" t="s">
        <v>188</v>
      </c>
      <c r="O151" s="121">
        <v>1299</v>
      </c>
      <c r="Q151" s="23">
        <f>'Controles ACM'!$I$50</f>
        <v>0.30466179814086614</v>
      </c>
    </row>
    <row r="152" spans="2:17">
      <c r="B152" s="4" t="s">
        <v>192</v>
      </c>
      <c r="G152" s="67" t="s">
        <v>112</v>
      </c>
      <c r="I152" s="152" t="s">
        <v>162</v>
      </c>
      <c r="K152" s="22">
        <v>10.333333333333334</v>
      </c>
      <c r="M152" s="141" t="s">
        <v>188</v>
      </c>
      <c r="O152" s="121">
        <v>1722</v>
      </c>
      <c r="Q152" s="23">
        <f>'Controles ACM'!$I$50</f>
        <v>0.30466179814086614</v>
      </c>
    </row>
    <row r="153" spans="2:17">
      <c r="B153" s="4" t="s">
        <v>193</v>
      </c>
      <c r="G153" s="67" t="s">
        <v>112</v>
      </c>
      <c r="I153" s="152" t="s">
        <v>162</v>
      </c>
      <c r="K153" s="22">
        <v>7.666666666666667</v>
      </c>
      <c r="M153" s="141" t="s">
        <v>188</v>
      </c>
      <c r="O153" s="121">
        <v>1952</v>
      </c>
      <c r="Q153" s="23">
        <f>'Controles ACM'!$I$50</f>
        <v>0.30466179814086614</v>
      </c>
    </row>
    <row r="154" spans="2:17">
      <c r="B154" s="129" t="s">
        <v>194</v>
      </c>
      <c r="G154" s="67" t="s">
        <v>112</v>
      </c>
      <c r="I154" s="152" t="s">
        <v>162</v>
      </c>
      <c r="K154" s="22">
        <v>8.6666666666666661</v>
      </c>
      <c r="M154" s="141" t="s">
        <v>188</v>
      </c>
      <c r="O154" s="121">
        <v>2070</v>
      </c>
      <c r="Q154" s="23">
        <f>'Controles ACM'!$I$50</f>
        <v>0.30466179814086614</v>
      </c>
    </row>
    <row r="155" spans="2:17">
      <c r="B155" s="4" t="s">
        <v>166</v>
      </c>
      <c r="G155" s="67" t="s">
        <v>112</v>
      </c>
      <c r="I155" s="153" t="s">
        <v>166</v>
      </c>
      <c r="K155" s="22">
        <v>0</v>
      </c>
      <c r="M155" s="141" t="s">
        <v>188</v>
      </c>
      <c r="O155" s="121"/>
      <c r="Q155" s="23"/>
    </row>
    <row r="156" spans="2:17">
      <c r="B156" s="6" t="s">
        <v>166</v>
      </c>
      <c r="G156" s="67" t="s">
        <v>112</v>
      </c>
      <c r="I156" s="154" t="s">
        <v>166</v>
      </c>
      <c r="K156" s="21">
        <v>0</v>
      </c>
      <c r="M156" s="141" t="s">
        <v>188</v>
      </c>
      <c r="O156" s="121"/>
      <c r="Q156" s="23"/>
    </row>
    <row r="157" spans="2:17">
      <c r="I157" s="25"/>
      <c r="K157" s="18"/>
      <c r="M157" s="141"/>
      <c r="O157" s="30"/>
      <c r="Q157" s="57"/>
    </row>
    <row r="158" spans="2:17">
      <c r="B158" s="102" t="s">
        <v>195</v>
      </c>
      <c r="I158" s="25"/>
      <c r="K158" s="18"/>
      <c r="M158" s="141"/>
      <c r="O158" s="30"/>
    </row>
    <row r="159" spans="2:17">
      <c r="B159" s="5" t="s">
        <v>196</v>
      </c>
      <c r="G159" s="67" t="s">
        <v>112</v>
      </c>
      <c r="I159" s="155" t="s">
        <v>169</v>
      </c>
      <c r="K159" s="53">
        <v>5.333333333333333</v>
      </c>
      <c r="M159" s="141" t="s">
        <v>188</v>
      </c>
      <c r="O159" s="121">
        <v>6822</v>
      </c>
      <c r="Q159" s="23">
        <f>'Controles ACM'!$I$50</f>
        <v>0.30466179814086614</v>
      </c>
    </row>
    <row r="160" spans="2:17">
      <c r="B160" s="4" t="s">
        <v>197</v>
      </c>
      <c r="G160" s="67" t="s">
        <v>112</v>
      </c>
      <c r="I160" s="156" t="s">
        <v>169</v>
      </c>
      <c r="K160" s="22">
        <v>4.666666666666667</v>
      </c>
      <c r="M160" s="141" t="s">
        <v>188</v>
      </c>
      <c r="O160" s="121">
        <v>7285</v>
      </c>
      <c r="Q160" s="23">
        <f>'Controles ACM'!$I$50</f>
        <v>0.30466179814086614</v>
      </c>
    </row>
    <row r="161" spans="2:17">
      <c r="B161" s="129" t="s">
        <v>198</v>
      </c>
      <c r="G161" s="67" t="s">
        <v>112</v>
      </c>
      <c r="I161" s="156" t="s">
        <v>169</v>
      </c>
      <c r="K161" s="22">
        <v>2.6666666666666665</v>
      </c>
      <c r="M161" s="141" t="s">
        <v>188</v>
      </c>
      <c r="O161" s="121">
        <v>7544</v>
      </c>
      <c r="Q161" s="23">
        <f>'Controles ACM'!$I$50</f>
        <v>0.30466179814086614</v>
      </c>
    </row>
    <row r="162" spans="2:17">
      <c r="B162" s="4" t="s">
        <v>199</v>
      </c>
      <c r="G162" s="67" t="s">
        <v>112</v>
      </c>
      <c r="I162" s="156" t="s">
        <v>169</v>
      </c>
      <c r="K162" s="22">
        <v>1</v>
      </c>
      <c r="M162" s="141" t="s">
        <v>188</v>
      </c>
      <c r="O162" s="121">
        <v>7544</v>
      </c>
      <c r="Q162" s="23">
        <f>'Controles ACM'!$I$50</f>
        <v>0.30466179814086614</v>
      </c>
    </row>
    <row r="163" spans="2:17">
      <c r="B163" s="129" t="s">
        <v>200</v>
      </c>
      <c r="G163" s="67" t="s">
        <v>112</v>
      </c>
      <c r="I163" s="156" t="s">
        <v>169</v>
      </c>
      <c r="K163" s="22">
        <v>0.33333333333333331</v>
      </c>
      <c r="M163" s="141" t="s">
        <v>188</v>
      </c>
      <c r="O163" s="121">
        <v>9901</v>
      </c>
      <c r="Q163" s="23">
        <f>'Controles ACM'!$I$50</f>
        <v>0.30466179814086614</v>
      </c>
    </row>
    <row r="164" spans="2:17">
      <c r="B164" s="4" t="s">
        <v>201</v>
      </c>
      <c r="G164" s="67" t="s">
        <v>112</v>
      </c>
      <c r="I164" s="156" t="s">
        <v>169</v>
      </c>
      <c r="K164" s="22">
        <v>1.3333333333333333</v>
      </c>
      <c r="M164" s="141" t="s">
        <v>188</v>
      </c>
      <c r="O164" s="121">
        <v>9901</v>
      </c>
      <c r="Q164" s="23">
        <f>'Controles ACM'!$I$50</f>
        <v>0.30466179814086614</v>
      </c>
    </row>
    <row r="165" spans="2:17">
      <c r="B165" s="4" t="s">
        <v>202</v>
      </c>
      <c r="G165" s="67" t="s">
        <v>112</v>
      </c>
      <c r="I165" s="156" t="s">
        <v>169</v>
      </c>
      <c r="K165" s="22">
        <v>1</v>
      </c>
      <c r="M165" s="141" t="s">
        <v>188</v>
      </c>
      <c r="O165" s="121">
        <v>18131</v>
      </c>
      <c r="Q165" s="23">
        <f>'Controles ACM'!$I$50</f>
        <v>0.30466179814086614</v>
      </c>
    </row>
    <row r="166" spans="2:17">
      <c r="B166" s="4" t="s">
        <v>203</v>
      </c>
      <c r="G166" s="67" t="s">
        <v>112</v>
      </c>
      <c r="I166" s="161" t="s">
        <v>204</v>
      </c>
      <c r="K166" s="22">
        <v>0.66666666666666663</v>
      </c>
      <c r="M166" s="141" t="s">
        <v>188</v>
      </c>
      <c r="O166" s="121">
        <v>20313</v>
      </c>
      <c r="Q166" s="23">
        <f>'Controles ACM'!$I$50</f>
        <v>0.30466179814086614</v>
      </c>
    </row>
    <row r="167" spans="2:17">
      <c r="B167" s="4" t="s">
        <v>205</v>
      </c>
      <c r="G167" s="67" t="s">
        <v>112</v>
      </c>
      <c r="I167" s="161" t="s">
        <v>204</v>
      </c>
      <c r="K167" s="22">
        <v>1</v>
      </c>
      <c r="M167" s="141" t="s">
        <v>188</v>
      </c>
      <c r="O167" s="121">
        <v>31755</v>
      </c>
      <c r="Q167" s="23">
        <f>'Controles ACM'!$I$50</f>
        <v>0.30466179814086614</v>
      </c>
    </row>
    <row r="168" spans="2:17">
      <c r="B168" s="4" t="s">
        <v>206</v>
      </c>
      <c r="G168" s="67" t="s">
        <v>112</v>
      </c>
      <c r="I168" s="157" t="s">
        <v>207</v>
      </c>
      <c r="K168" s="22">
        <v>3</v>
      </c>
      <c r="M168" s="141" t="s">
        <v>188</v>
      </c>
      <c r="O168" s="121">
        <v>90380</v>
      </c>
      <c r="Q168" s="23">
        <f>'Controles ACM'!$I$50</f>
        <v>0.30466179814086614</v>
      </c>
    </row>
    <row r="169" spans="2:17">
      <c r="B169" s="4" t="s">
        <v>208</v>
      </c>
      <c r="G169" s="67" t="s">
        <v>112</v>
      </c>
      <c r="I169" s="158" t="s">
        <v>181</v>
      </c>
      <c r="K169" s="22">
        <v>0.33333333333333331</v>
      </c>
      <c r="M169" s="141" t="s">
        <v>188</v>
      </c>
      <c r="O169" s="121">
        <v>275055</v>
      </c>
      <c r="Q169" s="23">
        <f>'Controles ACM'!$I$50</f>
        <v>0.30466179814086614</v>
      </c>
    </row>
    <row r="170" spans="2:17">
      <c r="B170" s="4" t="s">
        <v>166</v>
      </c>
      <c r="G170" s="67" t="s">
        <v>112</v>
      </c>
      <c r="I170" s="153" t="s">
        <v>166</v>
      </c>
      <c r="K170" s="22">
        <v>0</v>
      </c>
      <c r="M170" s="141" t="s">
        <v>188</v>
      </c>
      <c r="O170" s="121"/>
      <c r="Q170" s="23"/>
    </row>
    <row r="171" spans="2:17">
      <c r="B171" s="4" t="s">
        <v>166</v>
      </c>
      <c r="G171" s="67" t="s">
        <v>112</v>
      </c>
      <c r="I171" s="153" t="s">
        <v>166</v>
      </c>
      <c r="K171" s="22">
        <v>0</v>
      </c>
      <c r="M171" s="141" t="s">
        <v>188</v>
      </c>
      <c r="O171" s="121"/>
      <c r="Q171" s="23"/>
    </row>
    <row r="172" spans="2:17">
      <c r="B172" s="4" t="s">
        <v>166</v>
      </c>
      <c r="G172" s="67" t="s">
        <v>112</v>
      </c>
      <c r="I172" s="153" t="s">
        <v>166</v>
      </c>
      <c r="K172" s="22">
        <v>0</v>
      </c>
      <c r="M172" s="141" t="s">
        <v>188</v>
      </c>
      <c r="O172" s="121"/>
      <c r="Q172" s="23"/>
    </row>
    <row r="173" spans="2:17">
      <c r="B173" s="4" t="s">
        <v>166</v>
      </c>
      <c r="G173" s="67" t="s">
        <v>112</v>
      </c>
      <c r="I173" s="153" t="s">
        <v>166</v>
      </c>
      <c r="K173" s="22">
        <v>0</v>
      </c>
      <c r="M173" s="141" t="s">
        <v>188</v>
      </c>
      <c r="O173" s="121"/>
      <c r="Q173" s="23"/>
    </row>
    <row r="174" spans="2:17">
      <c r="B174" s="6" t="s">
        <v>166</v>
      </c>
      <c r="I174" s="154" t="s">
        <v>166</v>
      </c>
      <c r="K174" s="21">
        <v>0</v>
      </c>
      <c r="M174" s="141" t="s">
        <v>188</v>
      </c>
      <c r="O174" s="121"/>
      <c r="Q174" s="23"/>
    </row>
    <row r="175" spans="2:17">
      <c r="B175" s="138"/>
      <c r="I175" s="25"/>
      <c r="K175" s="18"/>
      <c r="M175" s="141"/>
      <c r="O175" s="30"/>
    </row>
    <row r="176" spans="2:17">
      <c r="B176" s="102" t="s">
        <v>209</v>
      </c>
      <c r="I176" s="25"/>
      <c r="K176" s="18"/>
      <c r="M176" s="141"/>
      <c r="O176" s="30"/>
      <c r="P176" s="3"/>
      <c r="Q176" s="3"/>
    </row>
    <row r="177" spans="2:17">
      <c r="B177" s="5" t="s">
        <v>210</v>
      </c>
      <c r="G177" s="67" t="s">
        <v>112</v>
      </c>
      <c r="I177" s="162" t="s">
        <v>211</v>
      </c>
      <c r="K177" s="53">
        <v>53.666666666666664</v>
      </c>
      <c r="M177" s="141" t="s">
        <v>212</v>
      </c>
      <c r="O177" s="121">
        <v>26.5</v>
      </c>
      <c r="Q177" s="23">
        <f>'Controles ACM'!$I$50</f>
        <v>0.30466179814086614</v>
      </c>
    </row>
    <row r="178" spans="2:17">
      <c r="B178" s="4" t="s">
        <v>190</v>
      </c>
      <c r="G178" s="67" t="s">
        <v>112</v>
      </c>
      <c r="I178" s="160" t="s">
        <v>213</v>
      </c>
      <c r="K178" s="22">
        <v>643.33333333333337</v>
      </c>
      <c r="M178" s="141" t="s">
        <v>212</v>
      </c>
      <c r="O178" s="121">
        <v>39.5</v>
      </c>
      <c r="Q178" s="23">
        <f>'Controles ACM'!$I$50</f>
        <v>0.30466179814086614</v>
      </c>
    </row>
    <row r="179" spans="2:17">
      <c r="B179" s="4" t="s">
        <v>191</v>
      </c>
      <c r="G179" s="67" t="s">
        <v>112</v>
      </c>
      <c r="I179" s="152" t="s">
        <v>214</v>
      </c>
      <c r="K179" s="22">
        <v>38.333333333333336</v>
      </c>
      <c r="M179" s="141" t="s">
        <v>212</v>
      </c>
      <c r="O179" s="121">
        <v>39.5</v>
      </c>
      <c r="Q179" s="23">
        <f>'Controles ACM'!$I$50</f>
        <v>0.30466179814086614</v>
      </c>
    </row>
    <row r="180" spans="2:17">
      <c r="B180" s="4" t="s">
        <v>192</v>
      </c>
      <c r="G180" s="67" t="s">
        <v>112</v>
      </c>
      <c r="I180" s="152" t="s">
        <v>214</v>
      </c>
      <c r="K180" s="22">
        <v>22.666666666666668</v>
      </c>
      <c r="M180" s="141" t="s">
        <v>212</v>
      </c>
      <c r="O180" s="121">
        <v>46.5</v>
      </c>
      <c r="Q180" s="23">
        <f>'Controles ACM'!$I$50</f>
        <v>0.30466179814086614</v>
      </c>
    </row>
    <row r="181" spans="2:17">
      <c r="B181" s="4" t="s">
        <v>193</v>
      </c>
      <c r="G181" s="67" t="s">
        <v>112</v>
      </c>
      <c r="I181" s="152" t="s">
        <v>214</v>
      </c>
      <c r="K181" s="22">
        <v>10.666666666666666</v>
      </c>
      <c r="M181" s="141" t="s">
        <v>212</v>
      </c>
      <c r="O181" s="121">
        <v>46.5</v>
      </c>
      <c r="Q181" s="23">
        <f>'Controles ACM'!$I$50</f>
        <v>0.30466179814086614</v>
      </c>
    </row>
    <row r="182" spans="2:17">
      <c r="B182" s="4" t="s">
        <v>194</v>
      </c>
      <c r="G182" s="67" t="s">
        <v>112</v>
      </c>
      <c r="I182" s="152" t="s">
        <v>214</v>
      </c>
      <c r="K182" s="22">
        <v>110.33333333333333</v>
      </c>
      <c r="M182" s="141" t="s">
        <v>212</v>
      </c>
      <c r="O182" s="121">
        <v>46.5</v>
      </c>
      <c r="Q182" s="23">
        <f>'Controles ACM'!$I$50</f>
        <v>0.30466179814086614</v>
      </c>
    </row>
    <row r="183" spans="2:17">
      <c r="B183" s="4" t="s">
        <v>196</v>
      </c>
      <c r="G183" s="67" t="s">
        <v>112</v>
      </c>
      <c r="I183" s="156" t="s">
        <v>215</v>
      </c>
      <c r="K183" s="22">
        <v>1125.3333333333333</v>
      </c>
      <c r="M183" s="141" t="s">
        <v>212</v>
      </c>
      <c r="O183" s="121">
        <v>56</v>
      </c>
      <c r="Q183" s="23">
        <f>'Controles ACM'!$I$50</f>
        <v>0.30466179814086614</v>
      </c>
    </row>
    <row r="184" spans="2:17">
      <c r="B184" s="4" t="s">
        <v>197</v>
      </c>
      <c r="G184" s="67" t="s">
        <v>112</v>
      </c>
      <c r="I184" s="156" t="s">
        <v>215</v>
      </c>
      <c r="K184" s="22">
        <v>626.33333333333337</v>
      </c>
      <c r="M184" s="141" t="s">
        <v>212</v>
      </c>
      <c r="O184" s="121">
        <v>91</v>
      </c>
      <c r="Q184" s="23">
        <f>'Controles ACM'!$I$50</f>
        <v>0.30466179814086614</v>
      </c>
    </row>
    <row r="185" spans="2:17">
      <c r="B185" s="4" t="s">
        <v>198</v>
      </c>
      <c r="G185" s="67" t="s">
        <v>112</v>
      </c>
      <c r="I185" s="156" t="s">
        <v>215</v>
      </c>
      <c r="K185" s="22">
        <v>254</v>
      </c>
      <c r="M185" s="141" t="s">
        <v>212</v>
      </c>
      <c r="O185" s="121">
        <v>107</v>
      </c>
      <c r="Q185" s="23">
        <f>'Controles ACM'!$I$50</f>
        <v>0.30466179814086614</v>
      </c>
    </row>
    <row r="186" spans="2:17">
      <c r="B186" s="4" t="s">
        <v>199</v>
      </c>
      <c r="G186" s="67" t="s">
        <v>112</v>
      </c>
      <c r="I186" s="156" t="s">
        <v>215</v>
      </c>
      <c r="K186" s="22">
        <v>83.333333333333329</v>
      </c>
      <c r="M186" s="141" t="s">
        <v>212</v>
      </c>
      <c r="O186" s="121">
        <v>165</v>
      </c>
      <c r="Q186" s="23">
        <f>'Controles ACM'!$I$50</f>
        <v>0.30466179814086614</v>
      </c>
    </row>
    <row r="187" spans="2:17">
      <c r="B187" s="4" t="s">
        <v>200</v>
      </c>
      <c r="G187" s="67" t="s">
        <v>112</v>
      </c>
      <c r="I187" s="156" t="s">
        <v>215</v>
      </c>
      <c r="K187" s="22">
        <v>36.666666666666664</v>
      </c>
      <c r="M187" s="141" t="s">
        <v>212</v>
      </c>
      <c r="O187" s="121">
        <v>222</v>
      </c>
      <c r="Q187" s="23">
        <f>'Controles ACM'!$I$50</f>
        <v>0.30466179814086614</v>
      </c>
    </row>
    <row r="188" spans="2:17">
      <c r="B188" s="4" t="s">
        <v>201</v>
      </c>
      <c r="G188" s="67" t="s">
        <v>112</v>
      </c>
      <c r="I188" s="156" t="s">
        <v>215</v>
      </c>
      <c r="K188" s="22">
        <v>51</v>
      </c>
      <c r="M188" s="141" t="s">
        <v>212</v>
      </c>
      <c r="O188" s="121">
        <v>222</v>
      </c>
      <c r="Q188" s="23">
        <f>'Controles ACM'!$I$50</f>
        <v>0.30466179814086614</v>
      </c>
    </row>
    <row r="189" spans="2:17">
      <c r="B189" s="4" t="s">
        <v>202</v>
      </c>
      <c r="G189" s="67" t="s">
        <v>112</v>
      </c>
      <c r="I189" s="156" t="s">
        <v>215</v>
      </c>
      <c r="K189" s="22">
        <v>37.666666666666664</v>
      </c>
      <c r="M189" s="141" t="s">
        <v>212</v>
      </c>
      <c r="O189" s="121">
        <v>464</v>
      </c>
      <c r="Q189" s="23">
        <f>'Controles ACM'!$I$50</f>
        <v>0.30466179814086614</v>
      </c>
    </row>
    <row r="190" spans="2:17">
      <c r="B190" s="4" t="s">
        <v>203</v>
      </c>
      <c r="G190" s="67" t="s">
        <v>112</v>
      </c>
      <c r="I190" s="161" t="s">
        <v>216</v>
      </c>
      <c r="K190" s="22">
        <v>119</v>
      </c>
      <c r="M190" s="141" t="s">
        <v>212</v>
      </c>
      <c r="O190" s="121">
        <v>492</v>
      </c>
      <c r="Q190" s="23">
        <f>'Controles ACM'!$I$50</f>
        <v>0.30466179814086614</v>
      </c>
    </row>
    <row r="191" spans="2:17">
      <c r="B191" s="129" t="s">
        <v>205</v>
      </c>
      <c r="G191" s="67" t="s">
        <v>112</v>
      </c>
      <c r="I191" s="161" t="s">
        <v>216</v>
      </c>
      <c r="K191" s="22">
        <v>16.666666666666668</v>
      </c>
      <c r="M191" s="141" t="s">
        <v>212</v>
      </c>
      <c r="O191" s="121">
        <v>843</v>
      </c>
      <c r="Q191" s="23">
        <f>'Controles ACM'!$I$50</f>
        <v>0.30466179814086614</v>
      </c>
    </row>
    <row r="192" spans="2:17">
      <c r="B192" s="129" t="s">
        <v>206</v>
      </c>
      <c r="G192" s="67" t="s">
        <v>112</v>
      </c>
      <c r="I192" s="157" t="s">
        <v>217</v>
      </c>
      <c r="K192" s="22">
        <v>386.66666666666669</v>
      </c>
      <c r="M192" s="141"/>
      <c r="O192" s="121">
        <v>199.25</v>
      </c>
      <c r="Q192" s="23">
        <f>'Controles ACM'!$I$50</f>
        <v>0.30466179814086614</v>
      </c>
    </row>
    <row r="193" spans="2:17">
      <c r="B193" s="4" t="s">
        <v>218</v>
      </c>
      <c r="G193" s="67" t="s">
        <v>112</v>
      </c>
      <c r="I193" s="158" t="s">
        <v>181</v>
      </c>
      <c r="K193" s="22">
        <v>334</v>
      </c>
      <c r="M193" s="141" t="s">
        <v>212</v>
      </c>
      <c r="O193" s="121">
        <v>205.5</v>
      </c>
      <c r="Q193" s="23">
        <f>'Controles ACM'!$I$50</f>
        <v>0.30466179814086614</v>
      </c>
    </row>
    <row r="194" spans="2:17">
      <c r="B194" s="129"/>
      <c r="G194" s="67" t="s">
        <v>112</v>
      </c>
      <c r="I194" s="22"/>
      <c r="K194" s="22">
        <v>0</v>
      </c>
      <c r="M194" s="141" t="s">
        <v>212</v>
      </c>
      <c r="O194" s="121"/>
      <c r="Q194" s="23"/>
    </row>
    <row r="195" spans="2:17">
      <c r="B195" s="6"/>
      <c r="G195" s="67" t="s">
        <v>112</v>
      </c>
      <c r="I195" s="2"/>
      <c r="K195" s="2">
        <v>0</v>
      </c>
      <c r="M195" s="141" t="s">
        <v>212</v>
      </c>
      <c r="O195" s="121"/>
      <c r="Q195" s="23"/>
    </row>
    <row r="196" spans="2:17">
      <c r="K196" s="3"/>
      <c r="M196" s="141"/>
      <c r="O196" s="3"/>
    </row>
    <row r="200" spans="2:17">
      <c r="K200" s="127"/>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pane="topRight" activeCell="I29" sqref="I29"/>
      <selection pane="bottomLeft" activeCell="I29" sqref="I29"/>
      <selection pane="bottomRight" activeCell="G7" sqref="G7"/>
    </sheetView>
  </sheetViews>
  <sheetFormatPr defaultColWidth="9.28515625" defaultRowHeight="12.75"/>
  <cols>
    <col min="1" max="1" width="4" style="67" customWidth="1"/>
    <col min="2" max="2" width="41.42578125" style="67" customWidth="1"/>
    <col min="3" max="5" width="4.5703125" style="67" customWidth="1"/>
    <col min="6" max="6" width="13.7109375" style="67" customWidth="1"/>
    <col min="7" max="7" width="45.7109375" style="67" customWidth="1"/>
    <col min="8" max="16" width="12.5703125" style="67" customWidth="1"/>
    <col min="17" max="17" width="2.7109375" style="67" customWidth="1"/>
    <col min="18" max="18" width="17.28515625" style="67" customWidth="1"/>
    <col min="19" max="19" width="2.7109375" style="67" customWidth="1"/>
    <col min="20" max="20" width="13.7109375" style="67" customWidth="1"/>
    <col min="21" max="21" width="2.7109375" style="67" customWidth="1"/>
    <col min="22" max="36" width="13.7109375" style="67" customWidth="1"/>
    <col min="37" max="16384" width="9.28515625" style="67"/>
  </cols>
  <sheetData>
    <row r="2" spans="2:7" s="93" customFormat="1" ht="18">
      <c r="B2" s="93" t="s">
        <v>219</v>
      </c>
    </row>
    <row r="5" spans="2:7" s="125" customFormat="1">
      <c r="B5" s="125" t="s">
        <v>220</v>
      </c>
      <c r="G5" s="125" t="s">
        <v>221</v>
      </c>
    </row>
    <row r="8" spans="2:7" s="125" customFormat="1">
      <c r="B8" s="125" t="s">
        <v>222</v>
      </c>
    </row>
    <row r="10" spans="2:7">
      <c r="B10" s="138" t="s">
        <v>223</v>
      </c>
    </row>
    <row r="12" spans="2:7">
      <c r="B12" s="92" t="s">
        <v>110</v>
      </c>
      <c r="C12" s="91"/>
      <c r="D12" s="91"/>
      <c r="E12" s="91"/>
      <c r="F12" s="91"/>
      <c r="G12" s="90" t="s">
        <v>331</v>
      </c>
    </row>
    <row r="13" spans="2:7">
      <c r="B13" s="89" t="s">
        <v>224</v>
      </c>
      <c r="G13" s="88"/>
    </row>
    <row r="14" spans="2:7">
      <c r="B14" s="89" t="s">
        <v>121</v>
      </c>
      <c r="G14" s="88" t="s">
        <v>332</v>
      </c>
    </row>
    <row r="15" spans="2:7">
      <c r="B15" s="89" t="s">
        <v>225</v>
      </c>
      <c r="G15" s="88"/>
    </row>
    <row r="16" spans="2:7">
      <c r="B16" s="89" t="s">
        <v>123</v>
      </c>
      <c r="G16" s="88" t="s">
        <v>335</v>
      </c>
    </row>
    <row r="17" spans="2:7">
      <c r="B17" s="87" t="s">
        <v>226</v>
      </c>
      <c r="C17" s="86"/>
      <c r="D17" s="86"/>
      <c r="E17" s="86"/>
      <c r="F17" s="86"/>
      <c r="G17" s="85"/>
    </row>
    <row r="19" spans="2:7">
      <c r="B19" s="92" t="s">
        <v>227</v>
      </c>
      <c r="C19" s="91"/>
      <c r="D19" s="91"/>
      <c r="E19" s="91"/>
      <c r="F19" s="91"/>
      <c r="G19" s="90"/>
    </row>
    <row r="20" spans="2:7">
      <c r="B20" s="89" t="s">
        <v>228</v>
      </c>
      <c r="G20" s="88" t="s">
        <v>336</v>
      </c>
    </row>
    <row r="21" spans="2:7">
      <c r="B21" s="87" t="s">
        <v>132</v>
      </c>
      <c r="C21" s="86"/>
      <c r="D21" s="86"/>
      <c r="E21" s="86"/>
      <c r="F21" s="86"/>
      <c r="G21" s="85" t="s">
        <v>333</v>
      </c>
    </row>
    <row r="23" spans="2:7">
      <c r="B23" s="84" t="s">
        <v>134</v>
      </c>
      <c r="C23" s="83"/>
      <c r="D23" s="83"/>
      <c r="E23" s="83"/>
      <c r="F23" s="83"/>
      <c r="G23" s="82" t="s">
        <v>334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G58"/>
  <sheetViews>
    <sheetView showGridLines="0" zoomScale="85" zoomScaleNormal="85" workbookViewId="0">
      <pane xSplit="2" ySplit="6" topLeftCell="C7" activePane="bottomRight" state="frozen"/>
      <selection pane="topRight" activeCell="A11" sqref="A11:XFD11"/>
      <selection pane="bottomLeft" activeCell="A11" sqref="A11:XFD11"/>
      <selection pane="bottomRight" activeCell="C7" sqref="C7"/>
    </sheetView>
  </sheetViews>
  <sheetFormatPr defaultColWidth="9.28515625" defaultRowHeight="12.75"/>
  <cols>
    <col min="1" max="1" width="4" style="67" customWidth="1"/>
    <col min="2" max="2" width="41.42578125" style="67" customWidth="1"/>
    <col min="3" max="3" width="16.7109375" style="67" bestFit="1" customWidth="1"/>
    <col min="4" max="5" width="13.7109375" style="67" customWidth="1"/>
    <col min="6" max="6" width="11" style="67" bestFit="1" customWidth="1"/>
    <col min="7" max="7" width="11" style="67" customWidth="1"/>
    <col min="8" max="17" width="12.5703125" style="67" customWidth="1"/>
    <col min="18" max="18" width="2.7109375" style="67" customWidth="1"/>
    <col min="19" max="19" width="17.28515625" style="67" customWidth="1"/>
    <col min="20" max="20" width="2.7109375" style="67" customWidth="1"/>
    <col min="21" max="21" width="13.7109375" style="67" customWidth="1"/>
    <col min="22" max="22" width="2.7109375" style="67" customWidth="1"/>
    <col min="23" max="37" width="13.7109375" style="67" customWidth="1"/>
    <col min="38" max="16384" width="9.28515625" style="67"/>
  </cols>
  <sheetData>
    <row r="2" spans="2:7" s="93" customFormat="1" ht="18">
      <c r="B2" s="93" t="s">
        <v>229</v>
      </c>
    </row>
    <row r="4" spans="2:7">
      <c r="C4" s="81"/>
    </row>
    <row r="5" spans="2:7" s="125" customFormat="1">
      <c r="B5" s="125" t="s">
        <v>220</v>
      </c>
      <c r="C5" s="125" t="s">
        <v>230</v>
      </c>
      <c r="D5" s="125" t="s">
        <v>231</v>
      </c>
      <c r="E5" s="125" t="s">
        <v>232</v>
      </c>
      <c r="F5" s="125" t="s">
        <v>233</v>
      </c>
      <c r="G5" s="125" t="s">
        <v>234</v>
      </c>
    </row>
    <row r="8" spans="2:7" s="125" customFormat="1">
      <c r="B8" s="125" t="s">
        <v>235</v>
      </c>
    </row>
    <row r="10" spans="2:7">
      <c r="B10" s="138" t="s">
        <v>235</v>
      </c>
    </row>
    <row r="11" spans="2:7">
      <c r="B11" s="74" t="str">
        <f>Tarievenvoorstel!B147</f>
        <v>EAV t/m 1*6A (per aansluiting)</v>
      </c>
      <c r="C11" s="73">
        <f>Tarievenvoorstel!O147</f>
        <v>549</v>
      </c>
      <c r="D11" s="80">
        <v>321.13</v>
      </c>
      <c r="E11" s="80">
        <v>140.29</v>
      </c>
      <c r="F11" s="80">
        <v>87.58</v>
      </c>
      <c r="G11" s="79">
        <f>C11-D11-E11-F11</f>
        <v>0</v>
      </c>
    </row>
    <row r="12" spans="2:7">
      <c r="B12" s="72" t="str">
        <f>Tarievenvoorstel!B150</f>
        <v>≤3*25A + ≤1*80A</v>
      </c>
      <c r="C12" s="71">
        <f>Tarievenvoorstel!O150</f>
        <v>1223</v>
      </c>
      <c r="D12" s="78">
        <v>271.77999999999997</v>
      </c>
      <c r="E12" s="78">
        <v>271.77999999999997</v>
      </c>
      <c r="F12" s="78">
        <v>679.44</v>
      </c>
      <c r="G12" s="77">
        <f t="shared" ref="G12:G36" si="0">C12-D12-E12-F12</f>
        <v>0</v>
      </c>
    </row>
    <row r="13" spans="2:7">
      <c r="B13" s="72" t="str">
        <f>Tarievenvoorstel!B151</f>
        <v>&gt;3*25A ≤ 3*35A</v>
      </c>
      <c r="C13" s="71">
        <f>Tarievenvoorstel!O151</f>
        <v>1299</v>
      </c>
      <c r="D13" s="78">
        <v>266.92</v>
      </c>
      <c r="E13" s="78">
        <v>364.79</v>
      </c>
      <c r="F13" s="78">
        <v>667.29</v>
      </c>
      <c r="G13" s="77">
        <f t="shared" si="0"/>
        <v>0</v>
      </c>
    </row>
    <row r="14" spans="2:7">
      <c r="B14" s="72" t="str">
        <f>Tarievenvoorstel!B152</f>
        <v>&gt;3*35A ≤ 3*50A</v>
      </c>
      <c r="C14" s="71">
        <f>Tarievenvoorstel!O152</f>
        <v>1722</v>
      </c>
      <c r="D14" s="78">
        <v>488.02</v>
      </c>
      <c r="E14" s="78">
        <v>467.1</v>
      </c>
      <c r="F14" s="78">
        <v>766.88</v>
      </c>
      <c r="G14" s="77">
        <f>C14-D14-E14-F14</f>
        <v>0</v>
      </c>
    </row>
    <row r="15" spans="2:7">
      <c r="B15" s="72" t="str">
        <f>Tarievenvoorstel!B153</f>
        <v>&gt;3*50A ≤ 3*63A</v>
      </c>
      <c r="C15" s="71">
        <f>Tarievenvoorstel!O153</f>
        <v>1952</v>
      </c>
      <c r="D15" s="78">
        <v>553.20000000000005</v>
      </c>
      <c r="E15" s="78">
        <v>529.49</v>
      </c>
      <c r="F15" s="78">
        <v>869.31</v>
      </c>
      <c r="G15" s="77">
        <f t="shared" si="0"/>
        <v>0</v>
      </c>
    </row>
    <row r="16" spans="2:7">
      <c r="B16" s="72" t="str">
        <f>Tarievenvoorstel!B154</f>
        <v>&gt;3*63A ≤ 3*80A</v>
      </c>
      <c r="C16" s="71">
        <f>Tarievenvoorstel!O154</f>
        <v>2070</v>
      </c>
      <c r="D16" s="78">
        <v>586.64</v>
      </c>
      <c r="E16" s="78">
        <v>561.5</v>
      </c>
      <c r="F16" s="78">
        <v>921.86</v>
      </c>
      <c r="G16" s="77">
        <f t="shared" si="0"/>
        <v>0</v>
      </c>
    </row>
    <row r="17" spans="2:7">
      <c r="B17" s="72" t="str">
        <f>Tarievenvoorstel!B155</f>
        <v/>
      </c>
      <c r="C17" s="71">
        <f>Tarievenvoorstel!O155</f>
        <v>0</v>
      </c>
      <c r="D17" s="78"/>
      <c r="E17" s="78"/>
      <c r="F17" s="78"/>
      <c r="G17" s="77">
        <f t="shared" si="0"/>
        <v>0</v>
      </c>
    </row>
    <row r="18" spans="2:7">
      <c r="B18" s="72" t="str">
        <f>Tarievenvoorstel!B156</f>
        <v/>
      </c>
      <c r="C18" s="71">
        <f>Tarievenvoorstel!O156</f>
        <v>0</v>
      </c>
      <c r="D18" s="78"/>
      <c r="E18" s="78"/>
      <c r="F18" s="78"/>
      <c r="G18" s="77">
        <f t="shared" si="0"/>
        <v>0</v>
      </c>
    </row>
    <row r="19" spans="2:7">
      <c r="B19" s="72"/>
      <c r="C19" s="71"/>
      <c r="D19" s="78"/>
      <c r="E19" s="78"/>
      <c r="F19" s="78"/>
      <c r="G19" s="77"/>
    </row>
    <row r="20" spans="2:7">
      <c r="B20" s="72"/>
      <c r="C20" s="71"/>
      <c r="D20" s="78"/>
      <c r="E20" s="78"/>
      <c r="F20" s="78"/>
      <c r="G20" s="77"/>
    </row>
    <row r="21" spans="2:7">
      <c r="B21" s="72" t="str">
        <f>Tarievenvoorstel!B159</f>
        <v>&gt;3*80A ≤ 3*200A af sec. zijde LS</v>
      </c>
      <c r="C21" s="71">
        <f>Tarievenvoorstel!O159</f>
        <v>6822</v>
      </c>
      <c r="D21" s="78">
        <v>938.81</v>
      </c>
      <c r="E21" s="78">
        <v>3927.34</v>
      </c>
      <c r="F21" s="78">
        <v>1955.85</v>
      </c>
      <c r="G21" s="77">
        <f t="shared" si="0"/>
        <v>0</v>
      </c>
    </row>
    <row r="22" spans="2:7">
      <c r="B22" s="72" t="str">
        <f>Tarievenvoorstel!B160</f>
        <v>&gt;3*200A ≤ 3*250A af sec. zijde LS</v>
      </c>
      <c r="C22" s="71">
        <f>Tarievenvoorstel!O160</f>
        <v>7285</v>
      </c>
      <c r="D22" s="78">
        <v>1139.51</v>
      </c>
      <c r="E22" s="78">
        <v>3945.06</v>
      </c>
      <c r="F22" s="78">
        <v>2200.4299999999998</v>
      </c>
      <c r="G22" s="77">
        <f t="shared" si="0"/>
        <v>0</v>
      </c>
    </row>
    <row r="23" spans="2:7">
      <c r="B23" s="72" t="str">
        <f>Tarievenvoorstel!B161</f>
        <v>&gt;3*250A ≤ 3*400A af sec. zijde LS</v>
      </c>
      <c r="C23" s="71">
        <f>Tarievenvoorstel!O161</f>
        <v>7544</v>
      </c>
      <c r="D23" s="78">
        <v>1398.78</v>
      </c>
      <c r="E23" s="78">
        <v>3944.89</v>
      </c>
      <c r="F23" s="78">
        <v>2200.33</v>
      </c>
      <c r="G23" s="77">
        <f t="shared" si="0"/>
        <v>0</v>
      </c>
    </row>
    <row r="24" spans="2:7">
      <c r="B24" s="72" t="str">
        <f>Tarievenvoorstel!B162</f>
        <v>&gt;3*400A ≤ 3*480A af sec. zijde LS</v>
      </c>
      <c r="C24" s="71">
        <f>Tarievenvoorstel!O162</f>
        <v>7544</v>
      </c>
      <c r="D24" s="78">
        <v>1398.78</v>
      </c>
      <c r="E24" s="78">
        <v>3944.89</v>
      </c>
      <c r="F24" s="78">
        <v>2200.33</v>
      </c>
      <c r="G24" s="77">
        <f t="shared" si="0"/>
        <v>0</v>
      </c>
    </row>
    <row r="25" spans="2:7">
      <c r="B25" s="72" t="str">
        <f>Tarievenvoorstel!B163</f>
        <v>&gt;3*480A ≤ 3*500A af sec. zijde LS</v>
      </c>
      <c r="C25" s="71">
        <f>Tarievenvoorstel!O163</f>
        <v>9901</v>
      </c>
      <c r="D25" s="78">
        <v>2357.38</v>
      </c>
      <c r="E25" s="78">
        <v>3221.75</v>
      </c>
      <c r="F25" s="78">
        <v>4321.87</v>
      </c>
      <c r="G25" s="77">
        <f t="shared" si="0"/>
        <v>0</v>
      </c>
    </row>
    <row r="26" spans="2:7">
      <c r="B26" s="72" t="str">
        <f>Tarievenvoorstel!B164</f>
        <v>&gt;3*500A ≤ 3*750A af sec. zijde LS</v>
      </c>
      <c r="C26" s="71">
        <f>Tarievenvoorstel!O164</f>
        <v>9901</v>
      </c>
      <c r="D26" s="78">
        <v>2357.38</v>
      </c>
      <c r="E26" s="78">
        <v>3221.75</v>
      </c>
      <c r="F26" s="78">
        <v>4321.87</v>
      </c>
      <c r="G26" s="77">
        <f t="shared" si="0"/>
        <v>0</v>
      </c>
    </row>
    <row r="27" spans="2:7">
      <c r="B27" s="72" t="str">
        <f>Tarievenvoorstel!B165</f>
        <v>&gt;3*750A ≤ 3*1200A af sec. zijde LS</v>
      </c>
      <c r="C27" s="71">
        <f>Tarievenvoorstel!O165</f>
        <v>18131</v>
      </c>
      <c r="D27" s="78">
        <v>2204.16</v>
      </c>
      <c r="E27" s="78">
        <v>2986.28</v>
      </c>
      <c r="F27" s="78">
        <v>12940.56</v>
      </c>
      <c r="G27" s="77">
        <f t="shared" si="0"/>
        <v>0</v>
      </c>
    </row>
    <row r="28" spans="2:7">
      <c r="B28" s="72" t="str">
        <f>Tarievenvoorstel!B166</f>
        <v>&gt;3*1200A ≤ 3*1500A af sec. zijde LS</v>
      </c>
      <c r="C28" s="71">
        <f>Tarievenvoorstel!O166</f>
        <v>20313</v>
      </c>
      <c r="D28" s="78">
        <v>1861.14</v>
      </c>
      <c r="E28" s="78">
        <v>2392.89</v>
      </c>
      <c r="F28" s="78">
        <v>16058.97</v>
      </c>
      <c r="G28" s="77">
        <f t="shared" si="0"/>
        <v>0</v>
      </c>
    </row>
    <row r="29" spans="2:7">
      <c r="B29" s="72" t="str">
        <f>Tarievenvoorstel!B167</f>
        <v>&gt;3*1500A ≤ 3*1600A af sec. zijde LS</v>
      </c>
      <c r="C29" s="71">
        <f>Tarievenvoorstel!O167</f>
        <v>31755</v>
      </c>
      <c r="D29" s="78">
        <v>2854.38</v>
      </c>
      <c r="E29" s="78">
        <v>3567.98</v>
      </c>
      <c r="F29" s="78">
        <v>25332.639999999999</v>
      </c>
      <c r="G29" s="77">
        <f t="shared" si="0"/>
        <v>0</v>
      </c>
    </row>
    <row r="30" spans="2:7">
      <c r="B30" s="72" t="str">
        <f>Tarievenvoorstel!B168</f>
        <v>≥ 1MW ≤ 2,4MVA</v>
      </c>
      <c r="C30" s="71">
        <f>Tarievenvoorstel!O168</f>
        <v>90380</v>
      </c>
      <c r="D30" s="78">
        <v>5108.43</v>
      </c>
      <c r="E30" s="78">
        <v>80163.14</v>
      </c>
      <c r="F30" s="78">
        <v>5108.43</v>
      </c>
      <c r="G30" s="77">
        <f t="shared" si="0"/>
        <v>7.2759576141834259E-12</v>
      </c>
    </row>
    <row r="31" spans="2:7">
      <c r="B31" s="72" t="str">
        <f>Tarievenvoorstel!B169</f>
        <v>&gt;2,4MVA ≤ 10MVA</v>
      </c>
      <c r="C31" s="71">
        <f>Tarievenvoorstel!O169</f>
        <v>275055</v>
      </c>
      <c r="D31" s="78">
        <v>188609.14</v>
      </c>
      <c r="E31" s="78">
        <v>81337.7</v>
      </c>
      <c r="F31" s="78">
        <v>5108.16</v>
      </c>
      <c r="G31" s="77">
        <f t="shared" si="0"/>
        <v>-1.0913936421275139E-11</v>
      </c>
    </row>
    <row r="32" spans="2:7">
      <c r="B32" s="72" t="str">
        <f>Tarievenvoorstel!B170</f>
        <v/>
      </c>
      <c r="C32" s="71">
        <f>Tarievenvoorstel!O170</f>
        <v>0</v>
      </c>
      <c r="D32" s="78"/>
      <c r="E32" s="78"/>
      <c r="F32" s="78"/>
      <c r="G32" s="77">
        <f t="shared" si="0"/>
        <v>0</v>
      </c>
    </row>
    <row r="33" spans="2:7">
      <c r="B33" s="72" t="str">
        <f>Tarievenvoorstel!B171</f>
        <v/>
      </c>
      <c r="C33" s="71">
        <f>Tarievenvoorstel!O171</f>
        <v>0</v>
      </c>
      <c r="D33" s="78"/>
      <c r="E33" s="78"/>
      <c r="F33" s="78"/>
      <c r="G33" s="77">
        <f t="shared" si="0"/>
        <v>0</v>
      </c>
    </row>
    <row r="34" spans="2:7">
      <c r="B34" s="72" t="str">
        <f>Tarievenvoorstel!B172</f>
        <v/>
      </c>
      <c r="C34" s="71">
        <f>Tarievenvoorstel!O172</f>
        <v>0</v>
      </c>
      <c r="D34" s="78"/>
      <c r="E34" s="78"/>
      <c r="F34" s="78"/>
      <c r="G34" s="77">
        <f t="shared" si="0"/>
        <v>0</v>
      </c>
    </row>
    <row r="35" spans="2:7">
      <c r="B35" s="72" t="str">
        <f>Tarievenvoorstel!B173</f>
        <v/>
      </c>
      <c r="C35" s="71">
        <f>Tarievenvoorstel!O173</f>
        <v>0</v>
      </c>
      <c r="D35" s="78"/>
      <c r="E35" s="78"/>
      <c r="F35" s="78"/>
      <c r="G35" s="77">
        <f t="shared" si="0"/>
        <v>0</v>
      </c>
    </row>
    <row r="36" spans="2:7">
      <c r="B36" s="70" t="str">
        <f>Tarievenvoorstel!B174</f>
        <v/>
      </c>
      <c r="C36" s="69">
        <f>Tarievenvoorstel!O174</f>
        <v>0</v>
      </c>
      <c r="D36" s="76"/>
      <c r="E36" s="76"/>
      <c r="F36" s="76"/>
      <c r="G36" s="75">
        <f t="shared" si="0"/>
        <v>0</v>
      </c>
    </row>
    <row r="38" spans="2:7" s="125" customFormat="1">
      <c r="B38" s="125" t="s">
        <v>236</v>
      </c>
    </row>
    <row r="40" spans="2:7">
      <c r="B40" s="138" t="s">
        <v>236</v>
      </c>
    </row>
    <row r="41" spans="2:7">
      <c r="B41" s="74" t="str">
        <f>Tarievenvoorstel!B177</f>
        <v xml:space="preserve">≤1*6A </v>
      </c>
      <c r="C41" s="73">
        <f>Tarievenvoorstel!O177</f>
        <v>26.5</v>
      </c>
      <c r="D41" s="80"/>
      <c r="E41" s="80"/>
      <c r="F41" s="80">
        <v>26.5</v>
      </c>
      <c r="G41" s="79">
        <f t="shared" ref="G41:G58" si="1">C41-D41-E41-F41</f>
        <v>0</v>
      </c>
    </row>
    <row r="42" spans="2:7">
      <c r="B42" s="72" t="str">
        <f>Tarievenvoorstel!B178</f>
        <v>≤3*25A + ≤1*80A</v>
      </c>
      <c r="C42" s="71">
        <f>Tarievenvoorstel!O178</f>
        <v>39.5</v>
      </c>
      <c r="D42" s="78"/>
      <c r="E42" s="78"/>
      <c r="F42" s="78">
        <v>39.5</v>
      </c>
      <c r="G42" s="77">
        <f t="shared" si="1"/>
        <v>0</v>
      </c>
    </row>
    <row r="43" spans="2:7">
      <c r="B43" s="72" t="str">
        <f>Tarievenvoorstel!B179</f>
        <v>&gt;3*25A ≤ 3*35A</v>
      </c>
      <c r="C43" s="71">
        <f>Tarievenvoorstel!O179</f>
        <v>39.5</v>
      </c>
      <c r="D43" s="78"/>
      <c r="E43" s="78"/>
      <c r="F43" s="78">
        <v>39.5</v>
      </c>
      <c r="G43" s="77">
        <f t="shared" si="1"/>
        <v>0</v>
      </c>
    </row>
    <row r="44" spans="2:7">
      <c r="B44" s="72" t="str">
        <f>Tarievenvoorstel!B180</f>
        <v>&gt;3*35A ≤ 3*50A</v>
      </c>
      <c r="C44" s="71">
        <f>Tarievenvoorstel!O180</f>
        <v>46.5</v>
      </c>
      <c r="D44" s="78"/>
      <c r="E44" s="78"/>
      <c r="F44" s="78">
        <v>46.5</v>
      </c>
      <c r="G44" s="77">
        <f t="shared" si="1"/>
        <v>0</v>
      </c>
    </row>
    <row r="45" spans="2:7">
      <c r="B45" s="72" t="str">
        <f>Tarievenvoorstel!B181</f>
        <v>&gt;3*50A ≤ 3*63A</v>
      </c>
      <c r="C45" s="71">
        <f>Tarievenvoorstel!O181</f>
        <v>46.5</v>
      </c>
      <c r="D45" s="78"/>
      <c r="E45" s="78"/>
      <c r="F45" s="78">
        <v>46.5</v>
      </c>
      <c r="G45" s="77">
        <f t="shared" si="1"/>
        <v>0</v>
      </c>
    </row>
    <row r="46" spans="2:7">
      <c r="B46" s="72" t="str">
        <f>Tarievenvoorstel!B182</f>
        <v>&gt;3*63A ≤ 3*80A</v>
      </c>
      <c r="C46" s="71">
        <f>Tarievenvoorstel!O182</f>
        <v>46.5</v>
      </c>
      <c r="D46" s="78"/>
      <c r="E46" s="78"/>
      <c r="F46" s="78">
        <v>46.5</v>
      </c>
      <c r="G46" s="77">
        <f t="shared" si="1"/>
        <v>0</v>
      </c>
    </row>
    <row r="47" spans="2:7">
      <c r="B47" s="72" t="str">
        <f>Tarievenvoorstel!B183</f>
        <v>&gt;3*80A ≤ 3*200A af sec. zijde LS</v>
      </c>
      <c r="C47" s="71">
        <f>Tarievenvoorstel!O183</f>
        <v>56</v>
      </c>
      <c r="D47" s="78"/>
      <c r="E47" s="78"/>
      <c r="F47" s="78">
        <v>56</v>
      </c>
      <c r="G47" s="77">
        <f t="shared" si="1"/>
        <v>0</v>
      </c>
    </row>
    <row r="48" spans="2:7">
      <c r="B48" s="72" t="str">
        <f>Tarievenvoorstel!B184</f>
        <v>&gt;3*200A ≤ 3*250A af sec. zijde LS</v>
      </c>
      <c r="C48" s="71">
        <f>Tarievenvoorstel!O184</f>
        <v>91</v>
      </c>
      <c r="D48" s="78"/>
      <c r="E48" s="78"/>
      <c r="F48" s="78">
        <v>91</v>
      </c>
      <c r="G48" s="77">
        <f t="shared" si="1"/>
        <v>0</v>
      </c>
    </row>
    <row r="49" spans="2:7">
      <c r="B49" s="72" t="str">
        <f>Tarievenvoorstel!B185</f>
        <v>&gt;3*250A ≤ 3*400A af sec. zijde LS</v>
      </c>
      <c r="C49" s="71">
        <f>Tarievenvoorstel!O185</f>
        <v>107</v>
      </c>
      <c r="D49" s="78"/>
      <c r="E49" s="78"/>
      <c r="F49" s="78">
        <v>107</v>
      </c>
      <c r="G49" s="77">
        <f t="shared" si="1"/>
        <v>0</v>
      </c>
    </row>
    <row r="50" spans="2:7">
      <c r="B50" s="72" t="str">
        <f>Tarievenvoorstel!B186</f>
        <v>&gt;3*400A ≤ 3*480A af sec. zijde LS</v>
      </c>
      <c r="C50" s="71">
        <f>Tarievenvoorstel!O186</f>
        <v>165</v>
      </c>
      <c r="D50" s="78"/>
      <c r="E50" s="78"/>
      <c r="F50" s="78">
        <v>165</v>
      </c>
      <c r="G50" s="77">
        <f t="shared" si="1"/>
        <v>0</v>
      </c>
    </row>
    <row r="51" spans="2:7">
      <c r="B51" s="72" t="str">
        <f>Tarievenvoorstel!B187</f>
        <v>&gt;3*480A ≤ 3*500A af sec. zijde LS</v>
      </c>
      <c r="C51" s="71">
        <f>Tarievenvoorstel!O187</f>
        <v>222</v>
      </c>
      <c r="D51" s="78"/>
      <c r="E51" s="78"/>
      <c r="F51" s="78">
        <v>222</v>
      </c>
      <c r="G51" s="77">
        <f t="shared" si="1"/>
        <v>0</v>
      </c>
    </row>
    <row r="52" spans="2:7">
      <c r="B52" s="72" t="str">
        <f>Tarievenvoorstel!B188</f>
        <v>&gt;3*500A ≤ 3*750A af sec. zijde LS</v>
      </c>
      <c r="C52" s="71">
        <f>Tarievenvoorstel!O188</f>
        <v>222</v>
      </c>
      <c r="D52" s="78"/>
      <c r="E52" s="78"/>
      <c r="F52" s="78">
        <v>222</v>
      </c>
      <c r="G52" s="77">
        <f t="shared" si="1"/>
        <v>0</v>
      </c>
    </row>
    <row r="53" spans="2:7">
      <c r="B53" s="72" t="str">
        <f>Tarievenvoorstel!B189</f>
        <v>&gt;3*750A ≤ 3*1200A af sec. zijde LS</v>
      </c>
      <c r="C53" s="71">
        <f>Tarievenvoorstel!O189</f>
        <v>464</v>
      </c>
      <c r="D53" s="78"/>
      <c r="E53" s="78"/>
      <c r="F53" s="78">
        <v>464</v>
      </c>
      <c r="G53" s="77">
        <f t="shared" si="1"/>
        <v>0</v>
      </c>
    </row>
    <row r="54" spans="2:7">
      <c r="B54" s="72" t="str">
        <f>Tarievenvoorstel!B190</f>
        <v>&gt;3*1200A ≤ 3*1500A af sec. zijde LS</v>
      </c>
      <c r="C54" s="71">
        <f>Tarievenvoorstel!O190</f>
        <v>492</v>
      </c>
      <c r="D54" s="78"/>
      <c r="E54" s="78"/>
      <c r="F54" s="78">
        <v>492</v>
      </c>
      <c r="G54" s="77">
        <f t="shared" si="1"/>
        <v>0</v>
      </c>
    </row>
    <row r="55" spans="2:7">
      <c r="B55" s="72" t="str">
        <f>Tarievenvoorstel!B191</f>
        <v>&gt;3*1500A ≤ 3*1600A af sec. zijde LS</v>
      </c>
      <c r="C55" s="71">
        <f>Tarievenvoorstel!O191</f>
        <v>843</v>
      </c>
      <c r="D55" s="78"/>
      <c r="E55" s="78"/>
      <c r="F55" s="78">
        <v>843</v>
      </c>
      <c r="G55" s="77">
        <f t="shared" si="1"/>
        <v>0</v>
      </c>
    </row>
    <row r="56" spans="2:7">
      <c r="B56" s="72" t="str">
        <f>Tarievenvoorstel!B192</f>
        <v>≥ 1MW ≤ 2,4MVA</v>
      </c>
      <c r="C56" s="71">
        <f>Tarievenvoorstel!O193</f>
        <v>205.5</v>
      </c>
      <c r="D56" s="78"/>
      <c r="E56" s="78"/>
      <c r="F56" s="78">
        <v>205.5</v>
      </c>
      <c r="G56" s="77">
        <f t="shared" si="1"/>
        <v>0</v>
      </c>
    </row>
    <row r="57" spans="2:7">
      <c r="B57" s="72" t="str">
        <f>Tarievenvoorstel!B193</f>
        <v>&gt;2,4 MVA en t/m 10 MVA</v>
      </c>
      <c r="C57" s="71">
        <f>Tarievenvoorstel!O194</f>
        <v>0</v>
      </c>
      <c r="D57" s="78"/>
      <c r="E57" s="78"/>
      <c r="F57" s="78"/>
      <c r="G57" s="77">
        <f t="shared" si="1"/>
        <v>0</v>
      </c>
    </row>
    <row r="58" spans="2:7">
      <c r="B58" s="72">
        <f>Tarievenvoorstel!B194</f>
        <v>0</v>
      </c>
      <c r="C58" s="69">
        <f>Tarievenvoorstel!O195</f>
        <v>0</v>
      </c>
      <c r="D58" s="76"/>
      <c r="E58" s="76"/>
      <c r="F58" s="76"/>
      <c r="G58" s="75">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28515625" defaultRowHeight="12.75"/>
  <cols>
    <col min="1" max="16384" width="9.28515625" style="140"/>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44d19d8-2882-4b0b-9b02-f9b842fa5582">
      <Terms xmlns="http://schemas.microsoft.com/office/infopath/2007/PartnerControls"/>
    </lcf76f155ced4ddcb4097134ff3c332f>
    <TaxCatchAll xmlns="bb1ac6e6-ebfd-49a3-b126-380e3d655e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07B1245380EA4DB72A5E3322694894" ma:contentTypeVersion="15" ma:contentTypeDescription="Een nieuw document maken." ma:contentTypeScope="" ma:versionID="112b0b83bf9616bfc9e2d62f4ce91840">
  <xsd:schema xmlns:xsd="http://www.w3.org/2001/XMLSchema" xmlns:xs="http://www.w3.org/2001/XMLSchema" xmlns:p="http://schemas.microsoft.com/office/2006/metadata/properties" xmlns:ns2="e44d19d8-2882-4b0b-9b02-f9b842fa5582" xmlns:ns3="bb1ac6e6-ebfd-49a3-b126-380e3d655e2e" targetNamespace="http://schemas.microsoft.com/office/2006/metadata/properties" ma:root="true" ma:fieldsID="6e803bfb740864174305377466ab7d54" ns2:_="" ns3:_="">
    <xsd:import namespace="e44d19d8-2882-4b0b-9b02-f9b842fa5582"/>
    <xsd:import namespace="bb1ac6e6-ebfd-49a3-b126-380e3d655e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19d8-2882-4b0b-9b02-f9b842fa55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2db525fe-0a0a-4e92-805c-edaf83f7c904"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1ac6e6-ebfd-49a3-b126-380e3d655e2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e57c4c17-114f-4034-ba59-9fe8fa7ff45d}" ma:internalName="TaxCatchAll" ma:showField="CatchAllData" ma:web="bb1ac6e6-ebfd-49a3-b126-380e3d655e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schemas.microsoft.com/office/2006/metadata/properties"/>
    <ds:schemaRef ds:uri="http://schemas.microsoft.com/office/infopath/2007/PartnerControls"/>
    <ds:schemaRef ds:uri="e44d19d8-2882-4b0b-9b02-f9b842fa5582"/>
    <ds:schemaRef ds:uri="bb1ac6e6-ebfd-49a3-b126-380e3d655e2e"/>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73D42256-D5AB-40AE-AAD3-80E8EEE8E7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d19d8-2882-4b0b-9b02-f9b842fa5582"/>
    <ds:schemaRef ds:uri="bb1ac6e6-ebfd-49a3-b126-380e3d655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Heerenveen, Tyronne</dc:creator>
  <cp:keywords/>
  <dc:description/>
  <cp:lastModifiedBy>Tol, Ilona</cp:lastModifiedBy>
  <cp:revision/>
  <dcterms:created xsi:type="dcterms:W3CDTF">2018-05-15T11:27:11Z</dcterms:created>
  <dcterms:modified xsi:type="dcterms:W3CDTF">2022-10-04T10:16:31Z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0x0101001F07B1245380EA4DB72A5E3322694894</vt:lpwstr>
  </property>
  <property fmtid="{D5CDD505-2E9C-101B-9397-08002B2CF9AE}" pid="3" name="MediaServiceImageTags">
    <vt:lpwstr/>
  </property>
</Properties>
</file>