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P:\"/>
    </mc:Choice>
  </mc:AlternateContent>
  <xr:revisionPtr revIDLastSave="0" documentId="8_{8D992D0F-E72C-4C77-B12A-5858612A154A}" xr6:coauthVersionLast="47" xr6:coauthVersionMax="47" xr10:uidLastSave="{00000000-0000-0000-0000-000000000000}"/>
  <bookViews>
    <workbookView xWindow="1170" yWindow="1170" windowWidth="21600" windowHeight="11385" tabRatio="878" xr2:uid="{00000000-000D-0000-FFFF-FFFF00000000}"/>
  </bookViews>
  <sheets>
    <sheet name="Titelblad" sheetId="9" r:id="rId1"/>
    <sheet name="Toelichting" sheetId="10" r:id="rId2"/>
    <sheet name="Bronnen en toepassingen" sheetId="11" r:id="rId3"/>
    <sheet name="Input --&gt;" sheetId="13" r:id="rId4"/>
    <sheet name="Contactgegevens" sheetId="32" r:id="rId5"/>
    <sheet name="Tarievenvoorstel" sheetId="18" r:id="rId6"/>
    <sheet name="Deelmarktgrenzen Transport" sheetId="30" r:id="rId7"/>
    <sheet name="Elementen EAV tarieven" sheetId="31" r:id="rId8"/>
    <sheet name="Berekeningen --&gt;" sheetId="15" r:id="rId9"/>
    <sheet name="Controles ACM" sheetId="24" r:id="rId10"/>
    <sheet name="Overig --&gt;" sheetId="25" r:id="rId11"/>
    <sheet name="Toelichting bij tarieven" sheetId="21" r:id="rId12"/>
    <sheet name="Richtlijn controle tarieven" sheetId="27" r:id="rId13"/>
  </sheets>
  <externalReferences>
    <externalReference r:id="rId14"/>
  </externalReferences>
  <definedNames>
    <definedName name="Lijst_cat_PAV">'[1]Categorie-indeling AD'!$B$26:$B$33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24" l="1"/>
  <c r="B52" i="31"/>
  <c r="B53" i="31"/>
  <c r="B54" i="31"/>
  <c r="B55" i="31"/>
  <c r="B56" i="31"/>
  <c r="B57" i="31"/>
  <c r="B58" i="31"/>
  <c r="B12" i="31" l="1"/>
  <c r="I37" i="24" l="1"/>
  <c r="C36" i="31" l="1"/>
  <c r="G36" i="31" s="1"/>
  <c r="B36" i="31"/>
  <c r="C42" i="31" l="1"/>
  <c r="C43" i="31"/>
  <c r="C44" i="31"/>
  <c r="C45" i="31"/>
  <c r="C46" i="31"/>
  <c r="C47" i="31"/>
  <c r="C48" i="31"/>
  <c r="C49" i="31"/>
  <c r="C50" i="31"/>
  <c r="C51" i="31"/>
  <c r="C52" i="31"/>
  <c r="C53" i="31"/>
  <c r="C54" i="31"/>
  <c r="C55" i="31"/>
  <c r="C56" i="31"/>
  <c r="C57" i="31"/>
  <c r="C58" i="31"/>
  <c r="C41" i="31"/>
  <c r="C13" i="31"/>
  <c r="C14" i="31"/>
  <c r="G14" i="31" s="1"/>
  <c r="C15" i="31"/>
  <c r="C16" i="31"/>
  <c r="C17" i="31"/>
  <c r="C18" i="31"/>
  <c r="C21" i="31"/>
  <c r="C22" i="31"/>
  <c r="C23" i="31"/>
  <c r="C24" i="31"/>
  <c r="C25" i="31"/>
  <c r="C26" i="31"/>
  <c r="C27" i="31"/>
  <c r="C28" i="31"/>
  <c r="C29" i="31"/>
  <c r="C30" i="31"/>
  <c r="C31" i="31"/>
  <c r="C32" i="31"/>
  <c r="C33" i="31"/>
  <c r="C34" i="31"/>
  <c r="C35" i="31"/>
  <c r="C12" i="31"/>
  <c r="C11" i="31"/>
  <c r="B17" i="31"/>
  <c r="B18" i="31"/>
  <c r="B21" i="31"/>
  <c r="B22" i="31"/>
  <c r="B23" i="31"/>
  <c r="B24" i="31"/>
  <c r="B25" i="31"/>
  <c r="B26" i="31"/>
  <c r="B27" i="31"/>
  <c r="B28" i="31"/>
  <c r="B29" i="31"/>
  <c r="B30" i="31"/>
  <c r="B31" i="31"/>
  <c r="B32" i="31"/>
  <c r="B33" i="31"/>
  <c r="B34" i="31"/>
  <c r="B35" i="31"/>
  <c r="B13" i="31"/>
  <c r="B14" i="31"/>
  <c r="B15" i="31"/>
  <c r="B16" i="31"/>
  <c r="B11" i="31"/>
  <c r="G18" i="31" l="1"/>
  <c r="G58" i="31"/>
  <c r="G57" i="31"/>
  <c r="G56" i="31"/>
  <c r="G55" i="31"/>
  <c r="G54" i="31"/>
  <c r="G53" i="31"/>
  <c r="G52" i="31"/>
  <c r="G51" i="31"/>
  <c r="G50" i="31"/>
  <c r="G49" i="31"/>
  <c r="G48" i="31"/>
  <c r="G47" i="31"/>
  <c r="G46" i="31"/>
  <c r="G45" i="31"/>
  <c r="G44" i="31"/>
  <c r="G43" i="31"/>
  <c r="G42" i="31"/>
  <c r="G41" i="31"/>
  <c r="B51" i="31"/>
  <c r="B50" i="31"/>
  <c r="B49" i="31"/>
  <c r="B48" i="31"/>
  <c r="B47" i="31"/>
  <c r="B46" i="31"/>
  <c r="B45" i="31"/>
  <c r="B44" i="31"/>
  <c r="B43" i="31"/>
  <c r="B42" i="31"/>
  <c r="B41" i="31"/>
  <c r="G35" i="31"/>
  <c r="G34" i="31"/>
  <c r="G33" i="31"/>
  <c r="G32" i="31"/>
  <c r="G31" i="31"/>
  <c r="G30" i="31"/>
  <c r="G29" i="31"/>
  <c r="G28" i="31"/>
  <c r="G27" i="31"/>
  <c r="G26" i="31"/>
  <c r="G25" i="31"/>
  <c r="G24" i="31"/>
  <c r="G23" i="31"/>
  <c r="G22" i="31"/>
  <c r="G21" i="31"/>
  <c r="G17" i="31"/>
  <c r="G16" i="31"/>
  <c r="G15" i="31"/>
  <c r="G13" i="31"/>
  <c r="G12" i="31"/>
  <c r="G11" i="31"/>
  <c r="O97" i="18" l="1"/>
  <c r="I18" i="24" l="1"/>
  <c r="I16" i="24"/>
  <c r="I15" i="24"/>
  <c r="I21" i="24"/>
  <c r="I22" i="24"/>
  <c r="O92" i="18"/>
  <c r="O93" i="18"/>
  <c r="O94" i="18"/>
  <c r="O95" i="18"/>
  <c r="O96" i="18"/>
  <c r="O91" i="18"/>
  <c r="Q88" i="18"/>
  <c r="Q87" i="18"/>
  <c r="Q72" i="18"/>
  <c r="Q81" i="18"/>
  <c r="Q66" i="18"/>
  <c r="Q60" i="18"/>
  <c r="Q54" i="18"/>
  <c r="Q46" i="18"/>
  <c r="Q41" i="18"/>
  <c r="Q36" i="18"/>
  <c r="Q31" i="18"/>
  <c r="Q26" i="18"/>
  <c r="Q21" i="18"/>
  <c r="I23" i="24" l="1"/>
  <c r="I17" i="24"/>
  <c r="I25" i="24" s="1"/>
  <c r="I43" i="24"/>
  <c r="I29" i="24" l="1"/>
  <c r="I27" i="24"/>
  <c r="D10" i="18" s="1"/>
  <c r="I19" i="24"/>
  <c r="D8" i="18" l="1"/>
  <c r="I46" i="24" l="1"/>
  <c r="I47" i="24" l="1"/>
  <c r="I50" i="24" s="1"/>
  <c r="Q124" i="18" l="1"/>
  <c r="Q128" i="18"/>
  <c r="Q132" i="18"/>
  <c r="Q136" i="18"/>
  <c r="Q115" i="18"/>
  <c r="Q119" i="18"/>
  <c r="Q142" i="18"/>
  <c r="Q125" i="18"/>
  <c r="Q129" i="18"/>
  <c r="Q133" i="18"/>
  <c r="Q137" i="18"/>
  <c r="Q116" i="18"/>
  <c r="Q120" i="18"/>
  <c r="Q143" i="18"/>
  <c r="Q126" i="18"/>
  <c r="Q130" i="18"/>
  <c r="Q134" i="18"/>
  <c r="Q138" i="18"/>
  <c r="Q117" i="18"/>
  <c r="Q114" i="18"/>
  <c r="Q141" i="18"/>
  <c r="Q127" i="18"/>
  <c r="Q131" i="18"/>
  <c r="Q135" i="18"/>
  <c r="Q123" i="18"/>
  <c r="Q118" i="18"/>
  <c r="Q111" i="18"/>
  <c r="Q96" i="18"/>
  <c r="Q92" i="18"/>
  <c r="Q84" i="18"/>
  <c r="Q74" i="18"/>
  <c r="Q67" i="18"/>
  <c r="Q57" i="18"/>
  <c r="Q47" i="18"/>
  <c r="Q37" i="18"/>
  <c r="Q27" i="18"/>
  <c r="Q193" i="18"/>
  <c r="Q189" i="18"/>
  <c r="Q185" i="18"/>
  <c r="Q181" i="18"/>
  <c r="Q177" i="18"/>
  <c r="Q171" i="18"/>
  <c r="Q167" i="18"/>
  <c r="Q163" i="18"/>
  <c r="Q159" i="18"/>
  <c r="Q153" i="18"/>
  <c r="Q147" i="18"/>
  <c r="Q95" i="18"/>
  <c r="Q91" i="18"/>
  <c r="Q73" i="18"/>
  <c r="Q63" i="18"/>
  <c r="Q56" i="18"/>
  <c r="Q43" i="18"/>
  <c r="Q33" i="18"/>
  <c r="Q23" i="18"/>
  <c r="Q192" i="18"/>
  <c r="Q188" i="18"/>
  <c r="Q184" i="18"/>
  <c r="Q180" i="18"/>
  <c r="Q174" i="18"/>
  <c r="Q170" i="18"/>
  <c r="Q166" i="18"/>
  <c r="Q162" i="18"/>
  <c r="Q156" i="18"/>
  <c r="Q182" i="18"/>
  <c r="Q172" i="18"/>
  <c r="Q164" i="18"/>
  <c r="Q160" i="18"/>
  <c r="Q83" i="18"/>
  <c r="Q152" i="18"/>
  <c r="Q150" i="18"/>
  <c r="Q94" i="18"/>
  <c r="Q105" i="18"/>
  <c r="Q82" i="18"/>
  <c r="Q69" i="18"/>
  <c r="Q62" i="18"/>
  <c r="Q55" i="18"/>
  <c r="Q42" i="18"/>
  <c r="Q32" i="18"/>
  <c r="Q22" i="18"/>
  <c r="Q191" i="18"/>
  <c r="Q187" i="18"/>
  <c r="Q183" i="18"/>
  <c r="Q179" i="18"/>
  <c r="Q173" i="18"/>
  <c r="Q169" i="18"/>
  <c r="Q165" i="18"/>
  <c r="Q161" i="18"/>
  <c r="Q155" i="18"/>
  <c r="Q151" i="18"/>
  <c r="Q97" i="18"/>
  <c r="Q93" i="18"/>
  <c r="Q104" i="18"/>
  <c r="Q75" i="18"/>
  <c r="Q68" i="18"/>
  <c r="Q61" i="18"/>
  <c r="Q48" i="18"/>
  <c r="Q38" i="18"/>
  <c r="Q28" i="18"/>
  <c r="Q194" i="18"/>
  <c r="Q190" i="18"/>
  <c r="Q186" i="18"/>
  <c r="Q178" i="18"/>
  <c r="Q168" i="18"/>
  <c r="Q154" i="18"/>
  <c r="D9" i="18"/>
  <c r="B44" i="10" l="1"/>
  <c r="B32" i="10" l="1"/>
  <c r="B39" i="10" s="1"/>
  <c r="B33" i="10" l="1"/>
  <c r="B34" i="10" l="1"/>
  <c r="B38"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8" authorId="0" shapeId="0" xr:uid="{00000000-0006-0000-0100-00000100000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<sst xmlns="http://schemas.openxmlformats.org/spreadsheetml/2006/main" count="719" uniqueCount="338">
  <si>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</si>
  <si>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</si>
  <si>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</si>
  <si>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</si>
  <si>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</si>
  <si>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</si>
  <si>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</si>
  <si>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</si>
  <si>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</si>
  <si>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</si>
  <si>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</si>
  <si>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</si>
  <si>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</si>
  <si>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</si>
  <si>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</si>
  <si>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</si>
  <si>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</si>
  <si>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</si>
  <si>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</si>
  <si>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</si>
  <si>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</si>
  <si>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</si>
  <si>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</si>
  <si>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</si>
  <si>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</si>
  <si>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</si>
  <si>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Bij een dataverzoek zijn door ACM vóóringevulde velden (bijv. rekenvolume) in een wit veld geplaatst</t>
  </si>
  <si>
    <t>Een kader kan worden gebruikt om aan te geven dat een bepaald veld input bevat, maar dit deze input automatisch wordt ingeladen door middel van een macro (dus NIET handmatig in te vullen)</t>
  </si>
  <si>
    <t>Bronnenoverzicht en specifieke toepassingen</t>
  </si>
  <si>
    <t>Bronnenoverzicht</t>
  </si>
  <si>
    <t>Exacte bestandsnaam</t>
  </si>
  <si>
    <t>Eenheid</t>
  </si>
  <si>
    <t>Constante</t>
  </si>
  <si>
    <t>Beschrijving gegevens</t>
  </si>
  <si>
    <t>Opmerkingen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</si>
  <si>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</si>
  <si>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</si>
  <si>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</si>
  <si>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</si>
  <si>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</si>
  <si>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</si>
  <si>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</si>
  <si>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</si>
  <si>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</si>
  <si>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</si>
  <si>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</si>
  <si>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</si>
  <si>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</si>
  <si>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</si>
  <si>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</si>
  <si>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Toelichting bij dit bestand</t>
  </si>
  <si>
    <t>Berekende waarde die wordt opgehaald op een ander tabblad, incl. eindresultaat van berekening</t>
  </si>
  <si>
    <t>Data en input (vermeld de bron); bij een dataverzoek: in te vullen velden</t>
  </si>
  <si>
    <t>Nr.</t>
  </si>
  <si>
    <t xml:space="preserve">Verkorte naam </t>
  </si>
  <si>
    <t>Naam bestand extern</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</si>
  <si>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</si>
  <si>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</si>
  <si>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</si>
  <si>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</si>
  <si>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</si>
  <si>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</si>
  <si>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</si>
  <si>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Bevat bedrijfsvertrouwelijke gegevens? (j/n)</t>
  </si>
  <si>
    <t>Tarievenbesluit</t>
  </si>
  <si>
    <t>Rekenvolume</t>
  </si>
  <si>
    <t>Tarief</t>
  </si>
  <si>
    <t>#</t>
  </si>
  <si>
    <t>EUR/jaar</t>
  </si>
  <si>
    <t>EUR</t>
  </si>
  <si>
    <t>Omzet transportdienst</t>
  </si>
  <si>
    <t>Omzet aansluitdienst</t>
  </si>
  <si>
    <t>Controle Toegestane Totale Inkomsten</t>
  </si>
  <si>
    <t>Beoordeling omzet</t>
  </si>
  <si>
    <t>Controle Rekenvolume</t>
  </si>
  <si>
    <t>Totaal Rekenvolume</t>
  </si>
  <si>
    <t>Totaal Rekenvolume aangepast</t>
  </si>
  <si>
    <t>Beoordeling</t>
  </si>
  <si>
    <t>Categorie A</t>
  </si>
  <si>
    <t>%</t>
  </si>
  <si>
    <t>Categorie B</t>
  </si>
  <si>
    <t>Beoordeling rekenvolume</t>
  </si>
  <si>
    <t>Resterende tariefruimte</t>
  </si>
  <si>
    <t>Verwachte mutatie</t>
  </si>
  <si>
    <t>Controle Totale Inkomsten en rekenvolume in Tarievenvoorstel</t>
  </si>
  <si>
    <t xml:space="preserve">Toelichting </t>
  </si>
  <si>
    <t>Transportdienst</t>
  </si>
  <si>
    <t>Richtlijn controle tarieven</t>
  </si>
  <si>
    <t>Onderwerp</t>
  </si>
  <si>
    <t>Ja/Nee</t>
  </si>
  <si>
    <t>Zijn de rekenvolumes per tariefdrager gelijk aan de door ACM ingevulde rekenvolumes?</t>
  </si>
  <si>
    <t>Zijn in het tarievenvoorstel alle decimalen van alle tarieven zichtbaar?</t>
  </si>
  <si>
    <t>ACM houdt zich het recht voor om de tarieven ook op andere punten te toetsen dan de punten die op dit werkblad zijn opgenoemd.</t>
  </si>
  <si>
    <t>NB1</t>
  </si>
  <si>
    <t>NB2</t>
  </si>
  <si>
    <t>A. NETVLAKKEN HS en TS</t>
  </si>
  <si>
    <t>Afnemers HS (110-150 kV)</t>
  </si>
  <si>
    <t>Vastrecht transportdienst</t>
  </si>
  <si>
    <t>kW gecontracteerd per jaar</t>
  </si>
  <si>
    <t>kW max per maand</t>
  </si>
  <si>
    <t>Afnemers HS (110-150 kV) maximaal 600 uur per jaar</t>
  </si>
  <si>
    <t>kW max per 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</si>
  <si>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</si>
  <si>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</si>
  <si>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</si>
  <si>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</si>
  <si>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</si>
  <si>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</si>
  <si>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</si>
  <si>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</si>
  <si>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Afnemers MS (1-20 kV) - Distributie</t>
  </si>
  <si>
    <t xml:space="preserve">Afnemers MS (1-20 kV) </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</si>
  <si>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</si>
  <si>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</si>
  <si>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</si>
  <si>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</si>
  <si>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</si>
  <si>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</si>
  <si>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</si>
  <si>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</si>
  <si>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</si>
  <si>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</si>
  <si>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</si>
  <si>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</si>
  <si>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1-fase &gt;1*10A en 3-fase t/m 3*25A</t>
  </si>
  <si>
    <t>1-fase aansluitingen t/m 1*10A (1)</t>
  </si>
  <si>
    <t>t/m 1*6A geschakeld</t>
  </si>
  <si>
    <t>(1) Met uitzondering van aansluitingen t/m 1*6A geschakeld</t>
  </si>
  <si>
    <t>kW tarief</t>
  </si>
  <si>
    <t>D. BLINDVERMOGEN</t>
  </si>
  <si>
    <t>kVArh blindvermogen MS en hoger</t>
  </si>
  <si>
    <t>kVArh blindvermogen lager dan MS</t>
  </si>
  <si>
    <t>EUR/kW/jaar</t>
  </si>
  <si>
    <t>EUR/kW/maand</t>
  </si>
  <si>
    <t>EUR/kW/week</t>
  </si>
  <si>
    <t>EUR/kWh</t>
  </si>
  <si>
    <t>EUR/rekencap./jaar</t>
  </si>
  <si>
    <t>EUR/kVArh</t>
  </si>
  <si>
    <t>PAV &gt; 1*6A en &lt;= 3*80A (per aansluiting)</t>
  </si>
  <si>
    <t>Periodieke aansluitvergoeding meerlengte per meter &gt; 25 meter</t>
  </si>
  <si>
    <t>PAV t/m 1*6A (per aansluiting)</t>
  </si>
  <si>
    <t>EAV t/m 1*6A (per aansluiting)</t>
  </si>
  <si>
    <t>EAV &gt; 1*6A en &lt;= 3*80A (per aansluiting)</t>
  </si>
  <si>
    <t>EAV &gt; 3*80A (per aansluiting)</t>
  </si>
  <si>
    <t>Eenmalige aansluitvergoeding meerlengte per meter &gt; 25 meter</t>
  </si>
  <si>
    <t>EUR/meter</t>
  </si>
  <si>
    <t>Verwachte mutatie vastrechttarieven</t>
  </si>
  <si>
    <t>Verwachte mutatie niet-vastrechttarieven</t>
  </si>
  <si>
    <t xml:space="preserve">Zo nee, zijn de stappen uit de invulinstructie gevolgd bij het hoofdstuk "Nieuwe deelmarkten"? </t>
  </si>
  <si>
    <t>Voldoen de voorgestelde tarieven aan het maximum van het aantal decimalen? Voor EAV-tarieven worden maximaal twee decimalen gehanteerd, voor de overige tarieven worden maximaal vier decimalen gehanteerd.</t>
  </si>
  <si>
    <t>Wijken de afzonderlijke tarieven meer af dan 4 procentpunt t.o.v. het tarief van vorig jaar inclusief de verwachte tariefmutatie?</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</si>
  <si>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</si>
  <si>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</si>
  <si>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</si>
  <si>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</si>
  <si>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</si>
  <si>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 xml:space="preserve">Indien dit niet het geval is, kunt u aangeven waarom er geen tarievenvoorstel is voor bepaalde categorieën? </t>
  </si>
  <si>
    <t>Als verklaring zou bijvoorbeeld kunnen gelden dat de betreffende categorie in het gebied waar u netbeheerder bent, niet voorkomt en komend jaar ook niet zal voorkomen.</t>
  </si>
  <si>
    <t>Is het tarievenvoorstel voor Periodieke aansluitvergoeding meerlengte per meter &gt; 25 meter voor aansluitingen 3-10 MVA volgens artikel 2.3.2.B van de TarievenCode Elektriciteit?</t>
  </si>
  <si>
    <t>Is er een tarievenvoorstel voor blindenergie (artikel 3.9.2 van de TarievenCode Elektriciteit)? Zo nee, waarom niet?</t>
  </si>
  <si>
    <t>Zijn de tarievenvoorstellen voor 600-uurs tarieven volgens artikel 3.7.5. A van de TarievenCode Elektriciteit?</t>
  </si>
  <si>
    <t>- is het tarief voor kWgecontracteerd van de 600-uurs tarieven 0,5 maal het tarief voor kWgecontracteerd van de "normale" deelmarkt?</t>
  </si>
  <si>
    <t>- is het tarief voor kWmax per week van de 600-uurs tarieven 18/52 maal het tarief voor kWmax per maand van de "normale" deelmarkt?</t>
  </si>
  <si>
    <t>- is het vastrechttarief van de 600-uurs tarieven gelijk aan het vastrechttarief van de "normale" deelmarkt?</t>
  </si>
  <si>
    <t>Zijn de tarievenvoorstellen in de deelmarkt afnemers EHS, HS, TS en Trafo HS+TS/MS volgens artikel 3.7.5. van de TarievenCode Elektriciteit?</t>
  </si>
  <si>
    <t>- Dekt de kWgeconcentreerd 50% van de kosten die, met toepassing van de verdeelsleutels voor de kostentoerekening volgens het cascade-beginsel, worden toegerekend aan de in die tariefcategorieën bovengenoemde netvlakken?</t>
  </si>
  <si>
    <t>- Dekt de kWmax 50% van de kosten die, met toepassing van de verdeelsleutels voor de kostentoerekening volgens het cascade-beginsel, worden toegerekend aan de in de tariefcategorieën bovengenoemde netvlakken?</t>
  </si>
  <si>
    <t>Zijn de tarievenvoorstellen in de deelmarkt Afnemers MS volgens artikel 3.7.9. van de TarievenCode Elektriciteit?</t>
  </si>
  <si>
    <t>- Dekt de kWgeconcentreerd 25% van de kosten die, met toepassing van de verdeelsleutels voor de kostentoerekening volgens het cascade-beginsel, worden toegerekend aan de in die categorie bovengenoemde netvlak?</t>
  </si>
  <si>
    <t>- Dekt de kWmax per maand 25% van de kosten die, met toepassing van de verdeelsleutels voor de kostentoerekening volgens het cascade-beginsel, worden toegerekend aan de in de tariefcategorie bovengenoemde netvlak?</t>
  </si>
  <si>
    <r>
      <rPr>
        <sz val="7"/>
        <rFont val="Times New Roman"/>
        <family val="1"/>
      </rPr>
      <t xml:space="preserve">-  </t>
    </r>
    <r>
      <rPr>
        <sz val="9.5"/>
        <rFont val="Arial"/>
        <family val="2"/>
      </rPr>
      <t>Dekt de kWh 50% van de kosten die, met toepassing van de verdeelsleutels voor de kostentoerekening volgens het cascade-beginsel, worden toegerekend aan de in de tariefcategorie bovengenoemde netvlak?</t>
    </r>
  </si>
  <si>
    <r>
      <t>Zijn de tarievenvoorstellen in de deelmarkt Afnemers LS en LS geschakeld volgens artikel 3.7.12. van de TarievenCode Elektriciteit</t>
    </r>
    <r>
      <rPr>
        <sz val="9.5"/>
        <rFont val="Arial"/>
        <family val="2"/>
      </rPr>
      <t>?</t>
    </r>
  </si>
  <si>
    <t>- Dekt de kWgeconcentreerd 16% van de kosten die, met toepassing van de verdeelsleutels voor de kostentoerekening volgens het cascade-beginsel, worden toegerekend aan de in die categorie genoemde netvlak voor verbruikers met een aansluiting met een doorlaatwaarde groter dan 3x80A?</t>
  </si>
  <si>
    <t>- Dekt de kWh voor laaguren en een kWh voor nomaaluren 84% van de kosten die, met toepassing van de verdeelsleutels voor de kostentoerekening volgens het cascade-beginsel,  worden toegerekend aan de in de tariefcategorie genoemde netvlak, voor verbruikers met een aansluiting met een doorlaatwaarde groter dan 3x80A?</t>
  </si>
  <si>
    <t xml:space="preserve">- Dekt de rekencapaciteit (kW), gebaseerd op de doorlaatwaarde van de aansluiting, 100% van de kosten die, met toepassing van de verdeelsleutels voor de kostentoerekening volgens het cascade-beginsel, worden toegerekend aan de in de tariefcategorie genoemde netvlak, voor verbruikers met een aansluiting met een doorlaatwaarde kleiner dan 3x80A? </t>
  </si>
  <si>
    <t>Zijn de tarievenvoorstellen in de deelmarkt Afnemers Trafo MS/LS volgens artikel 3.7.10. van de TarievenCode Elektriciteit?</t>
  </si>
  <si>
    <t>- is het tarief voor kWmax per maand gelijk aan het gelijknamige tarief in deelmarkt afnemers MS (1-20 kV)*?</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</si>
  <si>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</si>
  <si>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</si>
  <si>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Zijn de capaciteitsgrenzen in het tarievenvoorstel aangeduid bij alle (aanwezige) periodieke en éénmalige aansluittarieven? Let op: hier dient geen overlap in de grenzen te zijn (artikel 2.3.3. van de TarievenCode Elektriciteit).</t>
  </si>
  <si>
    <t>Is het werkblad "Deelmarktgrenzen Transport" juist ingevuld en is dit toegelicht in het werkblad Toelichting? Let op: ook hier dient geen overlap in de grenzen te zijn (artikel 3.7.2 van de TarievenCode Elektriciteit).</t>
  </si>
  <si>
    <t>Zijn de vastrechttarieven uniform? Ofwel, zijn de vastrechttarieven op nul decimalen afgerond gelijk aan die van de overige netbeheerders of aan de vastrechttarieven 2013 (artikel 3.8.4 van de TarievenCode Elektriciteit)?</t>
  </si>
  <si>
    <t>Is de uitsplitsing van de elementen van de EAV-tarieven in het werkblad 'Elementen EAV tarieven' ingevuld voor elke categorie waarvoor u een tarief voorstelt en resulteert de controlecel in een waarde van nul?</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</si>
  <si>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</si>
  <si>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Totale inkomsten</t>
  </si>
  <si>
    <t>Transporttarieven</t>
  </si>
  <si>
    <t>Aansluittarieven</t>
  </si>
  <si>
    <t>Deelmarktgrenzen Transport</t>
  </si>
  <si>
    <t>Elementen EAV Tarieven</t>
  </si>
  <si>
    <t>Controle Richtlijnen</t>
  </si>
  <si>
    <t>Overige Opmerkingen</t>
  </si>
  <si>
    <t>PAV &gt; 3*80A (per aansluiting)</t>
  </si>
  <si>
    <t>EUR/jaar/meter</t>
  </si>
  <si>
    <t>Verwachte tariefmutatie</t>
  </si>
  <si>
    <t>Categorie</t>
  </si>
  <si>
    <t>Bronverwijzing</t>
  </si>
  <si>
    <t>Indeling technische codes</t>
  </si>
  <si>
    <t>Omschrijving</t>
  </si>
  <si>
    <t>Deelmarktgrens</t>
  </si>
  <si>
    <t>Deelmarktgrenzen Transporttarieven</t>
  </si>
  <si>
    <t>Deelmarkt en deelmarktgrenzen</t>
  </si>
  <si>
    <t>Deelmarkt</t>
  </si>
  <si>
    <t>Knip</t>
  </si>
  <si>
    <t>Beveiliging</t>
  </si>
  <si>
    <t>Verbinding</t>
  </si>
  <si>
    <t>Eénmalige aansluitvergoeding t/m 25 meter</t>
  </si>
  <si>
    <t>Eénmalige aansluitvergoeding &gt; 25 meter</t>
  </si>
  <si>
    <t>In dit bestand worden per netbeheerder de rekenvolumes en tarieven gepresenteerd.</t>
  </si>
  <si>
    <t>Dit blad dient ter controle van het tarievenvoorstel. Op dit blad wordt gecontroleerd of het tarievenvoorstel aan de maximale totale inkomsten voldoet en of het rekenvolume niet gewijzigd is. Daarnaast wordt de verwachte tariefmutatie berekend.</t>
  </si>
  <si>
    <t>Contactpersoon</t>
  </si>
  <si>
    <t>Telefoonnummer</t>
  </si>
  <si>
    <t>ACM</t>
  </si>
  <si>
    <t>Postbus 16326</t>
  </si>
  <si>
    <t>2500 BH  Den Haag</t>
  </si>
  <si>
    <t>Telefoonnummer: 070 - 72 22 000</t>
  </si>
  <si>
    <t>E-mailadres: codatahelpdesk@acm.nl</t>
  </si>
  <si>
    <t>Dit conceptbestand maakt geen onderdeel uit van een besluit door ACM. Dit bestand is om die reden niet op zichzelf appellabel. Mogelijkheden ten aanzien van bezwaar en beroep zijn opgenomen in het besluit.</t>
  </si>
  <si>
    <t>Elementen EAV tarieven</t>
  </si>
  <si>
    <t>Controle</t>
  </si>
  <si>
    <t>Contactgegevens</t>
  </si>
  <si>
    <t>Invuldatum</t>
  </si>
  <si>
    <t>Code bedrijf</t>
  </si>
  <si>
    <t>Naam bedrijf</t>
  </si>
  <si>
    <t>Adres</t>
  </si>
  <si>
    <t>Postcode</t>
  </si>
  <si>
    <t>Plaats</t>
  </si>
  <si>
    <t>E-mailadres</t>
  </si>
  <si>
    <t>Dit bestand is een concept. Aan dit bestand kunnen geen rechten worden ontleend</t>
  </si>
  <si>
    <t>Dit bestand maakt geen onderdeel uit van een besluit door ACM. Dit bestand is om die reden niet op zichzelf appellabel. Mogelijkheden ten aanzien van bezwaar en beroep zijn opgenomen in het besluit.</t>
  </si>
  <si>
    <t>SO bestand</t>
  </si>
  <si>
    <t>Rekenvolumes 2022-2026 en tarieven</t>
  </si>
  <si>
    <t>Rekenvolumes Aansluitdienst 2022-2026 en tarieven</t>
  </si>
  <si>
    <t>Rekenvolumina Periodieke Aansluitvergoeding 2022-2026</t>
  </si>
  <si>
    <t>Rekenvolumina Eenmalige Aansluitvergoeding 2022-2026</t>
  </si>
  <si>
    <t>EUR, pp 2022</t>
  </si>
  <si>
    <t>Nee</t>
  </si>
  <si>
    <t>Definitieve versie wordt gepubliceerd</t>
  </si>
  <si>
    <t>Definitieve versie is juridisch integraal onderdeel van bovenstaand besluit</t>
  </si>
  <si>
    <t>SO bestand Regionale Netbeheerders Elektriciteit 2022-2026</t>
  </si>
  <si>
    <t>Berekening totale inkomsten regionale netbeheerders elektriciteit 2022</t>
  </si>
  <si>
    <t>Tarievenvoorstel 2023</t>
  </si>
  <si>
    <t>Totale Inkomsten 2023 inclusief correcties</t>
  </si>
  <si>
    <t>Omzet 2023 voor de transportdienst: Netvlakken HS en TS</t>
  </si>
  <si>
    <t>Omzet 2023 voor de transportdienst: Netvlakken MS</t>
  </si>
  <si>
    <t>Omzet 2023 voor de transportdienst: Netvlakken LS</t>
  </si>
  <si>
    <t>Omzet 2023 voor de transportdienst: Blindvermogen</t>
  </si>
  <si>
    <t>Omzet 2023 voor de periodieke aansluitdienst</t>
  </si>
  <si>
    <t>Omzet 2023 voor de eenmailige aansluitdienst</t>
  </si>
  <si>
    <t>Omzet tarievenvoorstel 2023</t>
  </si>
  <si>
    <t>EUR, pp 2023</t>
  </si>
  <si>
    <t>Tarievenmodule transporttarieven 2023 Elektriciteit</t>
  </si>
  <si>
    <t>TI-berekening RNB-E 2023</t>
  </si>
  <si>
    <t>TI-berekening regionale netbeheerders elektriciteit 2023</t>
  </si>
  <si>
    <t>Dit Excel-bestand is bedoelt voor de tarievenvoorstellen voor het jaar 2023 voor de regionale netbeheerders elektriciteit.</t>
  </si>
  <si>
    <t>Deze berekeningen maken onderdeel uit van de tarievenbesluiten elektriciteit 2023.</t>
  </si>
  <si>
    <t>Op dit blad wordt door de regionale netbeheerder een voorstel gedaan voor de transport- en aansluittarieven 2023.</t>
  </si>
  <si>
    <t>Tarief 2023 (EUR)</t>
  </si>
  <si>
    <t>Is het bedrag "Totale Inkomsten 2023 inclusief correcties" in het tabblad Tarievenvoorstel ongewijzigd? Zo nee, waarom niet?</t>
  </si>
  <si>
    <t>Vastrecht</t>
  </si>
  <si>
    <t xml:space="preserve">TI 2022 (inclusief correcties) </t>
  </si>
  <si>
    <t xml:space="preserve">TI 2022 zonder vastrecht (inclusief correcties) </t>
  </si>
  <si>
    <t>Tarievenbesluit elektriciteit 2022</t>
  </si>
  <si>
    <t xml:space="preserve">TI 2023 (inclusief correcties) </t>
  </si>
  <si>
    <t xml:space="preserve">TI 2023 zonder vastrecht (inclusief correcties) </t>
  </si>
  <si>
    <t>TI-berekening RNB-E 2023, tabblad 'TI-berekening 2023', regel 38</t>
  </si>
  <si>
    <t>https://www.acm.nl/nl/publicaties/x-factorberekening-regionale-netbeheerders-elektriciteit-2022-2026</t>
  </si>
  <si>
    <t xml:space="preserve"> &gt;3*25A en t/m 3*40A </t>
  </si>
  <si>
    <t xml:space="preserve"> &gt;3*40A en t/m 3*50A </t>
  </si>
  <si>
    <t xml:space="preserve"> &gt;3*50A en t/m 3*63A </t>
  </si>
  <si>
    <t xml:space="preserve"> &gt;3*63A en t/m 3*80A </t>
  </si>
  <si>
    <t>Afnemers HS (110-150 kV) maximaal 600 uur p/jr</t>
  </si>
  <si>
    <t>Afnemers TS (25-50 kV) maximaal 600 uur p/jr</t>
  </si>
  <si>
    <t>Afnemers Trafo HS+TS/MS maximaal 600 uur p/jr</t>
  </si>
  <si>
    <t>Afnemers MS (1-20 kV) MS-Transport</t>
  </si>
  <si>
    <t>Afnemers MS (1-20 kV) MS en MS-Distributie</t>
  </si>
  <si>
    <t>A1</t>
  </si>
  <si>
    <t>A2.1</t>
  </si>
  <si>
    <t>A2.2</t>
  </si>
  <si>
    <t>A3</t>
  </si>
  <si>
    <t>A3, A4, A5</t>
  </si>
  <si>
    <t>A6</t>
  </si>
  <si>
    <t/>
  </si>
  <si>
    <t>A3, A5</t>
  </si>
  <si>
    <t>A4, A5</t>
  </si>
  <si>
    <t>A1 Meerlengte</t>
  </si>
  <si>
    <t>A2.1 Meerlengte</t>
  </si>
  <si>
    <t>A2.2 Meerlengte</t>
  </si>
  <si>
    <t>A3 Meerlengte</t>
  </si>
  <si>
    <t>A3, A5 Meerlengte</t>
  </si>
  <si>
    <t>A4, A5 Meerlengte</t>
  </si>
  <si>
    <t>A6 Meerlengte</t>
  </si>
  <si>
    <t>PAV Meerlengte 3-10 MVA</t>
  </si>
  <si>
    <t>Tarievenmodule RENDO elektriciteit 2023</t>
  </si>
  <si>
    <t>https://www.acm.nl/nl/publicaties/tarievenbesluit-rendo-elektriciteit-2022</t>
  </si>
  <si>
    <t>Tarievenbesluit RENDO elektriciteit 2022</t>
  </si>
  <si>
    <t>Afnemers 0 t/m 3x25A</t>
  </si>
  <si>
    <t xml:space="preserve">Afnemers &gt; 3x25A t/m 3x80A </t>
  </si>
  <si>
    <t xml:space="preserve">Afnemers LS (&gt;3x80A t/m 3x225A) </t>
  </si>
  <si>
    <t xml:space="preserve">3-10 MVA </t>
  </si>
  <si>
    <t>0 t/m 3*25A en 1*40A</t>
  </si>
  <si>
    <t>&gt;3*25A en t/m 3*40A</t>
  </si>
  <si>
    <t>&gt;3*40A en t/m 3*50A</t>
  </si>
  <si>
    <t>&gt;3*50A en t/m 3*63A</t>
  </si>
  <si>
    <t>&gt;3*63A en t/m 3*80A</t>
  </si>
  <si>
    <t>&gt;3*80A en t/m 3*100A</t>
  </si>
  <si>
    <t>&gt;3*100A en t/m 3*125A</t>
  </si>
  <si>
    <t>&gt;3*125A en t/m 3*160A</t>
  </si>
  <si>
    <t>&gt;3*160A en t/m 3*200A</t>
  </si>
  <si>
    <t>&gt;3*200A en t/m 3*225A</t>
  </si>
  <si>
    <t>&gt;0,15 t/m 0.63 MVA met LS meting</t>
  </si>
  <si>
    <t>&gt; 0.63 MVA t/m 1.2 MVA met LS meting</t>
  </si>
  <si>
    <t>&gt; 1.2 MVA t/m 2 MVA met MS meting</t>
  </si>
  <si>
    <t>&gt; 2 MVA t/m 5 MVA met MS meting</t>
  </si>
  <si>
    <t>&gt; 5 MVA tot 10 MVA met MS meting</t>
  </si>
  <si>
    <t xml:space="preserve"> 0 t/m 1*6A LS</t>
  </si>
  <si>
    <t xml:space="preserve"> 0 t/m 3*25A en 1*40A </t>
  </si>
  <si>
    <t xml:space="preserve"> &gt;3*80A en t/m 3*100A </t>
  </si>
  <si>
    <t xml:space="preserve"> &gt;3*100A en t/m 3*125A </t>
  </si>
  <si>
    <t xml:space="preserve"> &gt;3*125A en t/m 3*160A </t>
  </si>
  <si>
    <t xml:space="preserve"> &gt;3*160A en t/m 3*200A </t>
  </si>
  <si>
    <t xml:space="preserve"> &gt;3*200A en t/m 3*225A </t>
  </si>
  <si>
    <t xml:space="preserve"> &gt;0,15 t/m 0.63 MVA met LS meting </t>
  </si>
  <si>
    <t xml:space="preserve"> &gt; 0.63 MVA t/m 1.2 MVA met LS meting </t>
  </si>
  <si>
    <t xml:space="preserve"> &gt; 1.2 MVA t/m 2 MVA met MS meting </t>
  </si>
  <si>
    <t xml:space="preserve"> &gt; 2 MVA t/m 5 MVA met MS meting </t>
  </si>
  <si>
    <t xml:space="preserve"> &gt; 5 MVA tot 10 MVA met MS meting </t>
  </si>
  <si>
    <t xml:space="preserve">ACM/22/176487 </t>
  </si>
  <si>
    <t>N.V. RENDO</t>
  </si>
  <si>
    <t>Setheweg 1</t>
  </si>
  <si>
    <t>7942 LA</t>
  </si>
  <si>
    <t>Meppel</t>
  </si>
  <si>
    <t xml:space="preserve"> &gt;2,0 MVA en fysieke aansluitwijze conform MS Transport </t>
  </si>
  <si>
    <t xml:space="preserve"> &gt;1,2 MVA t/m 2,0 MVA óf &gt;2,0 MVA en fysieke aansluitwijze conform MS Distributie </t>
  </si>
  <si>
    <t xml:space="preserve"> &gt;3x225A t/m 1,2 MVA </t>
  </si>
  <si>
    <t xml:space="preserve"> &gt;3x80A t/m 3x225A </t>
  </si>
  <si>
    <t>NV RENDO heeft geen bezwaar tegen de openbaarmaking van het tarievenbesluit zonder daarbij de wachttijd van 10 werkdagen in acht te nemen.</t>
  </si>
  <si>
    <t>Ja</t>
  </si>
  <si>
    <t>n.v.t.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</si>
</sst>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0_-;_-* #,##0\-;_-* &quot;-&quot;??_-;_-@_-"/>
    <numFmt numFmtId="168" formatCode="_(* #,##0_);_(* \(#,##0\);_(* &quot;-&quot;_);_(@_)"/>
    <numFmt numFmtId="169" formatCode="&quot;£ &quot;#,##0;\-&quot;£ &quot;#,##0"/>
    <numFmt numFmtId="170" formatCode="_ * #,##0.0000_ ;_ * \-#,##0.0000_ ;_ * &quot;-&quot;??_ ;_ @_ "/>
  </numFmts>
  <fonts count="53">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9"/>
      <name val="Arial"/>
      <family val="2"/>
    </font>
    <font>
      <sz val="10"/>
      <name val="ScalaSans"/>
      <family val="2"/>
    </font>
    <font>
      <b/>
      <sz val="11"/>
      <color indexed="52"/>
      <name val="Calibri"/>
      <family val="2"/>
    </font>
    <font>
      <sz val="11"/>
      <color indexed="52"/>
      <name val="Calibri"/>
      <family val="2"/>
    </font>
    <font>
      <sz val="11"/>
      <color indexed="17"/>
      <name val="Calibri"/>
      <family val="2"/>
    </font>
    <font>
      <sz val="11"/>
      <color indexed="60"/>
      <name val="Calibri"/>
      <family val="2"/>
    </font>
    <font>
      <sz val="9"/>
      <name val="Arial"/>
      <family val="2"/>
    </font>
    <font>
      <b/>
      <sz val="18"/>
      <color indexed="56"/>
      <name val="Cambria"/>
      <family val="2"/>
    </font>
    <font>
      <b/>
      <sz val="11"/>
      <color indexed="8"/>
      <name val="Calibri"/>
      <family val="2"/>
    </font>
    <font>
      <sz val="11"/>
      <color indexed="10"/>
      <name val="Calibri"/>
      <family val="2"/>
    </font>
    <font>
      <sz val="9.5"/>
      <name val="Arial"/>
      <family val="2"/>
    </font>
    <font>
      <sz val="7"/>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indexed="8"/>
      <name val="Arial"/>
      <family val="2"/>
    </font>
    <font>
      <sz val="11"/>
      <color theme="1"/>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indexed="42"/>
      </patternFill>
    </fill>
    <fill>
      <patternFill patternType="solid">
        <fgColor indexed="22"/>
      </patternFill>
    </fill>
    <fill>
      <patternFill patternType="solid">
        <fgColor indexed="43"/>
      </patternFill>
    </fill>
    <fill>
      <patternFill patternType="solid">
        <fgColor rgb="FF99FF99"/>
        <bgColor indexed="64"/>
      </patternFill>
    </fill>
    <fill>
      <patternFill patternType="solid">
        <fgColor rgb="FFE1FFE1"/>
        <bgColor indexed="64"/>
      </patternFill>
    </fill>
    <fill>
      <patternFill patternType="solid">
        <fgColor rgb="FF99CCFF"/>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B0F0"/>
        <bgColor indexed="64"/>
      </patternFill>
    </fill>
    <fill>
      <patternFill patternType="solid">
        <fgColor theme="1"/>
        <bgColor indexed="64"/>
      </patternFill>
    </fill>
  </fills>
  <borders count="3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s>
  <cellStyleXfs count="126">
    <xf numFmtId="0" fontId="0" fillId="0" borderId="0">
      <alignment vertical="top"/>
    </xf>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7" fillId="17" borderId="5" applyNumberFormat="0" applyAlignment="0" applyProtection="0"/>
    <xf numFmtId="0" fontId="18" fillId="18" borderId="6" applyNumberFormat="0" applyAlignment="0" applyProtection="0"/>
    <xf numFmtId="0" fontId="19" fillId="18" borderId="5" applyNumberFormat="0" applyAlignment="0" applyProtection="0"/>
    <xf numFmtId="0" fontId="20" fillId="0" borderId="7" applyNumberFormat="0" applyFill="0" applyAlignment="0" applyProtection="0"/>
    <xf numFmtId="0" fontId="14" fillId="19" borderId="8" applyNumberFormat="0" applyAlignment="0" applyProtection="0"/>
    <xf numFmtId="0" fontId="16" fillId="20" borderId="9"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29" fillId="45"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7" fillId="13" borderId="0" applyFont="0" applyFill="0" applyBorder="0" applyAlignment="0" applyProtection="0">
      <alignment vertical="top"/>
    </xf>
    <xf numFmtId="10" fontId="7" fillId="0" borderId="0" applyFont="0" applyFill="0" applyBorder="0" applyAlignment="0" applyProtection="0">
      <alignment vertical="top"/>
    </xf>
    <xf numFmtId="0" fontId="33" fillId="50" borderId="24" applyNumberFormat="0" applyAlignment="0" applyProtection="0"/>
    <xf numFmtId="0" fontId="35" fillId="49" borderId="0" applyNumberFormat="0" applyBorder="0" applyAlignment="0" applyProtection="0"/>
    <xf numFmtId="0" fontId="34" fillId="0" borderId="25" applyNumberFormat="0" applyFill="0" applyAlignment="0" applyProtection="0"/>
    <xf numFmtId="0" fontId="36" fillId="51" borderId="0" applyNumberFormat="0" applyBorder="0" applyAlignment="0" applyProtection="0"/>
    <xf numFmtId="0" fontId="38" fillId="0" borderId="0" applyNumberFormat="0" applyFill="0" applyBorder="0" applyAlignment="0" applyProtection="0"/>
    <xf numFmtId="0" fontId="39" fillId="0" borderId="26" applyNumberFormat="0" applyFill="0" applyAlignment="0" applyProtection="0"/>
    <xf numFmtId="0" fontId="40" fillId="0" borderId="0" applyNumberFormat="0" applyFill="0" applyBorder="0" applyAlignment="0" applyProtection="0"/>
    <xf numFmtId="0" fontId="37" fillId="0" borderId="0">
      <alignment vertical="top"/>
    </xf>
    <xf numFmtId="0" fontId="37" fillId="0" borderId="0">
      <alignment vertical="top"/>
    </xf>
    <xf numFmtId="38" fontId="7" fillId="0" borderId="0" applyFont="0" applyFill="0" applyBorder="0" applyAlignment="0" applyProtection="0"/>
    <xf numFmtId="0" fontId="7" fillId="0" borderId="0" applyNumberFormat="0" applyFill="0" applyBorder="0" applyAlignment="0" applyProtection="0"/>
    <xf numFmtId="0" fontId="37" fillId="0" borderId="0">
      <alignment vertical="top"/>
    </xf>
    <xf numFmtId="168" fontId="7" fillId="0" borderId="0" applyFont="0" applyFill="0" applyBorder="0" applyAlignment="0" applyProtection="0"/>
    <xf numFmtId="43" fontId="1" fillId="0" borderId="0" applyFont="0" applyFill="0" applyBorder="0" applyAlignment="0" applyProtection="0"/>
    <xf numFmtId="0" fontId="1" fillId="0" borderId="0"/>
    <xf numFmtId="10" fontId="7" fillId="0" borderId="0" applyFont="0" applyFill="0" applyBorder="0" applyAlignment="0" applyProtection="0">
      <alignment vertical="top"/>
    </xf>
    <xf numFmtId="165" fontId="7" fillId="0" borderId="0" applyFont="0" applyFill="0" applyBorder="0" applyAlignment="0" applyProtection="0"/>
    <xf numFmtId="165" fontId="7" fillId="0" borderId="0" applyFont="0" applyFill="0" applyBorder="0" applyAlignment="0" applyProtection="0"/>
    <xf numFmtId="0" fontId="7" fillId="0" borderId="0"/>
    <xf numFmtId="43" fontId="7" fillId="13" borderId="0" applyFont="0" applyFill="0" applyBorder="0" applyAlignment="0" applyProtection="0">
      <alignment vertical="top"/>
    </xf>
    <xf numFmtId="49" fontId="10" fillId="0" borderId="0">
      <alignment vertical="top"/>
    </xf>
    <xf numFmtId="0" fontId="7" fillId="0" borderId="0">
      <alignment vertical="top"/>
    </xf>
    <xf numFmtId="49" fontId="11" fillId="0" borderId="0">
      <alignment vertical="top"/>
    </xf>
    <xf numFmtId="43" fontId="7" fillId="15" borderId="0">
      <alignment vertical="top"/>
    </xf>
    <xf numFmtId="43" fontId="7" fillId="8" borderId="0">
      <alignment vertical="top"/>
    </xf>
    <xf numFmtId="43" fontId="7" fillId="46" borderId="0" applyNumberFormat="0">
      <alignment vertical="top"/>
    </xf>
    <xf numFmtId="43" fontId="7" fillId="53" borderId="0">
      <alignment vertical="top"/>
    </xf>
    <xf numFmtId="43" fontId="7" fillId="11" borderId="0">
      <alignment vertical="top"/>
    </xf>
    <xf numFmtId="43" fontId="7" fillId="14" borderId="0">
      <alignment vertical="top"/>
    </xf>
    <xf numFmtId="49" fontId="8" fillId="21" borderId="1">
      <alignment vertical="top"/>
    </xf>
    <xf numFmtId="49" fontId="9" fillId="5" borderId="1">
      <alignment vertical="top"/>
    </xf>
    <xf numFmtId="43" fontId="7" fillId="13" borderId="0">
      <alignment vertical="top"/>
    </xf>
    <xf numFmtId="43" fontId="7" fillId="52" borderId="0">
      <alignment vertical="top"/>
    </xf>
    <xf numFmtId="0" fontId="7" fillId="0" borderId="0"/>
    <xf numFmtId="49" fontId="8" fillId="21" borderId="1">
      <alignment vertical="top"/>
    </xf>
    <xf numFmtId="49" fontId="8" fillId="0" borderId="0">
      <alignment vertical="top"/>
    </xf>
    <xf numFmtId="49" fontId="9" fillId="5" borderId="1">
      <alignment vertical="top"/>
    </xf>
    <xf numFmtId="169" fontId="7" fillId="0" borderId="0"/>
    <xf numFmtId="0" fontId="43" fillId="0" borderId="10" applyNumberFormat="0" applyFill="0" applyAlignment="0" applyProtection="0"/>
    <xf numFmtId="0" fontId="44" fillId="0" borderId="11" applyNumberFormat="0" applyFill="0" applyAlignment="0" applyProtection="0"/>
    <xf numFmtId="0" fontId="45" fillId="0" borderId="12" applyNumberFormat="0" applyFill="0" applyAlignment="0" applyProtection="0"/>
    <xf numFmtId="0" fontId="45" fillId="0" borderId="0" applyNumberFormat="0" applyFill="0" applyBorder="0" applyAlignment="0" applyProtection="0"/>
    <xf numFmtId="0" fontId="5" fillId="3" borderId="0" applyNumberFormat="0" applyBorder="0" applyAlignment="0" applyProtection="0"/>
    <xf numFmtId="0" fontId="46" fillId="17" borderId="5" applyNumberFormat="0" applyAlignment="0" applyProtection="0"/>
    <xf numFmtId="0" fontId="47" fillId="18" borderId="6" applyNumberFormat="0" applyAlignment="0" applyProtection="0"/>
    <xf numFmtId="0" fontId="48" fillId="19" borderId="8"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50" fillId="45" borderId="0" applyNumberFormat="0" applyBorder="0" applyAlignment="0" applyProtection="0"/>
    <xf numFmtId="0" fontId="22" fillId="0" borderId="0" applyNumberFormat="0" applyFill="0" applyBorder="0" applyAlignment="0" applyProtection="0">
      <alignment vertical="top"/>
    </xf>
    <xf numFmtId="0" fontId="1" fillId="0" borderId="0"/>
    <xf numFmtId="0" fontId="1" fillId="0" borderId="0"/>
  </cellStyleXfs>
  <cellXfs count="195">
    <xf numFmtId="0" fontId="0" fillId="0" borderId="0" xfId="0">
      <alignment vertical="top"/>
    </xf>
    <xf numFmtId="0" fontId="7" fillId="0" borderId="0" xfId="70" applyFont="1" applyFill="1" applyBorder="1" applyAlignment="1">
      <alignment horizontal="left" vertical="top" wrapText="1"/>
    </xf>
    <xf numFmtId="164" fontId="3" fillId="0" borderId="32" xfId="71" applyNumberFormat="1" applyFont="1" applyFill="1" applyBorder="1" applyAlignment="1"/>
    <xf numFmtId="164" fontId="3" fillId="0" borderId="0" xfId="71" applyNumberFormat="1" applyFont="1" applyFill="1" applyAlignment="1"/>
    <xf numFmtId="43" fontId="7" fillId="0" borderId="0" xfId="73" applyNumberFormat="1" applyBorder="1">
      <alignment vertical="top"/>
    </xf>
    <xf numFmtId="0" fontId="7" fillId="0" borderId="14" xfId="73" applyBorder="1">
      <alignment vertical="top"/>
    </xf>
    <xf numFmtId="0" fontId="7" fillId="0" borderId="29" xfId="73" applyBorder="1">
      <alignment vertical="top"/>
    </xf>
    <xf numFmtId="0" fontId="7" fillId="0" borderId="32" xfId="73" applyBorder="1">
      <alignment vertical="top"/>
    </xf>
    <xf numFmtId="165" fontId="7" fillId="0" borderId="14" xfId="65" applyNumberFormat="1" applyFont="1" applyFill="1" applyBorder="1" applyAlignment="1" applyProtection="1">
      <alignment horizontal="left"/>
      <protection locked="0"/>
    </xf>
    <xf numFmtId="165" fontId="7" fillId="0" borderId="29" xfId="65" applyNumberFormat="1" applyFont="1" applyFill="1" applyBorder="1" applyAlignment="1" applyProtection="1">
      <alignment horizontal="left"/>
      <protection locked="0"/>
    </xf>
    <xf numFmtId="0" fontId="0" fillId="0" borderId="0" xfId="66" applyFont="1"/>
    <xf numFmtId="0" fontId="7" fillId="0" borderId="0" xfId="66" applyFont="1"/>
    <xf numFmtId="165" fontId="7" fillId="0" borderId="32" xfId="69" applyNumberFormat="1" applyFont="1" applyFill="1" applyBorder="1"/>
    <xf numFmtId="165" fontId="7" fillId="0" borderId="14" xfId="69" applyNumberFormat="1" applyFont="1" applyFill="1" applyBorder="1"/>
    <xf numFmtId="167" fontId="3" fillId="0" borderId="0" xfId="69" applyNumberFormat="1" applyFont="1" applyFill="1" applyBorder="1" applyAlignment="1">
      <alignment horizontal="center"/>
    </xf>
    <xf numFmtId="167" fontId="7" fillId="0" borderId="0" xfId="65" applyNumberFormat="1" applyFont="1" applyFill="1" applyAlignment="1">
      <alignment horizontal="center"/>
    </xf>
    <xf numFmtId="167" fontId="7" fillId="0" borderId="0" xfId="69" applyNumberFormat="1" applyFont="1" applyFill="1" applyAlignment="1">
      <alignment horizontal="center"/>
    </xf>
    <xf numFmtId="0" fontId="3" fillId="0" borderId="0" xfId="66" applyFont="1" applyAlignment="1">
      <alignment horizontal="center"/>
    </xf>
    <xf numFmtId="165" fontId="3" fillId="0" borderId="0" xfId="69" applyFont="1"/>
    <xf numFmtId="167" fontId="3" fillId="0" borderId="0" xfId="69" applyNumberFormat="1" applyFont="1"/>
    <xf numFmtId="165" fontId="3" fillId="0" borderId="0" xfId="69" applyFont="1" applyAlignment="1">
      <alignment horizontal="center"/>
    </xf>
    <xf numFmtId="167" fontId="3" fillId="0" borderId="0" xfId="69" applyNumberFormat="1" applyFont="1" applyAlignment="1">
      <alignment horizontal="center"/>
    </xf>
    <xf numFmtId="167" fontId="7" fillId="0" borderId="32" xfId="69" applyNumberFormat="1" applyFont="1" applyFill="1" applyBorder="1"/>
    <xf numFmtId="167" fontId="7" fillId="0" borderId="14" xfId="69" applyNumberFormat="1" applyFont="1" applyFill="1" applyBorder="1"/>
    <xf numFmtId="10" fontId="7" fillId="0" borderId="0" xfId="67">
      <alignment vertical="top"/>
    </xf>
    <xf numFmtId="43" fontId="7" fillId="0" borderId="29" xfId="71" applyFont="1" applyFill="1" applyBorder="1" applyAlignment="1"/>
    <xf numFmtId="0" fontId="3" fillId="0" borderId="0" xfId="66" applyFont="1"/>
    <xf numFmtId="43" fontId="7" fillId="0" borderId="0" xfId="67" applyNumberFormat="1">
      <alignment vertical="top"/>
    </xf>
    <xf numFmtId="10" fontId="7" fillId="0" borderId="0" xfId="67" applyAlignment="1">
      <alignment horizontal="left" vertical="top"/>
    </xf>
    <xf numFmtId="164" fontId="3" fillId="0" borderId="0" xfId="71" applyNumberFormat="1" applyFont="1" applyFill="1" applyBorder="1" applyAlignment="1"/>
    <xf numFmtId="0" fontId="8" fillId="0" borderId="0" xfId="66" applyFont="1"/>
    <xf numFmtId="0" fontId="7" fillId="0" borderId="0" xfId="70"/>
    <xf numFmtId="0" fontId="8" fillId="7" borderId="0" xfId="66" applyFont="1" applyFill="1"/>
    <xf numFmtId="164" fontId="7" fillId="0" borderId="2" xfId="73" applyNumberFormat="1" applyBorder="1">
      <alignment vertical="top"/>
    </xf>
    <xf numFmtId="43" fontId="7" fillId="0" borderId="2" xfId="73" applyNumberFormat="1" applyBorder="1">
      <alignment vertical="top"/>
    </xf>
    <xf numFmtId="0" fontId="7" fillId="48" borderId="16" xfId="70" applyFont="1" applyFill="1" applyBorder="1" applyAlignment="1">
      <alignment wrapText="1"/>
    </xf>
    <xf numFmtId="0" fontId="7" fillId="48" borderId="15" xfId="70" applyFont="1" applyFill="1" applyBorder="1" applyAlignment="1">
      <alignment horizontal="center" vertical="top"/>
    </xf>
    <xf numFmtId="0" fontId="32" fillId="48" borderId="23" xfId="70" applyNumberFormat="1" applyFont="1" applyFill="1" applyBorder="1" applyAlignment="1">
      <alignment horizontal="left" vertical="top" wrapText="1"/>
    </xf>
    <xf numFmtId="0" fontId="7" fillId="48" borderId="0" xfId="70" applyFont="1" applyFill="1" applyAlignment="1">
      <alignment horizontal="center" vertical="top"/>
    </xf>
    <xf numFmtId="0" fontId="7" fillId="48" borderId="21" xfId="70" applyFont="1" applyFill="1" applyBorder="1" applyAlignment="1">
      <alignment horizontal="center" vertical="top"/>
    </xf>
    <xf numFmtId="0" fontId="7" fillId="48" borderId="19" xfId="70" applyFont="1" applyFill="1" applyBorder="1" applyAlignment="1">
      <alignment horizontal="center" vertical="top"/>
    </xf>
    <xf numFmtId="0" fontId="7" fillId="48" borderId="17" xfId="70" applyFont="1" applyFill="1" applyBorder="1" applyAlignment="1">
      <alignment horizontal="center" vertical="top"/>
    </xf>
    <xf numFmtId="0" fontId="7" fillId="48" borderId="0" xfId="70" applyFont="1" applyFill="1" applyAlignment="1">
      <alignment horizontal="left" vertical="top" wrapText="1"/>
    </xf>
    <xf numFmtId="0" fontId="7" fillId="48" borderId="0" xfId="70" applyFont="1" applyFill="1" applyAlignment="1">
      <alignment horizontal="left" vertical="top"/>
    </xf>
    <xf numFmtId="0" fontId="41" fillId="0" borderId="0" xfId="70" applyFont="1" applyAlignment="1">
      <alignment wrapText="1"/>
    </xf>
    <xf numFmtId="0" fontId="7" fillId="0" borderId="0" xfId="70" applyAlignment="1">
      <alignment wrapText="1"/>
    </xf>
    <xf numFmtId="0" fontId="41" fillId="0" borderId="0" xfId="70" quotePrefix="1" applyFont="1" applyAlignment="1">
      <alignment wrapText="1"/>
    </xf>
    <xf numFmtId="0" fontId="7" fillId="0" borderId="0" xfId="70" applyFont="1" applyAlignment="1">
      <alignment vertical="center" wrapText="1"/>
    </xf>
    <xf numFmtId="0" fontId="7" fillId="0" borderId="0" xfId="70" quotePrefix="1" applyFont="1" applyFill="1" applyBorder="1" applyAlignment="1">
      <alignment horizontal="left" vertical="top" wrapText="1"/>
    </xf>
    <xf numFmtId="0" fontId="7" fillId="0" borderId="0" xfId="70" applyFont="1" applyFill="1" applyBorder="1" applyAlignment="1">
      <alignment wrapText="1"/>
    </xf>
    <xf numFmtId="0" fontId="7" fillId="48" borderId="0" xfId="70" applyFont="1" applyFill="1" applyBorder="1"/>
    <xf numFmtId="0" fontId="7" fillId="0" borderId="0" xfId="70" applyFont="1" applyFill="1" applyAlignment="1">
      <alignment horizontal="left" vertical="top" wrapText="1"/>
    </xf>
    <xf numFmtId="0" fontId="7" fillId="48" borderId="0" xfId="70" applyFont="1" applyFill="1" applyBorder="1" applyAlignment="1">
      <alignment horizontal="center" vertical="top"/>
    </xf>
    <xf numFmtId="10" fontId="7" fillId="14" borderId="0" xfId="67" applyFill="1" applyBorder="1">
      <alignment vertical="top"/>
    </xf>
    <xf numFmtId="166" fontId="7" fillId="0" borderId="2" xfId="67" applyNumberFormat="1" applyFont="1" applyFill="1" applyBorder="1" applyAlignment="1">
      <alignment vertical="center"/>
    </xf>
    <xf numFmtId="164" fontId="7" fillId="15" borderId="0" xfId="75" applyNumberFormat="1" applyBorder="1">
      <alignment vertical="top"/>
    </xf>
    <xf numFmtId="164" fontId="7" fillId="0" borderId="32" xfId="69" applyNumberFormat="1" applyFont="1" applyFill="1" applyBorder="1" applyAlignment="1"/>
    <xf numFmtId="167" fontId="7" fillId="0" borderId="29" xfId="69" applyNumberFormat="1" applyFont="1" applyFill="1" applyBorder="1"/>
    <xf numFmtId="164" fontId="7" fillId="47" borderId="2" xfId="69" applyNumberFormat="1" applyFont="1" applyFill="1" applyBorder="1" applyAlignment="1"/>
    <xf numFmtId="39" fontId="31" fillId="47" borderId="0" xfId="70" applyNumberFormat="1" applyFont="1" applyFill="1" applyBorder="1" applyAlignment="1">
      <alignment horizontal="center" vertical="center"/>
    </xf>
    <xf numFmtId="164" fontId="7" fillId="0" borderId="0" xfId="68" applyNumberFormat="1" applyFont="1" applyFill="1" applyBorder="1" applyAlignment="1">
      <alignment vertical="center"/>
    </xf>
    <xf numFmtId="43" fontId="7" fillId="0" borderId="0" xfId="73" applyNumberFormat="1">
      <alignment vertical="top"/>
    </xf>
    <xf numFmtId="164" fontId="7" fillId="0" borderId="0" xfId="71" applyNumberFormat="1" applyFont="1" applyFill="1" applyAlignment="1"/>
    <xf numFmtId="0" fontId="7" fillId="0" borderId="0" xfId="70" applyNumberFormat="1" applyFont="1" applyFill="1" applyBorder="1" applyAlignment="1">
      <alignment horizontal="right" vertical="center"/>
    </xf>
    <xf numFmtId="164" fontId="7" fillId="47" borderId="0" xfId="71" applyNumberFormat="1" applyFont="1" applyFill="1" applyBorder="1" applyAlignment="1">
      <alignment vertical="center"/>
    </xf>
    <xf numFmtId="164" fontId="7" fillId="13" borderId="0" xfId="83" applyNumberFormat="1">
      <alignment vertical="top"/>
    </xf>
    <xf numFmtId="0" fontId="7" fillId="47" borderId="0" xfId="70" applyNumberFormat="1" applyFont="1" applyFill="1" applyBorder="1" applyAlignment="1">
      <alignment vertical="center"/>
    </xf>
    <xf numFmtId="0" fontId="7" fillId="0" borderId="0" xfId="70" applyFont="1" applyFill="1" applyBorder="1" applyAlignment="1">
      <alignment horizontal="right" vertical="center"/>
    </xf>
    <xf numFmtId="0" fontId="7" fillId="47" borderId="0" xfId="70" applyFont="1" applyFill="1" applyBorder="1" applyAlignment="1">
      <alignment vertical="center"/>
    </xf>
    <xf numFmtId="167" fontId="7" fillId="0" borderId="2" xfId="69" applyNumberFormat="1" applyFont="1" applyFill="1" applyBorder="1"/>
    <xf numFmtId="0" fontId="7" fillId="0" borderId="0" xfId="70" applyFont="1" applyFill="1" applyBorder="1" applyAlignment="1">
      <alignment vertical="center"/>
    </xf>
    <xf numFmtId="0" fontId="7" fillId="47" borderId="0" xfId="70" applyFont="1" applyFill="1" applyBorder="1" applyAlignment="1">
      <alignment horizontal="right" vertical="center"/>
    </xf>
    <xf numFmtId="43" fontId="7" fillId="0" borderId="0" xfId="78" applyFill="1">
      <alignment vertical="top"/>
    </xf>
    <xf numFmtId="0" fontId="7" fillId="0" borderId="0" xfId="73" applyFont="1" applyAlignment="1">
      <alignment vertical="top"/>
    </xf>
    <xf numFmtId="0" fontId="7" fillId="47" borderId="0" xfId="73" applyFill="1">
      <alignment vertical="top"/>
    </xf>
    <xf numFmtId="43" fontId="7" fillId="15" borderId="33" xfId="75" applyBorder="1">
      <alignment vertical="top"/>
    </xf>
    <xf numFmtId="43" fontId="7" fillId="15" borderId="34" xfId="75" applyBorder="1">
      <alignment vertical="top"/>
    </xf>
    <xf numFmtId="43" fontId="7" fillId="15" borderId="28" xfId="75" applyBorder="1">
      <alignment vertical="top"/>
    </xf>
    <xf numFmtId="43" fontId="7" fillId="15" borderId="27" xfId="75" applyBorder="1">
      <alignment vertical="top"/>
    </xf>
    <xf numFmtId="43" fontId="7" fillId="15" borderId="36" xfId="75" applyBorder="1">
      <alignment vertical="top"/>
    </xf>
    <xf numFmtId="43" fontId="7" fillId="15" borderId="31" xfId="75" applyBorder="1">
      <alignment vertical="top"/>
    </xf>
    <xf numFmtId="43" fontId="7" fillId="13" borderId="32" xfId="78" applyFill="1" applyBorder="1">
      <alignment vertical="top"/>
    </xf>
    <xf numFmtId="43" fontId="7" fillId="52" borderId="32" xfId="84" applyNumberFormat="1" applyBorder="1">
      <alignment vertical="top"/>
    </xf>
    <xf numFmtId="43" fontId="7" fillId="13" borderId="14" xfId="78" applyFill="1" applyBorder="1">
      <alignment vertical="top"/>
    </xf>
    <xf numFmtId="43" fontId="7" fillId="52" borderId="14" xfId="84" applyNumberFormat="1" applyBorder="1">
      <alignment vertical="top"/>
    </xf>
    <xf numFmtId="43" fontId="7" fillId="13" borderId="29" xfId="78" applyFill="1" applyBorder="1">
      <alignment vertical="top"/>
    </xf>
    <xf numFmtId="43" fontId="7" fillId="52" borderId="29" xfId="84" applyNumberFormat="1" applyBorder="1">
      <alignment vertical="top"/>
    </xf>
    <xf numFmtId="0" fontId="15" fillId="0" borderId="0" xfId="73" applyFont="1">
      <alignment vertical="top"/>
    </xf>
    <xf numFmtId="0" fontId="7" fillId="0" borderId="1" xfId="73" applyBorder="1">
      <alignment vertical="top"/>
    </xf>
    <xf numFmtId="0" fontId="7" fillId="0" borderId="3" xfId="73" applyBorder="1">
      <alignment vertical="top"/>
    </xf>
    <xf numFmtId="43" fontId="7" fillId="52" borderId="33" xfId="84" applyNumberFormat="1" applyBorder="1">
      <alignment vertical="top"/>
    </xf>
    <xf numFmtId="0" fontId="7" fillId="0" borderId="35" xfId="73" applyBorder="1">
      <alignment vertical="top"/>
    </xf>
    <xf numFmtId="0" fontId="7" fillId="0" borderId="34" xfId="73" applyBorder="1">
      <alignment vertical="top"/>
    </xf>
    <xf numFmtId="43" fontId="7" fillId="52" borderId="28" xfId="84" applyNumberFormat="1" applyBorder="1">
      <alignment vertical="top"/>
    </xf>
    <xf numFmtId="0" fontId="7" fillId="0" borderId="0" xfId="73" applyBorder="1">
      <alignment vertical="top"/>
    </xf>
    <xf numFmtId="0" fontId="7" fillId="0" borderId="27" xfId="73" applyBorder="1">
      <alignment vertical="top"/>
    </xf>
    <xf numFmtId="43" fontId="7" fillId="52" borderId="36" xfId="84" applyNumberFormat="1" applyBorder="1">
      <alignment vertical="top"/>
    </xf>
    <xf numFmtId="0" fontId="7" fillId="0" borderId="30" xfId="73" applyBorder="1">
      <alignment vertical="top"/>
    </xf>
    <xf numFmtId="0" fontId="7" fillId="0" borderId="31" xfId="73" applyBorder="1">
      <alignment vertical="top"/>
    </xf>
    <xf numFmtId="0" fontId="9" fillId="5" borderId="1" xfId="82" applyNumberFormat="1">
      <alignment vertical="top"/>
    </xf>
    <xf numFmtId="0" fontId="7" fillId="0" borderId="2" xfId="73" applyBorder="1">
      <alignment vertical="top"/>
    </xf>
    <xf numFmtId="0" fontId="7" fillId="0" borderId="2" xfId="73" applyFont="1" applyBorder="1">
      <alignment vertical="top"/>
    </xf>
    <xf numFmtId="49" fontId="7" fillId="21" borderId="2" xfId="86" applyFont="1" applyBorder="1">
      <alignment vertical="top"/>
    </xf>
    <xf numFmtId="49" fontId="7" fillId="21" borderId="0" xfId="86" applyFont="1" applyBorder="1">
      <alignment vertical="top"/>
    </xf>
    <xf numFmtId="0" fontId="7" fillId="16" borderId="0" xfId="73" applyFill="1">
      <alignment vertical="top"/>
    </xf>
    <xf numFmtId="2" fontId="7" fillId="12" borderId="0" xfId="73" applyNumberFormat="1" applyFill="1">
      <alignment vertical="top"/>
    </xf>
    <xf numFmtId="0" fontId="7" fillId="13" borderId="0" xfId="73" applyFont="1" applyFill="1">
      <alignment vertical="top"/>
    </xf>
    <xf numFmtId="0" fontId="7" fillId="9" borderId="0" xfId="73" applyFont="1" applyFill="1">
      <alignment vertical="top"/>
    </xf>
    <xf numFmtId="0" fontId="7" fillId="10" borderId="0" xfId="73" applyFont="1" applyFill="1">
      <alignment vertical="top"/>
    </xf>
    <xf numFmtId="0" fontId="8" fillId="0" borderId="0" xfId="73" applyFont="1">
      <alignment vertical="top"/>
    </xf>
    <xf numFmtId="0" fontId="13" fillId="0" borderId="0" xfId="73" applyFont="1" applyFill="1">
      <alignment vertical="top"/>
    </xf>
    <xf numFmtId="43" fontId="13" fillId="0" borderId="0" xfId="71" applyFont="1" applyFill="1">
      <alignment vertical="top"/>
    </xf>
    <xf numFmtId="43" fontId="7" fillId="53" borderId="2" xfId="78" applyBorder="1">
      <alignment vertical="top"/>
    </xf>
    <xf numFmtId="43" fontId="7" fillId="0" borderId="0" xfId="71" applyFont="1" applyFill="1" applyBorder="1">
      <alignment vertical="top"/>
    </xf>
    <xf numFmtId="1" fontId="10" fillId="0" borderId="0" xfId="73" applyNumberFormat="1" applyFont="1" applyFill="1">
      <alignment vertical="top"/>
    </xf>
    <xf numFmtId="1" fontId="7" fillId="0" borderId="0" xfId="73" applyNumberFormat="1" applyFill="1">
      <alignment vertical="top"/>
    </xf>
    <xf numFmtId="43" fontId="7" fillId="11" borderId="0" xfId="79">
      <alignment vertical="top"/>
    </xf>
    <xf numFmtId="0" fontId="7" fillId="7" borderId="0" xfId="73" applyFill="1">
      <alignment vertical="top"/>
    </xf>
    <xf numFmtId="0" fontId="11" fillId="0" borderId="0" xfId="73" applyFont="1">
      <alignment vertical="top"/>
    </xf>
    <xf numFmtId="43" fontId="7" fillId="13" borderId="0" xfId="71" applyFill="1">
      <alignment vertical="top"/>
    </xf>
    <xf numFmtId="43" fontId="7" fillId="15" borderId="0" xfId="71" applyFill="1">
      <alignment vertical="top"/>
    </xf>
    <xf numFmtId="43" fontId="7" fillId="6" borderId="0" xfId="71" applyFill="1">
      <alignment vertical="top"/>
    </xf>
    <xf numFmtId="0" fontId="11" fillId="0" borderId="0" xfId="73" applyFont="1" applyFill="1">
      <alignment vertical="top"/>
    </xf>
    <xf numFmtId="9" fontId="7" fillId="0" borderId="0" xfId="73" applyNumberFormat="1">
      <alignment vertical="top"/>
    </xf>
    <xf numFmtId="0" fontId="7" fillId="0" borderId="2" xfId="73" applyBorder="1" applyAlignment="1">
      <alignment horizontal="left" vertical="top" wrapText="1"/>
    </xf>
    <xf numFmtId="0" fontId="7" fillId="0" borderId="2" xfId="73" applyFont="1" applyBorder="1" applyAlignment="1">
      <alignment horizontal="left" vertical="top" wrapText="1"/>
    </xf>
    <xf numFmtId="0" fontId="7" fillId="0" borderId="0" xfId="73" applyFill="1">
      <alignment vertical="top"/>
    </xf>
    <xf numFmtId="0" fontId="7" fillId="0" borderId="0" xfId="73">
      <alignment vertical="top"/>
    </xf>
    <xf numFmtId="0" fontId="7" fillId="0" borderId="0" xfId="73" applyFont="1">
      <alignment vertical="top"/>
    </xf>
    <xf numFmtId="43" fontId="7" fillId="14" borderId="0" xfId="80">
      <alignment vertical="top"/>
    </xf>
    <xf numFmtId="43" fontId="7" fillId="8" borderId="0" xfId="76">
      <alignment vertical="top"/>
    </xf>
    <xf numFmtId="49" fontId="11" fillId="0" borderId="0" xfId="74">
      <alignment vertical="top"/>
    </xf>
    <xf numFmtId="49" fontId="9" fillId="5" borderId="1" xfId="88">
      <alignment vertical="top"/>
    </xf>
    <xf numFmtId="43" fontId="7" fillId="52" borderId="0" xfId="84">
      <alignment vertical="top"/>
    </xf>
    <xf numFmtId="0" fontId="7" fillId="0" borderId="2" xfId="0" applyFont="1" applyBorder="1" applyAlignment="1">
      <alignment horizontal="left" vertical="top" wrapText="1"/>
    </xf>
    <xf numFmtId="0" fontId="0" fillId="0" borderId="0" xfId="0" applyFill="1" applyBorder="1">
      <alignment vertical="top"/>
    </xf>
    <xf numFmtId="170" fontId="7" fillId="52" borderId="2" xfId="84" applyNumberFormat="1" applyBorder="1">
      <alignment vertical="top"/>
    </xf>
    <xf numFmtId="0" fontId="0" fillId="0" borderId="2" xfId="0" applyFill="1" applyBorder="1">
      <alignment vertical="top"/>
    </xf>
    <xf numFmtId="49" fontId="8" fillId="21" borderId="1" xfId="81">
      <alignment vertical="top"/>
    </xf>
    <xf numFmtId="49" fontId="9" fillId="5" borderId="1" xfId="82">
      <alignment vertical="top"/>
    </xf>
    <xf numFmtId="164" fontId="7" fillId="0" borderId="0" xfId="83" applyNumberFormat="1" applyFill="1">
      <alignment vertical="top"/>
    </xf>
    <xf numFmtId="43" fontId="7" fillId="52" borderId="0" xfId="84" applyNumberFormat="1">
      <alignment vertical="top"/>
    </xf>
    <xf numFmtId="49" fontId="7" fillId="0" borderId="32" xfId="87" applyFont="1" applyBorder="1">
      <alignment vertical="top"/>
    </xf>
    <xf numFmtId="49" fontId="7" fillId="0" borderId="14" xfId="87" applyFont="1" applyBorder="1">
      <alignment vertical="top"/>
    </xf>
    <xf numFmtId="49" fontId="7" fillId="0" borderId="29" xfId="87" applyFont="1" applyBorder="1">
      <alignment vertical="top"/>
    </xf>
    <xf numFmtId="49" fontId="7" fillId="0" borderId="0" xfId="87" applyFont="1">
      <alignment vertical="top"/>
    </xf>
    <xf numFmtId="49" fontId="8" fillId="0" borderId="0" xfId="87" applyFont="1">
      <alignment vertical="top"/>
    </xf>
    <xf numFmtId="43" fontId="7" fillId="13" borderId="0" xfId="83">
      <alignment vertical="top"/>
    </xf>
    <xf numFmtId="49" fontId="10" fillId="0" borderId="0" xfId="72">
      <alignment vertical="top"/>
    </xf>
    <xf numFmtId="170" fontId="7" fillId="52" borderId="0" xfId="84" applyNumberFormat="1">
      <alignment vertical="top"/>
    </xf>
    <xf numFmtId="164" fontId="7" fillId="52" borderId="0" xfId="84" applyNumberFormat="1">
      <alignment vertical="top"/>
    </xf>
    <xf numFmtId="39" fontId="8" fillId="0" borderId="0" xfId="85" applyNumberFormat="1" applyFont="1" applyBorder="1" applyAlignment="1" applyProtection="1"/>
    <xf numFmtId="49" fontId="8" fillId="21" borderId="1" xfId="86">
      <alignment vertical="top"/>
    </xf>
    <xf numFmtId="0" fontId="0" fillId="0" borderId="0" xfId="0" applyFill="1">
      <alignment vertical="top"/>
    </xf>
    <xf numFmtId="0" fontId="7" fillId="0" borderId="0" xfId="0" applyFont="1">
      <alignment vertical="top"/>
    </xf>
    <xf numFmtId="49" fontId="8" fillId="0" borderId="0" xfId="87">
      <alignment vertical="top"/>
    </xf>
    <xf numFmtId="0" fontId="0" fillId="0" borderId="0" xfId="0">
      <alignment vertical="top"/>
    </xf>
    <xf numFmtId="0" fontId="9" fillId="5" borderId="1" xfId="88" applyNumberFormat="1">
      <alignment vertical="top"/>
    </xf>
    <xf numFmtId="0" fontId="0" fillId="16" borderId="0" xfId="0" applyFill="1">
      <alignment vertical="top"/>
    </xf>
    <xf numFmtId="0" fontId="3" fillId="0" borderId="0" xfId="0" applyFont="1" applyAlignment="1"/>
    <xf numFmtId="0" fontId="3" fillId="0" borderId="0" xfId="0" applyFont="1" applyBorder="1" applyAlignment="1"/>
    <xf numFmtId="0" fontId="51" fillId="0" borderId="0" xfId="0" applyFont="1" applyFill="1" applyBorder="1" applyAlignment="1"/>
    <xf numFmtId="0" fontId="52" fillId="0" borderId="0" xfId="0" applyFont="1" applyFill="1" applyBorder="1" applyAlignment="1"/>
    <xf numFmtId="0" fontId="52" fillId="0" borderId="0" xfId="0" applyFont="1" applyAlignment="1"/>
    <xf numFmtId="49" fontId="14" fillId="5" borderId="1" xfId="88" applyFont="1">
      <alignment vertical="top"/>
    </xf>
    <xf numFmtId="43" fontId="7" fillId="0" borderId="0" xfId="79" applyFill="1">
      <alignment vertical="top"/>
    </xf>
    <xf numFmtId="43" fontId="7" fillId="0" borderId="0" xfId="76" applyFill="1">
      <alignment vertical="top"/>
    </xf>
    <xf numFmtId="0" fontId="7" fillId="0" borderId="0" xfId="73" applyAlignment="1">
      <alignment horizontal="left" vertical="top"/>
    </xf>
    <xf numFmtId="0" fontId="22" fillId="0" borderId="2" xfId="123" applyFill="1" applyBorder="1">
      <alignment vertical="top"/>
    </xf>
    <xf numFmtId="0" fontId="22" fillId="0" borderId="2" xfId="123" applyBorder="1">
      <alignment vertical="top"/>
    </xf>
    <xf numFmtId="0" fontId="3" fillId="13" borderId="2" xfId="0" applyFont="1" applyFill="1" applyBorder="1" applyAlignment="1"/>
    <xf numFmtId="0" fontId="3" fillId="6" borderId="29" xfId="0" applyFont="1" applyFill="1" applyBorder="1" applyAlignment="1"/>
    <xf numFmtId="0" fontId="3" fillId="14" borderId="14" xfId="0" applyFont="1" applyFill="1" applyBorder="1" applyAlignment="1"/>
    <xf numFmtId="0" fontId="0" fillId="0" borderId="14" xfId="0" applyBorder="1" applyAlignment="1"/>
    <xf numFmtId="0" fontId="0" fillId="0" borderId="32" xfId="0" applyBorder="1" applyAlignment="1"/>
    <xf numFmtId="0" fontId="3" fillId="54" borderId="29" xfId="0" applyFont="1" applyFill="1" applyBorder="1" applyAlignment="1"/>
    <xf numFmtId="0" fontId="3" fillId="54" borderId="14" xfId="0" applyFont="1" applyFill="1" applyBorder="1" applyAlignment="1"/>
    <xf numFmtId="0" fontId="3" fillId="55" borderId="14" xfId="0" applyFont="1" applyFill="1" applyBorder="1" applyAlignment="1"/>
    <xf numFmtId="0" fontId="3" fillId="56" borderId="14" xfId="0" applyFont="1" applyFill="1" applyBorder="1" applyAlignment="1"/>
    <xf numFmtId="0" fontId="3" fillId="57" borderId="29" xfId="0" applyFont="1" applyFill="1" applyBorder="1" applyAlignment="1"/>
    <xf numFmtId="0" fontId="3" fillId="6" borderId="14" xfId="0" applyFont="1" applyFill="1" applyBorder="1" applyAlignment="1"/>
    <xf numFmtId="0" fontId="3" fillId="58" borderId="14" xfId="0" applyFont="1" applyFill="1" applyBorder="1" applyAlignment="1"/>
    <xf numFmtId="0" fontId="3" fillId="13" borderId="29" xfId="0" applyFont="1" applyFill="1" applyBorder="1" applyAlignment="1"/>
    <xf numFmtId="0" fontId="3" fillId="0" borderId="32" xfId="0" applyFont="1" applyFill="1" applyBorder="1" applyAlignment="1"/>
    <xf numFmtId="14" fontId="7" fillId="52" borderId="2" xfId="84" applyNumberFormat="1" applyBorder="1">
      <alignment vertical="top"/>
    </xf>
    <xf numFmtId="43" fontId="7" fillId="52" borderId="36" xfId="84" applyBorder="1">
      <alignment vertical="top"/>
    </xf>
    <xf numFmtId="43" fontId="7" fillId="52" borderId="28" xfId="84" applyBorder="1">
      <alignment vertical="top"/>
    </xf>
    <xf numFmtId="43" fontId="7" fillId="52" borderId="33" xfId="84" applyBorder="1">
      <alignment vertical="top"/>
    </xf>
    <xf numFmtId="43" fontId="7" fillId="52" borderId="4" xfId="84" applyBorder="1">
      <alignment vertical="top"/>
    </xf>
    <xf numFmtId="0" fontId="0" fillId="59" borderId="0" xfId="0" applyFill="1">
      <alignment vertical="top"/>
    </xf>
    <xf numFmtId="170" fontId="7" fillId="59" borderId="2" xfId="84" applyNumberFormat="1" applyFill="1" applyBorder="1">
      <alignment vertical="top"/>
    </xf>
    <xf numFmtId="170" fontId="22" fillId="59" borderId="2" xfId="123" applyNumberFormat="1" applyFill="1" applyBorder="1">
      <alignment vertical="top"/>
    </xf>
    <xf numFmtId="0" fontId="7" fillId="48" borderId="18" xfId="70" applyNumberFormat="1" applyFont="1" applyFill="1" applyBorder="1" applyAlignment="1">
      <alignment horizontal="left" vertical="top" wrapText="1"/>
    </xf>
    <xf numFmtId="0" fontId="7" fillId="48" borderId="20" xfId="70" applyNumberFormat="1" applyFont="1" applyFill="1" applyBorder="1" applyAlignment="1">
      <alignment horizontal="left" vertical="top" wrapText="1"/>
    </xf>
    <xf numFmtId="0" fontId="7" fillId="48" borderId="22" xfId="70" applyNumberFormat="1" applyFont="1" applyFill="1" applyBorder="1" applyAlignment="1">
      <alignment horizontal="left" vertical="top" wrapText="1"/>
    </xf>
  </cellXfs>
  <cellStyles count="126">
    <cellStyle name=" 1" xfId="62" xr:uid="{00000000-0005-0000-0000-000000000000}"/>
    <cellStyle name=" 2" xfId="61" xr:uid="{00000000-0005-0000-0000-000001000000}"/>
    <cellStyle name=" 3" xfId="64" xr:uid="{00000000-0005-0000-0000-000002000000}"/>
    <cellStyle name=" 4" xfId="63" xr:uid="{00000000-0005-0000-0000-000003000000}"/>
    <cellStyle name=" 5" xfId="60" xr:uid="{00000000-0005-0000-0000-000004000000}"/>
    <cellStyle name=" 6" xfId="59" xr:uid="{00000000-0005-0000-0000-000005000000}"/>
    <cellStyle name="_kop1 Bladtitel" xfId="88" xr:uid="{00000000-0005-0000-0000-000006000000}"/>
    <cellStyle name="_kop1 Bladtitel 3" xfId="82" xr:uid="{00000000-0005-0000-0000-000007000000}"/>
    <cellStyle name="_kop2 Bloktitel" xfId="86" xr:uid="{00000000-0005-0000-0000-000008000000}"/>
    <cellStyle name="_kop2 Bloktitel 3" xfId="81" xr:uid="{00000000-0005-0000-0000-000009000000}"/>
    <cellStyle name="_kop3 Subkop" xfId="87" xr:uid="{00000000-0005-0000-0000-00000A000000}"/>
    <cellStyle name="20% - Accent1" xfId="25" builtinId="30" hidden="1"/>
    <cellStyle name="20% - Accent1" xfId="100" builtinId="30" hidden="1" customBuiltin="1"/>
    <cellStyle name="20% - Accent2" xfId="29" builtinId="34" hidden="1"/>
    <cellStyle name="20% - Accent2" xfId="104" builtinId="34" hidden="1" customBuiltin="1"/>
    <cellStyle name="20% - Accent3" xfId="33" builtinId="38" hidden="1"/>
    <cellStyle name="20% - Accent3" xfId="108" builtinId="38" hidden="1" customBuiltin="1"/>
    <cellStyle name="20% - Accent4" xfId="37" builtinId="42" hidden="1"/>
    <cellStyle name="20% - Accent4" xfId="112" builtinId="42" hidden="1" customBuiltin="1"/>
    <cellStyle name="20% - Accent5" xfId="41" builtinId="46" hidden="1"/>
    <cellStyle name="20% - Accent5" xfId="116" builtinId="46" hidden="1" customBuiltin="1"/>
    <cellStyle name="20% - Accent6" xfId="45" builtinId="50" hidden="1"/>
    <cellStyle name="20% - Accent6" xfId="120" builtinId="50" hidden="1" customBuiltin="1"/>
    <cellStyle name="40% - Accent1" xfId="26" builtinId="31" hidden="1"/>
    <cellStyle name="40% - Accent1" xfId="101" builtinId="31" hidden="1" customBuiltin="1"/>
    <cellStyle name="40% - Accent2" xfId="30" builtinId="35" hidden="1"/>
    <cellStyle name="40% - Accent2" xfId="105" builtinId="35" hidden="1" customBuiltin="1"/>
    <cellStyle name="40% - Accent3" xfId="34" builtinId="39" hidden="1"/>
    <cellStyle name="40% - Accent3" xfId="109" builtinId="39" hidden="1" customBuiltin="1"/>
    <cellStyle name="40% - Accent4" xfId="38" builtinId="43" hidden="1"/>
    <cellStyle name="40% - Accent4" xfId="113" builtinId="43" hidden="1" customBuiltin="1"/>
    <cellStyle name="40% - Accent5" xfId="42" builtinId="47" hidden="1"/>
    <cellStyle name="40% - Accent5" xfId="117" builtinId="47" hidden="1" customBuiltin="1"/>
    <cellStyle name="40% - Accent6" xfId="46" builtinId="51" hidden="1"/>
    <cellStyle name="40% - Accent6" xfId="121" builtinId="51" hidden="1" customBuiltin="1"/>
    <cellStyle name="60% - Accent1" xfId="27" builtinId="32" hidden="1"/>
    <cellStyle name="60% - Accent1" xfId="102" builtinId="32" hidden="1" customBuiltin="1"/>
    <cellStyle name="60% - Accent2" xfId="31" builtinId="36" hidden="1"/>
    <cellStyle name="60% - Accent2" xfId="106" builtinId="36" hidden="1" customBuiltin="1"/>
    <cellStyle name="60% - Accent3" xfId="35" builtinId="40" hidden="1"/>
    <cellStyle name="60% - Accent3" xfId="110" builtinId="40" hidden="1" customBuiltin="1"/>
    <cellStyle name="60% - Accent4" xfId="39" builtinId="44" hidden="1"/>
    <cellStyle name="60% - Accent4" xfId="114" builtinId="44" hidden="1" customBuiltin="1"/>
    <cellStyle name="60% - Accent5" xfId="43" builtinId="48" hidden="1"/>
    <cellStyle name="60% - Accent5" xfId="118" builtinId="48" hidden="1" customBuiltin="1"/>
    <cellStyle name="60% - Accent6" xfId="47" builtinId="52" hidden="1"/>
    <cellStyle name="60% - Accent6" xfId="122" builtinId="52" hidden="1" customBuiltin="1"/>
    <cellStyle name="Accent1" xfId="24" builtinId="29" hidden="1"/>
    <cellStyle name="Accent1" xfId="99" builtinId="29" hidden="1" customBuiltin="1"/>
    <cellStyle name="Accent2" xfId="28" builtinId="33" hidden="1"/>
    <cellStyle name="Accent2" xfId="103" builtinId="33" hidden="1" customBuiltin="1"/>
    <cellStyle name="Accent3" xfId="32" builtinId="37" hidden="1"/>
    <cellStyle name="Accent3" xfId="107" builtinId="37" hidden="1" customBuiltin="1"/>
    <cellStyle name="Accent4" xfId="36" builtinId="41" hidden="1"/>
    <cellStyle name="Accent4" xfId="111" builtinId="41" hidden="1" customBuiltin="1"/>
    <cellStyle name="Accent5" xfId="40" builtinId="45" hidden="1"/>
    <cellStyle name="Accent5" xfId="115" builtinId="45" hidden="1" customBuiltin="1"/>
    <cellStyle name="Accent6" xfId="44" builtinId="49" hidden="1"/>
    <cellStyle name="Accent6" xfId="119" builtinId="49" hidden="1" customBuiltin="1"/>
    <cellStyle name="Bad" xfId="2" hidden="1" xr:uid="{00000000-0005-0000-0000-00003B000000}"/>
    <cellStyle name="Berekening" xfId="6" builtinId="22" hidden="1"/>
    <cellStyle name="Berekening" xfId="52" builtinId="22" hidden="1" customBuiltin="1"/>
    <cellStyle name="Cel (tussen)resultaat" xfId="80" xr:uid="{00000000-0005-0000-0000-00003F000000}"/>
    <cellStyle name="Cel Berekening" xfId="83" xr:uid="{00000000-0005-0000-0000-000040000000}"/>
    <cellStyle name="Cel Bijzonderheid" xfId="79" xr:uid="{00000000-0005-0000-0000-000041000000}"/>
    <cellStyle name="Cel Input" xfId="78" xr:uid="{00000000-0005-0000-0000-000042000000}"/>
    <cellStyle name="Cel Input Data" xfId="84" xr:uid="{00000000-0005-0000-0000-000043000000}"/>
    <cellStyle name="Cel n.v.t. (leeg)" xfId="77" xr:uid="{00000000-0005-0000-0000-000044000000}"/>
    <cellStyle name="Cel PM extern" xfId="76" xr:uid="{00000000-0005-0000-0000-000045000000}"/>
    <cellStyle name="Cel Verwijzing" xfId="75" xr:uid="{00000000-0005-0000-0000-000046000000}"/>
    <cellStyle name="Check Cell" xfId="8" hidden="1" xr:uid="{00000000-0005-0000-0000-000047000000}"/>
    <cellStyle name="Controlecel" xfId="97" builtinId="23" hidden="1" customBuiltin="1"/>
    <cellStyle name="D_Lanvin BP Roth croissance 03 en 04 " xfId="89" xr:uid="{00000000-0005-0000-0000-00004F000000}"/>
    <cellStyle name="Explanatory Text" xfId="22" hidden="1" xr:uid="{00000000-0005-0000-0000-000050000000}"/>
    <cellStyle name="Gekoppelde cel" xfId="7" builtinId="24" hidden="1"/>
    <cellStyle name="Gekoppelde cel" xfId="54" builtinId="24" hidden="1" customBuiltin="1"/>
    <cellStyle name="Gevolgde hyperlink" xfId="48" builtinId="9" hidden="1"/>
    <cellStyle name="Goed" xfId="1" builtinId="26" hidden="1"/>
    <cellStyle name="Goed" xfId="53" builtinId="26" hidden="1" customBuiltin="1"/>
    <cellStyle name="Heading 1" xfId="17" hidden="1" xr:uid="{00000000-0005-0000-0000-000055000000}"/>
    <cellStyle name="Heading 2" xfId="18" hidden="1" xr:uid="{00000000-0005-0000-0000-000057000000}"/>
    <cellStyle name="Heading 3" xfId="19" hidden="1" xr:uid="{00000000-0005-0000-0000-000059000000}"/>
    <cellStyle name="Heading 4" xfId="20" hidden="1" xr:uid="{00000000-0005-0000-0000-00005B000000}"/>
    <cellStyle name="Hyperlink" xfId="10" builtinId="8" hidden="1"/>
    <cellStyle name="Hyperlink" xfId="49" builtinId="8" hidden="1" customBuiltin="1"/>
    <cellStyle name="Hyperlink" xfId="123" builtinId="8"/>
    <cellStyle name="Input" xfId="4" hidden="1" xr:uid="{00000000-0005-0000-0000-00005F000000}"/>
    <cellStyle name="Invoer" xfId="95" builtinId="20" hidden="1" customBuiltin="1"/>
    <cellStyle name="Komma" xfId="11" builtinId="3" hidden="1"/>
    <cellStyle name="Komma" xfId="50" builtinId="3" hidden="1"/>
    <cellStyle name="Komma" xfId="71" builtinId="3"/>
    <cellStyle name="Komma [0]" xfId="12" builtinId="6" hidden="1"/>
    <cellStyle name="Komma 10 2 2" xfId="69" xr:uid="{00000000-0005-0000-0000-000061000000}"/>
    <cellStyle name="Komma 14 2" xfId="68" xr:uid="{00000000-0005-0000-0000-000062000000}"/>
    <cellStyle name="Komma 2" xfId="65" xr:uid="{00000000-0005-0000-0000-000063000000}"/>
    <cellStyle name="Kop 1" xfId="90" builtinId="16" hidden="1" customBuiltin="1"/>
    <cellStyle name="Kop 2" xfId="91" builtinId="17" hidden="1" customBuiltin="1"/>
    <cellStyle name="Kop 3" xfId="92" builtinId="18" hidden="1" customBuiltin="1"/>
    <cellStyle name="Kop 4" xfId="93" builtinId="19" hidden="1" customBuiltin="1"/>
    <cellStyle name="Neutraal" xfId="3" builtinId="28" hidden="1"/>
    <cellStyle name="Neutraal" xfId="55" builtinId="28" hidden="1" customBuiltin="1"/>
    <cellStyle name="Note" xfId="9" hidden="1" xr:uid="{00000000-0005-0000-0000-000069000000}"/>
    <cellStyle name="Ongeldig" xfId="94" builtinId="27" hidden="1" customBuiltin="1"/>
    <cellStyle name="Opm. INTERN" xfId="74" xr:uid="{00000000-0005-0000-0000-00006A000000}"/>
    <cellStyle name="Output" xfId="5" hidden="1" xr:uid="{00000000-0005-0000-0000-00006B000000}"/>
    <cellStyle name="Procent" xfId="15" builtinId="5" hidden="1"/>
    <cellStyle name="Procent" xfId="51" builtinId="5" hidden="1"/>
    <cellStyle name="Procent" xfId="67" builtinId="5"/>
    <cellStyle name="Standaard" xfId="0" builtinId="0" customBuiltin="1"/>
    <cellStyle name="Standaard 2" xfId="70" xr:uid="{00000000-0005-0000-0000-000070000000}"/>
    <cellStyle name="Standaard 2 3 2 2" xfId="125" xr:uid="{311D6F2C-CF82-4BBF-B99F-2BB21355BA8A}"/>
    <cellStyle name="Standaard 3" xfId="66" xr:uid="{00000000-0005-0000-0000-000071000000}"/>
    <cellStyle name="Standaard 3 4 2" xfId="124" xr:uid="{41940C38-1F7D-4201-A7F3-7EC041FAE874}"/>
    <cellStyle name="Standaard ACM-DE" xfId="73" xr:uid="{00000000-0005-0000-0000-000072000000}"/>
    <cellStyle name="Standaard_Tabellen - CIV2_Format import PRD en Database voor NE6R (concept) v1 2" xfId="85" xr:uid="{00000000-0005-0000-0000-000073000000}"/>
    <cellStyle name="Titel" xfId="16" builtinId="15" hidden="1"/>
    <cellStyle name="Titel" xfId="56" builtinId="15" hidden="1" customBuiltin="1"/>
    <cellStyle name="Toelichting" xfId="72" xr:uid="{00000000-0005-0000-0000-000076000000}"/>
    <cellStyle name="Totaal" xfId="23" builtinId="25" hidden="1"/>
    <cellStyle name="Totaal" xfId="57" builtinId="25" hidden="1" customBuiltin="1"/>
    <cellStyle name="Uitvoer" xfId="96" builtinId="21" hidden="1" customBuiltin="1"/>
    <cellStyle name="Valuta" xfId="13" builtinId="4" hidden="1"/>
    <cellStyle name="Valuta [0]" xfId="14" builtinId="7" hidden="1"/>
    <cellStyle name="Verklarende tekst" xfId="98" builtinId="53" hidden="1" customBuiltin="1"/>
    <cellStyle name="Waarschuwingstekst" xfId="21" builtinId="11" hidden="1"/>
    <cellStyle name="Waarschuwingstekst" xfId="58" builtinId="11" hidden="1" customBuiltin="1"/>
  </cellStyles>
  <dxfs count="16">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FFFFCC"/>
      <color rgb="FFCCFFCC"/>
      <color rgb="FFFFCC99"/>
      <color rgb="FFCCC8D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a:extLst>
            <a:ext uri="{FF2B5EF4-FFF2-40B4-BE49-F238E27FC236}">
              <a16:creationId xmlns:a16="http://schemas.microsoft.com/office/drawing/2014/main" id="{00000000-0008-0000-0100-000002000000}"/>
            </a:ext>
          </a:extLst>
        </xdr:cNvPr>
        <xdr:cNvSpPr/>
      </xdr:nvSpPr>
      <xdr:spPr>
        <a:xfrm>
          <a:off x="5633250" y="3541780"/>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a:extLst>
            <a:ext uri="{FF2B5EF4-FFF2-40B4-BE49-F238E27FC236}">
              <a16:creationId xmlns:a16="http://schemas.microsoft.com/office/drawing/2014/main" id="{00000000-0008-0000-0100-000003000000}"/>
            </a:ext>
          </a:extLst>
        </xdr:cNvPr>
        <xdr:cNvSpPr/>
      </xdr:nvSpPr>
      <xdr:spPr>
        <a:xfrm>
          <a:off x="3067051" y="3530555"/>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2023</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a:extLst>
            <a:ext uri="{FF2B5EF4-FFF2-40B4-BE49-F238E27FC236}">
              <a16:creationId xmlns:a16="http://schemas.microsoft.com/office/drawing/2014/main" id="{00000000-0008-0000-0100-000004000000}"/>
            </a:ext>
          </a:extLst>
        </xdr:cNvPr>
        <xdr:cNvCxnSpPr>
          <a:stCxn id="6" idx="3"/>
          <a:endCxn id="3" idx="1"/>
        </xdr:cNvCxnSpPr>
      </xdr:nvCxnSpPr>
      <xdr:spPr>
        <a:xfrm flipV="1">
          <a:off x="2377807" y="3912968"/>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a:extLst>
            <a:ext uri="{FF2B5EF4-FFF2-40B4-BE49-F238E27FC236}">
              <a16:creationId xmlns:a16="http://schemas.microsoft.com/office/drawing/2014/main" id="{00000000-0008-0000-0100-000005000000}"/>
            </a:ext>
          </a:extLst>
        </xdr:cNvPr>
        <xdr:cNvCxnSpPr>
          <a:stCxn id="3" idx="3"/>
          <a:endCxn id="2" idx="1"/>
        </xdr:cNvCxnSpPr>
      </xdr:nvCxnSpPr>
      <xdr:spPr>
        <a:xfrm>
          <a:off x="4880083" y="3912968"/>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a:extLst>
            <a:ext uri="{FF2B5EF4-FFF2-40B4-BE49-F238E27FC236}">
              <a16:creationId xmlns:a16="http://schemas.microsoft.com/office/drawing/2014/main" id="{00000000-0008-0000-0100-000006000000}"/>
            </a:ext>
          </a:extLst>
        </xdr:cNvPr>
        <xdr:cNvSpPr/>
      </xdr:nvSpPr>
      <xdr:spPr>
        <a:xfrm>
          <a:off x="179293" y="3567395"/>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a:extLst>
            <a:ext uri="{FF2B5EF4-FFF2-40B4-BE49-F238E27FC236}">
              <a16:creationId xmlns:a16="http://schemas.microsoft.com/office/drawing/2014/main" id="{00000000-0008-0000-0100-000007000000}"/>
            </a:ext>
          </a:extLst>
        </xdr:cNvPr>
        <xdr:cNvSpPr/>
      </xdr:nvSpPr>
      <xdr:spPr>
        <a:xfrm>
          <a:off x="3070410" y="2088216"/>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a:extLst>
            <a:ext uri="{FF2B5EF4-FFF2-40B4-BE49-F238E27FC236}">
              <a16:creationId xmlns:a16="http://schemas.microsoft.com/office/drawing/2014/main" id="{00000000-0008-0000-0100-000008000000}"/>
            </a:ext>
          </a:extLst>
        </xdr:cNvPr>
        <xdr:cNvCxnSpPr>
          <a:stCxn id="7" idx="2"/>
          <a:endCxn id="3" idx="0"/>
        </xdr:cNvCxnSpPr>
      </xdr:nvCxnSpPr>
      <xdr:spPr>
        <a:xfrm>
          <a:off x="3972164" y="2853040"/>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sis.acm.local/sites/samenwerken/directies/de/de-werkruimtes/tarievenbesluiten-rnb-2019/Achtergrondinfo/16349_regionaal-netbeheerders-elektriciteit-2017-2021-so-be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Import gegevens --&gt;"/>
      <sheetName val="Categorie-indeling AD"/>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sheetData sheetId="1"/>
      <sheetData sheetId="2">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cm.nl/nl/publicaties/tarievenbesluit-rendo-elektriciteit-2022" TargetMode="External"/><Relationship Id="rId1" Type="http://schemas.openxmlformats.org/officeDocument/2006/relationships/hyperlink" Target="https://www.acm.nl/nl/publicaties/x-factorberekening-regionale-netbeheerders-elektriciteit-2022-202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C8D9"/>
  </sheetPr>
  <dimension ref="B2:C37"/>
  <sheetViews>
    <sheetView showGridLines="0" tabSelected="1" zoomScale="85" zoomScaleNormal="85" workbookViewId="0">
      <pane ySplit="3" topLeftCell="A4" activePane="bottomLeft" state="frozen"/>
      <selection activeCell="A4" sqref="A4"/>
      <selection pane="bottomLeft" activeCell="A4" sqref="A4"/>
    </sheetView>
  </sheetViews>
  <sheetFormatPr defaultColWidth="9.140625" defaultRowHeight="12.75"/>
  <cols>
    <col min="1" max="1" width="4" style="127" customWidth="1"/>
    <col min="2" max="2" width="39.85546875" style="127" customWidth="1"/>
    <col min="3" max="3" width="91.85546875" style="127" customWidth="1"/>
    <col min="4" max="16384" width="9.140625" style="127"/>
  </cols>
  <sheetData>
    <row r="2" spans="2:3" s="132" customFormat="1" ht="18">
      <c r="B2" s="132" t="s">
        <v>250</v>
      </c>
    </row>
    <row r="6" spans="2:3">
      <c r="B6" s="128"/>
    </row>
    <row r="13" spans="2:3" s="152" customFormat="1">
      <c r="B13" s="152" t="s">
        <v>0</v>
      </c>
    </row>
    <row r="14" spans="2:3" s="126" customFormat="1"/>
    <row r="15" spans="2:3">
      <c r="B15" s="125" t="s">
        <v>1</v>
      </c>
      <c r="C15" s="124" t="s">
        <v>326</v>
      </c>
    </row>
    <row r="16" spans="2:3">
      <c r="B16" s="125" t="s">
        <v>2</v>
      </c>
      <c r="C16" s="124" t="s">
        <v>292</v>
      </c>
    </row>
    <row r="17" spans="2:3">
      <c r="B17" s="125" t="s">
        <v>3</v>
      </c>
      <c r="C17" s="124"/>
    </row>
    <row r="18" spans="2:3">
      <c r="B18" s="125" t="s">
        <v>4</v>
      </c>
      <c r="C18" s="124" t="s">
        <v>64</v>
      </c>
    </row>
    <row r="19" spans="2:3">
      <c r="B19" s="125" t="s">
        <v>5</v>
      </c>
      <c r="C19" s="124"/>
    </row>
    <row r="20" spans="2:3">
      <c r="B20" s="125" t="s">
        <v>6</v>
      </c>
      <c r="C20" s="124"/>
    </row>
    <row r="21" spans="2:3">
      <c r="B21" s="125" t="s">
        <v>7</v>
      </c>
      <c r="C21" s="124" t="s">
        <v>252</v>
      </c>
    </row>
    <row r="22" spans="2:3">
      <c r="B22" s="125" t="s">
        <v>8</v>
      </c>
      <c r="C22" s="124"/>
    </row>
    <row r="25" spans="2:3" s="152" customFormat="1">
      <c r="B25" s="152" t="s">
        <v>9</v>
      </c>
    </row>
    <row r="27" spans="2:3">
      <c r="B27" s="125" t="s">
        <v>10</v>
      </c>
      <c r="C27" s="124" t="s">
        <v>235</v>
      </c>
    </row>
    <row r="28" spans="2:3">
      <c r="B28" s="125" t="s">
        <v>11</v>
      </c>
      <c r="C28" s="124" t="s">
        <v>236</v>
      </c>
    </row>
    <row r="29" spans="2:3" ht="25.5">
      <c r="B29" s="125" t="s">
        <v>12</v>
      </c>
      <c r="C29" s="124" t="s">
        <v>237</v>
      </c>
    </row>
    <row r="30" spans="2:3">
      <c r="B30" s="125" t="s">
        <v>63</v>
      </c>
      <c r="C30" s="124" t="s">
        <v>235</v>
      </c>
    </row>
    <row r="31" spans="2:3">
      <c r="B31" s="125" t="s">
        <v>13</v>
      </c>
      <c r="C31" s="124"/>
    </row>
    <row r="32" spans="2:3">
      <c r="B32" s="125" t="s">
        <v>8</v>
      </c>
      <c r="C32" s="124"/>
    </row>
    <row r="35" spans="2:2" s="152" customFormat="1">
      <c r="B35" s="152" t="s">
        <v>15</v>
      </c>
    </row>
    <row r="37" spans="2:2">
      <c r="B37" s="127" t="s">
        <v>228</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CC"/>
  </sheetPr>
  <dimension ref="A2:R50"/>
  <sheetViews>
    <sheetView showGridLines="0" zoomScale="85" zoomScaleNormal="85" workbookViewId="0">
      <pane xSplit="5" ySplit="8" topLeftCell="F9" activePane="bottomRight" state="frozen"/>
      <selection activeCell="Q51" sqref="Q51"/>
      <selection pane="topRight" activeCell="Q51" sqref="Q51"/>
      <selection pane="bottomLeft" activeCell="Q51" sqref="Q51"/>
      <selection pane="bottomRight" activeCell="F9" sqref="F9"/>
    </sheetView>
  </sheetViews>
  <sheetFormatPr defaultColWidth="9.140625" defaultRowHeight="12.75"/>
  <cols>
    <col min="1" max="1" width="4" style="127" customWidth="1"/>
    <col min="2" max="2" width="60.5703125" style="127" customWidth="1"/>
    <col min="3" max="5" width="4.5703125" style="127" customWidth="1"/>
    <col min="6" max="6" width="2.7109375" style="127" customWidth="1"/>
    <col min="7" max="7" width="13.28515625" style="127" bestFit="1" customWidth="1"/>
    <col min="8" max="8" width="2.7109375" style="127" customWidth="1"/>
    <col min="9" max="9" width="31.28515625" style="127" bestFit="1" customWidth="1"/>
    <col min="10" max="10" width="2.7109375" style="127" customWidth="1"/>
    <col min="11" max="11" width="12.5703125" style="127" customWidth="1"/>
    <col min="12" max="12" width="2.7109375" style="127" customWidth="1"/>
    <col min="13" max="13" width="53.85546875" style="127" customWidth="1"/>
    <col min="14" max="14" width="2.7109375" style="127" customWidth="1"/>
    <col min="15" max="15" width="12.5703125" style="127" customWidth="1"/>
    <col min="16" max="16" width="2.7109375" style="127" customWidth="1"/>
    <col min="17" max="17" width="12.5703125" style="127" customWidth="1"/>
    <col min="18" max="18" width="2.7109375" style="127" customWidth="1"/>
    <col min="19" max="19" width="17.140625" style="127" customWidth="1"/>
    <col min="20" max="20" width="2.7109375" style="127" customWidth="1"/>
    <col min="21" max="21" width="13.7109375" style="127" customWidth="1"/>
    <col min="22" max="22" width="2.7109375" style="127" customWidth="1"/>
    <col min="23" max="37" width="13.7109375" style="127" customWidth="1"/>
    <col min="38" max="16384" width="9.140625" style="127"/>
  </cols>
  <sheetData>
    <row r="2" spans="1:17" s="157" customFormat="1" ht="18">
      <c r="B2" s="157" t="s">
        <v>240</v>
      </c>
    </row>
    <row r="3" spans="1:17">
      <c r="A3" s="74"/>
    </row>
    <row r="4" spans="1:17">
      <c r="A4" s="74"/>
      <c r="B4" s="155" t="s">
        <v>33</v>
      </c>
      <c r="C4" s="109"/>
      <c r="D4" s="109"/>
    </row>
    <row r="5" spans="1:17">
      <c r="A5" s="74"/>
      <c r="B5" s="73" t="s">
        <v>208</v>
      </c>
      <c r="C5" s="128"/>
      <c r="D5" s="128"/>
      <c r="G5" s="87"/>
      <c r="K5" s="87"/>
    </row>
    <row r="7" spans="1:17" s="152" customFormat="1">
      <c r="B7" s="152" t="s">
        <v>84</v>
      </c>
      <c r="G7" s="152" t="s">
        <v>31</v>
      </c>
      <c r="I7" s="152" t="s">
        <v>32</v>
      </c>
      <c r="K7" s="152" t="s">
        <v>194</v>
      </c>
      <c r="M7" s="152" t="s">
        <v>195</v>
      </c>
      <c r="Q7" s="152" t="s">
        <v>34</v>
      </c>
    </row>
    <row r="10" spans="1:17">
      <c r="Q10" s="72"/>
    </row>
    <row r="11" spans="1:17" s="152" customFormat="1">
      <c r="B11" s="152" t="s">
        <v>72</v>
      </c>
    </row>
    <row r="12" spans="1:17">
      <c r="B12" s="155"/>
    </row>
    <row r="13" spans="1:17">
      <c r="A13" s="94"/>
      <c r="B13" s="155" t="s">
        <v>241</v>
      </c>
      <c r="D13" s="71"/>
      <c r="G13" s="70" t="s">
        <v>249</v>
      </c>
      <c r="I13" s="69">
        <v>13077981.472779864</v>
      </c>
      <c r="K13" s="70"/>
      <c r="M13" s="166" t="s">
        <v>264</v>
      </c>
    </row>
    <row r="14" spans="1:17">
      <c r="A14" s="94"/>
      <c r="D14" s="68"/>
      <c r="G14" s="68"/>
      <c r="I14" s="68"/>
      <c r="K14" s="68"/>
      <c r="M14" s="87"/>
    </row>
    <row r="15" spans="1:17">
      <c r="A15" s="94"/>
      <c r="B15" s="127" t="s">
        <v>242</v>
      </c>
      <c r="D15" s="67"/>
      <c r="G15" s="70" t="s">
        <v>249</v>
      </c>
      <c r="I15" s="65">
        <f>SUMPRODUCT(Tarievenvoorstel!K21:K48,Tarievenvoorstel!O21:O48)</f>
        <v>0</v>
      </c>
      <c r="K15" s="66"/>
    </row>
    <row r="16" spans="1:17">
      <c r="A16" s="94"/>
      <c r="B16" s="127" t="s">
        <v>243</v>
      </c>
      <c r="D16" s="67"/>
      <c r="G16" s="70" t="s">
        <v>249</v>
      </c>
      <c r="I16" s="65">
        <f>SUMPRODUCT(Tarievenvoorstel!K54:K75,Tarievenvoorstel!O54:O75)</f>
        <v>3856390.7385666668</v>
      </c>
      <c r="K16" s="66"/>
    </row>
    <row r="17" spans="1:13">
      <c r="A17" s="94"/>
      <c r="B17" s="127" t="s">
        <v>244</v>
      </c>
      <c r="D17" s="67"/>
      <c r="G17" s="70" t="s">
        <v>249</v>
      </c>
      <c r="I17" s="65">
        <f>SUMPRODUCT(Tarievenvoorstel!K81:K97,Tarievenvoorstel!O81:O97)</f>
        <v>7666699.650766667</v>
      </c>
      <c r="K17" s="66"/>
    </row>
    <row r="18" spans="1:13">
      <c r="A18" s="94"/>
      <c r="B18" s="127" t="s">
        <v>245</v>
      </c>
      <c r="D18" s="67"/>
      <c r="G18" s="70" t="s">
        <v>249</v>
      </c>
      <c r="I18" s="65">
        <f>SUMPRODUCT(Tarievenvoorstel!K104:K105,Tarievenvoorstel!O104:O105)</f>
        <v>44842.693299999999</v>
      </c>
      <c r="K18" s="66"/>
    </row>
    <row r="19" spans="1:13">
      <c r="A19" s="94"/>
      <c r="B19" s="155" t="s">
        <v>70</v>
      </c>
      <c r="D19" s="67"/>
      <c r="G19" s="70" t="s">
        <v>249</v>
      </c>
      <c r="I19" s="65">
        <f>SUM(I15:I18)</f>
        <v>11567933.082633333</v>
      </c>
      <c r="K19" s="66"/>
    </row>
    <row r="20" spans="1:13">
      <c r="A20" s="94"/>
      <c r="D20" s="70"/>
      <c r="G20" s="68"/>
      <c r="I20" s="64"/>
      <c r="K20" s="68"/>
    </row>
    <row r="21" spans="1:13">
      <c r="A21" s="94"/>
      <c r="B21" s="127" t="s">
        <v>246</v>
      </c>
      <c r="D21" s="67"/>
      <c r="G21" s="70" t="s">
        <v>249</v>
      </c>
      <c r="I21" s="65">
        <f>SUMPRODUCT(Tarievenvoorstel!K111:K143,Tarievenvoorstel!O111:O143)</f>
        <v>1127609.8933333333</v>
      </c>
      <c r="K21" s="66"/>
    </row>
    <row r="22" spans="1:13">
      <c r="A22" s="94"/>
      <c r="B22" s="127" t="s">
        <v>247</v>
      </c>
      <c r="D22" s="63"/>
      <c r="G22" s="70" t="s">
        <v>249</v>
      </c>
      <c r="I22" s="65">
        <f>SUMPRODUCT(Tarievenvoorstel!K147:K194,Tarievenvoorstel!O147:O194)</f>
        <v>382403.53333333333</v>
      </c>
      <c r="K22" s="66"/>
    </row>
    <row r="23" spans="1:13">
      <c r="A23" s="94"/>
      <c r="B23" s="155" t="s">
        <v>71</v>
      </c>
      <c r="D23" s="67"/>
      <c r="G23" s="70" t="s">
        <v>249</v>
      </c>
      <c r="I23" s="65">
        <f>I22+I21</f>
        <v>1510013.4266666668</v>
      </c>
      <c r="K23" s="66"/>
    </row>
    <row r="24" spans="1:13">
      <c r="A24" s="94"/>
      <c r="D24" s="67"/>
      <c r="G24" s="66"/>
      <c r="I24" s="62"/>
      <c r="K24" s="66"/>
    </row>
    <row r="25" spans="1:13">
      <c r="A25" s="94"/>
      <c r="B25" s="155" t="s">
        <v>248</v>
      </c>
      <c r="D25" s="67"/>
      <c r="G25" s="70" t="s">
        <v>249</v>
      </c>
      <c r="I25" s="65">
        <f>SUM(I15:I18,I21:I22)</f>
        <v>13077946.509299999</v>
      </c>
      <c r="K25" s="70"/>
      <c r="M25" s="61"/>
    </row>
    <row r="26" spans="1:13">
      <c r="A26" s="94"/>
      <c r="B26" s="155"/>
      <c r="D26" s="67"/>
      <c r="G26" s="70"/>
      <c r="I26" s="60"/>
      <c r="K26" s="70"/>
      <c r="M26" s="61"/>
    </row>
    <row r="27" spans="1:13">
      <c r="A27" s="94"/>
      <c r="B27" s="109" t="s">
        <v>82</v>
      </c>
      <c r="D27" s="67"/>
      <c r="G27" s="70" t="s">
        <v>249</v>
      </c>
      <c r="I27" s="65">
        <f>I13-I25</f>
        <v>34.963479865342379</v>
      </c>
      <c r="K27" s="70"/>
    </row>
    <row r="28" spans="1:13">
      <c r="A28" s="94"/>
      <c r="D28" s="67"/>
      <c r="G28" s="70"/>
      <c r="I28" s="60"/>
      <c r="K28" s="70"/>
    </row>
    <row r="29" spans="1:13">
      <c r="A29" s="94"/>
      <c r="B29" s="155" t="s">
        <v>73</v>
      </c>
      <c r="C29" s="59"/>
      <c r="D29" s="59"/>
      <c r="I29" s="129" t="str">
        <f>IF(I25&gt;I13, "TARIEVENVOORSTEL VOLDOET NIET", "TARIEVENVOORSTEL VOLDOET")</f>
        <v>TARIEVENVOORSTEL VOLDOET</v>
      </c>
    </row>
    <row r="30" spans="1:13">
      <c r="A30" s="94"/>
    </row>
    <row r="31" spans="1:13" s="152" customFormat="1">
      <c r="B31" s="152" t="s">
        <v>74</v>
      </c>
    </row>
    <row r="33" spans="2:18">
      <c r="B33" s="127" t="s">
        <v>75</v>
      </c>
      <c r="G33" s="127" t="s">
        <v>67</v>
      </c>
      <c r="I33" s="58">
        <v>193936422.28066671</v>
      </c>
      <c r="M33" s="165" t="s">
        <v>229</v>
      </c>
      <c r="N33" s="165"/>
      <c r="O33" s="165"/>
      <c r="P33" s="165"/>
      <c r="Q33" s="165"/>
      <c r="R33" s="126"/>
    </row>
    <row r="35" spans="2:18">
      <c r="B35" s="127" t="s">
        <v>76</v>
      </c>
      <c r="G35" s="127" t="s">
        <v>67</v>
      </c>
      <c r="I35" s="65">
        <f>SUM(Tarievenvoorstel!K21:K105,Tarievenvoorstel!K111:K143,Tarievenvoorstel!K147:K194)</f>
        <v>193936422.28066671</v>
      </c>
    </row>
    <row r="37" spans="2:18">
      <c r="B37" s="127" t="s">
        <v>77</v>
      </c>
      <c r="I37" s="129" t="str">
        <f>IF(I35&gt;I33, "REKENVOLUME VOLDOET NIET", "REKENVOLUME VOLDOET")</f>
        <v>REKENVOLUME VOLDOET</v>
      </c>
    </row>
    <row r="39" spans="2:18" s="152" customFormat="1">
      <c r="B39" s="152" t="s">
        <v>193</v>
      </c>
    </row>
    <row r="41" spans="2:18">
      <c r="B41" s="127" t="s">
        <v>259</v>
      </c>
      <c r="G41" s="70" t="s">
        <v>234</v>
      </c>
      <c r="H41" s="67"/>
      <c r="I41" s="57">
        <v>9735449.2266452201</v>
      </c>
      <c r="J41" s="160"/>
      <c r="K41" s="68"/>
      <c r="L41" s="67"/>
      <c r="M41" s="166" t="s">
        <v>261</v>
      </c>
    </row>
    <row r="42" spans="2:18">
      <c r="B42" s="167" t="s">
        <v>258</v>
      </c>
      <c r="G42" s="70" t="s">
        <v>234</v>
      </c>
      <c r="H42" s="67"/>
      <c r="I42" s="56">
        <v>668536.33799999999</v>
      </c>
      <c r="J42" s="160"/>
      <c r="K42" s="68"/>
      <c r="L42" s="67"/>
      <c r="M42" s="166" t="s">
        <v>261</v>
      </c>
    </row>
    <row r="43" spans="2:18">
      <c r="B43" s="127" t="s">
        <v>260</v>
      </c>
      <c r="G43" s="70" t="s">
        <v>234</v>
      </c>
      <c r="H43" s="67"/>
      <c r="I43" s="65">
        <f>I41-I42</f>
        <v>9066912.8886452205</v>
      </c>
      <c r="J43" s="70"/>
      <c r="K43" s="68"/>
      <c r="L43" s="67"/>
      <c r="M43" s="68"/>
    </row>
    <row r="44" spans="2:18">
      <c r="G44" s="68"/>
      <c r="H44" s="67"/>
      <c r="I44" s="60"/>
      <c r="J44" s="70"/>
      <c r="K44" s="68"/>
      <c r="L44" s="67"/>
      <c r="M44" s="68"/>
    </row>
    <row r="45" spans="2:18">
      <c r="B45" s="127" t="s">
        <v>262</v>
      </c>
      <c r="G45" s="70" t="s">
        <v>249</v>
      </c>
      <c r="H45" s="67"/>
      <c r="I45" s="69">
        <v>13077981.472779864</v>
      </c>
      <c r="J45" s="160"/>
      <c r="K45" s="68"/>
      <c r="L45" s="67"/>
      <c r="M45" s="166" t="s">
        <v>264</v>
      </c>
    </row>
    <row r="46" spans="2:18">
      <c r="B46" s="167" t="s">
        <v>258</v>
      </c>
      <c r="G46" s="70" t="s">
        <v>249</v>
      </c>
      <c r="H46" s="67"/>
      <c r="I46" s="55">
        <f>I42</f>
        <v>668536.33799999999</v>
      </c>
      <c r="J46" s="160"/>
      <c r="K46" s="68"/>
      <c r="L46" s="67"/>
    </row>
    <row r="47" spans="2:18">
      <c r="B47" s="127" t="s">
        <v>263</v>
      </c>
      <c r="G47" s="70" t="s">
        <v>249</v>
      </c>
      <c r="H47" s="67"/>
      <c r="I47" s="65">
        <f>I45-I46</f>
        <v>12409445.134779865</v>
      </c>
      <c r="J47" s="160"/>
      <c r="K47" s="68"/>
      <c r="L47" s="67"/>
    </row>
    <row r="48" spans="2:18">
      <c r="G48" s="68"/>
      <c r="H48" s="67"/>
      <c r="I48" s="60"/>
      <c r="J48" s="160"/>
      <c r="K48" s="68"/>
      <c r="L48" s="67"/>
    </row>
    <row r="49" spans="2:12">
      <c r="B49" s="109" t="s">
        <v>146</v>
      </c>
      <c r="G49" s="68"/>
      <c r="H49" s="67"/>
      <c r="I49" s="54">
        <v>0</v>
      </c>
      <c r="J49" s="160"/>
      <c r="K49" s="68" t="s">
        <v>78</v>
      </c>
      <c r="L49" s="67"/>
    </row>
    <row r="50" spans="2:12">
      <c r="B50" s="109" t="s">
        <v>147</v>
      </c>
      <c r="G50" s="68" t="s">
        <v>79</v>
      </c>
      <c r="H50" s="68"/>
      <c r="I50" s="53">
        <f>((I47/ I43) - 1)*100%</f>
        <v>0.36865163338236129</v>
      </c>
      <c r="J50" s="68"/>
      <c r="K50" s="68" t="s">
        <v>80</v>
      </c>
      <c r="L50" s="68"/>
    </row>
  </sheetData>
  <conditionalFormatting sqref="I29">
    <cfRule type="cellIs" dxfId="13" priority="1" stopIfTrue="1" operator="equal">
      <formula>"NORMVOLUME VOLDOET NIET"</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0" tint="-4.9989318521683403E-2"/>
  </sheetPr>
  <dimension ref="A1"/>
  <sheetViews>
    <sheetView showGridLines="0" zoomScale="85" zoomScaleNormal="85" workbookViewId="0"/>
  </sheetViews>
  <sheetFormatPr defaultColWidth="9.140625" defaultRowHeight="12.75"/>
  <cols>
    <col min="1" max="16384" width="9.140625" style="158"/>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CCC8D9"/>
  </sheetPr>
  <dimension ref="B2:B74"/>
  <sheetViews>
    <sheetView showGridLines="0" zoomScale="85" zoomScaleNormal="85" workbookViewId="0">
      <pane ySplit="3" topLeftCell="A4" activePane="bottomLeft" state="frozen"/>
      <selection activeCell="C14" sqref="C14"/>
      <selection pane="bottomLeft" activeCell="A4" sqref="A4"/>
    </sheetView>
  </sheetViews>
  <sheetFormatPr defaultColWidth="9.140625" defaultRowHeight="12.75"/>
  <cols>
    <col min="1" max="1" width="4" style="127" customWidth="1"/>
    <col min="2" max="2" width="112.28515625" style="127" customWidth="1"/>
    <col min="3" max="21" width="12.5703125" style="127" customWidth="1"/>
    <col min="22" max="24" width="2.7109375" style="127" customWidth="1"/>
    <col min="25" max="39" width="13.7109375" style="127" customWidth="1"/>
    <col min="40" max="16384" width="9.140625" style="127"/>
  </cols>
  <sheetData>
    <row r="2" spans="2:2" s="157" customFormat="1" ht="18">
      <c r="B2" s="157" t="s">
        <v>85</v>
      </c>
    </row>
    <row r="4" spans="2:2" s="152" customFormat="1"/>
    <row r="6" spans="2:2">
      <c r="B6" s="127" t="s">
        <v>184</v>
      </c>
    </row>
    <row r="7" spans="2:2">
      <c r="B7" s="133"/>
    </row>
    <row r="8" spans="2:2">
      <c r="B8" s="133"/>
    </row>
    <row r="9" spans="2:2">
      <c r="B9" s="133"/>
    </row>
    <row r="10" spans="2:2">
      <c r="B10" s="133"/>
    </row>
    <row r="11" spans="2:2">
      <c r="B11" s="133"/>
    </row>
    <row r="12" spans="2:2">
      <c r="B12" s="133"/>
    </row>
    <row r="13" spans="2:2">
      <c r="B13" s="133"/>
    </row>
    <row r="14" spans="2:2">
      <c r="B14" s="133"/>
    </row>
    <row r="15" spans="2:2">
      <c r="B15" s="155"/>
    </row>
    <row r="16" spans="2:2">
      <c r="B16" s="127" t="s">
        <v>185</v>
      </c>
    </row>
    <row r="17" spans="2:2">
      <c r="B17" s="133"/>
    </row>
    <row r="18" spans="2:2">
      <c r="B18" s="133"/>
    </row>
    <row r="19" spans="2:2">
      <c r="B19" s="133"/>
    </row>
    <row r="20" spans="2:2">
      <c r="B20" s="133"/>
    </row>
    <row r="21" spans="2:2">
      <c r="B21" s="133"/>
    </row>
    <row r="22" spans="2:2">
      <c r="B22" s="133"/>
    </row>
    <row r="23" spans="2:2">
      <c r="B23" s="133"/>
    </row>
    <row r="24" spans="2:2">
      <c r="B24" s="133"/>
    </row>
    <row r="26" spans="2:2">
      <c r="B26" s="127" t="s">
        <v>186</v>
      </c>
    </row>
    <row r="27" spans="2:2">
      <c r="B27" s="133"/>
    </row>
    <row r="28" spans="2:2">
      <c r="B28" s="133"/>
    </row>
    <row r="29" spans="2:2">
      <c r="B29" s="133"/>
    </row>
    <row r="30" spans="2:2">
      <c r="B30" s="133"/>
    </row>
    <row r="31" spans="2:2">
      <c r="B31" s="133"/>
    </row>
    <row r="32" spans="2:2">
      <c r="B32" s="133"/>
    </row>
    <row r="33" spans="2:2">
      <c r="B33" s="133"/>
    </row>
    <row r="34" spans="2:2">
      <c r="B34" s="133"/>
    </row>
    <row r="36" spans="2:2">
      <c r="B36" s="127" t="s">
        <v>187</v>
      </c>
    </row>
    <row r="37" spans="2:2">
      <c r="B37" s="133"/>
    </row>
    <row r="38" spans="2:2">
      <c r="B38" s="133"/>
    </row>
    <row r="39" spans="2:2">
      <c r="B39" s="133"/>
    </row>
    <row r="40" spans="2:2">
      <c r="B40" s="133"/>
    </row>
    <row r="41" spans="2:2">
      <c r="B41" s="133"/>
    </row>
    <row r="42" spans="2:2">
      <c r="B42" s="133"/>
    </row>
    <row r="43" spans="2:2">
      <c r="B43" s="133"/>
    </row>
    <row r="44" spans="2:2">
      <c r="B44" s="133"/>
    </row>
    <row r="46" spans="2:2">
      <c r="B46" s="127" t="s">
        <v>188</v>
      </c>
    </row>
    <row r="47" spans="2:2">
      <c r="B47" s="133"/>
    </row>
    <row r="48" spans="2:2">
      <c r="B48" s="133"/>
    </row>
    <row r="49" spans="2:2">
      <c r="B49" s="133"/>
    </row>
    <row r="50" spans="2:2">
      <c r="B50" s="133"/>
    </row>
    <row r="51" spans="2:2">
      <c r="B51" s="133"/>
    </row>
    <row r="52" spans="2:2">
      <c r="B52" s="133"/>
    </row>
    <row r="53" spans="2:2">
      <c r="B53" s="133"/>
    </row>
    <row r="54" spans="2:2">
      <c r="B54" s="133"/>
    </row>
    <row r="56" spans="2:2">
      <c r="B56" s="127" t="s">
        <v>189</v>
      </c>
    </row>
    <row r="57" spans="2:2">
      <c r="B57" s="133"/>
    </row>
    <row r="58" spans="2:2">
      <c r="B58" s="133"/>
    </row>
    <row r="59" spans="2:2">
      <c r="B59" s="133"/>
    </row>
    <row r="60" spans="2:2">
      <c r="B60" s="133"/>
    </row>
    <row r="61" spans="2:2">
      <c r="B61" s="133"/>
    </row>
    <row r="62" spans="2:2">
      <c r="B62" s="133"/>
    </row>
    <row r="63" spans="2:2">
      <c r="B63" s="133"/>
    </row>
    <row r="64" spans="2:2">
      <c r="B64" s="133"/>
    </row>
    <row r="66" spans="2:2">
      <c r="B66" s="127" t="s">
        <v>190</v>
      </c>
    </row>
    <row r="67" spans="2:2">
      <c r="B67" s="133" t="s">
        <v>335</v>
      </c>
    </row>
    <row r="68" spans="2:2">
      <c r="B68" s="133"/>
    </row>
    <row r="69" spans="2:2">
      <c r="B69" s="133"/>
    </row>
    <row r="70" spans="2:2">
      <c r="B70" s="133"/>
    </row>
    <row r="71" spans="2:2">
      <c r="B71" s="133"/>
    </row>
    <row r="72" spans="2:2">
      <c r="B72" s="133"/>
    </row>
    <row r="73" spans="2:2">
      <c r="B73" s="133"/>
    </row>
    <row r="74" spans="2:2">
      <c r="B74" s="133"/>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CCC8D9"/>
  </sheetPr>
  <dimension ref="B2:G58"/>
  <sheetViews>
    <sheetView showGridLines="0" zoomScale="85" zoomScaleNormal="85" workbookViewId="0">
      <pane ySplit="3" topLeftCell="A4" activePane="bottomLeft" state="frozen"/>
      <selection activeCell="D12" sqref="D12"/>
      <selection pane="bottomLeft" activeCell="A4" sqref="A4"/>
    </sheetView>
  </sheetViews>
  <sheetFormatPr defaultColWidth="9.140625" defaultRowHeight="12.75"/>
  <cols>
    <col min="1" max="1" width="4" style="127" customWidth="1"/>
    <col min="2" max="2" width="4.7109375" style="127" customWidth="1"/>
    <col min="3" max="3" width="74.140625" style="127" customWidth="1"/>
    <col min="4" max="5" width="12.5703125" style="127" customWidth="1"/>
    <col min="6" max="6" width="53.42578125" style="127" customWidth="1"/>
    <col min="7" max="21" width="12.5703125" style="127" customWidth="1"/>
    <col min="22" max="24" width="2.7109375" style="127" customWidth="1"/>
    <col min="25" max="39" width="13.7109375" style="127" customWidth="1"/>
    <col min="40" max="16384" width="9.140625" style="127"/>
  </cols>
  <sheetData>
    <row r="2" spans="2:7" s="157" customFormat="1" ht="18">
      <c r="B2" s="157" t="s">
        <v>87</v>
      </c>
    </row>
    <row r="4" spans="2:7" s="152" customFormat="1">
      <c r="C4" s="152" t="s">
        <v>88</v>
      </c>
      <c r="D4" s="152" t="s">
        <v>89</v>
      </c>
      <c r="F4" s="152" t="s">
        <v>45</v>
      </c>
    </row>
    <row r="5" spans="2:7">
      <c r="C5" s="155"/>
    </row>
    <row r="6" spans="2:7">
      <c r="C6" s="155" t="s">
        <v>86</v>
      </c>
    </row>
    <row r="7" spans="2:7" ht="25.5">
      <c r="B7" s="52">
        <v>1</v>
      </c>
      <c r="C7" s="51" t="s">
        <v>257</v>
      </c>
      <c r="D7" s="133" t="s">
        <v>336</v>
      </c>
      <c r="E7" s="50"/>
      <c r="F7" s="133"/>
    </row>
    <row r="8" spans="2:7">
      <c r="B8" s="52">
        <v>2</v>
      </c>
      <c r="C8" s="51" t="s">
        <v>90</v>
      </c>
      <c r="D8" s="133" t="s">
        <v>336</v>
      </c>
      <c r="E8" s="50"/>
      <c r="F8" s="133"/>
    </row>
    <row r="9" spans="2:7" ht="25.5">
      <c r="B9" s="52"/>
      <c r="C9" s="1" t="s">
        <v>148</v>
      </c>
      <c r="D9" s="133"/>
      <c r="E9" s="50"/>
      <c r="F9" s="133"/>
    </row>
    <row r="10" spans="2:7">
      <c r="B10" s="52">
        <v>3</v>
      </c>
      <c r="C10" s="51" t="s">
        <v>91</v>
      </c>
      <c r="D10" s="133" t="s">
        <v>336</v>
      </c>
      <c r="E10" s="50"/>
      <c r="F10" s="133"/>
    </row>
    <row r="11" spans="2:7" ht="38.25">
      <c r="B11" s="52">
        <v>4</v>
      </c>
      <c r="C11" s="1" t="s">
        <v>149</v>
      </c>
      <c r="D11" s="133" t="s">
        <v>336</v>
      </c>
      <c r="E11" s="50"/>
      <c r="F11" s="133"/>
    </row>
    <row r="12" spans="2:7">
      <c r="B12" s="52"/>
      <c r="C12" s="1"/>
      <c r="D12" s="1"/>
      <c r="E12" s="50"/>
      <c r="F12" s="49"/>
    </row>
    <row r="13" spans="2:7" ht="25.5">
      <c r="B13" s="52">
        <v>5</v>
      </c>
      <c r="C13" s="51" t="s">
        <v>150</v>
      </c>
      <c r="D13" s="133" t="s">
        <v>235</v>
      </c>
      <c r="E13" s="50"/>
      <c r="F13" s="133"/>
    </row>
    <row r="14" spans="2:7">
      <c r="B14" s="52"/>
      <c r="C14" s="1"/>
      <c r="D14" s="1"/>
      <c r="E14" s="50"/>
      <c r="F14" s="1"/>
      <c r="G14" s="1"/>
    </row>
    <row r="15" spans="2:7" ht="25.5">
      <c r="B15" s="52">
        <v>6</v>
      </c>
      <c r="C15" s="1" t="s">
        <v>151</v>
      </c>
      <c r="D15" s="133" t="s">
        <v>336</v>
      </c>
      <c r="E15" s="50"/>
      <c r="F15" s="133"/>
    </row>
    <row r="16" spans="2:7">
      <c r="B16" s="52"/>
      <c r="C16" s="1" t="s">
        <v>152</v>
      </c>
      <c r="D16" s="50"/>
      <c r="E16" s="50"/>
      <c r="F16" s="49"/>
    </row>
    <row r="17" spans="2:6">
      <c r="B17" s="52"/>
      <c r="C17" s="1" t="s">
        <v>153</v>
      </c>
      <c r="D17" s="50"/>
      <c r="E17" s="50"/>
      <c r="F17" s="49"/>
    </row>
    <row r="18" spans="2:6">
      <c r="B18" s="52"/>
      <c r="C18" s="1" t="s">
        <v>154</v>
      </c>
      <c r="D18" s="50"/>
      <c r="E18" s="50"/>
      <c r="F18" s="49"/>
    </row>
    <row r="19" spans="2:6" ht="25.5">
      <c r="B19" s="52"/>
      <c r="C19" s="1" t="s">
        <v>155</v>
      </c>
      <c r="D19" s="50"/>
      <c r="E19" s="50"/>
      <c r="F19" s="49"/>
    </row>
    <row r="20" spans="2:6" ht="25.5">
      <c r="B20" s="52"/>
      <c r="C20" s="1" t="s">
        <v>156</v>
      </c>
      <c r="D20" s="50"/>
      <c r="E20" s="50"/>
      <c r="F20" s="49"/>
    </row>
    <row r="21" spans="2:6" ht="38.25">
      <c r="B21" s="52"/>
      <c r="C21" s="1" t="s">
        <v>157</v>
      </c>
      <c r="D21" s="50"/>
    </row>
    <row r="22" spans="2:6" ht="38.25">
      <c r="B22" s="52">
        <v>7</v>
      </c>
      <c r="C22" s="1" t="s">
        <v>158</v>
      </c>
      <c r="D22" s="133" t="s">
        <v>336</v>
      </c>
      <c r="F22" s="133"/>
    </row>
    <row r="23" spans="2:6" ht="25.5">
      <c r="B23" s="52">
        <v>8</v>
      </c>
      <c r="C23" s="1" t="s">
        <v>159</v>
      </c>
      <c r="D23" s="133" t="s">
        <v>336</v>
      </c>
      <c r="F23" s="133"/>
    </row>
    <row r="24" spans="2:6" ht="25.5">
      <c r="B24" s="52">
        <v>9</v>
      </c>
      <c r="C24" s="1" t="s">
        <v>160</v>
      </c>
      <c r="D24" s="133" t="s">
        <v>337</v>
      </c>
      <c r="F24" s="133"/>
    </row>
    <row r="25" spans="2:6" ht="25.5">
      <c r="B25" s="52"/>
      <c r="C25" s="1" t="s">
        <v>161</v>
      </c>
    </row>
    <row r="26" spans="2:6" ht="25.5">
      <c r="B26" s="52"/>
      <c r="C26" s="1" t="s">
        <v>162</v>
      </c>
    </row>
    <row r="27" spans="2:6" ht="25.5">
      <c r="B27" s="52"/>
      <c r="C27" s="48" t="s">
        <v>163</v>
      </c>
    </row>
    <row r="28" spans="2:6">
      <c r="B28" s="52"/>
      <c r="C28" s="48"/>
    </row>
    <row r="29" spans="2:6" ht="25.5">
      <c r="B29" s="52">
        <v>10</v>
      </c>
      <c r="C29" s="47" t="s">
        <v>164</v>
      </c>
      <c r="D29" s="133" t="s">
        <v>337</v>
      </c>
      <c r="F29" s="133"/>
    </row>
    <row r="30" spans="2:6" ht="38.25">
      <c r="B30" s="52"/>
      <c r="C30" s="46" t="s">
        <v>165</v>
      </c>
    </row>
    <row r="31" spans="2:6" ht="38.25">
      <c r="B31" s="52"/>
      <c r="C31" s="48" t="s">
        <v>166</v>
      </c>
    </row>
    <row r="32" spans="2:6">
      <c r="B32" s="52"/>
      <c r="C32" s="48"/>
    </row>
    <row r="33" spans="2:6" ht="25.5">
      <c r="B33" s="52">
        <v>11</v>
      </c>
      <c r="C33" s="47" t="s">
        <v>167</v>
      </c>
      <c r="D33" s="133" t="s">
        <v>336</v>
      </c>
      <c r="F33" s="133"/>
    </row>
    <row r="34" spans="2:6" ht="38.25">
      <c r="B34" s="52"/>
      <c r="C34" s="46" t="s">
        <v>168</v>
      </c>
    </row>
    <row r="35" spans="2:6" ht="38.25">
      <c r="B35" s="52"/>
      <c r="C35" s="46" t="s">
        <v>169</v>
      </c>
    </row>
    <row r="36" spans="2:6" ht="38.25">
      <c r="B36" s="52"/>
      <c r="C36" s="46" t="s">
        <v>170</v>
      </c>
    </row>
    <row r="37" spans="2:6">
      <c r="B37" s="52"/>
      <c r="C37" s="48"/>
    </row>
    <row r="38" spans="2:6" ht="25.5">
      <c r="B38" s="52">
        <v>12</v>
      </c>
      <c r="C38" s="45" t="s">
        <v>171</v>
      </c>
      <c r="D38" s="133" t="s">
        <v>336</v>
      </c>
      <c r="F38" s="133"/>
    </row>
    <row r="39" spans="2:6" ht="51">
      <c r="B39" s="52"/>
      <c r="C39" s="46" t="s">
        <v>172</v>
      </c>
    </row>
    <row r="40" spans="2:6" ht="53.25" customHeight="1">
      <c r="B40" s="52"/>
      <c r="C40" s="46" t="s">
        <v>173</v>
      </c>
    </row>
    <row r="41" spans="2:6" ht="63.75">
      <c r="B41" s="52"/>
      <c r="C41" s="46" t="s">
        <v>174</v>
      </c>
    </row>
    <row r="42" spans="2:6">
      <c r="B42" s="52"/>
      <c r="C42" s="44"/>
    </row>
    <row r="43" spans="2:6" ht="25.5">
      <c r="B43" s="52">
        <v>13</v>
      </c>
      <c r="C43" s="1" t="s">
        <v>175</v>
      </c>
      <c r="D43" s="133" t="s">
        <v>336</v>
      </c>
      <c r="F43" s="133"/>
    </row>
    <row r="44" spans="2:6" ht="25.5">
      <c r="B44" s="52"/>
      <c r="C44" s="48" t="s">
        <v>176</v>
      </c>
    </row>
    <row r="45" spans="2:6" ht="25.5">
      <c r="B45" s="52"/>
      <c r="C45" s="48" t="s">
        <v>177</v>
      </c>
    </row>
    <row r="46" spans="2:6" ht="38.25">
      <c r="B46" s="52"/>
      <c r="C46" s="1" t="s">
        <v>178</v>
      </c>
    </row>
    <row r="47" spans="2:6" ht="38.25">
      <c r="B47" s="52">
        <v>14</v>
      </c>
      <c r="C47" s="1" t="s">
        <v>179</v>
      </c>
      <c r="D47" s="133" t="s">
        <v>336</v>
      </c>
      <c r="F47" s="133"/>
    </row>
    <row r="48" spans="2:6" ht="38.25">
      <c r="B48" s="52">
        <v>15</v>
      </c>
      <c r="C48" s="1" t="s">
        <v>180</v>
      </c>
      <c r="D48" s="133" t="s">
        <v>336</v>
      </c>
      <c r="F48" s="133"/>
    </row>
    <row r="49" spans="2:6" ht="38.25">
      <c r="B49" s="52">
        <v>16</v>
      </c>
      <c r="C49" s="1" t="s">
        <v>181</v>
      </c>
      <c r="D49" s="133" t="s">
        <v>336</v>
      </c>
      <c r="F49" s="133"/>
    </row>
    <row r="50" spans="2:6" ht="38.25">
      <c r="B50" s="52">
        <v>17</v>
      </c>
      <c r="C50" s="1" t="s">
        <v>182</v>
      </c>
      <c r="D50" s="133" t="s">
        <v>336</v>
      </c>
      <c r="F50" s="133"/>
    </row>
    <row r="51" spans="2:6" ht="13.5" thickBot="1">
      <c r="B51" s="43"/>
      <c r="C51" s="42"/>
    </row>
    <row r="52" spans="2:6">
      <c r="B52" s="41" t="s">
        <v>93</v>
      </c>
      <c r="C52" s="192" t="s">
        <v>183</v>
      </c>
    </row>
    <row r="53" spans="2:6">
      <c r="B53" s="40"/>
      <c r="C53" s="193"/>
    </row>
    <row r="54" spans="2:6">
      <c r="B54" s="40"/>
      <c r="C54" s="193"/>
    </row>
    <row r="55" spans="2:6">
      <c r="B55" s="40"/>
      <c r="C55" s="193"/>
    </row>
    <row r="56" spans="2:6" ht="13.5" thickBot="1">
      <c r="B56" s="39"/>
      <c r="C56" s="194"/>
    </row>
    <row r="57" spans="2:6" ht="13.5" thickBot="1">
      <c r="B57" s="38"/>
      <c r="C57" s="37"/>
    </row>
    <row r="58" spans="2:6" ht="26.25" thickBot="1">
      <c r="B58" s="36" t="s">
        <v>94</v>
      </c>
      <c r="C58" s="35" t="s">
        <v>92</v>
      </c>
    </row>
  </sheetData>
  <mergeCells count="1">
    <mergeCell ref="C52:C56"/>
  </mergeCells>
  <conditionalFormatting sqref="F17 F19:F20 F12">
    <cfRule type="expression" dxfId="12" priority="11" stopIfTrue="1">
      <formula>D12="nee"</formula>
    </cfRule>
  </conditionalFormatting>
  <conditionalFormatting sqref="F16">
    <cfRule type="expression" dxfId="11" priority="12" stopIfTrue="1">
      <formula>D16="ja"</formula>
    </cfRule>
  </conditionalFormatting>
  <conditionalFormatting sqref="D7 D11">
    <cfRule type="cellIs" dxfId="10" priority="13" stopIfTrue="1" operator="equal">
      <formula>"ja"</formula>
    </cfRule>
  </conditionalFormatting>
  <conditionalFormatting sqref="F18">
    <cfRule type="expression" dxfId="9" priority="10" stopIfTrue="1">
      <formula>D18="nee"</formula>
    </cfRule>
  </conditionalFormatting>
  <conditionalFormatting sqref="F7:F11">
    <cfRule type="cellIs" dxfId="8" priority="9" stopIfTrue="1" operator="equal">
      <formula>"ja"</formula>
    </cfRule>
  </conditionalFormatting>
  <conditionalFormatting sqref="F13">
    <cfRule type="cellIs" dxfId="7" priority="8" stopIfTrue="1" operator="equal">
      <formula>"ja"</formula>
    </cfRule>
  </conditionalFormatting>
  <conditionalFormatting sqref="F15">
    <cfRule type="cellIs" dxfId="6" priority="7" stopIfTrue="1" operator="equal">
      <formula>"ja"</formula>
    </cfRule>
  </conditionalFormatting>
  <conditionalFormatting sqref="F22:F24">
    <cfRule type="cellIs" dxfId="5" priority="6" stopIfTrue="1" operator="equal">
      <formula>"ja"</formula>
    </cfRule>
  </conditionalFormatting>
  <conditionalFormatting sqref="F47:F50">
    <cfRule type="cellIs" dxfId="4" priority="1" stopIfTrue="1" operator="equal">
      <formula>"ja"</formula>
    </cfRule>
  </conditionalFormatting>
  <conditionalFormatting sqref="F29">
    <cfRule type="cellIs" dxfId="3" priority="5" stopIfTrue="1" operator="equal">
      <formula>"ja"</formula>
    </cfRule>
  </conditionalFormatting>
  <conditionalFormatting sqref="F33">
    <cfRule type="cellIs" dxfId="2" priority="4" stopIfTrue="1" operator="equal">
      <formula>"ja"</formula>
    </cfRule>
  </conditionalFormatting>
  <conditionalFormatting sqref="F38">
    <cfRule type="cellIs" dxfId="1" priority="3" stopIfTrue="1" operator="equal">
      <formula>"ja"</formula>
    </cfRule>
  </conditionalFormatting>
  <conditionalFormatting sqref="F43">
    <cfRule type="cellIs" dxfId="0" priority="2" stopIfTrue="1" operator="equal">
      <formula>"ja"</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C8D9"/>
  </sheetPr>
  <dimension ref="B2:R57"/>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cols>
    <col min="1" max="1" width="4" style="127" customWidth="1"/>
    <col min="2" max="2" width="19.140625" style="127" customWidth="1"/>
    <col min="3" max="3" width="9.5703125" style="127" customWidth="1"/>
    <col min="4" max="4" width="11.85546875" style="127" customWidth="1"/>
    <col min="5" max="5" width="10.28515625" style="127" customWidth="1"/>
    <col min="6" max="6" width="13.7109375" style="127" customWidth="1"/>
    <col min="7" max="7" width="11.5703125" style="127" customWidth="1"/>
    <col min="8" max="16384" width="9.140625" style="127"/>
  </cols>
  <sheetData>
    <row r="2" spans="2:18" s="132" customFormat="1" ht="18">
      <c r="B2" s="132" t="s">
        <v>50</v>
      </c>
    </row>
    <row r="4" spans="2:18" s="152" customFormat="1">
      <c r="B4" s="152" t="s">
        <v>16</v>
      </c>
    </row>
    <row r="6" spans="2:18">
      <c r="B6" s="128" t="s">
        <v>253</v>
      </c>
    </row>
    <row r="7" spans="2:18">
      <c r="B7" s="127" t="s">
        <v>207</v>
      </c>
      <c r="H7" s="123"/>
    </row>
    <row r="8" spans="2:18">
      <c r="B8" s="127" t="s">
        <v>254</v>
      </c>
    </row>
    <row r="10" spans="2:18" s="152" customFormat="1">
      <c r="B10" s="152" t="s">
        <v>57</v>
      </c>
    </row>
    <row r="13" spans="2:18" s="161" customFormat="1" ht="15"/>
    <row r="14" spans="2:18" s="161" customFormat="1" ht="15">
      <c r="B14" s="162"/>
      <c r="C14" s="162"/>
      <c r="D14" s="162"/>
      <c r="E14" s="162"/>
      <c r="F14" s="162"/>
      <c r="G14" s="162"/>
      <c r="H14" s="162"/>
      <c r="I14" s="162"/>
      <c r="J14" s="162"/>
      <c r="K14" s="162"/>
      <c r="L14" s="162"/>
      <c r="M14" s="162"/>
      <c r="N14" s="162"/>
      <c r="O14" s="162"/>
      <c r="P14" s="162"/>
      <c r="Q14" s="162"/>
      <c r="R14" s="163"/>
    </row>
    <row r="15" spans="2:18" s="161" customFormat="1" ht="15">
      <c r="B15" s="162"/>
      <c r="C15" s="162"/>
      <c r="D15" s="162"/>
      <c r="E15" s="162"/>
      <c r="F15" s="162"/>
      <c r="G15" s="162"/>
      <c r="H15" s="162"/>
      <c r="I15" s="162"/>
      <c r="J15" s="162"/>
      <c r="K15" s="162"/>
      <c r="L15" s="162"/>
      <c r="M15" s="162"/>
      <c r="N15" s="162"/>
      <c r="O15" s="162"/>
      <c r="P15" s="162"/>
      <c r="Q15" s="162"/>
      <c r="R15" s="163"/>
    </row>
    <row r="16" spans="2:18" s="161" customFormat="1" ht="15">
      <c r="B16" s="162"/>
      <c r="C16" s="162"/>
      <c r="D16" s="162"/>
      <c r="E16" s="162"/>
      <c r="F16" s="162"/>
      <c r="G16" s="162"/>
      <c r="H16" s="162"/>
      <c r="I16" s="162"/>
      <c r="J16" s="162"/>
      <c r="K16" s="162"/>
      <c r="L16" s="162"/>
      <c r="M16" s="162"/>
      <c r="N16" s="162"/>
      <c r="O16" s="162"/>
      <c r="P16" s="162"/>
      <c r="Q16" s="162"/>
      <c r="R16" s="163"/>
    </row>
    <row r="17" spans="2:18" s="161" customFormat="1" ht="15">
      <c r="B17" s="162"/>
      <c r="C17" s="162"/>
      <c r="D17" s="162"/>
      <c r="E17" s="162"/>
      <c r="F17" s="162"/>
      <c r="G17" s="162"/>
      <c r="H17" s="162"/>
      <c r="I17" s="162"/>
      <c r="J17" s="162"/>
      <c r="K17" s="162"/>
      <c r="L17" s="162"/>
      <c r="M17" s="162"/>
      <c r="N17" s="162"/>
      <c r="O17" s="162"/>
      <c r="P17" s="162"/>
      <c r="Q17" s="162"/>
      <c r="R17" s="163"/>
    </row>
    <row r="18" spans="2:18" s="161" customFormat="1" ht="15">
      <c r="B18" s="162"/>
      <c r="C18" s="162"/>
      <c r="D18" s="162"/>
      <c r="E18" s="162"/>
      <c r="F18" s="162"/>
      <c r="G18" s="162"/>
      <c r="H18" s="162"/>
      <c r="I18" s="162"/>
      <c r="J18" s="162"/>
      <c r="K18" s="162"/>
      <c r="L18" s="162"/>
      <c r="M18" s="162"/>
      <c r="N18" s="162"/>
      <c r="O18" s="162"/>
      <c r="P18" s="162"/>
      <c r="Q18" s="162"/>
      <c r="R18" s="163"/>
    </row>
    <row r="19" spans="2:18" s="161" customFormat="1" ht="15">
      <c r="B19" s="162"/>
      <c r="C19" s="162"/>
      <c r="D19" s="162"/>
      <c r="E19" s="162"/>
      <c r="F19" s="162"/>
      <c r="G19" s="162"/>
      <c r="H19" s="162"/>
      <c r="I19" s="162"/>
      <c r="J19" s="162"/>
      <c r="K19" s="162"/>
      <c r="L19" s="162"/>
      <c r="M19" s="162"/>
      <c r="N19" s="162"/>
      <c r="O19" s="162"/>
      <c r="P19" s="162"/>
      <c r="Q19" s="162"/>
      <c r="R19" s="163"/>
    </row>
    <row r="20" spans="2:18" s="161" customFormat="1" ht="15">
      <c r="B20" s="162"/>
      <c r="C20" s="162"/>
      <c r="D20" s="162"/>
      <c r="E20" s="162"/>
      <c r="F20" s="162"/>
      <c r="G20" s="162"/>
      <c r="H20" s="162"/>
      <c r="I20" s="162"/>
      <c r="J20" s="162"/>
      <c r="K20" s="162"/>
      <c r="L20" s="162"/>
      <c r="M20" s="162"/>
      <c r="N20" s="162"/>
      <c r="O20" s="162"/>
      <c r="P20" s="162"/>
      <c r="Q20" s="162"/>
      <c r="R20" s="163"/>
    </row>
    <row r="21" spans="2:18" s="161" customFormat="1" ht="15">
      <c r="B21" s="162"/>
      <c r="C21" s="162"/>
      <c r="D21" s="162"/>
      <c r="E21" s="162"/>
      <c r="F21" s="162"/>
      <c r="G21" s="162"/>
      <c r="H21" s="162"/>
      <c r="I21" s="162"/>
      <c r="J21" s="162"/>
      <c r="K21" s="162"/>
      <c r="L21" s="162"/>
      <c r="M21" s="162"/>
      <c r="N21" s="162"/>
      <c r="O21" s="162"/>
      <c r="P21" s="162"/>
      <c r="Q21" s="162"/>
      <c r="R21" s="163"/>
    </row>
    <row r="22" spans="2:18" s="161" customFormat="1" ht="15">
      <c r="B22" s="162"/>
      <c r="C22" s="162"/>
      <c r="D22" s="162"/>
      <c r="E22" s="162"/>
      <c r="F22" s="162"/>
      <c r="G22" s="162"/>
      <c r="H22" s="162"/>
      <c r="I22" s="162"/>
      <c r="J22" s="162"/>
      <c r="K22" s="162"/>
      <c r="L22" s="162"/>
      <c r="M22" s="162"/>
      <c r="N22" s="162"/>
      <c r="O22" s="162"/>
      <c r="P22" s="162"/>
      <c r="Q22" s="162"/>
      <c r="R22" s="163"/>
    </row>
    <row r="23" spans="2:18" s="161" customFormat="1" ht="15">
      <c r="B23" s="162"/>
      <c r="C23" s="162"/>
      <c r="D23" s="162"/>
      <c r="E23" s="162"/>
      <c r="F23" s="162"/>
      <c r="G23" s="162"/>
      <c r="H23" s="162"/>
      <c r="I23" s="162"/>
      <c r="J23" s="162"/>
      <c r="K23" s="162"/>
      <c r="L23" s="162"/>
      <c r="M23" s="162"/>
      <c r="N23" s="162"/>
      <c r="O23" s="162"/>
      <c r="P23" s="162"/>
      <c r="Q23" s="162"/>
      <c r="R23" s="163"/>
    </row>
    <row r="24" spans="2:18" s="161" customFormat="1" ht="15">
      <c r="B24" s="162"/>
      <c r="C24" s="162"/>
      <c r="D24" s="162"/>
      <c r="E24" s="162"/>
      <c r="F24" s="162"/>
      <c r="G24" s="162"/>
      <c r="H24" s="162"/>
      <c r="I24" s="162"/>
      <c r="J24" s="162"/>
      <c r="K24" s="162"/>
      <c r="L24" s="162"/>
      <c r="M24" s="162"/>
      <c r="N24" s="162"/>
      <c r="O24" s="162"/>
      <c r="P24" s="162"/>
      <c r="Q24" s="162"/>
      <c r="R24" s="163"/>
    </row>
    <row r="25" spans="2:18" s="161" customFormat="1" ht="15">
      <c r="B25" s="162"/>
      <c r="C25" s="162"/>
      <c r="D25" s="162"/>
      <c r="E25" s="162"/>
      <c r="F25" s="162"/>
      <c r="G25" s="162"/>
      <c r="H25" s="162"/>
      <c r="I25" s="162"/>
      <c r="J25" s="162"/>
      <c r="K25" s="162"/>
      <c r="L25" s="162"/>
      <c r="M25" s="162"/>
      <c r="N25" s="162"/>
      <c r="O25" s="162"/>
      <c r="P25" s="162"/>
      <c r="Q25" s="162"/>
      <c r="R25" s="163"/>
    </row>
    <row r="27" spans="2:18" s="152" customFormat="1">
      <c r="B27" s="152" t="s">
        <v>17</v>
      </c>
    </row>
    <row r="28" spans="2:18">
      <c r="C28" s="126"/>
    </row>
    <row r="29" spans="2:18">
      <c r="B29" s="155" t="s">
        <v>43</v>
      </c>
      <c r="C29" s="126"/>
      <c r="D29" s="155" t="s">
        <v>18</v>
      </c>
      <c r="F29" s="122"/>
    </row>
    <row r="30" spans="2:18">
      <c r="C30" s="126"/>
    </row>
    <row r="31" spans="2:18">
      <c r="B31" s="121">
        <v>123</v>
      </c>
      <c r="C31" s="126"/>
      <c r="D31" s="128" t="s">
        <v>52</v>
      </c>
    </row>
    <row r="32" spans="2:18">
      <c r="B32" s="120">
        <f>B31</f>
        <v>123</v>
      </c>
      <c r="C32" s="126"/>
      <c r="D32" s="127" t="s">
        <v>19</v>
      </c>
    </row>
    <row r="33" spans="2:7">
      <c r="B33" s="119">
        <f>B32+B31</f>
        <v>246</v>
      </c>
      <c r="C33" s="126"/>
      <c r="D33" s="127" t="s">
        <v>20</v>
      </c>
    </row>
    <row r="34" spans="2:7">
      <c r="B34" s="129">
        <f>B32+B33</f>
        <v>369</v>
      </c>
      <c r="C34" s="126"/>
      <c r="D34" s="128" t="s">
        <v>51</v>
      </c>
      <c r="E34" s="122"/>
      <c r="F34" s="118"/>
    </row>
    <row r="35" spans="2:7">
      <c r="B35" s="117"/>
      <c r="C35" s="126"/>
      <c r="D35" s="128" t="s">
        <v>21</v>
      </c>
      <c r="E35" s="122"/>
    </row>
    <row r="36" spans="2:7">
      <c r="B36" s="126"/>
      <c r="C36" s="126"/>
    </row>
    <row r="37" spans="2:7">
      <c r="B37" s="148" t="s">
        <v>22</v>
      </c>
      <c r="C37" s="126"/>
    </row>
    <row r="38" spans="2:7">
      <c r="B38" s="116">
        <f>B34+16</f>
        <v>385</v>
      </c>
      <c r="C38" s="126"/>
      <c r="D38" s="127" t="s">
        <v>23</v>
      </c>
    </row>
    <row r="39" spans="2:7">
      <c r="B39" s="130">
        <f>B32*PI()</f>
        <v>386.41589639154455</v>
      </c>
      <c r="C39" s="115"/>
      <c r="D39" s="127" t="s">
        <v>24</v>
      </c>
    </row>
    <row r="40" spans="2:7">
      <c r="B40" s="115"/>
      <c r="C40" s="115"/>
    </row>
    <row r="41" spans="2:7">
      <c r="B41" s="148" t="s">
        <v>25</v>
      </c>
      <c r="C41" s="114"/>
    </row>
    <row r="42" spans="2:7">
      <c r="B42" s="113">
        <v>123</v>
      </c>
      <c r="C42" s="114"/>
      <c r="D42" s="128" t="s">
        <v>26</v>
      </c>
      <c r="G42" s="122"/>
    </row>
    <row r="43" spans="2:7">
      <c r="B43" s="112">
        <v>124</v>
      </c>
      <c r="C43" s="114"/>
      <c r="D43" s="128" t="s">
        <v>27</v>
      </c>
    </row>
    <row r="44" spans="2:7">
      <c r="B44" s="111">
        <f>B42-B43</f>
        <v>-1</v>
      </c>
      <c r="C44" s="110"/>
      <c r="D44" s="127" t="s">
        <v>56</v>
      </c>
    </row>
    <row r="47" spans="2:7">
      <c r="B47" s="155" t="s">
        <v>38</v>
      </c>
    </row>
    <row r="48" spans="2:7">
      <c r="B48" s="109"/>
    </row>
    <row r="49" spans="2:4">
      <c r="B49" s="148" t="s">
        <v>44</v>
      </c>
    </row>
    <row r="50" spans="2:4">
      <c r="B50" s="108" t="s">
        <v>37</v>
      </c>
      <c r="C50" s="126"/>
      <c r="D50" s="128" t="s">
        <v>47</v>
      </c>
    </row>
    <row r="51" spans="2:4">
      <c r="B51" s="107" t="s">
        <v>35</v>
      </c>
      <c r="C51" s="126"/>
      <c r="D51" s="128" t="s">
        <v>39</v>
      </c>
    </row>
    <row r="52" spans="2:4">
      <c r="B52" s="106" t="s">
        <v>36</v>
      </c>
      <c r="C52" s="126"/>
      <c r="D52" s="128" t="s">
        <v>40</v>
      </c>
    </row>
    <row r="53" spans="2:4">
      <c r="B53" s="105" t="s">
        <v>36</v>
      </c>
      <c r="C53" s="126"/>
      <c r="D53" s="128" t="s">
        <v>42</v>
      </c>
    </row>
    <row r="54" spans="2:4">
      <c r="C54" s="126"/>
      <c r="D54" s="128"/>
    </row>
    <row r="55" spans="2:4">
      <c r="B55" s="148" t="s">
        <v>46</v>
      </c>
      <c r="C55" s="126"/>
      <c r="D55" s="128"/>
    </row>
    <row r="56" spans="2:4">
      <c r="B56" s="104" t="s">
        <v>41</v>
      </c>
      <c r="C56" s="126"/>
      <c r="D56" s="128" t="s">
        <v>48</v>
      </c>
    </row>
    <row r="57" spans="2:4">
      <c r="B57" s="103" t="s">
        <v>45</v>
      </c>
      <c r="D57" s="128" t="s">
        <v>49</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C8D9"/>
  </sheetPr>
  <dimension ref="B2:G13"/>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cols>
    <col min="1" max="1" width="4" style="127" customWidth="1"/>
    <col min="2" max="2" width="7.5703125" style="127" customWidth="1"/>
    <col min="3" max="3" width="35.140625" style="127" customWidth="1"/>
    <col min="4" max="4" width="60.7109375" style="127" bestFit="1" customWidth="1"/>
    <col min="5" max="5" width="90.5703125" style="127" customWidth="1"/>
    <col min="6" max="6" width="4.5703125" style="127" customWidth="1"/>
    <col min="7" max="7" width="43.42578125" style="127" customWidth="1"/>
    <col min="8" max="8" width="28.7109375" style="127" customWidth="1"/>
    <col min="9" max="9" width="18.42578125" style="127" customWidth="1"/>
    <col min="10" max="11" width="58.42578125" style="127" customWidth="1"/>
    <col min="12" max="16384" width="9.140625" style="127"/>
  </cols>
  <sheetData>
    <row r="2" spans="2:7" s="132" customFormat="1" ht="18">
      <c r="B2" s="132" t="s">
        <v>28</v>
      </c>
    </row>
    <row r="4" spans="2:7" s="152" customFormat="1">
      <c r="B4" s="152" t="s">
        <v>29</v>
      </c>
    </row>
    <row r="6" spans="2:7">
      <c r="B6" s="148" t="s">
        <v>61</v>
      </c>
      <c r="G6" s="131"/>
    </row>
    <row r="7" spans="2:7">
      <c r="B7" s="148" t="s">
        <v>62</v>
      </c>
    </row>
    <row r="9" spans="2:7">
      <c r="B9" s="164" t="s">
        <v>53</v>
      </c>
      <c r="C9" s="164" t="s">
        <v>54</v>
      </c>
      <c r="D9" s="164" t="s">
        <v>55</v>
      </c>
      <c r="E9" s="164" t="s">
        <v>58</v>
      </c>
    </row>
    <row r="10" spans="2:7">
      <c r="B10" s="102"/>
      <c r="C10" s="102" t="s">
        <v>60</v>
      </c>
      <c r="D10" s="102" t="s">
        <v>30</v>
      </c>
      <c r="E10" s="102" t="s">
        <v>59</v>
      </c>
    </row>
    <row r="11" spans="2:7">
      <c r="B11" s="101">
        <v>1</v>
      </c>
      <c r="C11" s="100" t="s">
        <v>229</v>
      </c>
      <c r="D11" s="100" t="s">
        <v>238</v>
      </c>
      <c r="E11" s="168" t="s">
        <v>265</v>
      </c>
    </row>
    <row r="12" spans="2:7">
      <c r="B12" s="100">
        <v>2</v>
      </c>
      <c r="C12" s="100" t="s">
        <v>294</v>
      </c>
      <c r="D12" s="100"/>
      <c r="E12" s="169" t="s">
        <v>293</v>
      </c>
    </row>
    <row r="13" spans="2:7">
      <c r="B13" s="100">
        <v>3</v>
      </c>
      <c r="C13" s="100" t="s">
        <v>251</v>
      </c>
      <c r="D13" s="100" t="s">
        <v>239</v>
      </c>
      <c r="E13" s="100"/>
    </row>
  </sheetData>
  <hyperlinks>
    <hyperlink ref="E11" r:id="rId1" xr:uid="{72EDDFC9-B84D-42AC-9849-B03614887E72}"/>
    <hyperlink ref="E12" r:id="rId2" xr:uid="{A2DFCF3B-D242-4159-93C4-84E37E55595D}"/>
  </hyperlinks>
  <pageMargins left="0.75" right="0.75" top="1" bottom="1" header="0.5" footer="0.5"/>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4.9989318521683403E-2"/>
  </sheetPr>
  <dimension ref="A1"/>
  <sheetViews>
    <sheetView showGridLines="0" zoomScale="85" zoomScaleNormal="85" workbookViewId="0"/>
  </sheetViews>
  <sheetFormatPr defaultColWidth="9.140625" defaultRowHeight="12.75"/>
  <cols>
    <col min="1" max="16384" width="9.140625" style="158"/>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CC"/>
  </sheetPr>
  <dimension ref="B2:C42"/>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cols>
    <col min="1" max="1" width="4" style="156" customWidth="1"/>
    <col min="2" max="2" width="39.85546875" style="156" customWidth="1"/>
    <col min="3" max="3" width="91.85546875" style="156" customWidth="1"/>
    <col min="4" max="16384" width="9.140625" style="156"/>
  </cols>
  <sheetData>
    <row r="2" spans="2:3" s="139" customFormat="1" ht="18">
      <c r="B2" s="139" t="s">
        <v>250</v>
      </c>
    </row>
    <row r="6" spans="2:3">
      <c r="B6" s="154"/>
    </row>
    <row r="13" spans="2:3" s="138" customFormat="1">
      <c r="B13" s="138" t="s">
        <v>219</v>
      </c>
    </row>
    <row r="14" spans="2:3" s="153" customFormat="1"/>
    <row r="15" spans="2:3" s="153" customFormat="1">
      <c r="B15" s="137" t="s">
        <v>220</v>
      </c>
      <c r="C15" s="184">
        <v>44834</v>
      </c>
    </row>
    <row r="16" spans="2:3" s="135" customFormat="1"/>
    <row r="17" spans="2:3">
      <c r="B17" s="134" t="s">
        <v>221</v>
      </c>
      <c r="C17" s="136"/>
    </row>
    <row r="18" spans="2:3">
      <c r="B18" s="134" t="s">
        <v>222</v>
      </c>
      <c r="C18" s="136" t="s">
        <v>327</v>
      </c>
    </row>
    <row r="19" spans="2:3">
      <c r="B19" s="134" t="s">
        <v>223</v>
      </c>
      <c r="C19" s="136" t="s">
        <v>328</v>
      </c>
    </row>
    <row r="20" spans="2:3">
      <c r="B20" s="134" t="s">
        <v>224</v>
      </c>
      <c r="C20" s="136" t="s">
        <v>329</v>
      </c>
    </row>
    <row r="21" spans="2:3">
      <c r="B21" s="134" t="s">
        <v>225</v>
      </c>
      <c r="C21" s="136" t="s">
        <v>330</v>
      </c>
    </row>
    <row r="22" spans="2:3">
      <c r="B22" s="134" t="s">
        <v>209</v>
      </c>
      <c r="C22" s="190"/>
    </row>
    <row r="23" spans="2:3">
      <c r="B23" s="134" t="s">
        <v>210</v>
      </c>
      <c r="C23" s="190"/>
    </row>
    <row r="24" spans="2:3">
      <c r="B24" s="134" t="s">
        <v>226</v>
      </c>
      <c r="C24" s="191"/>
    </row>
    <row r="27" spans="2:3" s="138" customFormat="1">
      <c r="B27" s="138" t="s">
        <v>14</v>
      </c>
    </row>
    <row r="29" spans="2:3">
      <c r="B29" s="155" t="s">
        <v>209</v>
      </c>
      <c r="C29" s="155" t="s">
        <v>210</v>
      </c>
    </row>
    <row r="30" spans="2:3">
      <c r="B30" s="189"/>
      <c r="C30" s="189"/>
    </row>
    <row r="32" spans="2:3">
      <c r="B32" s="156" t="s">
        <v>211</v>
      </c>
    </row>
    <row r="33" spans="2:2">
      <c r="B33" s="156" t="s">
        <v>212</v>
      </c>
    </row>
    <row r="34" spans="2:2">
      <c r="B34" s="156" t="s">
        <v>213</v>
      </c>
    </row>
    <row r="35" spans="2:2">
      <c r="B35" s="156" t="s">
        <v>214</v>
      </c>
    </row>
    <row r="36" spans="2:2">
      <c r="B36" s="156" t="s">
        <v>215</v>
      </c>
    </row>
    <row r="39" spans="2:2" s="138" customFormat="1">
      <c r="B39" s="138" t="s">
        <v>15</v>
      </c>
    </row>
    <row r="41" spans="2:2">
      <c r="B41" s="156" t="s">
        <v>227</v>
      </c>
    </row>
    <row r="42" spans="2:2">
      <c r="B42" s="156" t="s">
        <v>216</v>
      </c>
    </row>
  </sheetData>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CC"/>
  </sheetPr>
  <dimension ref="A2:T199"/>
  <sheetViews>
    <sheetView showGridLines="0" zoomScale="85" zoomScaleNormal="85" workbookViewId="0">
      <pane xSplit="5" ySplit="14" topLeftCell="F15" activePane="bottomRight" state="frozen"/>
      <selection activeCell="Q51" sqref="Q51"/>
      <selection pane="topRight" activeCell="Q51" sqref="Q51"/>
      <selection pane="bottomLeft" activeCell="Q51" sqref="Q51"/>
      <selection pane="bottomRight" activeCell="F15" sqref="F15"/>
    </sheetView>
  </sheetViews>
  <sheetFormatPr defaultColWidth="9.140625" defaultRowHeight="12.75"/>
  <cols>
    <col min="1" max="1" width="4" style="127" customWidth="1"/>
    <col min="2" max="2" width="60.7109375" style="127" customWidth="1"/>
    <col min="3" max="3" width="4.5703125" style="127" customWidth="1"/>
    <col min="4" max="4" width="31.5703125" style="127" customWidth="1"/>
    <col min="5" max="5" width="4.5703125" style="127" customWidth="1"/>
    <col min="6" max="6" width="2.7109375" style="127" customWidth="1"/>
    <col min="7" max="7" width="12.5703125" style="127" customWidth="1"/>
    <col min="8" max="8" width="2.7109375" style="127" customWidth="1"/>
    <col min="9" max="9" width="25" style="127" bestFit="1" customWidth="1"/>
    <col min="10" max="10" width="2.7109375" style="127" customWidth="1"/>
    <col min="11" max="11" width="14.7109375" style="127" customWidth="1"/>
    <col min="12" max="12" width="2.7109375" style="127" customWidth="1"/>
    <col min="13" max="13" width="18.28515625" style="127" bestFit="1" customWidth="1"/>
    <col min="14" max="14" width="2.7109375" style="127" customWidth="1"/>
    <col min="15" max="15" width="12.5703125" style="127" customWidth="1"/>
    <col min="16" max="16" width="2.7109375" style="127" customWidth="1"/>
    <col min="17" max="17" width="17.140625" style="127" customWidth="1"/>
    <col min="18" max="18" width="24" style="127" bestFit="1" customWidth="1"/>
    <col min="19" max="19" width="2.7109375" style="127" customWidth="1"/>
    <col min="20" max="20" width="36.28515625" style="127" bestFit="1" customWidth="1"/>
    <col min="21" max="34" width="13.7109375" style="127" customWidth="1"/>
    <col min="35" max="16384" width="9.140625" style="127"/>
  </cols>
  <sheetData>
    <row r="2" spans="1:20" s="157" customFormat="1" ht="18">
      <c r="B2" s="157" t="s">
        <v>240</v>
      </c>
    </row>
    <row r="4" spans="1:20">
      <c r="B4" s="155" t="s">
        <v>33</v>
      </c>
      <c r="C4" s="109"/>
      <c r="D4" s="109"/>
    </row>
    <row r="5" spans="1:20">
      <c r="B5" s="127" t="s">
        <v>255</v>
      </c>
      <c r="C5" s="128"/>
      <c r="D5" s="128"/>
      <c r="G5" s="87"/>
      <c r="K5" s="87"/>
    </row>
    <row r="6" spans="1:20">
      <c r="B6" s="73"/>
      <c r="C6" s="128"/>
      <c r="D6" s="128"/>
      <c r="G6" s="87"/>
      <c r="K6" s="87"/>
    </row>
    <row r="7" spans="1:20">
      <c r="A7" s="126"/>
      <c r="B7" s="155" t="s">
        <v>77</v>
      </c>
      <c r="C7" s="128"/>
      <c r="D7" s="128"/>
      <c r="G7" s="87"/>
      <c r="K7" s="87"/>
    </row>
    <row r="8" spans="1:20">
      <c r="A8" s="126"/>
      <c r="B8" s="127" t="s">
        <v>81</v>
      </c>
      <c r="D8" s="34" t="str">
        <f>'Controles ACM'!I37</f>
        <v>REKENVOLUME VOLDOET</v>
      </c>
      <c r="G8" s="87"/>
    </row>
    <row r="9" spans="1:20">
      <c r="A9" s="126"/>
      <c r="B9" s="127" t="s">
        <v>73</v>
      </c>
      <c r="D9" s="34" t="str">
        <f>'Controles ACM'!I29</f>
        <v>TARIEVENVOORSTEL VOLDOET</v>
      </c>
      <c r="G9" s="87"/>
    </row>
    <row r="10" spans="1:20">
      <c r="A10" s="126"/>
      <c r="B10" s="127" t="s">
        <v>82</v>
      </c>
      <c r="D10" s="33">
        <f>'Controles ACM'!I27</f>
        <v>34.963479865342379</v>
      </c>
      <c r="T10" s="94"/>
    </row>
    <row r="11" spans="1:20">
      <c r="A11" s="126"/>
    </row>
    <row r="13" spans="1:20" s="152" customFormat="1">
      <c r="B13" s="152" t="s">
        <v>230</v>
      </c>
      <c r="G13" s="152" t="s">
        <v>31</v>
      </c>
      <c r="I13" s="152" t="s">
        <v>196</v>
      </c>
      <c r="K13" s="152" t="s">
        <v>65</v>
      </c>
      <c r="M13" s="152" t="s">
        <v>31</v>
      </c>
      <c r="O13" s="152" t="s">
        <v>66</v>
      </c>
      <c r="Q13" s="152" t="s">
        <v>83</v>
      </c>
    </row>
    <row r="16" spans="1:20" s="152" customFormat="1">
      <c r="B16" s="152" t="s">
        <v>230</v>
      </c>
    </row>
    <row r="18" spans="2:17">
      <c r="B18" s="32" t="s">
        <v>95</v>
      </c>
      <c r="M18" s="31"/>
    </row>
    <row r="19" spans="2:17">
      <c r="B19" s="30"/>
      <c r="K19" s="29"/>
      <c r="M19" s="31"/>
      <c r="Q19" s="28"/>
    </row>
    <row r="20" spans="2:17">
      <c r="B20" s="151" t="s">
        <v>96</v>
      </c>
      <c r="K20" s="29"/>
      <c r="M20" s="31"/>
      <c r="Q20" s="27"/>
    </row>
    <row r="21" spans="2:17">
      <c r="B21" s="26" t="s">
        <v>97</v>
      </c>
      <c r="G21" s="127" t="s">
        <v>67</v>
      </c>
      <c r="K21" s="25">
        <v>0</v>
      </c>
      <c r="M21" s="26" t="s">
        <v>68</v>
      </c>
      <c r="O21" s="150"/>
      <c r="Q21" s="24">
        <f>'Controles ACM'!$I$49</f>
        <v>0</v>
      </c>
    </row>
    <row r="22" spans="2:17">
      <c r="B22" s="26" t="s">
        <v>98</v>
      </c>
      <c r="G22" s="127" t="s">
        <v>67</v>
      </c>
      <c r="K22" s="23">
        <v>0</v>
      </c>
      <c r="M22" s="26" t="s">
        <v>132</v>
      </c>
      <c r="O22" s="149"/>
      <c r="Q22" s="24">
        <f>'Controles ACM'!$I$50</f>
        <v>0.36865163338236129</v>
      </c>
    </row>
    <row r="23" spans="2:17">
      <c r="B23" s="26" t="s">
        <v>99</v>
      </c>
      <c r="G23" s="127" t="s">
        <v>67</v>
      </c>
      <c r="K23" s="22">
        <v>0</v>
      </c>
      <c r="M23" s="26" t="s">
        <v>133</v>
      </c>
      <c r="O23" s="149"/>
      <c r="Q23" s="24">
        <f>'Controles ACM'!$I$50</f>
        <v>0.36865163338236129</v>
      </c>
    </row>
    <row r="24" spans="2:17">
      <c r="B24" s="31"/>
      <c r="K24" s="21"/>
      <c r="M24" s="31"/>
      <c r="O24" s="20"/>
      <c r="Q24" s="27"/>
    </row>
    <row r="25" spans="2:17">
      <c r="B25" s="30" t="s">
        <v>100</v>
      </c>
      <c r="K25" s="21"/>
      <c r="M25" s="31"/>
      <c r="O25" s="20"/>
    </row>
    <row r="26" spans="2:17">
      <c r="B26" s="26" t="s">
        <v>97</v>
      </c>
      <c r="G26" s="127" t="s">
        <v>67</v>
      </c>
      <c r="K26" s="57">
        <v>0</v>
      </c>
      <c r="M26" s="26" t="s">
        <v>68</v>
      </c>
      <c r="O26" s="150"/>
      <c r="Q26" s="24">
        <f>'Controles ACM'!$I$49</f>
        <v>0</v>
      </c>
    </row>
    <row r="27" spans="2:17">
      <c r="B27" s="26" t="s">
        <v>98</v>
      </c>
      <c r="G27" s="127" t="s">
        <v>67</v>
      </c>
      <c r="K27" s="23">
        <v>0</v>
      </c>
      <c r="M27" s="26" t="s">
        <v>132</v>
      </c>
      <c r="O27" s="149"/>
      <c r="Q27" s="24">
        <f>'Controles ACM'!$I$50</f>
        <v>0.36865163338236129</v>
      </c>
    </row>
    <row r="28" spans="2:17">
      <c r="B28" s="26" t="s">
        <v>101</v>
      </c>
      <c r="G28" s="127" t="s">
        <v>67</v>
      </c>
      <c r="K28" s="22">
        <v>0</v>
      </c>
      <c r="M28" s="26" t="s">
        <v>134</v>
      </c>
      <c r="O28" s="149"/>
      <c r="Q28" s="24">
        <f>'Controles ACM'!$I$50</f>
        <v>0.36865163338236129</v>
      </c>
    </row>
    <row r="29" spans="2:17">
      <c r="B29" s="31"/>
      <c r="K29" s="21"/>
      <c r="M29" s="31"/>
      <c r="O29" s="20"/>
      <c r="Q29" s="61"/>
    </row>
    <row r="30" spans="2:17">
      <c r="B30" s="30" t="s">
        <v>102</v>
      </c>
      <c r="K30" s="21"/>
      <c r="M30" s="31"/>
      <c r="O30" s="20"/>
      <c r="Q30" s="61"/>
    </row>
    <row r="31" spans="2:17">
      <c r="B31" s="26" t="s">
        <v>97</v>
      </c>
      <c r="G31" s="127" t="s">
        <v>67</v>
      </c>
      <c r="K31" s="57">
        <v>0</v>
      </c>
      <c r="M31" s="26" t="s">
        <v>68</v>
      </c>
      <c r="O31" s="150"/>
      <c r="Q31" s="24">
        <f>'Controles ACM'!$I$49</f>
        <v>0</v>
      </c>
    </row>
    <row r="32" spans="2:17">
      <c r="B32" s="26" t="s">
        <v>98</v>
      </c>
      <c r="G32" s="127" t="s">
        <v>67</v>
      </c>
      <c r="K32" s="23">
        <v>0</v>
      </c>
      <c r="M32" s="26" t="s">
        <v>132</v>
      </c>
      <c r="O32" s="149"/>
      <c r="Q32" s="24">
        <f>'Controles ACM'!$I$50</f>
        <v>0.36865163338236129</v>
      </c>
    </row>
    <row r="33" spans="2:17">
      <c r="B33" s="26" t="s">
        <v>99</v>
      </c>
      <c r="G33" s="127" t="s">
        <v>67</v>
      </c>
      <c r="K33" s="22">
        <v>0</v>
      </c>
      <c r="M33" s="26" t="s">
        <v>133</v>
      </c>
      <c r="O33" s="149"/>
      <c r="Q33" s="24">
        <f>'Controles ACM'!$I$50</f>
        <v>0.36865163338236129</v>
      </c>
    </row>
    <row r="34" spans="2:17">
      <c r="B34" s="31"/>
      <c r="K34" s="21"/>
      <c r="M34" s="31"/>
      <c r="O34" s="20"/>
    </row>
    <row r="35" spans="2:17">
      <c r="B35" s="30" t="s">
        <v>103</v>
      </c>
      <c r="K35" s="21"/>
      <c r="M35" s="31"/>
      <c r="O35" s="20"/>
    </row>
    <row r="36" spans="2:17">
      <c r="B36" s="26" t="s">
        <v>97</v>
      </c>
      <c r="G36" s="127" t="s">
        <v>67</v>
      </c>
      <c r="K36" s="57">
        <v>0</v>
      </c>
      <c r="M36" s="26" t="s">
        <v>68</v>
      </c>
      <c r="O36" s="150"/>
      <c r="Q36" s="24">
        <f>'Controles ACM'!$I$49</f>
        <v>0</v>
      </c>
    </row>
    <row r="37" spans="2:17">
      <c r="B37" s="26" t="s">
        <v>98</v>
      </c>
      <c r="G37" s="127" t="s">
        <v>67</v>
      </c>
      <c r="K37" s="23">
        <v>0</v>
      </c>
      <c r="M37" s="26" t="s">
        <v>132</v>
      </c>
      <c r="O37" s="149"/>
      <c r="Q37" s="24">
        <f>'Controles ACM'!$I$50</f>
        <v>0.36865163338236129</v>
      </c>
    </row>
    <row r="38" spans="2:17">
      <c r="B38" s="26" t="s">
        <v>101</v>
      </c>
      <c r="G38" s="127" t="s">
        <v>67</v>
      </c>
      <c r="K38" s="22">
        <v>0</v>
      </c>
      <c r="M38" s="26" t="s">
        <v>134</v>
      </c>
      <c r="O38" s="149"/>
      <c r="Q38" s="24">
        <f>'Controles ACM'!$I$50</f>
        <v>0.36865163338236129</v>
      </c>
    </row>
    <row r="39" spans="2:17">
      <c r="B39" s="31"/>
      <c r="K39" s="21"/>
      <c r="M39" s="31"/>
      <c r="O39" s="20"/>
    </row>
    <row r="40" spans="2:17">
      <c r="B40" s="30" t="s">
        <v>104</v>
      </c>
      <c r="K40" s="21"/>
      <c r="M40" s="31"/>
      <c r="O40" s="20"/>
    </row>
    <row r="41" spans="2:17">
      <c r="B41" s="26" t="s">
        <v>97</v>
      </c>
      <c r="G41" s="127" t="s">
        <v>67</v>
      </c>
      <c r="K41" s="57">
        <v>0</v>
      </c>
      <c r="M41" s="26" t="s">
        <v>68</v>
      </c>
      <c r="O41" s="150"/>
      <c r="Q41" s="24">
        <f>'Controles ACM'!$I$49</f>
        <v>0</v>
      </c>
    </row>
    <row r="42" spans="2:17">
      <c r="B42" s="26" t="s">
        <v>98</v>
      </c>
      <c r="G42" s="127" t="s">
        <v>67</v>
      </c>
      <c r="K42" s="23">
        <v>0</v>
      </c>
      <c r="M42" s="26" t="s">
        <v>132</v>
      </c>
      <c r="O42" s="149"/>
      <c r="Q42" s="24">
        <f>'Controles ACM'!$I$50</f>
        <v>0.36865163338236129</v>
      </c>
    </row>
    <row r="43" spans="2:17">
      <c r="B43" s="26" t="s">
        <v>99</v>
      </c>
      <c r="G43" s="127" t="s">
        <v>67</v>
      </c>
      <c r="K43" s="22">
        <v>0</v>
      </c>
      <c r="M43" s="26" t="s">
        <v>133</v>
      </c>
      <c r="O43" s="149"/>
      <c r="Q43" s="24">
        <f>'Controles ACM'!$I$50</f>
        <v>0.36865163338236129</v>
      </c>
    </row>
    <row r="44" spans="2:17">
      <c r="B44" s="31"/>
      <c r="K44" s="21"/>
      <c r="M44" s="31"/>
      <c r="O44" s="20"/>
    </row>
    <row r="45" spans="2:17">
      <c r="B45" s="30" t="s">
        <v>105</v>
      </c>
      <c r="K45" s="19"/>
      <c r="M45" s="31"/>
      <c r="O45" s="18"/>
    </row>
    <row r="46" spans="2:17">
      <c r="B46" s="26" t="s">
        <v>97</v>
      </c>
      <c r="G46" s="127" t="s">
        <v>67</v>
      </c>
      <c r="K46" s="57">
        <v>0</v>
      </c>
      <c r="M46" s="26" t="s">
        <v>68</v>
      </c>
      <c r="O46" s="150"/>
      <c r="Q46" s="24">
        <f>'Controles ACM'!$I$49</f>
        <v>0</v>
      </c>
    </row>
    <row r="47" spans="2:17">
      <c r="B47" s="26" t="s">
        <v>98</v>
      </c>
      <c r="G47" s="127" t="s">
        <v>67</v>
      </c>
      <c r="K47" s="23">
        <v>0</v>
      </c>
      <c r="M47" s="26" t="s">
        <v>132</v>
      </c>
      <c r="O47" s="149"/>
      <c r="Q47" s="24">
        <f>'Controles ACM'!$I$50</f>
        <v>0.36865163338236129</v>
      </c>
    </row>
    <row r="48" spans="2:17">
      <c r="B48" s="26" t="s">
        <v>101</v>
      </c>
      <c r="G48" s="127" t="s">
        <v>67</v>
      </c>
      <c r="K48" s="22">
        <v>0</v>
      </c>
      <c r="M48" s="26" t="s">
        <v>134</v>
      </c>
      <c r="O48" s="149"/>
      <c r="Q48" s="24">
        <f>'Controles ACM'!$I$50</f>
        <v>0.36865163338236129</v>
      </c>
    </row>
    <row r="49" spans="2:17">
      <c r="B49" s="31"/>
      <c r="K49" s="21"/>
      <c r="M49" s="31"/>
    </row>
    <row r="50" spans="2:17">
      <c r="B50" s="31"/>
      <c r="K50" s="21"/>
      <c r="M50" s="31"/>
    </row>
    <row r="51" spans="2:17">
      <c r="B51" s="32" t="s">
        <v>106</v>
      </c>
      <c r="K51" s="21"/>
      <c r="M51" s="31"/>
    </row>
    <row r="52" spans="2:17">
      <c r="B52" s="31"/>
      <c r="K52" s="21"/>
      <c r="M52" s="31"/>
    </row>
    <row r="53" spans="2:17">
      <c r="B53" s="30" t="s">
        <v>107</v>
      </c>
      <c r="K53" s="21"/>
      <c r="M53" s="31"/>
    </row>
    <row r="54" spans="2:17">
      <c r="B54" s="26" t="s">
        <v>97</v>
      </c>
      <c r="G54" s="127" t="s">
        <v>67</v>
      </c>
      <c r="K54" s="57">
        <v>3.4453333333333336</v>
      </c>
      <c r="M54" s="26" t="s">
        <v>68</v>
      </c>
      <c r="O54" s="150">
        <v>441</v>
      </c>
      <c r="Q54" s="24">
        <f>'Controles ACM'!$I$49</f>
        <v>0</v>
      </c>
    </row>
    <row r="55" spans="2:17">
      <c r="B55" s="26" t="s">
        <v>108</v>
      </c>
      <c r="G55" s="127" t="s">
        <v>67</v>
      </c>
      <c r="K55" s="23">
        <v>17044.14</v>
      </c>
      <c r="M55" s="26" t="s">
        <v>132</v>
      </c>
      <c r="O55" s="149">
        <v>14.28</v>
      </c>
      <c r="Q55" s="24">
        <f>'Controles ACM'!$I$50</f>
        <v>0.36865163338236129</v>
      </c>
    </row>
    <row r="56" spans="2:17">
      <c r="B56" s="26" t="s">
        <v>99</v>
      </c>
      <c r="G56" s="127" t="s">
        <v>67</v>
      </c>
      <c r="K56" s="23">
        <v>166888.06666666668</v>
      </c>
      <c r="M56" s="26" t="s">
        <v>133</v>
      </c>
      <c r="O56" s="149">
        <v>1.44</v>
      </c>
      <c r="Q56" s="24">
        <f>'Controles ACM'!$I$50</f>
        <v>0.36865163338236129</v>
      </c>
    </row>
    <row r="57" spans="2:17">
      <c r="B57" s="26" t="s">
        <v>109</v>
      </c>
      <c r="G57" s="127" t="s">
        <v>67</v>
      </c>
      <c r="K57" s="22">
        <v>53878211.666666664</v>
      </c>
      <c r="M57" s="26" t="s">
        <v>135</v>
      </c>
      <c r="O57" s="149">
        <v>8.8999999999999999E-3</v>
      </c>
      <c r="Q57" s="24">
        <f>'Controles ACM'!$I$50</f>
        <v>0.36865163338236129</v>
      </c>
    </row>
    <row r="58" spans="2:17">
      <c r="B58" s="31"/>
      <c r="K58" s="21"/>
      <c r="M58" s="31"/>
      <c r="O58" s="17"/>
    </row>
    <row r="59" spans="2:17">
      <c r="B59" s="30" t="s">
        <v>110</v>
      </c>
      <c r="K59" s="21"/>
      <c r="M59" s="31"/>
      <c r="O59" s="17"/>
    </row>
    <row r="60" spans="2:17">
      <c r="B60" s="26" t="s">
        <v>97</v>
      </c>
      <c r="G60" s="127" t="s">
        <v>67</v>
      </c>
      <c r="K60" s="57">
        <v>14.89</v>
      </c>
      <c r="M60" s="26" t="s">
        <v>68</v>
      </c>
      <c r="O60" s="150">
        <v>441</v>
      </c>
      <c r="Q60" s="24">
        <f>'Controles ACM'!$I$49</f>
        <v>0</v>
      </c>
    </row>
    <row r="61" spans="2:17">
      <c r="B61" s="26" t="s">
        <v>108</v>
      </c>
      <c r="G61" s="127" t="s">
        <v>67</v>
      </c>
      <c r="K61" s="23">
        <v>14880.933333333334</v>
      </c>
      <c r="M61" s="26" t="s">
        <v>132</v>
      </c>
      <c r="O61" s="149">
        <v>20.5</v>
      </c>
      <c r="Q61" s="24">
        <f>'Controles ACM'!$I$50</f>
        <v>0.36865163338236129</v>
      </c>
    </row>
    <row r="62" spans="2:17">
      <c r="B62" s="26" t="s">
        <v>99</v>
      </c>
      <c r="G62" s="127" t="s">
        <v>67</v>
      </c>
      <c r="K62" s="23">
        <v>140557.33333333334</v>
      </c>
      <c r="M62" s="26" t="s">
        <v>133</v>
      </c>
      <c r="O62" s="149">
        <v>2.17</v>
      </c>
      <c r="Q62" s="24">
        <f>'Controles ACM'!$I$50</f>
        <v>0.36865163338236129</v>
      </c>
    </row>
    <row r="63" spans="2:17">
      <c r="B63" s="26" t="s">
        <v>109</v>
      </c>
      <c r="G63" s="127" t="s">
        <v>67</v>
      </c>
      <c r="K63" s="22">
        <v>59762651.666666664</v>
      </c>
      <c r="M63" s="26" t="s">
        <v>135</v>
      </c>
      <c r="O63" s="149">
        <v>1.0200000000000001E-2</v>
      </c>
      <c r="Q63" s="24">
        <f>'Controles ACM'!$I$50</f>
        <v>0.36865163338236129</v>
      </c>
    </row>
    <row r="64" spans="2:17">
      <c r="B64" s="31"/>
      <c r="K64" s="21"/>
      <c r="M64" s="31"/>
      <c r="O64" s="17"/>
      <c r="Q64" s="61"/>
    </row>
    <row r="65" spans="2:17">
      <c r="B65" s="30" t="s">
        <v>111</v>
      </c>
      <c r="K65" s="21"/>
      <c r="M65" s="31"/>
      <c r="O65" s="17"/>
    </row>
    <row r="66" spans="2:17">
      <c r="B66" s="26" t="s">
        <v>97</v>
      </c>
      <c r="G66" s="127" t="s">
        <v>67</v>
      </c>
      <c r="K66" s="57">
        <v>0</v>
      </c>
      <c r="M66" s="26" t="s">
        <v>68</v>
      </c>
      <c r="O66" s="150"/>
      <c r="Q66" s="24">
        <f>'Controles ACM'!$I$49</f>
        <v>0</v>
      </c>
    </row>
    <row r="67" spans="2:17">
      <c r="B67" s="26" t="s">
        <v>108</v>
      </c>
      <c r="G67" s="127" t="s">
        <v>67</v>
      </c>
      <c r="K67" s="23">
        <v>0</v>
      </c>
      <c r="M67" s="26" t="s">
        <v>132</v>
      </c>
      <c r="O67" s="149"/>
      <c r="Q67" s="24">
        <f>'Controles ACM'!$I$50</f>
        <v>0.36865163338236129</v>
      </c>
    </row>
    <row r="68" spans="2:17">
      <c r="B68" s="26" t="s">
        <v>99</v>
      </c>
      <c r="G68" s="127" t="s">
        <v>67</v>
      </c>
      <c r="K68" s="23">
        <v>0</v>
      </c>
      <c r="M68" s="26" t="s">
        <v>133</v>
      </c>
      <c r="O68" s="149"/>
      <c r="Q68" s="24">
        <f>'Controles ACM'!$I$50</f>
        <v>0.36865163338236129</v>
      </c>
    </row>
    <row r="69" spans="2:17">
      <c r="B69" s="26" t="s">
        <v>109</v>
      </c>
      <c r="G69" s="127" t="s">
        <v>67</v>
      </c>
      <c r="K69" s="22">
        <v>0</v>
      </c>
      <c r="M69" s="26" t="s">
        <v>135</v>
      </c>
      <c r="O69" s="149"/>
      <c r="Q69" s="24">
        <f>'Controles ACM'!$I$50</f>
        <v>0.36865163338236129</v>
      </c>
    </row>
    <row r="70" spans="2:17">
      <c r="B70" s="31"/>
      <c r="K70" s="16"/>
      <c r="M70" s="31"/>
      <c r="O70" s="15"/>
    </row>
    <row r="71" spans="2:17">
      <c r="B71" s="30" t="s">
        <v>112</v>
      </c>
      <c r="K71" s="21"/>
      <c r="M71" s="31"/>
      <c r="O71" s="17"/>
    </row>
    <row r="72" spans="2:17">
      <c r="B72" s="26" t="s">
        <v>97</v>
      </c>
      <c r="G72" s="127" t="s">
        <v>67</v>
      </c>
      <c r="K72" s="57">
        <v>134.28</v>
      </c>
      <c r="M72" s="26" t="s">
        <v>68</v>
      </c>
      <c r="O72" s="150">
        <v>441</v>
      </c>
      <c r="Q72" s="24">
        <f>'Controles ACM'!$I$49</f>
        <v>0</v>
      </c>
    </row>
    <row r="73" spans="2:17">
      <c r="B73" s="26" t="s">
        <v>108</v>
      </c>
      <c r="G73" s="127" t="s">
        <v>67</v>
      </c>
      <c r="K73" s="23">
        <v>23891.726666666666</v>
      </c>
      <c r="M73" s="26" t="s">
        <v>132</v>
      </c>
      <c r="O73" s="149">
        <v>25.36</v>
      </c>
      <c r="Q73" s="24">
        <f>'Controles ACM'!$I$50</f>
        <v>0.36865163338236129</v>
      </c>
    </row>
    <row r="74" spans="2:17">
      <c r="B74" s="26" t="s">
        <v>99</v>
      </c>
      <c r="G74" s="127" t="s">
        <v>67</v>
      </c>
      <c r="K74" s="23">
        <v>197953</v>
      </c>
      <c r="M74" s="26" t="s">
        <v>133</v>
      </c>
      <c r="O74" s="149">
        <v>2.17</v>
      </c>
      <c r="Q74" s="24">
        <f>'Controles ACM'!$I$50</f>
        <v>0.36865163338236129</v>
      </c>
    </row>
    <row r="75" spans="2:17">
      <c r="B75" s="26" t="s">
        <v>109</v>
      </c>
      <c r="G75" s="127" t="s">
        <v>67</v>
      </c>
      <c r="K75" s="22">
        <v>55957094.666666664</v>
      </c>
      <c r="M75" s="26" t="s">
        <v>135</v>
      </c>
      <c r="O75" s="149">
        <v>1.0200000000000001E-2</v>
      </c>
      <c r="Q75" s="24">
        <f>'Controles ACM'!$I$50</f>
        <v>0.36865163338236129</v>
      </c>
    </row>
    <row r="76" spans="2:17">
      <c r="B76" s="31"/>
      <c r="K76" s="21"/>
      <c r="M76" s="31"/>
    </row>
    <row r="77" spans="2:17">
      <c r="B77" s="31"/>
      <c r="K77" s="21"/>
      <c r="M77" s="31"/>
    </row>
    <row r="78" spans="2:17">
      <c r="B78" s="32" t="s">
        <v>113</v>
      </c>
      <c r="K78" s="21"/>
      <c r="M78" s="31"/>
    </row>
    <row r="79" spans="2:17">
      <c r="B79" s="31"/>
      <c r="K79" s="21"/>
      <c r="M79" s="31"/>
    </row>
    <row r="80" spans="2:17">
      <c r="B80" s="30" t="s">
        <v>114</v>
      </c>
      <c r="K80" s="21"/>
      <c r="M80" s="31"/>
    </row>
    <row r="81" spans="1:18">
      <c r="B81" s="26" t="s">
        <v>97</v>
      </c>
      <c r="G81" s="127" t="s">
        <v>67</v>
      </c>
      <c r="K81" s="57">
        <v>157.0153333333333</v>
      </c>
      <c r="M81" s="26" t="s">
        <v>68</v>
      </c>
      <c r="O81" s="150">
        <v>18</v>
      </c>
      <c r="Q81" s="24">
        <f>'Controles ACM'!$I$49</f>
        <v>0</v>
      </c>
    </row>
    <row r="82" spans="1:18">
      <c r="B82" s="26" t="s">
        <v>108</v>
      </c>
      <c r="G82" s="127" t="s">
        <v>67</v>
      </c>
      <c r="K82" s="23">
        <v>9973.1133333333328</v>
      </c>
      <c r="M82" s="26" t="s">
        <v>132</v>
      </c>
      <c r="O82" s="149">
        <v>11.94</v>
      </c>
      <c r="Q82" s="24">
        <f>'Controles ACM'!$I$50</f>
        <v>0.36865163338236129</v>
      </c>
    </row>
    <row r="83" spans="1:18">
      <c r="B83" s="26" t="s">
        <v>115</v>
      </c>
      <c r="G83" s="127" t="s">
        <v>67</v>
      </c>
      <c r="K83" s="23">
        <v>7432489.666666667</v>
      </c>
      <c r="M83" s="26" t="s">
        <v>135</v>
      </c>
      <c r="O83" s="149">
        <v>2.0299999999999999E-2</v>
      </c>
      <c r="Q83" s="24">
        <f>'Controles ACM'!$I$50</f>
        <v>0.36865163338236129</v>
      </c>
    </row>
    <row r="84" spans="1:18">
      <c r="B84" s="26" t="s">
        <v>109</v>
      </c>
      <c r="G84" s="127" t="s">
        <v>67</v>
      </c>
      <c r="K84" s="22">
        <v>12054155.666666666</v>
      </c>
      <c r="M84" s="26" t="s">
        <v>135</v>
      </c>
      <c r="O84" s="149">
        <v>3.8300000000000001E-2</v>
      </c>
      <c r="Q84" s="24">
        <f>'Controles ACM'!$I$50</f>
        <v>0.36865163338236129</v>
      </c>
    </row>
    <row r="85" spans="1:18">
      <c r="B85" s="31"/>
      <c r="K85" s="21"/>
      <c r="M85" s="31"/>
      <c r="O85" s="17"/>
    </row>
    <row r="86" spans="1:18">
      <c r="B86" s="30" t="s">
        <v>116</v>
      </c>
      <c r="K86" s="21"/>
      <c r="M86" s="31"/>
      <c r="O86" s="17"/>
    </row>
    <row r="87" spans="1:18">
      <c r="B87" s="26" t="s">
        <v>117</v>
      </c>
      <c r="G87" s="127" t="s">
        <v>67</v>
      </c>
      <c r="K87" s="57">
        <v>18788.333333333332</v>
      </c>
      <c r="M87" s="26" t="s">
        <v>68</v>
      </c>
      <c r="O87" s="141">
        <v>0.54</v>
      </c>
      <c r="Q87" s="24">
        <f>'Controles ACM'!$I$49</f>
        <v>0</v>
      </c>
    </row>
    <row r="88" spans="1:18">
      <c r="B88" s="26" t="s">
        <v>118</v>
      </c>
      <c r="G88" s="127" t="s">
        <v>67</v>
      </c>
      <c r="K88" s="22">
        <v>32681.166666666668</v>
      </c>
      <c r="M88" s="26" t="s">
        <v>68</v>
      </c>
      <c r="O88" s="141">
        <v>18</v>
      </c>
      <c r="Q88" s="24">
        <f>'Controles ACM'!$I$49</f>
        <v>0</v>
      </c>
    </row>
    <row r="89" spans="1:18">
      <c r="B89" s="31"/>
      <c r="K89" s="14"/>
      <c r="M89" s="31"/>
    </row>
    <row r="90" spans="1:18">
      <c r="A90" s="126"/>
      <c r="B90" s="30" t="s">
        <v>119</v>
      </c>
      <c r="K90" s="21"/>
      <c r="M90" s="31"/>
    </row>
    <row r="91" spans="1:18">
      <c r="A91" s="126"/>
      <c r="B91" s="26" t="s">
        <v>120</v>
      </c>
      <c r="G91" s="127" t="s">
        <v>67</v>
      </c>
      <c r="K91" s="57">
        <v>184.26666666666665</v>
      </c>
      <c r="M91" s="26" t="s">
        <v>68</v>
      </c>
      <c r="O91" s="147">
        <f>R91*$O$100</f>
        <v>1918.4999999999998</v>
      </c>
      <c r="Q91" s="24">
        <f>'Controles ACM'!$I$50</f>
        <v>0.36865163338236129</v>
      </c>
      <c r="R91" s="57">
        <v>50</v>
      </c>
    </row>
    <row r="92" spans="1:18">
      <c r="A92" s="126"/>
      <c r="B92" s="26" t="s">
        <v>121</v>
      </c>
      <c r="G92" s="127" t="s">
        <v>67</v>
      </c>
      <c r="K92" s="23">
        <v>222.55000000000004</v>
      </c>
      <c r="M92" s="26" t="s">
        <v>68</v>
      </c>
      <c r="O92" s="147">
        <f t="shared" ref="O92:O97" si="0">R92*$O$100</f>
        <v>1534.8</v>
      </c>
      <c r="Q92" s="24">
        <f>'Controles ACM'!$I$50</f>
        <v>0.36865163338236129</v>
      </c>
      <c r="R92" s="23">
        <v>40</v>
      </c>
    </row>
    <row r="93" spans="1:18">
      <c r="A93" s="126"/>
      <c r="B93" s="26" t="s">
        <v>122</v>
      </c>
      <c r="G93" s="127" t="s">
        <v>67</v>
      </c>
      <c r="K93" s="23">
        <v>290.33333333333331</v>
      </c>
      <c r="M93" s="26" t="s">
        <v>68</v>
      </c>
      <c r="O93" s="147">
        <f t="shared" si="0"/>
        <v>1151.0999999999999</v>
      </c>
      <c r="Q93" s="24">
        <f>'Controles ACM'!$I$50</f>
        <v>0.36865163338236129</v>
      </c>
      <c r="R93" s="23">
        <v>30</v>
      </c>
    </row>
    <row r="94" spans="1:18">
      <c r="A94" s="126"/>
      <c r="B94" s="26" t="s">
        <v>123</v>
      </c>
      <c r="G94" s="127" t="s">
        <v>67</v>
      </c>
      <c r="K94" s="23">
        <v>587.00666666666666</v>
      </c>
      <c r="M94" s="26" t="s">
        <v>68</v>
      </c>
      <c r="O94" s="147">
        <f t="shared" si="0"/>
        <v>767.4</v>
      </c>
      <c r="Q94" s="24">
        <f>'Controles ACM'!$I$50</f>
        <v>0.36865163338236129</v>
      </c>
      <c r="R94" s="23">
        <v>20</v>
      </c>
    </row>
    <row r="95" spans="1:18">
      <c r="A95" s="126"/>
      <c r="B95" s="26" t="s">
        <v>124</v>
      </c>
      <c r="G95" s="127" t="s">
        <v>67</v>
      </c>
      <c r="K95" s="23">
        <v>31391.193333333333</v>
      </c>
      <c r="M95" s="26" t="s">
        <v>68</v>
      </c>
      <c r="O95" s="147">
        <f t="shared" si="0"/>
        <v>153.47999999999999</v>
      </c>
      <c r="Q95" s="24">
        <f>'Controles ACM'!$I$50</f>
        <v>0.36865163338236129</v>
      </c>
      <c r="R95" s="23">
        <v>4</v>
      </c>
    </row>
    <row r="96" spans="1:18">
      <c r="A96" s="126"/>
      <c r="B96" s="26" t="s">
        <v>125</v>
      </c>
      <c r="G96" s="127" t="s">
        <v>67</v>
      </c>
      <c r="K96" s="23">
        <v>5.8</v>
      </c>
      <c r="M96" s="26" t="s">
        <v>68</v>
      </c>
      <c r="O96" s="147">
        <f t="shared" si="0"/>
        <v>19.184999999999999</v>
      </c>
      <c r="Q96" s="24">
        <f>'Controles ACM'!$I$50</f>
        <v>0.36865163338236129</v>
      </c>
      <c r="R96" s="13">
        <v>0.5</v>
      </c>
    </row>
    <row r="97" spans="1:18">
      <c r="A97" s="126"/>
      <c r="B97" s="26" t="s">
        <v>126</v>
      </c>
      <c r="G97" s="127" t="s">
        <v>67</v>
      </c>
      <c r="K97" s="22">
        <v>18788.333333333332</v>
      </c>
      <c r="M97" s="26" t="s">
        <v>68</v>
      </c>
      <c r="O97" s="147">
        <f t="shared" si="0"/>
        <v>1.9184999999999999</v>
      </c>
      <c r="Q97" s="24">
        <f>'Controles ACM'!$I$50</f>
        <v>0.36865163338236129</v>
      </c>
      <c r="R97" s="12">
        <v>0.05</v>
      </c>
    </row>
    <row r="98" spans="1:18">
      <c r="A98" s="126"/>
      <c r="B98" s="26" t="s">
        <v>127</v>
      </c>
      <c r="M98" s="31"/>
    </row>
    <row r="99" spans="1:18">
      <c r="A99" s="126"/>
      <c r="B99" s="31"/>
      <c r="M99" s="31"/>
    </row>
    <row r="100" spans="1:18">
      <c r="B100" s="11" t="s">
        <v>128</v>
      </c>
      <c r="G100" s="127" t="s">
        <v>67</v>
      </c>
      <c r="M100" s="10" t="s">
        <v>136</v>
      </c>
      <c r="O100" s="149">
        <v>38.369999999999997</v>
      </c>
    </row>
    <row r="101" spans="1:18">
      <c r="B101" s="31"/>
      <c r="M101" s="31"/>
    </row>
    <row r="102" spans="1:18">
      <c r="B102" s="32" t="s">
        <v>129</v>
      </c>
      <c r="M102" s="31"/>
    </row>
    <row r="103" spans="1:18">
      <c r="B103" s="31"/>
      <c r="M103" s="31"/>
    </row>
    <row r="104" spans="1:18">
      <c r="B104" s="26" t="s">
        <v>130</v>
      </c>
      <c r="G104" s="127" t="s">
        <v>67</v>
      </c>
      <c r="K104" s="57">
        <v>3966491</v>
      </c>
      <c r="M104" s="26" t="s">
        <v>137</v>
      </c>
      <c r="O104" s="149">
        <v>1.0699999999999999E-2</v>
      </c>
      <c r="Q104" s="24">
        <f>'Controles ACM'!$I$50</f>
        <v>0.36865163338236129</v>
      </c>
    </row>
    <row r="105" spans="1:18">
      <c r="B105" s="26" t="s">
        <v>131</v>
      </c>
      <c r="G105" s="127" t="s">
        <v>67</v>
      </c>
      <c r="K105" s="22">
        <v>148224.66666666666</v>
      </c>
      <c r="M105" s="26" t="s">
        <v>137</v>
      </c>
      <c r="O105" s="149">
        <v>1.6199999999999999E-2</v>
      </c>
      <c r="Q105" s="24">
        <f>'Controles ACM'!$I$50</f>
        <v>0.36865163338236129</v>
      </c>
    </row>
    <row r="107" spans="1:18" s="152" customFormat="1">
      <c r="B107" s="152" t="s">
        <v>231</v>
      </c>
    </row>
    <row r="109" spans="1:18">
      <c r="B109" s="155" t="s">
        <v>232</v>
      </c>
    </row>
    <row r="110" spans="1:18">
      <c r="B110" s="155"/>
    </row>
    <row r="111" spans="1:18">
      <c r="B111" s="146" t="s">
        <v>140</v>
      </c>
      <c r="G111" s="127" t="s">
        <v>67</v>
      </c>
      <c r="I111" s="170" t="s">
        <v>275</v>
      </c>
      <c r="K111" s="69">
        <v>18788.333333333332</v>
      </c>
      <c r="M111" s="127" t="s">
        <v>68</v>
      </c>
      <c r="O111" s="149">
        <v>8.64</v>
      </c>
      <c r="Q111" s="24">
        <f>'Controles ACM'!$I$50</f>
        <v>0.36865163338236129</v>
      </c>
    </row>
    <row r="112" spans="1:18">
      <c r="B112" s="145"/>
      <c r="I112" s="26"/>
      <c r="K112" s="19"/>
      <c r="O112" s="31"/>
    </row>
    <row r="113" spans="2:17">
      <c r="B113" s="146" t="s">
        <v>138</v>
      </c>
      <c r="I113" s="26"/>
      <c r="K113" s="19"/>
      <c r="O113" s="31"/>
    </row>
    <row r="114" spans="2:17">
      <c r="B114" s="144" t="s">
        <v>295</v>
      </c>
      <c r="G114" s="127" t="s">
        <v>67</v>
      </c>
      <c r="I114" s="171" t="s">
        <v>276</v>
      </c>
      <c r="K114" s="57">
        <v>31397</v>
      </c>
      <c r="M114" s="127" t="s">
        <v>68</v>
      </c>
      <c r="O114" s="149">
        <v>25.15</v>
      </c>
      <c r="Q114" s="24">
        <f>'Controles ACM'!$I$50</f>
        <v>0.36865163338236129</v>
      </c>
    </row>
    <row r="115" spans="2:17">
      <c r="B115" s="143" t="s">
        <v>296</v>
      </c>
      <c r="G115" s="127" t="s">
        <v>67</v>
      </c>
      <c r="I115" s="172" t="s">
        <v>277</v>
      </c>
      <c r="K115" s="23">
        <v>1284.1666666666667</v>
      </c>
      <c r="M115" s="127" t="s">
        <v>68</v>
      </c>
      <c r="O115" s="149">
        <v>42.1</v>
      </c>
      <c r="Q115" s="24">
        <f>'Controles ACM'!$I$50</f>
        <v>0.36865163338236129</v>
      </c>
    </row>
    <row r="116" spans="2:17">
      <c r="B116" s="143" t="s">
        <v>281</v>
      </c>
      <c r="G116" s="127" t="s">
        <v>67</v>
      </c>
      <c r="I116" s="173" t="s">
        <v>281</v>
      </c>
      <c r="K116" s="23"/>
      <c r="M116" s="127" t="s">
        <v>68</v>
      </c>
      <c r="O116" s="149"/>
      <c r="Q116" s="24">
        <f>'Controles ACM'!$I$50</f>
        <v>0.36865163338236129</v>
      </c>
    </row>
    <row r="117" spans="2:17">
      <c r="B117" s="143" t="s">
        <v>281</v>
      </c>
      <c r="G117" s="127" t="s">
        <v>67</v>
      </c>
      <c r="I117" s="173" t="s">
        <v>281</v>
      </c>
      <c r="K117" s="23"/>
      <c r="M117" s="127" t="s">
        <v>68</v>
      </c>
      <c r="O117" s="149"/>
      <c r="Q117" s="24">
        <f>'Controles ACM'!$I$50</f>
        <v>0.36865163338236129</v>
      </c>
    </row>
    <row r="118" spans="2:17">
      <c r="B118" s="143" t="s">
        <v>281</v>
      </c>
      <c r="G118" s="127" t="s">
        <v>67</v>
      </c>
      <c r="I118" s="173" t="s">
        <v>281</v>
      </c>
      <c r="K118" s="23"/>
      <c r="M118" s="127" t="s">
        <v>68</v>
      </c>
      <c r="O118" s="149"/>
      <c r="Q118" s="24">
        <f>'Controles ACM'!$I$50</f>
        <v>0.36865163338236129</v>
      </c>
    </row>
    <row r="119" spans="2:17">
      <c r="B119" s="143" t="s">
        <v>281</v>
      </c>
      <c r="G119" s="127" t="s">
        <v>67</v>
      </c>
      <c r="I119" s="173"/>
      <c r="K119" s="23"/>
      <c r="M119" s="127" t="s">
        <v>68</v>
      </c>
      <c r="O119" s="149"/>
      <c r="Q119" s="24">
        <f>'Controles ACM'!$I$50</f>
        <v>0.36865163338236129</v>
      </c>
    </row>
    <row r="120" spans="2:17">
      <c r="B120" s="142" t="s">
        <v>281</v>
      </c>
      <c r="G120" s="127" t="s">
        <v>67</v>
      </c>
      <c r="I120" s="174"/>
      <c r="K120" s="22"/>
      <c r="M120" s="127" t="s">
        <v>68</v>
      </c>
      <c r="O120" s="149"/>
      <c r="Q120" s="24">
        <f>'Controles ACM'!$I$50</f>
        <v>0.36865163338236129</v>
      </c>
    </row>
    <row r="121" spans="2:17">
      <c r="B121" s="145"/>
      <c r="I121" s="26"/>
      <c r="K121" s="19"/>
      <c r="O121" s="31"/>
    </row>
    <row r="122" spans="2:17">
      <c r="B122" s="146" t="s">
        <v>191</v>
      </c>
      <c r="I122" s="26"/>
      <c r="K122" s="19"/>
      <c r="O122" s="31"/>
    </row>
    <row r="123" spans="2:17">
      <c r="B123" s="144" t="s">
        <v>297</v>
      </c>
      <c r="G123" s="127" t="s">
        <v>67</v>
      </c>
      <c r="I123" s="175" t="s">
        <v>278</v>
      </c>
      <c r="K123" s="57">
        <v>157.01666666666665</v>
      </c>
      <c r="M123" s="127" t="s">
        <v>68</v>
      </c>
      <c r="O123" s="149">
        <v>42.7</v>
      </c>
      <c r="Q123" s="24">
        <f>'Controles ACM'!$I$50</f>
        <v>0.36865163338236129</v>
      </c>
    </row>
    <row r="124" spans="2:17">
      <c r="B124" s="143" t="s">
        <v>112</v>
      </c>
      <c r="G124" s="127" t="s">
        <v>67</v>
      </c>
      <c r="I124" s="177" t="s">
        <v>279</v>
      </c>
      <c r="K124" s="23">
        <v>134.28</v>
      </c>
      <c r="M124" s="127" t="s">
        <v>68</v>
      </c>
      <c r="O124" s="149">
        <v>185.75</v>
      </c>
      <c r="Q124" s="24">
        <f>'Controles ACM'!$I$50</f>
        <v>0.36865163338236129</v>
      </c>
    </row>
    <row r="125" spans="2:17">
      <c r="B125" s="143" t="s">
        <v>110</v>
      </c>
      <c r="G125" s="127" t="s">
        <v>67</v>
      </c>
      <c r="I125" s="177" t="s">
        <v>279</v>
      </c>
      <c r="K125" s="23">
        <v>14.89</v>
      </c>
      <c r="M125" s="127" t="s">
        <v>68</v>
      </c>
      <c r="O125" s="149">
        <v>539.5</v>
      </c>
      <c r="Q125" s="24">
        <f>'Controles ACM'!$I$50</f>
        <v>0.36865163338236129</v>
      </c>
    </row>
    <row r="126" spans="2:17">
      <c r="B126" s="143" t="s">
        <v>107</v>
      </c>
      <c r="G126" s="127" t="s">
        <v>67</v>
      </c>
      <c r="I126" s="178" t="s">
        <v>280</v>
      </c>
      <c r="K126" s="23">
        <v>2</v>
      </c>
      <c r="M126" s="127" t="s">
        <v>68</v>
      </c>
      <c r="O126" s="149">
        <v>1619</v>
      </c>
      <c r="Q126" s="24">
        <f>'Controles ACM'!$I$50</f>
        <v>0.36865163338236129</v>
      </c>
    </row>
    <row r="127" spans="2:17">
      <c r="B127" s="143" t="s">
        <v>281</v>
      </c>
      <c r="G127" s="127" t="s">
        <v>67</v>
      </c>
      <c r="I127" s="173" t="s">
        <v>281</v>
      </c>
      <c r="K127" s="23"/>
      <c r="M127" s="127" t="s">
        <v>68</v>
      </c>
      <c r="O127" s="149"/>
      <c r="Q127" s="24">
        <f>'Controles ACM'!$I$50</f>
        <v>0.36865163338236129</v>
      </c>
    </row>
    <row r="128" spans="2:17">
      <c r="B128" s="143" t="s">
        <v>281</v>
      </c>
      <c r="G128" s="127" t="s">
        <v>67</v>
      </c>
      <c r="I128" s="173" t="s">
        <v>281</v>
      </c>
      <c r="K128" s="23"/>
      <c r="M128" s="127" t="s">
        <v>68</v>
      </c>
      <c r="O128" s="149"/>
      <c r="Q128" s="24">
        <f>'Controles ACM'!$I$50</f>
        <v>0.36865163338236129</v>
      </c>
    </row>
    <row r="129" spans="2:17">
      <c r="B129" s="143" t="s">
        <v>281</v>
      </c>
      <c r="G129" s="127" t="s">
        <v>67</v>
      </c>
      <c r="I129" s="173" t="s">
        <v>281</v>
      </c>
      <c r="K129" s="23"/>
      <c r="M129" s="127" t="s">
        <v>68</v>
      </c>
      <c r="O129" s="149"/>
      <c r="Q129" s="24">
        <f>'Controles ACM'!$I$50</f>
        <v>0.36865163338236129</v>
      </c>
    </row>
    <row r="130" spans="2:17">
      <c r="B130" s="143" t="s">
        <v>281</v>
      </c>
      <c r="G130" s="127" t="s">
        <v>67</v>
      </c>
      <c r="I130" s="173" t="s">
        <v>281</v>
      </c>
      <c r="K130" s="23"/>
      <c r="M130" s="127" t="s">
        <v>68</v>
      </c>
      <c r="O130" s="149"/>
      <c r="Q130" s="24">
        <f>'Controles ACM'!$I$50</f>
        <v>0.36865163338236129</v>
      </c>
    </row>
    <row r="131" spans="2:17">
      <c r="B131" s="143" t="s">
        <v>281</v>
      </c>
      <c r="G131" s="127" t="s">
        <v>67</v>
      </c>
      <c r="I131" s="173" t="s">
        <v>281</v>
      </c>
      <c r="K131" s="23"/>
      <c r="M131" s="127" t="s">
        <v>68</v>
      </c>
      <c r="O131" s="149"/>
      <c r="Q131" s="24">
        <f>'Controles ACM'!$I$50</f>
        <v>0.36865163338236129</v>
      </c>
    </row>
    <row r="132" spans="2:17">
      <c r="B132" s="143" t="s">
        <v>281</v>
      </c>
      <c r="G132" s="127" t="s">
        <v>67</v>
      </c>
      <c r="I132" s="173" t="s">
        <v>281</v>
      </c>
      <c r="K132" s="23"/>
      <c r="M132" s="127" t="s">
        <v>68</v>
      </c>
      <c r="O132" s="149"/>
      <c r="Q132" s="24">
        <f>'Controles ACM'!$I$50</f>
        <v>0.36865163338236129</v>
      </c>
    </row>
    <row r="133" spans="2:17">
      <c r="B133" s="143" t="s">
        <v>281</v>
      </c>
      <c r="G133" s="127" t="s">
        <v>67</v>
      </c>
      <c r="I133" s="173" t="s">
        <v>281</v>
      </c>
      <c r="K133" s="23"/>
      <c r="M133" s="127" t="s">
        <v>68</v>
      </c>
      <c r="O133" s="149"/>
      <c r="Q133" s="24">
        <f>'Controles ACM'!$I$50</f>
        <v>0.36865163338236129</v>
      </c>
    </row>
    <row r="134" spans="2:17">
      <c r="B134" s="143" t="s">
        <v>281</v>
      </c>
      <c r="G134" s="127" t="s">
        <v>67</v>
      </c>
      <c r="I134" s="173" t="s">
        <v>281</v>
      </c>
      <c r="K134" s="23"/>
      <c r="M134" s="127" t="s">
        <v>68</v>
      </c>
      <c r="O134" s="149"/>
      <c r="Q134" s="24">
        <f>'Controles ACM'!$I$50</f>
        <v>0.36865163338236129</v>
      </c>
    </row>
    <row r="135" spans="2:17">
      <c r="B135" s="143" t="s">
        <v>281</v>
      </c>
      <c r="G135" s="127" t="s">
        <v>67</v>
      </c>
      <c r="I135" s="173" t="s">
        <v>281</v>
      </c>
      <c r="K135" s="23"/>
      <c r="M135" s="127" t="s">
        <v>68</v>
      </c>
      <c r="O135" s="149"/>
      <c r="Q135" s="24">
        <f>'Controles ACM'!$I$50</f>
        <v>0.36865163338236129</v>
      </c>
    </row>
    <row r="136" spans="2:17">
      <c r="B136" s="143" t="s">
        <v>281</v>
      </c>
      <c r="G136" s="127" t="s">
        <v>67</v>
      </c>
      <c r="I136" s="173"/>
      <c r="K136" s="23"/>
      <c r="M136" s="127" t="s">
        <v>68</v>
      </c>
      <c r="O136" s="149"/>
      <c r="Q136" s="24">
        <f>'Controles ACM'!$I$50</f>
        <v>0.36865163338236129</v>
      </c>
    </row>
    <row r="137" spans="2:17">
      <c r="B137" s="143" t="s">
        <v>281</v>
      </c>
      <c r="G137" s="127" t="s">
        <v>67</v>
      </c>
      <c r="I137" s="173"/>
      <c r="K137" s="23"/>
      <c r="M137" s="127" t="s">
        <v>68</v>
      </c>
      <c r="O137" s="149"/>
      <c r="Q137" s="24">
        <f>'Controles ACM'!$I$50</f>
        <v>0.36865163338236129</v>
      </c>
    </row>
    <row r="138" spans="2:17">
      <c r="B138" s="142" t="s">
        <v>281</v>
      </c>
      <c r="G138" s="127" t="s">
        <v>67</v>
      </c>
      <c r="I138" s="174"/>
      <c r="K138" s="22"/>
      <c r="M138" s="127" t="s">
        <v>68</v>
      </c>
      <c r="O138" s="149"/>
      <c r="Q138" s="24">
        <f>'Controles ACM'!$I$50</f>
        <v>0.36865163338236129</v>
      </c>
    </row>
    <row r="139" spans="2:17">
      <c r="B139" s="145"/>
      <c r="I139" s="26"/>
      <c r="K139" s="19"/>
      <c r="O139" s="31"/>
    </row>
    <row r="140" spans="2:17">
      <c r="B140" s="146" t="s">
        <v>139</v>
      </c>
      <c r="I140" s="26"/>
      <c r="K140" s="19"/>
      <c r="O140" s="31"/>
    </row>
    <row r="141" spans="2:17">
      <c r="B141" s="9" t="s">
        <v>298</v>
      </c>
      <c r="G141" s="127" t="s">
        <v>67</v>
      </c>
      <c r="I141" s="179" t="s">
        <v>291</v>
      </c>
      <c r="K141" s="57">
        <v>9115</v>
      </c>
      <c r="M141" s="127" t="s">
        <v>192</v>
      </c>
      <c r="O141" s="149">
        <v>8.6300000000000008</v>
      </c>
      <c r="Q141" s="24">
        <f>'Controles ACM'!$I$50</f>
        <v>0.36865163338236129</v>
      </c>
    </row>
    <row r="142" spans="2:17">
      <c r="B142" s="8"/>
      <c r="G142" s="127" t="s">
        <v>67</v>
      </c>
      <c r="I142" s="173"/>
      <c r="K142" s="23"/>
      <c r="M142" s="127" t="s">
        <v>192</v>
      </c>
      <c r="O142" s="149"/>
      <c r="Q142" s="24">
        <f>'Controles ACM'!$I$50</f>
        <v>0.36865163338236129</v>
      </c>
    </row>
    <row r="143" spans="2:17">
      <c r="B143" s="142"/>
      <c r="G143" s="127" t="s">
        <v>67</v>
      </c>
      <c r="I143" s="174"/>
      <c r="K143" s="7"/>
      <c r="M143" s="127" t="s">
        <v>192</v>
      </c>
      <c r="O143" s="149"/>
      <c r="Q143" s="24">
        <f>'Controles ACM'!$I$50</f>
        <v>0.36865163338236129</v>
      </c>
    </row>
    <row r="144" spans="2:17">
      <c r="B144" s="155"/>
    </row>
    <row r="145" spans="2:17">
      <c r="B145" s="155" t="s">
        <v>233</v>
      </c>
    </row>
    <row r="146" spans="2:17">
      <c r="B146" s="155"/>
    </row>
    <row r="147" spans="2:17">
      <c r="B147" s="155" t="s">
        <v>141</v>
      </c>
      <c r="G147" s="127" t="s">
        <v>67</v>
      </c>
      <c r="I147" s="170" t="s">
        <v>275</v>
      </c>
      <c r="K147" s="69">
        <v>195.66666666666666</v>
      </c>
      <c r="M147" s="159" t="s">
        <v>69</v>
      </c>
      <c r="O147" s="141">
        <v>350</v>
      </c>
      <c r="Q147" s="24">
        <f>'Controles ACM'!$I$50</f>
        <v>0.36865163338236129</v>
      </c>
    </row>
    <row r="148" spans="2:17">
      <c r="I148" s="26"/>
      <c r="K148" s="19"/>
      <c r="O148" s="18"/>
    </row>
    <row r="149" spans="2:17">
      <c r="B149" s="155" t="s">
        <v>142</v>
      </c>
      <c r="I149" s="26"/>
      <c r="K149" s="19"/>
      <c r="O149" s="18"/>
    </row>
    <row r="150" spans="2:17">
      <c r="B150" s="6" t="s">
        <v>299</v>
      </c>
      <c r="G150" s="127" t="s">
        <v>67</v>
      </c>
      <c r="I150" s="171" t="s">
        <v>276</v>
      </c>
      <c r="K150" s="57">
        <v>233</v>
      </c>
      <c r="M150" s="159" t="s">
        <v>69</v>
      </c>
      <c r="O150" s="141">
        <v>790</v>
      </c>
      <c r="Q150" s="24">
        <f>'Controles ACM'!$I$50</f>
        <v>0.36865163338236129</v>
      </c>
    </row>
    <row r="151" spans="2:17">
      <c r="B151" s="5" t="s">
        <v>300</v>
      </c>
      <c r="G151" s="127" t="s">
        <v>67</v>
      </c>
      <c r="I151" s="172" t="s">
        <v>277</v>
      </c>
      <c r="K151" s="23">
        <v>2</v>
      </c>
      <c r="M151" s="159" t="s">
        <v>69</v>
      </c>
      <c r="O151" s="141">
        <v>875</v>
      </c>
      <c r="Q151" s="24">
        <f>'Controles ACM'!$I$50</f>
        <v>0.36865163338236129</v>
      </c>
    </row>
    <row r="152" spans="2:17">
      <c r="B152" s="5" t="s">
        <v>301</v>
      </c>
      <c r="G152" s="127" t="s">
        <v>67</v>
      </c>
      <c r="I152" s="172" t="s">
        <v>277</v>
      </c>
      <c r="K152" s="23">
        <v>2</v>
      </c>
      <c r="M152" s="159" t="s">
        <v>69</v>
      </c>
      <c r="O152" s="141">
        <v>950</v>
      </c>
      <c r="Q152" s="24">
        <f>'Controles ACM'!$I$50</f>
        <v>0.36865163338236129</v>
      </c>
    </row>
    <row r="153" spans="2:17">
      <c r="B153" s="143" t="s">
        <v>302</v>
      </c>
      <c r="G153" s="127" t="s">
        <v>67</v>
      </c>
      <c r="I153" s="172" t="s">
        <v>277</v>
      </c>
      <c r="K153" s="23">
        <v>2.6666666666666665</v>
      </c>
      <c r="M153" s="159" t="s">
        <v>69</v>
      </c>
      <c r="O153" s="141">
        <v>980</v>
      </c>
      <c r="Q153" s="24">
        <f>'Controles ACM'!$I$50</f>
        <v>0.36865163338236129</v>
      </c>
    </row>
    <row r="154" spans="2:17">
      <c r="B154" s="143" t="s">
        <v>303</v>
      </c>
      <c r="G154" s="127" t="s">
        <v>67</v>
      </c>
      <c r="I154" s="172" t="s">
        <v>277</v>
      </c>
      <c r="K154" s="23">
        <v>4</v>
      </c>
      <c r="M154" s="159" t="s">
        <v>69</v>
      </c>
      <c r="O154" s="141">
        <v>1115</v>
      </c>
      <c r="Q154" s="24">
        <f>'Controles ACM'!$I$50</f>
        <v>0.36865163338236129</v>
      </c>
    </row>
    <row r="155" spans="2:17">
      <c r="B155" s="143" t="s">
        <v>281</v>
      </c>
      <c r="G155" s="127" t="s">
        <v>67</v>
      </c>
      <c r="I155" s="173"/>
      <c r="K155" s="23"/>
      <c r="M155" s="159" t="s">
        <v>69</v>
      </c>
      <c r="O155" s="141"/>
      <c r="Q155" s="24">
        <f>'Controles ACM'!$I$50</f>
        <v>0.36865163338236129</v>
      </c>
    </row>
    <row r="156" spans="2:17">
      <c r="B156" s="7" t="s">
        <v>281</v>
      </c>
      <c r="G156" s="127" t="s">
        <v>67</v>
      </c>
      <c r="I156" s="174"/>
      <c r="K156" s="22"/>
      <c r="M156" s="159" t="s">
        <v>69</v>
      </c>
      <c r="O156" s="141"/>
      <c r="Q156" s="24">
        <f>'Controles ACM'!$I$50</f>
        <v>0.36865163338236129</v>
      </c>
    </row>
    <row r="157" spans="2:17">
      <c r="I157" s="26"/>
      <c r="K157" s="19"/>
      <c r="M157" s="159"/>
      <c r="O157" s="31"/>
      <c r="P157" s="94"/>
      <c r="Q157" s="4"/>
    </row>
    <row r="158" spans="2:17">
      <c r="B158" s="109" t="s">
        <v>143</v>
      </c>
      <c r="I158" s="26"/>
      <c r="K158" s="19"/>
      <c r="M158" s="159"/>
      <c r="O158" s="31"/>
    </row>
    <row r="159" spans="2:17">
      <c r="B159" s="6" t="s">
        <v>304</v>
      </c>
      <c r="G159" s="127" t="s">
        <v>67</v>
      </c>
      <c r="I159" s="175" t="s">
        <v>278</v>
      </c>
      <c r="K159" s="57">
        <v>0</v>
      </c>
      <c r="M159" s="159" t="s">
        <v>69</v>
      </c>
      <c r="O159" s="141">
        <v>4795</v>
      </c>
      <c r="Q159" s="24">
        <f>'Controles ACM'!$I$50</f>
        <v>0.36865163338236129</v>
      </c>
    </row>
    <row r="160" spans="2:17">
      <c r="B160" s="5" t="s">
        <v>305</v>
      </c>
      <c r="G160" s="127" t="s">
        <v>67</v>
      </c>
      <c r="I160" s="176" t="s">
        <v>278</v>
      </c>
      <c r="K160" s="23">
        <v>1.3333333333333333</v>
      </c>
      <c r="M160" s="159" t="s">
        <v>69</v>
      </c>
      <c r="O160" s="141">
        <v>4795</v>
      </c>
      <c r="Q160" s="24">
        <f>'Controles ACM'!$I$50</f>
        <v>0.36865163338236129</v>
      </c>
    </row>
    <row r="161" spans="2:17">
      <c r="B161" s="143" t="s">
        <v>306</v>
      </c>
      <c r="G161" s="127" t="s">
        <v>67</v>
      </c>
      <c r="I161" s="176" t="s">
        <v>278</v>
      </c>
      <c r="K161" s="23">
        <v>0.66666666666666663</v>
      </c>
      <c r="M161" s="159" t="s">
        <v>69</v>
      </c>
      <c r="O161" s="141">
        <v>4795</v>
      </c>
      <c r="Q161" s="24">
        <f>'Controles ACM'!$I$50</f>
        <v>0.36865163338236129</v>
      </c>
    </row>
    <row r="162" spans="2:17">
      <c r="B162" s="5" t="s">
        <v>307</v>
      </c>
      <c r="G162" s="127" t="s">
        <v>67</v>
      </c>
      <c r="I162" s="176" t="s">
        <v>278</v>
      </c>
      <c r="K162" s="23">
        <v>0.33333333333333331</v>
      </c>
      <c r="M162" s="159" t="s">
        <v>69</v>
      </c>
      <c r="O162" s="141">
        <v>4795</v>
      </c>
      <c r="Q162" s="24">
        <f>'Controles ACM'!$I$50</f>
        <v>0.36865163338236129</v>
      </c>
    </row>
    <row r="163" spans="2:17">
      <c r="B163" s="143" t="s">
        <v>308</v>
      </c>
      <c r="G163" s="127" t="s">
        <v>67</v>
      </c>
      <c r="I163" s="176" t="s">
        <v>278</v>
      </c>
      <c r="K163" s="23">
        <v>2.6666666666666665</v>
      </c>
      <c r="M163" s="159" t="s">
        <v>69</v>
      </c>
      <c r="O163" s="141">
        <v>4795</v>
      </c>
      <c r="Q163" s="24">
        <f>'Controles ACM'!$I$50</f>
        <v>0.36865163338236129</v>
      </c>
    </row>
    <row r="164" spans="2:17">
      <c r="B164" s="5" t="s">
        <v>309</v>
      </c>
      <c r="G164" s="127" t="s">
        <v>67</v>
      </c>
      <c r="I164" s="181" t="s">
        <v>282</v>
      </c>
      <c r="K164" s="23">
        <v>1.3333333333333333</v>
      </c>
      <c r="M164" s="159" t="s">
        <v>69</v>
      </c>
      <c r="O164" s="141">
        <v>21100</v>
      </c>
      <c r="Q164" s="24">
        <f>'Controles ACM'!$I$50</f>
        <v>0.36865163338236129</v>
      </c>
    </row>
    <row r="165" spans="2:17">
      <c r="B165" s="5" t="s">
        <v>310</v>
      </c>
      <c r="G165" s="127" t="s">
        <v>67</v>
      </c>
      <c r="I165" s="177" t="s">
        <v>283</v>
      </c>
      <c r="K165" s="23">
        <v>0.66666666666666663</v>
      </c>
      <c r="M165" s="159" t="s">
        <v>69</v>
      </c>
      <c r="O165" s="141">
        <v>23705</v>
      </c>
      <c r="Q165" s="24">
        <f>'Controles ACM'!$I$50</f>
        <v>0.36865163338236129</v>
      </c>
    </row>
    <row r="166" spans="2:17">
      <c r="B166" s="143" t="s">
        <v>311</v>
      </c>
      <c r="G166" s="127" t="s">
        <v>67</v>
      </c>
      <c r="I166" s="177" t="s">
        <v>283</v>
      </c>
      <c r="K166" s="23">
        <v>0</v>
      </c>
      <c r="M166" s="159" t="s">
        <v>69</v>
      </c>
      <c r="O166" s="141">
        <v>54000</v>
      </c>
      <c r="Q166" s="24">
        <f>'Controles ACM'!$I$50</f>
        <v>0.36865163338236129</v>
      </c>
    </row>
    <row r="167" spans="2:17">
      <c r="B167" s="143" t="s">
        <v>312</v>
      </c>
      <c r="G167" s="127" t="s">
        <v>67</v>
      </c>
      <c r="I167" s="178" t="s">
        <v>280</v>
      </c>
      <c r="K167" s="23">
        <v>0</v>
      </c>
      <c r="M167" s="159" t="s">
        <v>69</v>
      </c>
      <c r="O167" s="141">
        <v>323000</v>
      </c>
      <c r="Q167" s="24">
        <f>'Controles ACM'!$I$50</f>
        <v>0.36865163338236129</v>
      </c>
    </row>
    <row r="168" spans="2:17">
      <c r="B168" s="143" t="s">
        <v>313</v>
      </c>
      <c r="G168" s="127" t="s">
        <v>67</v>
      </c>
      <c r="I168" s="178" t="s">
        <v>280</v>
      </c>
      <c r="K168" s="23">
        <v>0</v>
      </c>
      <c r="M168" s="159" t="s">
        <v>69</v>
      </c>
      <c r="O168" s="141">
        <v>350000</v>
      </c>
      <c r="Q168" s="24">
        <f>'Controles ACM'!$I$50</f>
        <v>0.36865163338236129</v>
      </c>
    </row>
    <row r="169" spans="2:17">
      <c r="B169" s="143" t="s">
        <v>281</v>
      </c>
      <c r="G169" s="127" t="s">
        <v>67</v>
      </c>
      <c r="I169" s="173"/>
      <c r="K169" s="23"/>
      <c r="M169" s="159" t="s">
        <v>69</v>
      </c>
      <c r="O169" s="141"/>
      <c r="Q169" s="24">
        <f>'Controles ACM'!$I$50</f>
        <v>0.36865163338236129</v>
      </c>
    </row>
    <row r="170" spans="2:17">
      <c r="B170" s="143" t="s">
        <v>281</v>
      </c>
      <c r="G170" s="127" t="s">
        <v>67</v>
      </c>
      <c r="I170" s="173"/>
      <c r="K170" s="23"/>
      <c r="M170" s="159" t="s">
        <v>69</v>
      </c>
      <c r="O170" s="141"/>
      <c r="Q170" s="24">
        <f>'Controles ACM'!$I$50</f>
        <v>0.36865163338236129</v>
      </c>
    </row>
    <row r="171" spans="2:17">
      <c r="B171" s="143" t="s">
        <v>281</v>
      </c>
      <c r="G171" s="127" t="s">
        <v>67</v>
      </c>
      <c r="I171" s="173"/>
      <c r="K171" s="23"/>
      <c r="M171" s="159" t="s">
        <v>69</v>
      </c>
      <c r="O171" s="141"/>
      <c r="Q171" s="24">
        <f>'Controles ACM'!$I$50</f>
        <v>0.36865163338236129</v>
      </c>
    </row>
    <row r="172" spans="2:17">
      <c r="B172" s="143" t="s">
        <v>281</v>
      </c>
      <c r="G172" s="127" t="s">
        <v>67</v>
      </c>
      <c r="I172" s="173"/>
      <c r="K172" s="23"/>
      <c r="M172" s="159" t="s">
        <v>69</v>
      </c>
      <c r="O172" s="141"/>
      <c r="Q172" s="24">
        <f>'Controles ACM'!$I$50</f>
        <v>0.36865163338236129</v>
      </c>
    </row>
    <row r="173" spans="2:17">
      <c r="B173" s="143" t="s">
        <v>281</v>
      </c>
      <c r="G173" s="127" t="s">
        <v>67</v>
      </c>
      <c r="I173" s="173"/>
      <c r="K173" s="23"/>
      <c r="M173" s="159" t="s">
        <v>69</v>
      </c>
      <c r="O173" s="141"/>
      <c r="Q173" s="24">
        <f>'Controles ACM'!$I$50</f>
        <v>0.36865163338236129</v>
      </c>
    </row>
    <row r="174" spans="2:17">
      <c r="B174" s="7" t="s">
        <v>281</v>
      </c>
      <c r="G174" s="127" t="s">
        <v>67</v>
      </c>
      <c r="I174" s="174"/>
      <c r="K174" s="22"/>
      <c r="M174" s="159" t="s">
        <v>69</v>
      </c>
      <c r="O174" s="141"/>
      <c r="Q174" s="24">
        <f>'Controles ACM'!$I$50</f>
        <v>0.36865163338236129</v>
      </c>
    </row>
    <row r="175" spans="2:17">
      <c r="B175" s="155"/>
      <c r="I175" s="26"/>
      <c r="K175" s="19"/>
      <c r="M175" s="159"/>
      <c r="O175" s="31"/>
    </row>
    <row r="176" spans="2:17">
      <c r="B176" s="109" t="s">
        <v>144</v>
      </c>
      <c r="I176" s="26"/>
      <c r="K176" s="19"/>
      <c r="M176" s="159"/>
      <c r="O176" s="31"/>
      <c r="P176" s="3"/>
      <c r="Q176" s="3"/>
    </row>
    <row r="177" spans="2:17">
      <c r="B177" s="6" t="s">
        <v>314</v>
      </c>
      <c r="G177" s="127" t="s">
        <v>67</v>
      </c>
      <c r="I177" s="182" t="s">
        <v>284</v>
      </c>
      <c r="K177" s="57">
        <v>41.333333333333336</v>
      </c>
      <c r="M177" s="159" t="s">
        <v>145</v>
      </c>
      <c r="O177" s="141">
        <v>18.5</v>
      </c>
      <c r="Q177" s="24">
        <f>'Controles ACM'!$I$50</f>
        <v>0.36865163338236129</v>
      </c>
    </row>
    <row r="178" spans="2:17">
      <c r="B178" s="5" t="s">
        <v>315</v>
      </c>
      <c r="G178" s="127" t="s">
        <v>67</v>
      </c>
      <c r="I178" s="180" t="s">
        <v>285</v>
      </c>
      <c r="K178" s="23">
        <v>365.33333333333331</v>
      </c>
      <c r="M178" s="159" t="s">
        <v>145</v>
      </c>
      <c r="O178" s="141">
        <v>21.5</v>
      </c>
      <c r="Q178" s="24">
        <f>'Controles ACM'!$I$50</f>
        <v>0.36865163338236129</v>
      </c>
    </row>
    <row r="179" spans="2:17">
      <c r="B179" s="5" t="s">
        <v>266</v>
      </c>
      <c r="G179" s="127" t="s">
        <v>67</v>
      </c>
      <c r="I179" s="172" t="s">
        <v>286</v>
      </c>
      <c r="K179" s="23">
        <v>20</v>
      </c>
      <c r="M179" s="159" t="s">
        <v>145</v>
      </c>
      <c r="O179" s="141">
        <v>25.75</v>
      </c>
      <c r="Q179" s="24">
        <f>'Controles ACM'!$I$50</f>
        <v>0.36865163338236129</v>
      </c>
    </row>
    <row r="180" spans="2:17">
      <c r="B180" s="5" t="s">
        <v>267</v>
      </c>
      <c r="G180" s="127" t="s">
        <v>67</v>
      </c>
      <c r="I180" s="172" t="s">
        <v>286</v>
      </c>
      <c r="K180" s="23">
        <v>0</v>
      </c>
      <c r="M180" s="159" t="s">
        <v>145</v>
      </c>
      <c r="O180" s="141">
        <v>25.75</v>
      </c>
      <c r="Q180" s="24">
        <f>'Controles ACM'!$I$50</f>
        <v>0.36865163338236129</v>
      </c>
    </row>
    <row r="181" spans="2:17">
      <c r="B181" s="5" t="s">
        <v>268</v>
      </c>
      <c r="G181" s="127" t="s">
        <v>67</v>
      </c>
      <c r="I181" s="172" t="s">
        <v>286</v>
      </c>
      <c r="K181" s="23">
        <v>40.333333333333336</v>
      </c>
      <c r="M181" s="159" t="s">
        <v>145</v>
      </c>
      <c r="O181" s="141">
        <v>26.75</v>
      </c>
      <c r="Q181" s="24">
        <f>'Controles ACM'!$I$50</f>
        <v>0.36865163338236129</v>
      </c>
    </row>
    <row r="182" spans="2:17">
      <c r="B182" s="5" t="s">
        <v>269</v>
      </c>
      <c r="G182" s="127" t="s">
        <v>67</v>
      </c>
      <c r="I182" s="172" t="s">
        <v>286</v>
      </c>
      <c r="K182" s="23">
        <v>105.66666666666667</v>
      </c>
      <c r="M182" s="159" t="s">
        <v>145</v>
      </c>
      <c r="O182" s="141">
        <v>28</v>
      </c>
      <c r="Q182" s="24">
        <f>'Controles ACM'!$I$50</f>
        <v>0.36865163338236129</v>
      </c>
    </row>
    <row r="183" spans="2:17">
      <c r="B183" s="5" t="s">
        <v>316</v>
      </c>
      <c r="G183" s="127" t="s">
        <v>67</v>
      </c>
      <c r="I183" s="176" t="s">
        <v>287</v>
      </c>
      <c r="K183" s="23">
        <v>0</v>
      </c>
      <c r="M183" s="159" t="s">
        <v>145</v>
      </c>
      <c r="O183" s="141">
        <v>43.15</v>
      </c>
      <c r="Q183" s="24">
        <f>'Controles ACM'!$I$50</f>
        <v>0.36865163338236129</v>
      </c>
    </row>
    <row r="184" spans="2:17">
      <c r="B184" s="5" t="s">
        <v>317</v>
      </c>
      <c r="G184" s="127" t="s">
        <v>67</v>
      </c>
      <c r="I184" s="176" t="s">
        <v>287</v>
      </c>
      <c r="K184" s="23">
        <v>202.33333333333334</v>
      </c>
      <c r="M184" s="159" t="s">
        <v>145</v>
      </c>
      <c r="O184" s="141">
        <v>43.15</v>
      </c>
      <c r="Q184" s="24">
        <f>'Controles ACM'!$I$50</f>
        <v>0.36865163338236129</v>
      </c>
    </row>
    <row r="185" spans="2:17">
      <c r="B185" s="5" t="s">
        <v>318</v>
      </c>
      <c r="G185" s="127" t="s">
        <v>67</v>
      </c>
      <c r="I185" s="176" t="s">
        <v>287</v>
      </c>
      <c r="K185" s="23">
        <v>80.666666666666671</v>
      </c>
      <c r="M185" s="159" t="s">
        <v>145</v>
      </c>
      <c r="O185" s="141">
        <v>43.15</v>
      </c>
      <c r="Q185" s="24">
        <f>'Controles ACM'!$I$50</f>
        <v>0.36865163338236129</v>
      </c>
    </row>
    <row r="186" spans="2:17">
      <c r="B186" s="5" t="s">
        <v>319</v>
      </c>
      <c r="G186" s="127" t="s">
        <v>67</v>
      </c>
      <c r="I186" s="176" t="s">
        <v>287</v>
      </c>
      <c r="K186" s="23">
        <v>54</v>
      </c>
      <c r="M186" s="159" t="s">
        <v>145</v>
      </c>
      <c r="O186" s="141">
        <v>43.15</v>
      </c>
      <c r="Q186" s="24">
        <f>'Controles ACM'!$I$50</f>
        <v>0.36865163338236129</v>
      </c>
    </row>
    <row r="187" spans="2:17">
      <c r="B187" s="5" t="s">
        <v>320</v>
      </c>
      <c r="G187" s="127" t="s">
        <v>67</v>
      </c>
      <c r="I187" s="176" t="s">
        <v>287</v>
      </c>
      <c r="K187" s="23">
        <v>339.33333333333331</v>
      </c>
      <c r="M187" s="159" t="s">
        <v>145</v>
      </c>
      <c r="O187" s="141">
        <v>43.15</v>
      </c>
      <c r="Q187" s="24">
        <f>'Controles ACM'!$I$50</f>
        <v>0.36865163338236129</v>
      </c>
    </row>
    <row r="188" spans="2:17">
      <c r="B188" s="5" t="s">
        <v>321</v>
      </c>
      <c r="G188" s="127" t="s">
        <v>67</v>
      </c>
      <c r="I188" s="181" t="s">
        <v>288</v>
      </c>
      <c r="K188" s="23">
        <v>4</v>
      </c>
      <c r="M188" s="159" t="s">
        <v>145</v>
      </c>
      <c r="O188" s="141">
        <v>113.1</v>
      </c>
      <c r="Q188" s="24">
        <f>'Controles ACM'!$I$50</f>
        <v>0.36865163338236129</v>
      </c>
    </row>
    <row r="189" spans="2:17">
      <c r="B189" s="5" t="s">
        <v>322</v>
      </c>
      <c r="G189" s="127" t="s">
        <v>67</v>
      </c>
      <c r="I189" s="177" t="s">
        <v>289</v>
      </c>
      <c r="K189" s="23">
        <v>74.333333333333329</v>
      </c>
      <c r="M189" s="159" t="s">
        <v>145</v>
      </c>
      <c r="O189" s="141">
        <v>113.1</v>
      </c>
      <c r="Q189" s="24">
        <f>'Controles ACM'!$I$50</f>
        <v>0.36865163338236129</v>
      </c>
    </row>
    <row r="190" spans="2:17">
      <c r="B190" s="5" t="s">
        <v>323</v>
      </c>
      <c r="G190" s="127" t="s">
        <v>67</v>
      </c>
      <c r="I190" s="177" t="s">
        <v>289</v>
      </c>
      <c r="K190" s="23">
        <v>0</v>
      </c>
      <c r="M190" s="159" t="s">
        <v>145</v>
      </c>
      <c r="O190" s="141">
        <v>113.1</v>
      </c>
      <c r="Q190" s="24">
        <f>'Controles ACM'!$I$50</f>
        <v>0.36865163338236129</v>
      </c>
    </row>
    <row r="191" spans="2:17">
      <c r="B191" s="5" t="s">
        <v>324</v>
      </c>
      <c r="G191" s="127" t="s">
        <v>67</v>
      </c>
      <c r="I191" s="178" t="s">
        <v>290</v>
      </c>
      <c r="K191" s="23">
        <v>0</v>
      </c>
      <c r="M191" s="159" t="s">
        <v>145</v>
      </c>
      <c r="O191" s="141">
        <v>205.5</v>
      </c>
      <c r="Q191" s="24">
        <f>'Controles ACM'!$I$50</f>
        <v>0.36865163338236129</v>
      </c>
    </row>
    <row r="192" spans="2:17">
      <c r="B192" s="5" t="s">
        <v>325</v>
      </c>
      <c r="G192" s="127" t="s">
        <v>67</v>
      </c>
      <c r="I192" s="178" t="s">
        <v>290</v>
      </c>
      <c r="K192" s="23">
        <v>0</v>
      </c>
      <c r="M192" s="159" t="s">
        <v>145</v>
      </c>
      <c r="O192" s="141">
        <v>265</v>
      </c>
      <c r="Q192" s="24">
        <f>'Controles ACM'!$I$50</f>
        <v>0.36865163338236129</v>
      </c>
    </row>
    <row r="193" spans="2:17">
      <c r="B193" s="5"/>
      <c r="G193" s="127" t="s">
        <v>67</v>
      </c>
      <c r="I193" s="23"/>
      <c r="K193" s="23"/>
      <c r="M193" s="159" t="s">
        <v>145</v>
      </c>
      <c r="O193" s="141"/>
      <c r="Q193" s="24">
        <f>'Controles ACM'!$I$50</f>
        <v>0.36865163338236129</v>
      </c>
    </row>
    <row r="194" spans="2:17">
      <c r="B194" s="7"/>
      <c r="G194" s="127" t="s">
        <v>67</v>
      </c>
      <c r="I194" s="183"/>
      <c r="K194" s="2"/>
      <c r="M194" s="159" t="s">
        <v>145</v>
      </c>
      <c r="O194" s="141"/>
      <c r="Q194" s="24">
        <f>'Controles ACM'!$I$50</f>
        <v>0.36865163338236129</v>
      </c>
    </row>
    <row r="195" spans="2:17">
      <c r="K195" s="3"/>
      <c r="M195" s="159"/>
      <c r="O195" s="3"/>
    </row>
    <row r="199" spans="2:17">
      <c r="K199" s="140"/>
    </row>
  </sheetData>
  <conditionalFormatting sqref="D8:D9">
    <cfRule type="containsText" dxfId="15" priority="1" operator="containsText" text="niet">
      <formula>NOT(ISERROR(SEARCH("niet",D8)))</formula>
    </cfRule>
    <cfRule type="endsWith" dxfId="14" priority="2" operator="endsWith" text="Voldoet">
      <formula>RIGHT(D8,LEN("Voldoet"))="Voldoet"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CC"/>
  </sheetPr>
  <dimension ref="B2:G23"/>
  <sheetViews>
    <sheetView showGridLines="0" zoomScale="85" zoomScaleNormal="85" workbookViewId="0">
      <pane xSplit="6" ySplit="6" topLeftCell="G7" activePane="bottomRight" state="frozen"/>
      <selection activeCell="I29" sqref="I29"/>
      <selection pane="topRight" activeCell="I29" sqref="I29"/>
      <selection pane="bottomLeft" activeCell="I29" sqref="I29"/>
      <selection pane="bottomRight" activeCell="G7" sqref="G7"/>
    </sheetView>
  </sheetViews>
  <sheetFormatPr defaultColWidth="9.140625" defaultRowHeight="12.75"/>
  <cols>
    <col min="1" max="1" width="4" style="127" customWidth="1"/>
    <col min="2" max="2" width="41.42578125" style="127" customWidth="1"/>
    <col min="3" max="5" width="4.5703125" style="127" customWidth="1"/>
    <col min="6" max="6" width="13.7109375" style="127" customWidth="1"/>
    <col min="7" max="7" width="45.7109375" style="127" customWidth="1"/>
    <col min="8" max="16" width="12.5703125" style="127" customWidth="1"/>
    <col min="17" max="17" width="2.7109375" style="127" customWidth="1"/>
    <col min="18" max="18" width="17.140625" style="127" customWidth="1"/>
    <col min="19" max="19" width="2.7109375" style="127" customWidth="1"/>
    <col min="20" max="20" width="13.7109375" style="127" customWidth="1"/>
    <col min="21" max="21" width="2.7109375" style="127" customWidth="1"/>
    <col min="22" max="36" width="13.7109375" style="127" customWidth="1"/>
    <col min="37" max="16384" width="9.140625" style="127"/>
  </cols>
  <sheetData>
    <row r="2" spans="2:7" s="99" customFormat="1" ht="18">
      <c r="B2" s="99" t="s">
        <v>199</v>
      </c>
    </row>
    <row r="4" spans="2:7">
      <c r="B4" s="128"/>
      <c r="C4" s="128"/>
      <c r="D4" s="128"/>
    </row>
    <row r="5" spans="2:7" s="138" customFormat="1">
      <c r="B5" s="138" t="s">
        <v>197</v>
      </c>
      <c r="G5" s="138" t="s">
        <v>198</v>
      </c>
    </row>
    <row r="8" spans="2:7" s="138" customFormat="1">
      <c r="B8" s="138" t="s">
        <v>200</v>
      </c>
    </row>
    <row r="10" spans="2:7">
      <c r="B10" s="155" t="s">
        <v>201</v>
      </c>
    </row>
    <row r="12" spans="2:7">
      <c r="B12" s="98" t="s">
        <v>96</v>
      </c>
      <c r="C12" s="97"/>
      <c r="D12" s="97"/>
      <c r="E12" s="97"/>
      <c r="F12" s="97"/>
      <c r="G12" s="96"/>
    </row>
    <row r="13" spans="2:7">
      <c r="B13" s="95" t="s">
        <v>270</v>
      </c>
      <c r="C13" s="94"/>
      <c r="D13" s="94"/>
      <c r="E13" s="94"/>
      <c r="F13" s="94"/>
      <c r="G13" s="93"/>
    </row>
    <row r="14" spans="2:7">
      <c r="B14" s="95" t="s">
        <v>102</v>
      </c>
      <c r="C14" s="94"/>
      <c r="D14" s="94"/>
      <c r="E14" s="94"/>
      <c r="F14" s="94"/>
      <c r="G14" s="93"/>
    </row>
    <row r="15" spans="2:7">
      <c r="B15" s="95" t="s">
        <v>271</v>
      </c>
      <c r="C15" s="94"/>
      <c r="D15" s="94"/>
      <c r="E15" s="94"/>
      <c r="F15" s="94"/>
      <c r="G15" s="93"/>
    </row>
    <row r="16" spans="2:7">
      <c r="B16" s="95" t="s">
        <v>104</v>
      </c>
      <c r="C16" s="94"/>
      <c r="D16" s="94"/>
      <c r="E16" s="94"/>
      <c r="F16" s="94"/>
      <c r="G16" s="93"/>
    </row>
    <row r="17" spans="2:7">
      <c r="B17" s="92" t="s">
        <v>272</v>
      </c>
      <c r="C17" s="91"/>
      <c r="D17" s="91"/>
      <c r="E17" s="91"/>
      <c r="F17" s="91"/>
      <c r="G17" s="90"/>
    </row>
    <row r="19" spans="2:7">
      <c r="B19" s="98" t="s">
        <v>273</v>
      </c>
      <c r="C19" s="97"/>
      <c r="D19" s="97"/>
      <c r="E19" s="97"/>
      <c r="F19" s="97"/>
      <c r="G19" s="185" t="s">
        <v>331</v>
      </c>
    </row>
    <row r="20" spans="2:7">
      <c r="B20" s="95" t="s">
        <v>274</v>
      </c>
      <c r="C20" s="94"/>
      <c r="D20" s="94"/>
      <c r="E20" s="94"/>
      <c r="F20" s="94"/>
      <c r="G20" s="186" t="s">
        <v>332</v>
      </c>
    </row>
    <row r="21" spans="2:7">
      <c r="B21" s="92" t="s">
        <v>112</v>
      </c>
      <c r="C21" s="91"/>
      <c r="D21" s="91"/>
      <c r="E21" s="91"/>
      <c r="F21" s="91"/>
      <c r="G21" s="187" t="s">
        <v>333</v>
      </c>
    </row>
    <row r="23" spans="2:7">
      <c r="B23" s="89" t="s">
        <v>114</v>
      </c>
      <c r="C23" s="88"/>
      <c r="D23" s="88"/>
      <c r="E23" s="88"/>
      <c r="F23" s="88"/>
      <c r="G23" s="188" t="s">
        <v>334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CC"/>
  </sheetPr>
  <dimension ref="B2:G58"/>
  <sheetViews>
    <sheetView showGridLines="0" zoomScale="85" zoomScaleNormal="85" workbookViewId="0">
      <pane xSplit="2" ySplit="6" topLeftCell="C7" activePane="bottomRight" state="frozen"/>
      <selection activeCell="A11" sqref="A11:XFD11"/>
      <selection pane="topRight" activeCell="A11" sqref="A11:XFD11"/>
      <selection pane="bottomLeft" activeCell="A11" sqref="A11:XFD11"/>
      <selection pane="bottomRight" activeCell="C7" sqref="C7"/>
    </sheetView>
  </sheetViews>
  <sheetFormatPr defaultColWidth="9.140625" defaultRowHeight="12.75"/>
  <cols>
    <col min="1" max="1" width="4" style="127" customWidth="1"/>
    <col min="2" max="2" width="41.42578125" style="127" customWidth="1"/>
    <col min="3" max="3" width="16.85546875" style="127" bestFit="1" customWidth="1"/>
    <col min="4" max="5" width="13.7109375" style="127" customWidth="1"/>
    <col min="6" max="6" width="11" style="127" bestFit="1" customWidth="1"/>
    <col min="7" max="7" width="11" style="127" customWidth="1"/>
    <col min="8" max="17" width="12.5703125" style="127" customWidth="1"/>
    <col min="18" max="18" width="2.7109375" style="127" customWidth="1"/>
    <col min="19" max="19" width="17.140625" style="127" customWidth="1"/>
    <col min="20" max="20" width="2.7109375" style="127" customWidth="1"/>
    <col min="21" max="21" width="13.7109375" style="127" customWidth="1"/>
    <col min="22" max="22" width="2.7109375" style="127" customWidth="1"/>
    <col min="23" max="37" width="13.7109375" style="127" customWidth="1"/>
    <col min="38" max="16384" width="9.140625" style="127"/>
  </cols>
  <sheetData>
    <row r="2" spans="2:7" s="99" customFormat="1" ht="18">
      <c r="B2" s="99" t="s">
        <v>217</v>
      </c>
    </row>
    <row r="4" spans="2:7">
      <c r="B4" s="128"/>
      <c r="C4" s="87"/>
    </row>
    <row r="5" spans="2:7" s="138" customFormat="1">
      <c r="B5" s="138" t="s">
        <v>197</v>
      </c>
      <c r="C5" s="138" t="s">
        <v>256</v>
      </c>
      <c r="D5" s="138" t="s">
        <v>202</v>
      </c>
      <c r="E5" s="138" t="s">
        <v>203</v>
      </c>
      <c r="F5" s="138" t="s">
        <v>204</v>
      </c>
      <c r="G5" s="138" t="s">
        <v>218</v>
      </c>
    </row>
    <row r="8" spans="2:7" s="138" customFormat="1">
      <c r="B8" s="138" t="s">
        <v>205</v>
      </c>
    </row>
    <row r="10" spans="2:7">
      <c r="B10" s="155" t="s">
        <v>205</v>
      </c>
    </row>
    <row r="11" spans="2:7">
      <c r="B11" s="80" t="str">
        <f>Tarievenvoorstel!B147</f>
        <v>EAV t/m 1*6A (per aansluiting)</v>
      </c>
      <c r="C11" s="79">
        <f>Tarievenvoorstel!O147</f>
        <v>350</v>
      </c>
      <c r="D11" s="86">
        <v>105</v>
      </c>
      <c r="E11" s="86">
        <v>175</v>
      </c>
      <c r="F11" s="86">
        <v>70</v>
      </c>
      <c r="G11" s="85">
        <f>C11-D11-E11-F11</f>
        <v>0</v>
      </c>
    </row>
    <row r="12" spans="2:7">
      <c r="B12" s="78" t="str">
        <f>Tarievenvoorstel!B150</f>
        <v>0 t/m 3*25A en 1*40A</v>
      </c>
      <c r="C12" s="77">
        <f>Tarievenvoorstel!O150</f>
        <v>790</v>
      </c>
      <c r="D12" s="84">
        <v>237</v>
      </c>
      <c r="E12" s="84">
        <v>395</v>
      </c>
      <c r="F12" s="84">
        <v>158</v>
      </c>
      <c r="G12" s="83">
        <f t="shared" ref="G12:G36" si="0">C12-D12-E12-F12</f>
        <v>0</v>
      </c>
    </row>
    <row r="13" spans="2:7">
      <c r="B13" s="78" t="str">
        <f>Tarievenvoorstel!B151</f>
        <v>&gt;3*25A en t/m 3*40A</v>
      </c>
      <c r="C13" s="77">
        <f>Tarievenvoorstel!O151</f>
        <v>875</v>
      </c>
      <c r="D13" s="84">
        <v>262.5</v>
      </c>
      <c r="E13" s="84">
        <v>437.5</v>
      </c>
      <c r="F13" s="84">
        <v>174.99999999999997</v>
      </c>
      <c r="G13" s="83">
        <f t="shared" si="0"/>
        <v>0</v>
      </c>
    </row>
    <row r="14" spans="2:7">
      <c r="B14" s="78" t="str">
        <f>Tarievenvoorstel!B152</f>
        <v>&gt;3*40A en t/m 3*50A</v>
      </c>
      <c r="C14" s="77">
        <f>Tarievenvoorstel!O152</f>
        <v>950</v>
      </c>
      <c r="D14" s="84">
        <v>285</v>
      </c>
      <c r="E14" s="84">
        <v>475</v>
      </c>
      <c r="F14" s="84">
        <v>190</v>
      </c>
      <c r="G14" s="83">
        <f>C14-D14-E14-F14</f>
        <v>0</v>
      </c>
    </row>
    <row r="15" spans="2:7">
      <c r="B15" s="78" t="str">
        <f>Tarievenvoorstel!B153</f>
        <v>&gt;3*50A en t/m 3*63A</v>
      </c>
      <c r="C15" s="77">
        <f>Tarievenvoorstel!O153</f>
        <v>980</v>
      </c>
      <c r="D15" s="84">
        <v>294</v>
      </c>
      <c r="E15" s="84">
        <v>490</v>
      </c>
      <c r="F15" s="84">
        <v>196</v>
      </c>
      <c r="G15" s="83">
        <f t="shared" si="0"/>
        <v>0</v>
      </c>
    </row>
    <row r="16" spans="2:7">
      <c r="B16" s="78" t="str">
        <f>Tarievenvoorstel!B154</f>
        <v>&gt;3*63A en t/m 3*80A</v>
      </c>
      <c r="C16" s="77">
        <f>Tarievenvoorstel!O154</f>
        <v>1115</v>
      </c>
      <c r="D16" s="84">
        <v>334.5</v>
      </c>
      <c r="E16" s="84">
        <v>557.5</v>
      </c>
      <c r="F16" s="84">
        <v>223</v>
      </c>
      <c r="G16" s="83">
        <f t="shared" si="0"/>
        <v>0</v>
      </c>
    </row>
    <row r="17" spans="2:7">
      <c r="B17" s="78" t="str">
        <f>Tarievenvoorstel!B155</f>
        <v/>
      </c>
      <c r="C17" s="77">
        <f>Tarievenvoorstel!O155</f>
        <v>0</v>
      </c>
      <c r="D17" s="84"/>
      <c r="E17" s="84"/>
      <c r="F17" s="84"/>
      <c r="G17" s="83">
        <f t="shared" si="0"/>
        <v>0</v>
      </c>
    </row>
    <row r="18" spans="2:7">
      <c r="B18" s="78" t="str">
        <f>Tarievenvoorstel!B156</f>
        <v/>
      </c>
      <c r="C18" s="77">
        <f>Tarievenvoorstel!O156</f>
        <v>0</v>
      </c>
      <c r="D18" s="84"/>
      <c r="E18" s="84"/>
      <c r="F18" s="84"/>
      <c r="G18" s="83">
        <f t="shared" si="0"/>
        <v>0</v>
      </c>
    </row>
    <row r="19" spans="2:7">
      <c r="B19" s="78"/>
      <c r="C19" s="77"/>
      <c r="D19" s="84"/>
      <c r="E19" s="84"/>
      <c r="F19" s="84"/>
      <c r="G19" s="83"/>
    </row>
    <row r="20" spans="2:7">
      <c r="B20" s="78"/>
      <c r="C20" s="77"/>
      <c r="D20" s="84"/>
      <c r="E20" s="84"/>
      <c r="F20" s="84"/>
      <c r="G20" s="83"/>
    </row>
    <row r="21" spans="2:7">
      <c r="B21" s="78" t="str">
        <f>Tarievenvoorstel!B159</f>
        <v>&gt;3*80A en t/m 3*100A</v>
      </c>
      <c r="C21" s="77">
        <f>Tarievenvoorstel!O159</f>
        <v>4795</v>
      </c>
      <c r="D21" s="84">
        <v>1438.5</v>
      </c>
      <c r="E21" s="84">
        <v>2397.5</v>
      </c>
      <c r="F21" s="84">
        <v>959</v>
      </c>
      <c r="G21" s="83">
        <f t="shared" si="0"/>
        <v>0</v>
      </c>
    </row>
    <row r="22" spans="2:7">
      <c r="B22" s="78" t="str">
        <f>Tarievenvoorstel!B160</f>
        <v>&gt;3*100A en t/m 3*125A</v>
      </c>
      <c r="C22" s="77">
        <f>Tarievenvoorstel!O160</f>
        <v>4795</v>
      </c>
      <c r="D22" s="84">
        <v>1438.5</v>
      </c>
      <c r="E22" s="84">
        <v>2397.5</v>
      </c>
      <c r="F22" s="84">
        <v>959</v>
      </c>
      <c r="G22" s="83">
        <f t="shared" si="0"/>
        <v>0</v>
      </c>
    </row>
    <row r="23" spans="2:7">
      <c r="B23" s="78" t="str">
        <f>Tarievenvoorstel!B161</f>
        <v>&gt;3*125A en t/m 3*160A</v>
      </c>
      <c r="C23" s="77">
        <f>Tarievenvoorstel!O161</f>
        <v>4795</v>
      </c>
      <c r="D23" s="84">
        <v>1438.5</v>
      </c>
      <c r="E23" s="84">
        <v>2397.5</v>
      </c>
      <c r="F23" s="84">
        <v>959</v>
      </c>
      <c r="G23" s="83">
        <f t="shared" si="0"/>
        <v>0</v>
      </c>
    </row>
    <row r="24" spans="2:7">
      <c r="B24" s="78" t="str">
        <f>Tarievenvoorstel!B162</f>
        <v>&gt;3*160A en t/m 3*200A</v>
      </c>
      <c r="C24" s="77">
        <f>Tarievenvoorstel!O162</f>
        <v>4795</v>
      </c>
      <c r="D24" s="84">
        <v>1438.5</v>
      </c>
      <c r="E24" s="84">
        <v>2397.5</v>
      </c>
      <c r="F24" s="84">
        <v>959</v>
      </c>
      <c r="G24" s="83">
        <f t="shared" si="0"/>
        <v>0</v>
      </c>
    </row>
    <row r="25" spans="2:7">
      <c r="B25" s="78" t="str">
        <f>Tarievenvoorstel!B163</f>
        <v>&gt;3*200A en t/m 3*225A</v>
      </c>
      <c r="C25" s="77">
        <f>Tarievenvoorstel!O163</f>
        <v>4795</v>
      </c>
      <c r="D25" s="84">
        <v>1438.5</v>
      </c>
      <c r="E25" s="84">
        <v>2397.5</v>
      </c>
      <c r="F25" s="84">
        <v>959</v>
      </c>
      <c r="G25" s="83">
        <f t="shared" si="0"/>
        <v>0</v>
      </c>
    </row>
    <row r="26" spans="2:7">
      <c r="B26" s="78" t="str">
        <f>Tarievenvoorstel!B164</f>
        <v>&gt;0,15 t/m 0.63 MVA met LS meting</v>
      </c>
      <c r="C26" s="77">
        <f>Tarievenvoorstel!O164</f>
        <v>21100</v>
      </c>
      <c r="D26" s="84">
        <v>2954.0000000000005</v>
      </c>
      <c r="E26" s="84">
        <v>12871</v>
      </c>
      <c r="F26" s="84">
        <v>5275</v>
      </c>
      <c r="G26" s="83">
        <f t="shared" si="0"/>
        <v>0</v>
      </c>
    </row>
    <row r="27" spans="2:7">
      <c r="B27" s="78" t="str">
        <f>Tarievenvoorstel!B165</f>
        <v>&gt; 0.63 MVA t/m 1.2 MVA met LS meting</v>
      </c>
      <c r="C27" s="77">
        <f>Tarievenvoorstel!O165</f>
        <v>23705</v>
      </c>
      <c r="D27" s="84">
        <v>2844.6000000000004</v>
      </c>
      <c r="E27" s="84">
        <v>15882.349999999999</v>
      </c>
      <c r="F27" s="84">
        <v>4978.05</v>
      </c>
      <c r="G27" s="83">
        <f t="shared" si="0"/>
        <v>0</v>
      </c>
    </row>
    <row r="28" spans="2:7">
      <c r="B28" s="78" t="str">
        <f>Tarievenvoorstel!B166</f>
        <v>&gt; 1.2 MVA t/m 2 MVA met MS meting</v>
      </c>
      <c r="C28" s="77">
        <f>Tarievenvoorstel!O166</f>
        <v>54000</v>
      </c>
      <c r="D28" s="84">
        <v>2700</v>
      </c>
      <c r="E28" s="84">
        <v>46440</v>
      </c>
      <c r="F28" s="84">
        <v>4860</v>
      </c>
      <c r="G28" s="83">
        <f t="shared" si="0"/>
        <v>0</v>
      </c>
    </row>
    <row r="29" spans="2:7">
      <c r="B29" s="78" t="str">
        <f>Tarievenvoorstel!B167</f>
        <v>&gt; 2 MVA t/m 5 MVA met MS meting</v>
      </c>
      <c r="C29" s="77">
        <f>Tarievenvoorstel!O167</f>
        <v>323000</v>
      </c>
      <c r="D29" s="84">
        <v>248710</v>
      </c>
      <c r="E29" s="84">
        <v>58140</v>
      </c>
      <c r="F29" s="84">
        <v>16150</v>
      </c>
      <c r="G29" s="83">
        <f t="shared" si="0"/>
        <v>0</v>
      </c>
    </row>
    <row r="30" spans="2:7">
      <c r="B30" s="78" t="str">
        <f>Tarievenvoorstel!B168</f>
        <v>&gt; 5 MVA tot 10 MVA met MS meting</v>
      </c>
      <c r="C30" s="77">
        <f>Tarievenvoorstel!O168</f>
        <v>350000</v>
      </c>
      <c r="D30" s="84">
        <v>255500</v>
      </c>
      <c r="E30" s="84">
        <v>70000</v>
      </c>
      <c r="F30" s="84">
        <v>24500.000000000004</v>
      </c>
      <c r="G30" s="83">
        <f t="shared" si="0"/>
        <v>0</v>
      </c>
    </row>
    <row r="31" spans="2:7">
      <c r="B31" s="78" t="str">
        <f>Tarievenvoorstel!B169</f>
        <v/>
      </c>
      <c r="C31" s="77">
        <f>Tarievenvoorstel!O169</f>
        <v>0</v>
      </c>
      <c r="D31" s="84"/>
      <c r="E31" s="84"/>
      <c r="F31" s="84"/>
      <c r="G31" s="83">
        <f t="shared" si="0"/>
        <v>0</v>
      </c>
    </row>
    <row r="32" spans="2:7">
      <c r="B32" s="78" t="str">
        <f>Tarievenvoorstel!B170</f>
        <v/>
      </c>
      <c r="C32" s="77">
        <f>Tarievenvoorstel!O170</f>
        <v>0</v>
      </c>
      <c r="D32" s="84"/>
      <c r="E32" s="84"/>
      <c r="F32" s="84"/>
      <c r="G32" s="83">
        <f t="shared" si="0"/>
        <v>0</v>
      </c>
    </row>
    <row r="33" spans="2:7">
      <c r="B33" s="78" t="str">
        <f>Tarievenvoorstel!B171</f>
        <v/>
      </c>
      <c r="C33" s="77">
        <f>Tarievenvoorstel!O171</f>
        <v>0</v>
      </c>
      <c r="D33" s="84"/>
      <c r="E33" s="84"/>
      <c r="F33" s="84"/>
      <c r="G33" s="83">
        <f t="shared" si="0"/>
        <v>0</v>
      </c>
    </row>
    <row r="34" spans="2:7">
      <c r="B34" s="78" t="str">
        <f>Tarievenvoorstel!B172</f>
        <v/>
      </c>
      <c r="C34" s="77">
        <f>Tarievenvoorstel!O172</f>
        <v>0</v>
      </c>
      <c r="D34" s="84"/>
      <c r="E34" s="84"/>
      <c r="F34" s="84"/>
      <c r="G34" s="83">
        <f t="shared" si="0"/>
        <v>0</v>
      </c>
    </row>
    <row r="35" spans="2:7">
      <c r="B35" s="78" t="str">
        <f>Tarievenvoorstel!B173</f>
        <v/>
      </c>
      <c r="C35" s="77">
        <f>Tarievenvoorstel!O173</f>
        <v>0</v>
      </c>
      <c r="D35" s="84"/>
      <c r="E35" s="84"/>
      <c r="F35" s="84"/>
      <c r="G35" s="83">
        <f t="shared" si="0"/>
        <v>0</v>
      </c>
    </row>
    <row r="36" spans="2:7">
      <c r="B36" s="76" t="str">
        <f>Tarievenvoorstel!B174</f>
        <v/>
      </c>
      <c r="C36" s="75">
        <f>Tarievenvoorstel!O174</f>
        <v>0</v>
      </c>
      <c r="D36" s="82"/>
      <c r="E36" s="82"/>
      <c r="F36" s="82"/>
      <c r="G36" s="81">
        <f t="shared" si="0"/>
        <v>0</v>
      </c>
    </row>
    <row r="38" spans="2:7" s="138" customFormat="1">
      <c r="B38" s="138" t="s">
        <v>206</v>
      </c>
    </row>
    <row r="40" spans="2:7">
      <c r="B40" s="155" t="s">
        <v>206</v>
      </c>
    </row>
    <row r="41" spans="2:7">
      <c r="B41" s="80" t="str">
        <f>Tarievenvoorstel!B177</f>
        <v xml:space="preserve"> 0 t/m 1*6A LS</v>
      </c>
      <c r="C41" s="79">
        <f>Tarievenvoorstel!O177</f>
        <v>18.5</v>
      </c>
      <c r="D41" s="86"/>
      <c r="E41" s="86"/>
      <c r="F41" s="86">
        <v>18.5</v>
      </c>
      <c r="G41" s="85">
        <f t="shared" ref="G41:G58" si="1">C41-D41-E41-F41</f>
        <v>0</v>
      </c>
    </row>
    <row r="42" spans="2:7">
      <c r="B42" s="78" t="str">
        <f>Tarievenvoorstel!B178</f>
        <v xml:space="preserve"> 0 t/m 3*25A en 1*40A </v>
      </c>
      <c r="C42" s="77">
        <f>Tarievenvoorstel!O178</f>
        <v>21.5</v>
      </c>
      <c r="D42" s="84"/>
      <c r="E42" s="84"/>
      <c r="F42" s="84">
        <v>21.5</v>
      </c>
      <c r="G42" s="83">
        <f t="shared" si="1"/>
        <v>0</v>
      </c>
    </row>
    <row r="43" spans="2:7">
      <c r="B43" s="78" t="str">
        <f>Tarievenvoorstel!B179</f>
        <v xml:space="preserve"> &gt;3*25A en t/m 3*40A </v>
      </c>
      <c r="C43" s="77">
        <f>Tarievenvoorstel!O179</f>
        <v>25.75</v>
      </c>
      <c r="D43" s="84"/>
      <c r="E43" s="84"/>
      <c r="F43" s="84">
        <v>25.75</v>
      </c>
      <c r="G43" s="83">
        <f t="shared" si="1"/>
        <v>0</v>
      </c>
    </row>
    <row r="44" spans="2:7">
      <c r="B44" s="78" t="str">
        <f>Tarievenvoorstel!B180</f>
        <v xml:space="preserve"> &gt;3*40A en t/m 3*50A </v>
      </c>
      <c r="C44" s="77">
        <f>Tarievenvoorstel!O180</f>
        <v>25.75</v>
      </c>
      <c r="D44" s="84"/>
      <c r="E44" s="84"/>
      <c r="F44" s="84">
        <v>25.75</v>
      </c>
      <c r="G44" s="83">
        <f t="shared" si="1"/>
        <v>0</v>
      </c>
    </row>
    <row r="45" spans="2:7">
      <c r="B45" s="78" t="str">
        <f>Tarievenvoorstel!B181</f>
        <v xml:space="preserve"> &gt;3*50A en t/m 3*63A </v>
      </c>
      <c r="C45" s="77">
        <f>Tarievenvoorstel!O181</f>
        <v>26.75</v>
      </c>
      <c r="D45" s="84"/>
      <c r="E45" s="84"/>
      <c r="F45" s="84">
        <v>26.75</v>
      </c>
      <c r="G45" s="83">
        <f t="shared" si="1"/>
        <v>0</v>
      </c>
    </row>
    <row r="46" spans="2:7">
      <c r="B46" s="78" t="str">
        <f>Tarievenvoorstel!B182</f>
        <v xml:space="preserve"> &gt;3*63A en t/m 3*80A </v>
      </c>
      <c r="C46" s="77">
        <f>Tarievenvoorstel!O182</f>
        <v>28</v>
      </c>
      <c r="D46" s="84"/>
      <c r="E46" s="84"/>
      <c r="F46" s="84">
        <v>28</v>
      </c>
      <c r="G46" s="83">
        <f t="shared" si="1"/>
        <v>0</v>
      </c>
    </row>
    <row r="47" spans="2:7">
      <c r="B47" s="78" t="str">
        <f>Tarievenvoorstel!B183</f>
        <v xml:space="preserve"> &gt;3*80A en t/m 3*100A </v>
      </c>
      <c r="C47" s="77">
        <f>Tarievenvoorstel!O183</f>
        <v>43.15</v>
      </c>
      <c r="D47" s="84"/>
      <c r="E47" s="84"/>
      <c r="F47" s="84">
        <v>43.15</v>
      </c>
      <c r="G47" s="83">
        <f t="shared" si="1"/>
        <v>0</v>
      </c>
    </row>
    <row r="48" spans="2:7">
      <c r="B48" s="78" t="str">
        <f>Tarievenvoorstel!B184</f>
        <v xml:space="preserve"> &gt;3*100A en t/m 3*125A </v>
      </c>
      <c r="C48" s="77">
        <f>Tarievenvoorstel!O184</f>
        <v>43.15</v>
      </c>
      <c r="D48" s="84"/>
      <c r="E48" s="84"/>
      <c r="F48" s="84">
        <v>43.15</v>
      </c>
      <c r="G48" s="83">
        <f t="shared" si="1"/>
        <v>0</v>
      </c>
    </row>
    <row r="49" spans="2:7">
      <c r="B49" s="78" t="str">
        <f>Tarievenvoorstel!B185</f>
        <v xml:space="preserve"> &gt;3*125A en t/m 3*160A </v>
      </c>
      <c r="C49" s="77">
        <f>Tarievenvoorstel!O185</f>
        <v>43.15</v>
      </c>
      <c r="D49" s="84"/>
      <c r="E49" s="84"/>
      <c r="F49" s="84">
        <v>43.15</v>
      </c>
      <c r="G49" s="83">
        <f t="shared" si="1"/>
        <v>0</v>
      </c>
    </row>
    <row r="50" spans="2:7">
      <c r="B50" s="78" t="str">
        <f>Tarievenvoorstel!B186</f>
        <v xml:space="preserve"> &gt;3*160A en t/m 3*200A </v>
      </c>
      <c r="C50" s="77">
        <f>Tarievenvoorstel!O186</f>
        <v>43.15</v>
      </c>
      <c r="D50" s="84"/>
      <c r="E50" s="84"/>
      <c r="F50" s="84">
        <v>43.15</v>
      </c>
      <c r="G50" s="83">
        <f t="shared" si="1"/>
        <v>0</v>
      </c>
    </row>
    <row r="51" spans="2:7">
      <c r="B51" s="78" t="str">
        <f>Tarievenvoorstel!B187</f>
        <v xml:space="preserve"> &gt;3*200A en t/m 3*225A </v>
      </c>
      <c r="C51" s="77">
        <f>Tarievenvoorstel!O187</f>
        <v>43.15</v>
      </c>
      <c r="D51" s="84"/>
      <c r="E51" s="84"/>
      <c r="F51" s="84">
        <v>43.15</v>
      </c>
      <c r="G51" s="83">
        <f t="shared" si="1"/>
        <v>0</v>
      </c>
    </row>
    <row r="52" spans="2:7">
      <c r="B52" s="78" t="str">
        <f>Tarievenvoorstel!B188</f>
        <v xml:space="preserve"> &gt;0,15 t/m 0.63 MVA met LS meting </v>
      </c>
      <c r="C52" s="77">
        <f>Tarievenvoorstel!O188</f>
        <v>113.1</v>
      </c>
      <c r="D52" s="84"/>
      <c r="E52" s="84"/>
      <c r="F52" s="84">
        <v>113.1</v>
      </c>
      <c r="G52" s="83">
        <f t="shared" si="1"/>
        <v>0</v>
      </c>
    </row>
    <row r="53" spans="2:7">
      <c r="B53" s="78" t="str">
        <f>Tarievenvoorstel!B189</f>
        <v xml:space="preserve"> &gt; 0.63 MVA t/m 1.2 MVA met LS meting </v>
      </c>
      <c r="C53" s="77">
        <f>Tarievenvoorstel!O189</f>
        <v>113.1</v>
      </c>
      <c r="D53" s="84"/>
      <c r="E53" s="84"/>
      <c r="F53" s="84">
        <v>113.1</v>
      </c>
      <c r="G53" s="83">
        <f t="shared" si="1"/>
        <v>0</v>
      </c>
    </row>
    <row r="54" spans="2:7">
      <c r="B54" s="78" t="str">
        <f>Tarievenvoorstel!B190</f>
        <v xml:space="preserve"> &gt; 1.2 MVA t/m 2 MVA met MS meting </v>
      </c>
      <c r="C54" s="77">
        <f>Tarievenvoorstel!O190</f>
        <v>113.1</v>
      </c>
      <c r="D54" s="84"/>
      <c r="E54" s="84"/>
      <c r="F54" s="84">
        <v>113.1</v>
      </c>
      <c r="G54" s="83">
        <f t="shared" si="1"/>
        <v>0</v>
      </c>
    </row>
    <row r="55" spans="2:7">
      <c r="B55" s="78" t="str">
        <f>Tarievenvoorstel!B191</f>
        <v xml:space="preserve"> &gt; 2 MVA t/m 5 MVA met MS meting </v>
      </c>
      <c r="C55" s="77">
        <f>Tarievenvoorstel!O191</f>
        <v>205.5</v>
      </c>
      <c r="D55" s="84"/>
      <c r="E55" s="84"/>
      <c r="F55" s="84">
        <v>205.5</v>
      </c>
      <c r="G55" s="83">
        <f t="shared" si="1"/>
        <v>0</v>
      </c>
    </row>
    <row r="56" spans="2:7">
      <c r="B56" s="78" t="str">
        <f>Tarievenvoorstel!B192</f>
        <v xml:space="preserve"> &gt; 5 MVA tot 10 MVA met MS meting </v>
      </c>
      <c r="C56" s="77">
        <f>Tarievenvoorstel!O192</f>
        <v>265</v>
      </c>
      <c r="D56" s="84"/>
      <c r="E56" s="84"/>
      <c r="F56" s="84">
        <v>265</v>
      </c>
      <c r="G56" s="83">
        <f t="shared" si="1"/>
        <v>0</v>
      </c>
    </row>
    <row r="57" spans="2:7">
      <c r="B57" s="78">
        <f>Tarievenvoorstel!B193</f>
        <v>0</v>
      </c>
      <c r="C57" s="77">
        <f>Tarievenvoorstel!O193</f>
        <v>0</v>
      </c>
      <c r="D57" s="84"/>
      <c r="E57" s="84"/>
      <c r="F57" s="84"/>
      <c r="G57" s="83">
        <f t="shared" si="1"/>
        <v>0</v>
      </c>
    </row>
    <row r="58" spans="2:7">
      <c r="B58" s="76">
        <f>Tarievenvoorstel!B194</f>
        <v>0</v>
      </c>
      <c r="C58" s="75">
        <f>Tarievenvoorstel!O194</f>
        <v>0</v>
      </c>
      <c r="D58" s="82"/>
      <c r="E58" s="82"/>
      <c r="F58" s="82"/>
      <c r="G58" s="81">
        <f t="shared" si="1"/>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0" tint="-4.9989318521683403E-2"/>
  </sheetPr>
  <dimension ref="A1"/>
  <sheetViews>
    <sheetView showGridLines="0" zoomScale="85" zoomScaleNormal="85" workbookViewId="0"/>
  </sheetViews>
  <sheetFormatPr defaultColWidth="9.140625" defaultRowHeight="12.75"/>
  <cols>
    <col min="1" max="16384" width="9.140625" style="158"/>
  </cols>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03927ADE788C4F9B0E2DF74AD0B622" ma:contentTypeVersion="0" ma:contentTypeDescription="Een nieuw document maken." ma:contentTypeScope="" ma:versionID="8aec06c5b48883a8c8d96f5308acc517">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352915-D3A2-40E0-AFF6-C4944DCC1A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3.xml><?xml version="1.0" encoding="utf-8"?>
<ds:datastoreItem xmlns:ds="http://schemas.openxmlformats.org/officeDocument/2006/customXml" ds:itemID="{9CDAB9D1-B815-4B0E-93E7-4496A7FE99F6}">
  <ds:schemaRefs>
    <ds:schemaRef ds:uri="http://purl.org/dc/terms/"/>
    <ds:schemaRef ds:uri="http://purl.org/dc/elements/1.1/"/>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Titelblad</vt:lpstr>
      <vt:lpstr>Toelichting</vt:lpstr>
      <vt:lpstr>Bronnen en toepassingen</vt:lpstr>
      <vt:lpstr>Input --&gt;</vt:lpstr>
      <vt:lpstr>Contactgegevens</vt:lpstr>
      <vt:lpstr>Tarievenvoorstel</vt:lpstr>
      <vt:lpstr>Deelmarktgrenzen Transport</vt:lpstr>
      <vt:lpstr>Elementen EAV tarieven</vt:lpstr>
      <vt:lpstr>Berekeningen --&gt;</vt:lpstr>
      <vt:lpstr>Controles ACM</vt:lpstr>
      <vt:lpstr>Overig --&gt;</vt:lpstr>
      <vt:lpstr>Toelichting bij tarieven</vt:lpstr>
      <vt:lpstr>Richtlijn controle tarieven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Heerenveen, Tyronne</dc:creator>
  <cp:lastModifiedBy>Tol, Ilona</cp:lastModifiedBy>
  <dcterms:created xsi:type="dcterms:W3CDTF">2018-05-15T11:27:11Z</dcterms:created>
  <dcterms:modified xsi:type="dcterms:W3CDTF">2022-10-04T10:12:49Z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0x0101004003927ADE788C4F9B0E2DF74AD0B622</vt:lpwstr>
  </property>
</Properties>
</file>