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48C5D3BB-6B40-4842-8739-9FA476CA7DE5}" xr6:coauthVersionLast="47" xr6:coauthVersionMax="47" xr10:uidLastSave="{00000000-0000-0000-0000-000000000000}"/>
  <bookViews>
    <workbookView xWindow="-120" yWindow="-120" windowWidth="29040" windowHeight="17520"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5" i="24" s="1"/>
  <c r="D10" i="18" s="1"/>
  <c r="O24" i="18"/>
  <c r="O20" i="18"/>
  <c r="D8" i="18"/>
  <c r="I27" i="24" l="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<sst xmlns="http://schemas.openxmlformats.org/spreadsheetml/2006/main" count="494" uniqueCount="233">
  <si>
    <t>Overige opmerkingen</t>
  </si>
  <si>
    <t>Over dit bestand</t>
  </si>
  <si>
    <t>Zaaknummer</t>
  </si>
  <si>
    <t>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</si>
  <si>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</si>
  <si>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</si>
  <si>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</si>
  <si>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</si>
  <si>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</si>
  <si>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</si>
  <si>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</si>
  <si>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</si>
  <si>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</si>
  <si>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</si>
  <si>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</si>
  <si>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</si>
  <si>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</si>
  <si>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</si>
  <si>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</si>
  <si>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</si>
  <si>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</si>
  <si>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</si>
  <si>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</si>
  <si>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</si>
  <si>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</si>
  <si>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</si>
  <si>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</si>
  <si>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</si>
  <si>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</si>
  <si>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</si>
  <si>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</si>
  <si>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</si>
  <si>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</si>
  <si>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</si>
  <si>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</si>
  <si>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</si>
  <si>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</si>
  <si>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</si>
  <si>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</si>
  <si>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</si>
  <si>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</si>
  <si>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</si>
  <si>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</si>
  <si>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</si>
  <si>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</si>
  <si>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</si>
  <si>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</si>
  <si>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</si>
  <si>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</si>
  <si>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</si>
  <si>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</si>
  <si>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</si>
  <si>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</si>
  <si>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</si>
  <si>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</si>
  <si>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</si>
  <si>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</si>
  <si>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</si>
  <si>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</si>
  <si>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</si>
  <si>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</si>
  <si>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</si>
  <si>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</si>
  <si>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</si>
  <si>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</si>
  <si>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</si>
  <si>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</si>
  <si>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</si>
  <si>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</si>
  <si>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</si>
  <si>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</si>
  <si>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</si>
  <si>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</si>
  <si>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</si>
  <si>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</si>
  <si>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</si>
  <si>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</si>
  <si>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</si>
  <si>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</si>
  <si>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</si>
  <si>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</si>
  <si>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</si>
  <si>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</si>
  <si>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</si>
  <si>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</si>
  <si>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</si>
  <si>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</si>
  <si>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</si>
  <si>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</si>
  <si>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</si>
  <si>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</si>
  <si>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</si>
  <si>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</si>
  <si>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</si>
  <si>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</si>
  <si>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</si>
  <si>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</si>
  <si>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</si>
  <si>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</si>
  <si>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</si>
  <si>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</si>
  <si>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</si>
  <si>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</si>
  <si>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</si>
  <si>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</si>
  <si>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</si>
  <si>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</si>
  <si>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</si>
  <si>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</si>
  <si>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</si>
  <si>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</si>
  <si>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</si>
  <si>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</si>
  <si>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</si>
  <si>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</si>
  <si>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</si>
  <si>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</si>
  <si>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</si>
  <si>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</si>
  <si>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</si>
  <si>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</si>
  <si>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</si>
  <si>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</si>
  <si>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</si>
  <si>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</si>
  <si>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</si>
  <si>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</si>
  <si>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</si>
  <si>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</si>
  <si>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</si>
  <si>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</si>
  <si>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</si>
  <si>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</si>
  <si>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</si>
  <si>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</si>
  <si>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</si>
  <si>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</si>
  <si>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</si>
  <si>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</si>
  <si>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</si>
  <si>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</si>
  <si>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</si>
  <si>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</si>
  <si>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</si>
  <si>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</si>
  <si>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</si>
  <si>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</si>
  <si>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</si>
  <si>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</si>
  <si>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</si>
  <si>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</si>
  <si>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</si>
  <si>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</si>
  <si>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</si>
  <si>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</si>
  <si>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</si>
  <si>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</si>
  <si>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</si>
  <si>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</si>
  <si>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</si>
  <si>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</si>
  <si>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</si>
  <si>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</si>
  <si>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</si>
  <si>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</si>
  <si>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</si>
  <si>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</si>
  <si>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</si>
  <si>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</si>
  <si>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</si>
  <si>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</si>
  <si>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</si>
  <si>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</si>
  <si>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Legenda</t>
  </si>
  <si>
    <t xml:space="preserve">LD:     </t>
  </si>
  <si>
    <t>&lt; 200mbar</t>
  </si>
  <si>
    <t xml:space="preserve">HD:    </t>
  </si>
  <si>
    <t>≥ 200 mbar en &lt; 16 bar</t>
  </si>
  <si>
    <t>Algemeen</t>
  </si>
  <si>
    <t xml:space="preserve">Gewijzigd SO bestand </t>
  </si>
  <si>
    <t>https://www.acm.nl/nl/publicaties/berekening-x-factor-bij-gewijzigde-x-factorbesluiten-gas-2022-2026</t>
  </si>
  <si>
    <t>Gewijzigd so bestand regionale netbeheerders gas 2022-2026</t>
  </si>
  <si>
    <t>EUR, pp 2025</t>
  </si>
  <si>
    <t>Vastrecht kleinverbruik en profielgrootverbruik</t>
  </si>
  <si>
    <t>Gewijzigd SO bestand</t>
  </si>
  <si>
    <t>Nee</t>
  </si>
  <si>
    <t>TI-berekening regionale netbeheerders gas 2026</t>
  </si>
  <si>
    <t>Dit Excel-bestand is bedoeld voor de tarievenvoorstellen voor het jaar 2026 voor de regionale netbeheerders gas.</t>
  </si>
  <si>
    <t>Deze berekeningen maken onderdeel uit van de tarievenbesluiten gas 2026.</t>
  </si>
  <si>
    <t>Tarievenbesluit gas 2025</t>
  </si>
  <si>
    <t>TI-berekening RNB-G 2026</t>
  </si>
  <si>
    <t>Berekening totale inkomsten regionale netbeheerders gas 2026</t>
  </si>
  <si>
    <t>Tarievenvoorstel 2026</t>
  </si>
  <si>
    <t>Op dit blad wordt door de regionale netbeheerder een voorstel gedaan voor de transport- en aansluittarieven 2026.</t>
  </si>
  <si>
    <t>Totale Inkomsten 2026 inclusief correcties</t>
  </si>
  <si>
    <t>EUR, pp 2026</t>
  </si>
  <si>
    <t>Omzet 2026 voor de transportdienst: kleinverbruikers</t>
  </si>
  <si>
    <t>Omzet 2026 voor de transportdienst: profielgrootverbruikers</t>
  </si>
  <si>
    <t xml:space="preserve">Omzet 2026 voor de transportdienst: telemetriegrootverbruikers </t>
  </si>
  <si>
    <t xml:space="preserve">Omzet 2026 voor de aansluitdienst t/m 40m3/h </t>
  </si>
  <si>
    <t>Omzet 2026 voor de aansluitdienst vanaf 40m3/h</t>
  </si>
  <si>
    <t>Omzet tarievenvoorstel 2026</t>
  </si>
  <si>
    <t>Richtbedrag TI Transport 2026 (inclusief correcties)</t>
  </si>
  <si>
    <t>Richtbedrag TI AD PAV 2026 (incl. correcties)</t>
  </si>
  <si>
    <t>Richtbedrag TI AD EAV 2026 (incl. correcties)</t>
  </si>
  <si>
    <t>TI Transport 2025 (inclusief correcties)</t>
  </si>
  <si>
    <t>Tarievenbesluit gas 2025, somproduct tarieven en rekenvolumes</t>
  </si>
  <si>
    <t>TI kleinverbruik en profielgrootverbruik 2025</t>
  </si>
  <si>
    <t>TI capaciteitsafhankelijk tarief (TAVTc) kleinverbuik en profielgrootverbruik 2025</t>
  </si>
  <si>
    <t>TI AD PAV 2025 (incl. correcties)</t>
  </si>
  <si>
    <t>TI AD EAV 2025 (incl. correcties)</t>
  </si>
  <si>
    <t>Is het bedrag "Totale Inkomsten 2026 inclusief correcties" in het tabblad 'Controles ACM' ongewijzigd? Zo nee, waarom niet?</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</si>
  <si>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</si>
  <si>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</si>
  <si>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ACM/25/195773</t>
  </si>
  <si>
    <r>
      <t>Tarievenmodule Westland</t>
    </r>
    <r>
      <rPr>
        <sz val="10"/>
        <color rgb="FFFF0000"/>
        <rFont val="Arial"/>
        <family val="2"/>
      </rPr>
      <t xml:space="preserve"> </t>
    </r>
    <r>
      <rPr>
        <sz val="10"/>
        <rFont val="Arial"/>
        <family val="2"/>
      </rPr>
      <t>Gas</t>
    </r>
    <r>
      <rPr>
        <sz val="10"/>
        <color rgb="FFFF0000"/>
        <rFont val="Arial"/>
        <family val="2"/>
      </rPr>
      <t xml:space="preserve"> </t>
    </r>
    <r>
      <rPr>
        <sz val="10"/>
        <rFont val="Arial"/>
        <family val="2"/>
      </rPr>
      <t>2026</t>
    </r>
  </si>
  <si>
    <t>Tarievenbesluit Westland Gas 2026</t>
  </si>
  <si>
    <t>Tarievenmodule Westland Gas 2026</t>
  </si>
  <si>
    <t>RNB-G - TI-berekening 2026, tabblad 'TI-berekening 2026', regel 51</t>
  </si>
  <si>
    <t>RNB-G - TI-berekening 2026, tabblad 'Richtbedragen', regel 70</t>
  </si>
  <si>
    <t>RNB-G - TI-berekening 2026, tabblad 'Richtbedragen', regel 71</t>
  </si>
  <si>
    <t>RNB-G - TI-berekening 2026, tabblad 'Richtbedragen', regel 72</t>
  </si>
  <si>
    <t>WIN</t>
  </si>
  <si>
    <t xml:space="preserve">Westland Infra Netbeheer B.V. </t>
  </si>
  <si>
    <t xml:space="preserve">2685 ZG  </t>
  </si>
  <si>
    <t>POELDIJK</t>
  </si>
  <si>
    <t>nvt</t>
  </si>
  <si>
    <t xml:space="preserve"> Westland heeft geen bezwaar tegen het openbaarmaking van het tarievenbesluit door ACM zonder dat ACM daarbij een wachttijd van 10 werkdagen in acht neemt.  </t>
  </si>
  <si>
    <t>JA</t>
  </si>
  <si>
    <t>NEE</t>
  </si>
  <si>
    <t>Ja</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</si>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</sst>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0">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6" fillId="46" borderId="0" xfId="9" applyNumberFormat="1" applyFill="1">
      <alignment vertical="top"/>
    </xf>
    <xf numFmtId="14" fontId="6" fillId="49" borderId="2" xfId="70" applyNumberFormat="1" applyBorder="1" applyAlignment="1">
      <alignment horizontal="left" vertical="top"/>
    </xf>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217</v>
      </c>
    </row>
    <row r="6" spans="2:3" x14ac:dyDescent="0.2">
      <c r="B6" s="3"/>
    </row>
    <row r="13" spans="2:3" s="6" customFormat="1" x14ac:dyDescent="0.2">
      <c r="B13" s="6" t="s">
        <v>1</v>
      </c>
    </row>
    <row r="15" spans="2:3" x14ac:dyDescent="0.2">
      <c r="B15" s="7" t="s">
        <v>2</v>
      </c>
      <c r="C15" s="8" t="s">
        <v>214</v>
      </c>
    </row>
    <row r="16" spans="2:3" x14ac:dyDescent="0.2">
      <c r="B16" s="7" t="s">
        <v>3</v>
      </c>
      <c r="C16" s="8" t="s">
        <v>215</v>
      </c>
    </row>
    <row r="17" spans="2:3" x14ac:dyDescent="0.2">
      <c r="B17" s="8" t="s">
        <v>125</v>
      </c>
      <c r="C17" s="8"/>
    </row>
    <row r="18" spans="2:3" x14ac:dyDescent="0.2">
      <c r="B18" s="7" t="s">
        <v>4</v>
      </c>
      <c r="C18" s="8" t="s">
        <v>216</v>
      </c>
    </row>
    <row r="19" spans="2:3" x14ac:dyDescent="0.2">
      <c r="B19" s="7" t="s">
        <v>5</v>
      </c>
      <c r="C19" s="8"/>
    </row>
    <row r="20" spans="2:3" x14ac:dyDescent="0.2">
      <c r="B20" s="7" t="s">
        <v>6</v>
      </c>
      <c r="C20" s="8"/>
    </row>
    <row r="21" spans="2:3" x14ac:dyDescent="0.2">
      <c r="B21" s="7" t="s">
        <v>7</v>
      </c>
      <c r="C21" s="8" t="s">
        <v>186</v>
      </c>
    </row>
    <row r="22" spans="2:3" x14ac:dyDescent="0.2">
      <c r="B22" s="8" t="s">
        <v>0</v>
      </c>
      <c r="C22" s="8"/>
    </row>
    <row r="25" spans="2:3" s="6" customFormat="1" x14ac:dyDescent="0.2">
      <c r="B25" s="6" t="s">
        <v>8</v>
      </c>
    </row>
    <row r="27" spans="2:3" x14ac:dyDescent="0.2">
      <c r="B27" s="8" t="s">
        <v>9</v>
      </c>
      <c r="C27" s="8" t="s">
        <v>230</v>
      </c>
    </row>
    <row r="28" spans="2:3" x14ac:dyDescent="0.2">
      <c r="B28" s="8" t="s">
        <v>10</v>
      </c>
      <c r="C28" s="8" t="s">
        <v>230</v>
      </c>
    </row>
    <row r="29" spans="2:3" ht="25.5" x14ac:dyDescent="0.2">
      <c r="B29" s="8" t="s">
        <v>11</v>
      </c>
      <c r="C29" s="8" t="s">
        <v>231</v>
      </c>
    </row>
    <row r="30" spans="2:3" x14ac:dyDescent="0.2">
      <c r="B30" s="8" t="s">
        <v>48</v>
      </c>
      <c r="C30" s="8" t="s">
        <v>185</v>
      </c>
    </row>
    <row r="31" spans="2:3" x14ac:dyDescent="0.2">
      <c r="B31" s="8" t="s">
        <v>12</v>
      </c>
      <c r="C31" s="8"/>
    </row>
    <row r="32" spans="2:3" x14ac:dyDescent="0.2">
      <c r="B32" s="8" t="s">
        <v>232</v>
      </c>
      <c r="C32" s="8"/>
    </row>
    <row r="35" spans="2:2" s="6" customFormat="1" x14ac:dyDescent="0.2">
      <c r="B35" s="6" t="s">
        <v>14</v>
      </c>
    </row>
    <row r="37" spans="2:2" x14ac:dyDescent="0.2">
      <c r="B37" s="2" t="s">
        <v>165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7109375" style="2" customWidth="1"/>
    <col min="3" max="3" width="75.710937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4" customFormat="1" ht="18" x14ac:dyDescent="0.2">
      <c r="B2" s="14" t="s">
        <v>104</v>
      </c>
    </row>
    <row r="4" spans="2:6" s="6" customFormat="1" ht="12.75" customHeight="1" x14ac:dyDescent="0.2">
      <c r="C4" s="6" t="s">
        <v>105</v>
      </c>
      <c r="D4" s="6" t="s">
        <v>106</v>
      </c>
      <c r="F4" s="6" t="s">
        <v>38</v>
      </c>
    </row>
    <row r="5" spans="2:6" ht="12.75" customHeight="1" x14ac:dyDescent="0.2">
      <c r="C5" s="20"/>
    </row>
    <row r="6" spans="2:6" ht="12.75" customHeight="1" x14ac:dyDescent="0.2">
      <c r="C6" s="20" t="s">
        <v>178</v>
      </c>
    </row>
    <row r="7" spans="2:6" ht="25.5" x14ac:dyDescent="0.2">
      <c r="B7" s="96">
        <v>1</v>
      </c>
      <c r="C7" s="55" t="s">
        <v>211</v>
      </c>
      <c r="D7" s="77" t="s">
        <v>228</v>
      </c>
      <c r="E7" s="58"/>
      <c r="F7" s="77"/>
    </row>
    <row r="8" spans="2:6" x14ac:dyDescent="0.2">
      <c r="B8" s="64">
        <v>2</v>
      </c>
      <c r="C8" s="61" t="s">
        <v>152</v>
      </c>
      <c r="D8" s="77" t="s">
        <v>228</v>
      </c>
      <c r="E8" s="58"/>
      <c r="F8" s="77"/>
    </row>
    <row r="9" spans="2:6" x14ac:dyDescent="0.2">
      <c r="B9" s="64">
        <v>3</v>
      </c>
      <c r="C9" s="55" t="s">
        <v>107</v>
      </c>
      <c r="D9" s="77" t="s">
        <v>228</v>
      </c>
      <c r="E9" s="58"/>
      <c r="F9" s="77"/>
    </row>
    <row r="10" spans="2:6" ht="28.5" customHeight="1" x14ac:dyDescent="0.2">
      <c r="B10" s="64">
        <v>4</v>
      </c>
      <c r="C10" s="55" t="s">
        <v>108</v>
      </c>
      <c r="D10" s="77" t="s">
        <v>228</v>
      </c>
      <c r="E10" s="76"/>
      <c r="F10" s="77"/>
    </row>
    <row r="12" spans="2:6" ht="12.75" customHeight="1" x14ac:dyDescent="0.2">
      <c r="C12" s="20" t="s">
        <v>99</v>
      </c>
      <c r="D12" s="75"/>
    </row>
    <row r="13" spans="2:6" ht="25.5" x14ac:dyDescent="0.2">
      <c r="B13" s="64">
        <v>5</v>
      </c>
      <c r="C13" s="55" t="s">
        <v>109</v>
      </c>
      <c r="D13" s="77" t="s">
        <v>228</v>
      </c>
      <c r="E13" s="59"/>
      <c r="F13" s="77"/>
    </row>
    <row r="14" spans="2:6" ht="38.25" customHeight="1" x14ac:dyDescent="0.2">
      <c r="B14" s="64">
        <v>6</v>
      </c>
      <c r="C14" s="55" t="s">
        <v>110</v>
      </c>
      <c r="D14" s="77" t="s">
        <v>228</v>
      </c>
      <c r="E14" s="59"/>
      <c r="F14" s="77"/>
    </row>
    <row r="15" spans="2:6" ht="25.5" x14ac:dyDescent="0.2">
      <c r="B15" s="64">
        <v>7</v>
      </c>
      <c r="C15" s="57" t="s">
        <v>111</v>
      </c>
      <c r="D15" s="77" t="s">
        <v>229</v>
      </c>
      <c r="E15" s="59"/>
      <c r="F15" s="77"/>
    </row>
    <row r="16" spans="2:6" ht="12.75" customHeight="1" x14ac:dyDescent="0.2">
      <c r="B16" s="64"/>
      <c r="C16" s="57"/>
      <c r="D16" s="61"/>
      <c r="E16" s="58"/>
      <c r="F16" s="60"/>
    </row>
    <row r="17" spans="2:6" ht="12.75" customHeight="1" x14ac:dyDescent="0.2">
      <c r="B17" s="64"/>
      <c r="C17" s="56" t="s">
        <v>112</v>
      </c>
      <c r="D17" s="62"/>
      <c r="E17" s="58"/>
      <c r="F17" s="60"/>
    </row>
    <row r="18" spans="2:6" ht="38.25" customHeight="1" x14ac:dyDescent="0.2">
      <c r="B18" s="64">
        <v>8</v>
      </c>
      <c r="C18" s="55" t="s">
        <v>212</v>
      </c>
      <c r="D18" s="77" t="s">
        <v>229</v>
      </c>
      <c r="E18" s="63"/>
      <c r="F18" s="77"/>
    </row>
    <row r="19" spans="2:6" ht="38.25" customHeight="1" x14ac:dyDescent="0.2">
      <c r="B19" s="64">
        <v>9</v>
      </c>
      <c r="C19" s="55" t="s">
        <v>213</v>
      </c>
      <c r="D19" s="77" t="s">
        <v>229</v>
      </c>
      <c r="E19" s="58"/>
      <c r="F19" s="77"/>
    </row>
    <row r="20" spans="2:6" ht="38.25" customHeight="1" x14ac:dyDescent="0.2">
      <c r="B20" s="64">
        <v>10</v>
      </c>
      <c r="C20" s="55" t="s">
        <v>113</v>
      </c>
      <c r="D20" s="77" t="s">
        <v>229</v>
      </c>
      <c r="E20" s="58"/>
      <c r="F20" s="77"/>
    </row>
    <row r="21" spans="2:6" x14ac:dyDescent="0.2">
      <c r="B21" s="64"/>
      <c r="C21" s="55"/>
      <c r="D21" s="61"/>
      <c r="E21" s="58"/>
      <c r="F21" s="60"/>
    </row>
    <row r="23" spans="2:6" ht="12.75" customHeight="1" thickBot="1" x14ac:dyDescent="0.25"/>
    <row r="24" spans="2:6" ht="64.5" thickBot="1" x14ac:dyDescent="0.25">
      <c r="B24" s="65" t="s">
        <v>115</v>
      </c>
      <c r="C24" s="66" t="s">
        <v>114</v>
      </c>
    </row>
    <row r="25" spans="2:6" ht="12.75" customHeight="1" thickBot="1" x14ac:dyDescent="0.25"/>
    <row r="26" spans="2:6" ht="26.25" thickBot="1" x14ac:dyDescent="0.25">
      <c r="B26" s="65" t="s">
        <v>116</v>
      </c>
      <c r="C26" s="66" t="s">
        <v>151</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5" customFormat="1" ht="18" x14ac:dyDescent="0.2">
      <c r="B2" s="5" t="s">
        <v>43</v>
      </c>
    </row>
    <row r="4" spans="2:18" s="6" customFormat="1" x14ac:dyDescent="0.2">
      <c r="B4" s="6" t="s">
        <v>15</v>
      </c>
    </row>
    <row r="6" spans="2:18" x14ac:dyDescent="0.2">
      <c r="B6" s="68" t="s">
        <v>187</v>
      </c>
    </row>
    <row r="7" spans="2:18" x14ac:dyDescent="0.2">
      <c r="B7" s="69" t="s">
        <v>126</v>
      </c>
      <c r="H7" s="24"/>
    </row>
    <row r="8" spans="2:18" x14ac:dyDescent="0.2">
      <c r="B8" s="68" t="s">
        <v>188</v>
      </c>
    </row>
    <row r="9" spans="2:18" x14ac:dyDescent="0.2">
      <c r="B9" s="68"/>
    </row>
    <row r="10" spans="2:18" s="6" customFormat="1" x14ac:dyDescent="0.2">
      <c r="B10" s="6" t="s">
        <v>47</v>
      </c>
    </row>
    <row r="13" spans="2:18" s="67" customFormat="1" ht="15" x14ac:dyDescent="0.25"/>
    <row r="14" spans="2:18" s="67" customFormat="1" ht="15" x14ac:dyDescent="0.25">
      <c r="B14" s="36"/>
      <c r="C14" s="36"/>
      <c r="D14" s="36"/>
      <c r="E14" s="36"/>
      <c r="F14" s="36"/>
      <c r="G14" s="36"/>
      <c r="H14" s="36"/>
      <c r="I14" s="36"/>
      <c r="J14" s="36"/>
      <c r="K14" s="36"/>
      <c r="L14" s="36"/>
      <c r="M14" s="36"/>
      <c r="N14" s="36"/>
      <c r="O14" s="36"/>
      <c r="P14" s="36"/>
      <c r="Q14" s="36"/>
      <c r="R14" s="36"/>
    </row>
    <row r="15" spans="2:18" s="67" customFormat="1" ht="15" x14ac:dyDescent="0.25">
      <c r="B15" s="36"/>
      <c r="C15" s="36"/>
      <c r="D15" s="36"/>
      <c r="E15" s="36"/>
      <c r="F15" s="36"/>
      <c r="G15" s="36"/>
      <c r="H15" s="36"/>
      <c r="I15" s="36"/>
      <c r="J15" s="36"/>
      <c r="K15" s="36"/>
      <c r="L15" s="36"/>
      <c r="M15" s="36"/>
      <c r="N15" s="36"/>
      <c r="O15" s="36"/>
      <c r="P15" s="36"/>
      <c r="Q15" s="36"/>
      <c r="R15" s="36"/>
    </row>
    <row r="16" spans="2:18" s="67" customFormat="1" ht="15" x14ac:dyDescent="0.25">
      <c r="B16" s="36"/>
      <c r="C16" s="36"/>
      <c r="D16" s="36"/>
      <c r="E16" s="36"/>
      <c r="F16" s="36"/>
      <c r="G16" s="36"/>
      <c r="H16" s="36"/>
      <c r="I16" s="36"/>
      <c r="J16" s="36"/>
      <c r="K16" s="36"/>
      <c r="L16" s="36"/>
      <c r="M16" s="36"/>
      <c r="N16" s="36"/>
      <c r="O16" s="36"/>
      <c r="P16" s="36"/>
      <c r="Q16" s="36"/>
      <c r="R16" s="36"/>
    </row>
    <row r="17" spans="2:18" s="67" customFormat="1" ht="15" x14ac:dyDescent="0.25">
      <c r="B17" s="36"/>
      <c r="C17" s="36"/>
      <c r="D17" s="36"/>
      <c r="E17" s="36"/>
      <c r="F17" s="36"/>
      <c r="G17" s="36"/>
      <c r="H17" s="36"/>
      <c r="I17" s="36"/>
      <c r="J17" s="36"/>
      <c r="K17" s="36"/>
      <c r="L17" s="36"/>
      <c r="M17" s="36"/>
      <c r="N17" s="36"/>
      <c r="O17" s="36"/>
      <c r="P17" s="36"/>
      <c r="Q17" s="36"/>
      <c r="R17" s="36"/>
    </row>
    <row r="18" spans="2:18" s="67" customFormat="1" ht="15" x14ac:dyDescent="0.25">
      <c r="B18" s="36"/>
      <c r="C18" s="36"/>
      <c r="D18" s="36"/>
      <c r="E18" s="36"/>
      <c r="F18" s="36"/>
      <c r="G18" s="36"/>
      <c r="H18" s="36"/>
      <c r="I18" s="36"/>
      <c r="J18" s="36"/>
      <c r="K18" s="36"/>
      <c r="L18" s="36"/>
      <c r="M18" s="36"/>
      <c r="N18" s="36"/>
      <c r="O18" s="36"/>
      <c r="P18" s="36"/>
      <c r="Q18" s="36"/>
      <c r="R18" s="36"/>
    </row>
    <row r="19" spans="2:18" s="67" customFormat="1" ht="15" x14ac:dyDescent="0.25">
      <c r="B19" s="36"/>
      <c r="C19" s="36"/>
      <c r="D19" s="36"/>
      <c r="E19" s="36"/>
      <c r="F19" s="36"/>
      <c r="G19" s="36"/>
      <c r="H19" s="36"/>
      <c r="I19" s="36"/>
      <c r="J19" s="36"/>
      <c r="K19" s="36"/>
      <c r="L19" s="36"/>
      <c r="M19" s="36"/>
      <c r="N19" s="36"/>
      <c r="O19" s="36"/>
      <c r="P19" s="36"/>
      <c r="Q19" s="36"/>
      <c r="R19" s="36"/>
    </row>
    <row r="20" spans="2:18" s="67" customFormat="1" ht="15" x14ac:dyDescent="0.25">
      <c r="B20" s="36"/>
      <c r="C20" s="36"/>
      <c r="D20" s="36"/>
      <c r="E20" s="36"/>
      <c r="F20" s="36"/>
      <c r="G20" s="36"/>
      <c r="H20" s="36"/>
      <c r="I20" s="36"/>
      <c r="J20" s="36"/>
      <c r="K20" s="36"/>
      <c r="L20" s="36"/>
      <c r="M20" s="36"/>
      <c r="N20" s="36"/>
      <c r="O20" s="36"/>
      <c r="P20" s="36"/>
      <c r="Q20" s="36"/>
      <c r="R20" s="36"/>
    </row>
    <row r="21" spans="2:18" s="67" customFormat="1" ht="15" x14ac:dyDescent="0.25">
      <c r="B21" s="36"/>
      <c r="C21" s="36"/>
      <c r="D21" s="36"/>
      <c r="E21" s="36"/>
      <c r="F21" s="36"/>
      <c r="G21" s="36"/>
      <c r="H21" s="36"/>
      <c r="I21" s="36"/>
      <c r="J21" s="36"/>
      <c r="K21" s="36"/>
      <c r="L21" s="36"/>
      <c r="M21" s="36"/>
      <c r="N21" s="36"/>
      <c r="O21" s="36"/>
      <c r="P21" s="36"/>
      <c r="Q21" s="36"/>
      <c r="R21" s="36"/>
    </row>
    <row r="22" spans="2:18" s="67" customFormat="1" ht="15" x14ac:dyDescent="0.25">
      <c r="B22" s="36"/>
      <c r="C22" s="36"/>
      <c r="D22" s="36"/>
      <c r="E22" s="36"/>
      <c r="F22" s="36"/>
      <c r="G22" s="36"/>
      <c r="H22" s="36"/>
      <c r="I22" s="36"/>
      <c r="J22" s="36"/>
      <c r="K22" s="36"/>
      <c r="L22" s="36"/>
      <c r="M22" s="36"/>
      <c r="N22" s="36"/>
      <c r="O22" s="36"/>
      <c r="P22" s="36"/>
      <c r="Q22" s="36"/>
      <c r="R22" s="36"/>
    </row>
    <row r="23" spans="2:18" s="67" customFormat="1" ht="15" x14ac:dyDescent="0.25">
      <c r="B23" s="36"/>
      <c r="C23" s="36"/>
      <c r="D23" s="36"/>
      <c r="E23" s="36"/>
      <c r="F23" s="36"/>
      <c r="G23" s="36"/>
      <c r="H23" s="36"/>
      <c r="I23" s="36"/>
      <c r="J23" s="36"/>
      <c r="K23" s="36"/>
      <c r="L23" s="36"/>
      <c r="M23" s="36"/>
      <c r="N23" s="36"/>
      <c r="O23" s="36"/>
      <c r="P23" s="36"/>
      <c r="Q23" s="36"/>
      <c r="R23" s="36"/>
    </row>
    <row r="24" spans="2:18" s="67" customFormat="1" ht="15" x14ac:dyDescent="0.25">
      <c r="B24" s="36"/>
      <c r="C24" s="36"/>
      <c r="D24" s="36"/>
      <c r="E24" s="36"/>
      <c r="F24" s="36"/>
      <c r="G24" s="36"/>
      <c r="H24" s="36"/>
      <c r="I24" s="36"/>
      <c r="J24" s="36"/>
      <c r="K24" s="36"/>
      <c r="L24" s="36"/>
      <c r="M24" s="36"/>
      <c r="N24" s="36"/>
      <c r="O24" s="36"/>
      <c r="P24" s="36"/>
      <c r="Q24" s="36"/>
      <c r="R24" s="36"/>
    </row>
    <row r="25" spans="2:18" s="67" customFormat="1" ht="15" x14ac:dyDescent="0.25">
      <c r="B25" s="36"/>
      <c r="C25" s="36"/>
      <c r="D25" s="36"/>
      <c r="E25" s="36"/>
      <c r="F25" s="36"/>
      <c r="G25" s="36"/>
      <c r="H25" s="36"/>
      <c r="I25" s="36"/>
      <c r="J25" s="36"/>
      <c r="K25" s="36"/>
      <c r="L25" s="36"/>
      <c r="M25" s="36"/>
      <c r="N25" s="36"/>
      <c r="O25" s="36"/>
      <c r="P25" s="36"/>
      <c r="Q25" s="36"/>
      <c r="R25" s="36"/>
    </row>
    <row r="26" spans="2:18" s="6" customFormat="1" x14ac:dyDescent="0.2">
      <c r="B26" s="6" t="s">
        <v>16</v>
      </c>
    </row>
    <row r="28" spans="2:18" x14ac:dyDescent="0.2">
      <c r="B28" s="20" t="s">
        <v>36</v>
      </c>
      <c r="D28" s="20" t="s">
        <v>17</v>
      </c>
      <c r="F28" s="4"/>
    </row>
    <row r="30" spans="2:18" x14ac:dyDescent="0.2">
      <c r="B30" s="29">
        <v>123</v>
      </c>
      <c r="D30" s="2" t="s">
        <v>45</v>
      </c>
    </row>
    <row r="31" spans="2:18" x14ac:dyDescent="0.2">
      <c r="B31" s="26">
        <f>B30</f>
        <v>123</v>
      </c>
      <c r="D31" s="2" t="s">
        <v>18</v>
      </c>
    </row>
    <row r="32" spans="2:18" x14ac:dyDescent="0.2">
      <c r="B32" s="25">
        <f>B31+B30</f>
        <v>246</v>
      </c>
      <c r="D32" s="2" t="s">
        <v>19</v>
      </c>
    </row>
    <row r="33" spans="2:7" x14ac:dyDescent="0.2">
      <c r="B33" s="22">
        <f>B31+B32</f>
        <v>369</v>
      </c>
      <c r="D33" s="2" t="s">
        <v>44</v>
      </c>
      <c r="E33" s="4"/>
      <c r="F33" s="4"/>
    </row>
    <row r="34" spans="2:7" x14ac:dyDescent="0.2">
      <c r="B34" s="9"/>
      <c r="D34" s="3" t="s">
        <v>20</v>
      </c>
      <c r="E34" s="4"/>
    </row>
    <row r="36" spans="2:7" x14ac:dyDescent="0.2">
      <c r="B36" s="21" t="s">
        <v>21</v>
      </c>
    </row>
    <row r="37" spans="2:7" x14ac:dyDescent="0.2">
      <c r="B37" s="27">
        <f>B33+16</f>
        <v>385</v>
      </c>
      <c r="D37" s="2" t="s">
        <v>22</v>
      </c>
    </row>
    <row r="38" spans="2:7" x14ac:dyDescent="0.2">
      <c r="B38" s="28">
        <f>B31*PI()</f>
        <v>386.41589639154455</v>
      </c>
      <c r="C38" s="11"/>
      <c r="D38" s="2" t="s">
        <v>23</v>
      </c>
    </row>
    <row r="39" spans="2:7" x14ac:dyDescent="0.2">
      <c r="B39" s="11"/>
      <c r="C39" s="11"/>
    </row>
    <row r="40" spans="2:7" x14ac:dyDescent="0.2">
      <c r="B40" s="21" t="s">
        <v>24</v>
      </c>
      <c r="C40" s="12"/>
    </row>
    <row r="41" spans="2:7" x14ac:dyDescent="0.2">
      <c r="B41" s="72">
        <v>123</v>
      </c>
      <c r="C41" s="12"/>
      <c r="D41" s="2" t="s">
        <v>141</v>
      </c>
      <c r="G41" s="4"/>
    </row>
    <row r="42" spans="2:7" x14ac:dyDescent="0.2">
      <c r="B42" s="78">
        <v>124</v>
      </c>
      <c r="C42" s="12"/>
      <c r="D42" s="2" t="s">
        <v>142</v>
      </c>
    </row>
    <row r="43" spans="2:7" x14ac:dyDescent="0.2">
      <c r="B43" s="30">
        <f>B41-B42</f>
        <v>-1</v>
      </c>
      <c r="C43" s="13"/>
      <c r="D43" s="2" t="s">
        <v>46</v>
      </c>
    </row>
    <row r="46" spans="2:7" x14ac:dyDescent="0.2">
      <c r="B46" s="20" t="s">
        <v>31</v>
      </c>
    </row>
    <row r="47" spans="2:7" x14ac:dyDescent="0.2">
      <c r="B47" s="1"/>
    </row>
    <row r="48" spans="2:7" x14ac:dyDescent="0.2">
      <c r="B48" s="21" t="s">
        <v>37</v>
      </c>
    </row>
    <row r="49" spans="2:4" x14ac:dyDescent="0.2">
      <c r="B49" s="17" t="s">
        <v>30</v>
      </c>
      <c r="D49" s="3" t="s">
        <v>40</v>
      </c>
    </row>
    <row r="50" spans="2:4" x14ac:dyDescent="0.2">
      <c r="B50" s="16" t="s">
        <v>28</v>
      </c>
      <c r="D50" s="3" t="s">
        <v>32</v>
      </c>
    </row>
    <row r="51" spans="2:4" x14ac:dyDescent="0.2">
      <c r="B51" s="23" t="s">
        <v>29</v>
      </c>
      <c r="D51" s="3" t="s">
        <v>33</v>
      </c>
    </row>
    <row r="52" spans="2:4" x14ac:dyDescent="0.2">
      <c r="B52" s="10" t="s">
        <v>29</v>
      </c>
      <c r="D52" s="3" t="s">
        <v>35</v>
      </c>
    </row>
    <row r="53" spans="2:4" x14ac:dyDescent="0.2">
      <c r="D53" s="3"/>
    </row>
    <row r="54" spans="2:4" x14ac:dyDescent="0.2">
      <c r="B54" s="21" t="s">
        <v>39</v>
      </c>
      <c r="D54" s="3"/>
    </row>
    <row r="55" spans="2:4" x14ac:dyDescent="0.2">
      <c r="B55" s="18" t="s">
        <v>34</v>
      </c>
      <c r="D55" s="3" t="s">
        <v>41</v>
      </c>
    </row>
    <row r="56" spans="2:4" x14ac:dyDescent="0.2">
      <c r="B56" s="19" t="s">
        <v>38</v>
      </c>
      <c r="D56" s="2" t="s">
        <v>42</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5" customFormat="1" ht="18" x14ac:dyDescent="0.2">
      <c r="B2" s="5" t="s">
        <v>129</v>
      </c>
    </row>
    <row r="4" spans="2:5" s="6" customFormat="1" x14ac:dyDescent="0.2">
      <c r="B4" s="6" t="s">
        <v>130</v>
      </c>
    </row>
    <row r="6" spans="2:5" x14ac:dyDescent="0.2">
      <c r="B6" s="21" t="s">
        <v>131</v>
      </c>
    </row>
    <row r="7" spans="2:5" x14ac:dyDescent="0.2">
      <c r="B7" s="21" t="s">
        <v>132</v>
      </c>
    </row>
    <row r="9" spans="2:5" x14ac:dyDescent="0.2">
      <c r="B9" s="82" t="s">
        <v>133</v>
      </c>
      <c r="C9" s="82" t="s">
        <v>134</v>
      </c>
      <c r="D9" s="82" t="s">
        <v>135</v>
      </c>
      <c r="E9" s="82" t="s">
        <v>136</v>
      </c>
    </row>
    <row r="10" spans="2:5" x14ac:dyDescent="0.2">
      <c r="B10" s="70"/>
      <c r="C10" s="70" t="s">
        <v>137</v>
      </c>
      <c r="D10" s="70" t="s">
        <v>138</v>
      </c>
      <c r="E10" s="70" t="s">
        <v>139</v>
      </c>
    </row>
    <row r="11" spans="2:5" ht="12.75" customHeight="1" x14ac:dyDescent="0.2">
      <c r="B11" s="71">
        <v>1</v>
      </c>
      <c r="C11" s="71" t="s">
        <v>179</v>
      </c>
      <c r="D11" s="71" t="s">
        <v>181</v>
      </c>
      <c r="E11" s="81" t="s">
        <v>180</v>
      </c>
    </row>
    <row r="12" spans="2:5" x14ac:dyDescent="0.2">
      <c r="B12" s="71">
        <v>2</v>
      </c>
      <c r="C12" s="71" t="s">
        <v>189</v>
      </c>
      <c r="D12" s="80"/>
      <c r="E12" s="81"/>
    </row>
    <row r="13" spans="2:5" x14ac:dyDescent="0.2">
      <c r="B13" s="71">
        <v>3</v>
      </c>
      <c r="C13" s="71" t="s">
        <v>190</v>
      </c>
      <c r="D13" s="71" t="s">
        <v>191</v>
      </c>
      <c r="E13" s="71"/>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143</v>
      </c>
    </row>
    <row r="6" spans="2:3" x14ac:dyDescent="0.2">
      <c r="B6" s="3"/>
    </row>
    <row r="13" spans="2:3" s="6" customFormat="1" x14ac:dyDescent="0.2">
      <c r="B13" s="6" t="s">
        <v>143</v>
      </c>
    </row>
    <row r="15" spans="2:3" x14ac:dyDescent="0.2">
      <c r="B15" s="8" t="s">
        <v>144</v>
      </c>
      <c r="C15" s="98">
        <v>45925</v>
      </c>
    </row>
    <row r="16" spans="2:3" x14ac:dyDescent="0.2">
      <c r="B16" s="8" t="s">
        <v>145</v>
      </c>
      <c r="C16" s="79" t="s">
        <v>222</v>
      </c>
    </row>
    <row r="17" spans="2:3" x14ac:dyDescent="0.2">
      <c r="B17" s="8" t="s">
        <v>146</v>
      </c>
      <c r="C17" s="79" t="s">
        <v>223</v>
      </c>
    </row>
    <row r="18" spans="2:3" x14ac:dyDescent="0.2">
      <c r="B18" s="8" t="s">
        <v>147</v>
      </c>
      <c r="C18" s="79" t="s">
        <v>224</v>
      </c>
    </row>
    <row r="19" spans="2:3" x14ac:dyDescent="0.2">
      <c r="B19" s="8" t="s">
        <v>148</v>
      </c>
      <c r="C19" s="79" t="s">
        <v>225</v>
      </c>
    </row>
    <row r="20" spans="2:3" x14ac:dyDescent="0.2">
      <c r="B20" s="8" t="s">
        <v>117</v>
      </c>
      <c r="C20" s="99"/>
    </row>
    <row r="21" spans="2:3" x14ac:dyDescent="0.2">
      <c r="B21" s="8" t="s">
        <v>118</v>
      </c>
      <c r="C21" s="99"/>
    </row>
    <row r="22" spans="2:3" x14ac:dyDescent="0.2">
      <c r="B22" s="8" t="s">
        <v>149</v>
      </c>
      <c r="C22" s="99"/>
    </row>
    <row r="25" spans="2:3" s="6" customFormat="1" x14ac:dyDescent="0.2">
      <c r="B25" s="6" t="s">
        <v>13</v>
      </c>
    </row>
    <row r="27" spans="2:3" x14ac:dyDescent="0.2">
      <c r="B27" s="20" t="s">
        <v>117</v>
      </c>
      <c r="C27" s="20" t="s">
        <v>118</v>
      </c>
    </row>
    <row r="28" spans="2:3" x14ac:dyDescent="0.2">
      <c r="B28" s="99"/>
      <c r="C28" s="99"/>
    </row>
    <row r="30" spans="2:3" x14ac:dyDescent="0.2">
      <c r="B30" s="2" t="s">
        <v>119</v>
      </c>
    </row>
    <row r="31" spans="2:3" x14ac:dyDescent="0.2">
      <c r="B31" s="2" t="s">
        <v>120</v>
      </c>
    </row>
    <row r="32" spans="2:3" x14ac:dyDescent="0.2">
      <c r="B32" s="2" t="s">
        <v>121</v>
      </c>
    </row>
    <row r="33" spans="2:2" x14ac:dyDescent="0.2">
      <c r="B33" s="2" t="s">
        <v>122</v>
      </c>
    </row>
    <row r="34" spans="2:2" x14ac:dyDescent="0.2">
      <c r="B34" s="2" t="s">
        <v>123</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10.5703125" style="2" customWidth="1"/>
    <col min="17" max="17" width="20.5703125" style="2" bestFit="1" customWidth="1"/>
    <col min="18" max="18" width="36.28515625" style="2" bestFit="1" customWidth="1"/>
    <col min="19" max="32" width="13.7109375" style="2" customWidth="1"/>
    <col min="33" max="16384" width="9.140625" style="2"/>
  </cols>
  <sheetData>
    <row r="2" spans="2:17" s="14" customFormat="1" ht="18" x14ac:dyDescent="0.2">
      <c r="B2" s="14" t="s">
        <v>192</v>
      </c>
    </row>
    <row r="4" spans="2:17" x14ac:dyDescent="0.2">
      <c r="B4" s="20" t="s">
        <v>27</v>
      </c>
    </row>
    <row r="5" spans="2:17" x14ac:dyDescent="0.2">
      <c r="B5" s="2" t="s">
        <v>193</v>
      </c>
    </row>
    <row r="6" spans="2:17" x14ac:dyDescent="0.2">
      <c r="B6" s="20"/>
      <c r="C6" s="1"/>
      <c r="D6" s="1"/>
    </row>
    <row r="7" spans="2:17" x14ac:dyDescent="0.2">
      <c r="B7" s="20" t="s">
        <v>79</v>
      </c>
      <c r="G7" s="15"/>
      <c r="P7" s="89" t="s">
        <v>173</v>
      </c>
      <c r="Q7" s="90"/>
    </row>
    <row r="8" spans="2:17" x14ac:dyDescent="0.2">
      <c r="B8" s="2" t="s">
        <v>90</v>
      </c>
      <c r="D8" s="52" t="str">
        <f>'Controles ACM'!I35</f>
        <v>REKENVOLUME VOLDOET</v>
      </c>
      <c r="G8" s="15"/>
      <c r="P8" s="91" t="s">
        <v>174</v>
      </c>
      <c r="Q8" s="92" t="s">
        <v>175</v>
      </c>
    </row>
    <row r="9" spans="2:17" x14ac:dyDescent="0.2">
      <c r="B9" s="2" t="s">
        <v>75</v>
      </c>
      <c r="D9" s="52" t="str">
        <f>'Controles ACM'!I27</f>
        <v>TARIEVENVOORSTEL VOLDOET</v>
      </c>
      <c r="G9" s="15"/>
      <c r="P9" s="93" t="s">
        <v>176</v>
      </c>
      <c r="Q9" s="94" t="s">
        <v>177</v>
      </c>
    </row>
    <row r="10" spans="2:17" x14ac:dyDescent="0.2">
      <c r="B10" s="2" t="s">
        <v>91</v>
      </c>
      <c r="D10" s="52">
        <f>'Controles ACM'!I25</f>
        <v>2.2054886110126972</v>
      </c>
      <c r="P10" s="2" t="s">
        <v>124</v>
      </c>
    </row>
    <row r="14" spans="2:17" s="6" customFormat="1" x14ac:dyDescent="0.2">
      <c r="B14" s="6" t="s">
        <v>168</v>
      </c>
      <c r="G14" s="6" t="s">
        <v>25</v>
      </c>
      <c r="I14" s="6" t="s">
        <v>65</v>
      </c>
      <c r="K14" s="6" t="s">
        <v>25</v>
      </c>
      <c r="M14" s="6" t="s">
        <v>66</v>
      </c>
      <c r="O14" s="6" t="s">
        <v>92</v>
      </c>
    </row>
    <row r="17" spans="2:15" s="6" customFormat="1" x14ac:dyDescent="0.2">
      <c r="B17" s="6" t="s">
        <v>166</v>
      </c>
    </row>
    <row r="19" spans="2:15" x14ac:dyDescent="0.2">
      <c r="B19" s="20" t="s">
        <v>49</v>
      </c>
    </row>
    <row r="20" spans="2:15" x14ac:dyDescent="0.2">
      <c r="B20" s="2" t="s">
        <v>50</v>
      </c>
      <c r="G20" s="2" t="s">
        <v>67</v>
      </c>
      <c r="I20" s="32">
        <v>53971.742659219308</v>
      </c>
      <c r="K20" s="2" t="s">
        <v>68</v>
      </c>
      <c r="M20" s="73">
        <v>18</v>
      </c>
      <c r="O20" s="87">
        <f>'Controles ACM'!$I$47</f>
        <v>0</v>
      </c>
    </row>
    <row r="21" spans="2:15" x14ac:dyDescent="0.2">
      <c r="B21" s="2" t="s">
        <v>51</v>
      </c>
      <c r="G21" s="2" t="s">
        <v>67</v>
      </c>
      <c r="I21" s="33">
        <v>169231.35329768088</v>
      </c>
      <c r="K21" s="2" t="s">
        <v>69</v>
      </c>
      <c r="M21" s="73">
        <v>32.667500000000004</v>
      </c>
      <c r="O21" s="87">
        <f>'Controles ACM'!$I$48</f>
        <v>9.7969082562199966E-2</v>
      </c>
    </row>
    <row r="22" spans="2:15" x14ac:dyDescent="0.2">
      <c r="I22" s="34"/>
      <c r="O22" s="87"/>
    </row>
    <row r="23" spans="2:15" x14ac:dyDescent="0.2">
      <c r="B23" s="20" t="s">
        <v>52</v>
      </c>
      <c r="I23" s="34"/>
      <c r="O23" s="87"/>
    </row>
    <row r="24" spans="2:15" x14ac:dyDescent="0.2">
      <c r="B24" s="2" t="s">
        <v>50</v>
      </c>
      <c r="G24" s="2" t="s">
        <v>67</v>
      </c>
      <c r="I24" s="32">
        <v>607.92611111111103</v>
      </c>
      <c r="K24" s="2" t="s">
        <v>68</v>
      </c>
      <c r="M24" s="73">
        <v>18</v>
      </c>
      <c r="O24" s="87">
        <f>'Controles ACM'!$I$47</f>
        <v>0</v>
      </c>
    </row>
    <row r="25" spans="2:15" x14ac:dyDescent="0.2">
      <c r="B25" s="2" t="s">
        <v>51</v>
      </c>
      <c r="G25" s="2" t="s">
        <v>67</v>
      </c>
      <c r="I25" s="33">
        <v>54764.278978184528</v>
      </c>
      <c r="K25" s="2" t="s">
        <v>69</v>
      </c>
      <c r="M25" s="73">
        <v>32.667500000000004</v>
      </c>
      <c r="O25" s="87">
        <f>'Controles ACM'!$I$48</f>
        <v>9.7969082562199966E-2</v>
      </c>
    </row>
    <row r="26" spans="2:15" ht="14.25" x14ac:dyDescent="0.2">
      <c r="I26" s="36"/>
      <c r="O26" s="87"/>
    </row>
    <row r="27" spans="2:15" ht="14.25" x14ac:dyDescent="0.2">
      <c r="B27" s="20" t="s">
        <v>53</v>
      </c>
      <c r="I27" s="36"/>
      <c r="O27" s="87"/>
    </row>
    <row r="28" spans="2:15" x14ac:dyDescent="0.2">
      <c r="B28" s="2" t="s">
        <v>50</v>
      </c>
      <c r="G28" s="2" t="s">
        <v>67</v>
      </c>
      <c r="I28" s="32">
        <v>833.42302954371007</v>
      </c>
      <c r="K28" s="2" t="s">
        <v>68</v>
      </c>
      <c r="M28" s="73">
        <v>459.48</v>
      </c>
      <c r="O28" s="87">
        <f>'Controles ACM'!$I$49</f>
        <v>8.5463530333905524E-2</v>
      </c>
    </row>
    <row r="29" spans="2:15" x14ac:dyDescent="0.2">
      <c r="B29" s="2" t="s">
        <v>54</v>
      </c>
      <c r="G29" s="2" t="s">
        <v>67</v>
      </c>
      <c r="I29" s="35">
        <v>0</v>
      </c>
      <c r="K29" s="2" t="s">
        <v>69</v>
      </c>
      <c r="M29" s="73"/>
      <c r="O29" s="87">
        <f>'Controles ACM'!$I$49</f>
        <v>8.5463530333905524E-2</v>
      </c>
    </row>
    <row r="30" spans="2:15" x14ac:dyDescent="0.2">
      <c r="B30" s="2" t="s">
        <v>55</v>
      </c>
      <c r="G30" s="2" t="s">
        <v>67</v>
      </c>
      <c r="I30" s="35">
        <v>0</v>
      </c>
      <c r="K30" s="2" t="s">
        <v>69</v>
      </c>
      <c r="M30" s="73"/>
      <c r="O30" s="87">
        <f>'Controles ACM'!$I$49</f>
        <v>8.5463530333905524E-2</v>
      </c>
    </row>
    <row r="31" spans="2:15" x14ac:dyDescent="0.2">
      <c r="B31" s="2" t="s">
        <v>56</v>
      </c>
      <c r="G31" s="2" t="s">
        <v>67</v>
      </c>
      <c r="I31" s="33">
        <v>308891.46780625609</v>
      </c>
      <c r="K31" s="2" t="s">
        <v>69</v>
      </c>
      <c r="M31" s="73">
        <v>41.389000000000003</v>
      </c>
      <c r="O31" s="87">
        <f>'Controles ACM'!$I$49</f>
        <v>8.5463530333905524E-2</v>
      </c>
    </row>
    <row r="32" spans="2:15" x14ac:dyDescent="0.2">
      <c r="O32" s="87"/>
    </row>
    <row r="33" spans="2:15" x14ac:dyDescent="0.2">
      <c r="O33" s="87"/>
    </row>
    <row r="34" spans="2:15" x14ac:dyDescent="0.2">
      <c r="O34" s="87"/>
    </row>
    <row r="35" spans="2:15" x14ac:dyDescent="0.2">
      <c r="O35" s="87"/>
    </row>
    <row r="36" spans="2:15" s="6" customFormat="1" x14ac:dyDescent="0.2">
      <c r="B36" s="6" t="s">
        <v>167</v>
      </c>
      <c r="O36" s="88"/>
    </row>
    <row r="37" spans="2:15" x14ac:dyDescent="0.2">
      <c r="O37" s="87"/>
    </row>
    <row r="38" spans="2:15" x14ac:dyDescent="0.2">
      <c r="B38" s="20" t="s">
        <v>57</v>
      </c>
      <c r="O38" s="87"/>
    </row>
    <row r="39" spans="2:15" x14ac:dyDescent="0.2">
      <c r="O39" s="87"/>
    </row>
    <row r="40" spans="2:15" x14ac:dyDescent="0.2">
      <c r="B40" s="20" t="s">
        <v>153</v>
      </c>
      <c r="O40" s="87"/>
    </row>
    <row r="41" spans="2:15" x14ac:dyDescent="0.2">
      <c r="B41" s="2" t="s">
        <v>58</v>
      </c>
      <c r="G41" s="2" t="s">
        <v>67</v>
      </c>
      <c r="I41" s="32">
        <v>53000.957282332471</v>
      </c>
      <c r="K41" s="31" t="s">
        <v>70</v>
      </c>
      <c r="M41" s="73">
        <v>46.9</v>
      </c>
      <c r="O41" s="87">
        <f>'Controles ACM'!$I$59</f>
        <v>-5.0355011143829786E-2</v>
      </c>
    </row>
    <row r="42" spans="2:15" x14ac:dyDescent="0.2">
      <c r="B42" s="2" t="s">
        <v>59</v>
      </c>
      <c r="G42" s="2" t="s">
        <v>67</v>
      </c>
      <c r="I42" s="35">
        <v>356.29778177928961</v>
      </c>
      <c r="K42" s="31" t="s">
        <v>70</v>
      </c>
      <c r="M42" s="73">
        <v>46.9</v>
      </c>
      <c r="O42" s="87">
        <f>'Controles ACM'!$I$59</f>
        <v>-5.0355011143829786E-2</v>
      </c>
    </row>
    <row r="43" spans="2:15" x14ac:dyDescent="0.2">
      <c r="B43" s="2" t="s">
        <v>60</v>
      </c>
      <c r="G43" s="2" t="s">
        <v>67</v>
      </c>
      <c r="I43" s="35">
        <v>370.15675343490801</v>
      </c>
      <c r="K43" s="31" t="s">
        <v>70</v>
      </c>
      <c r="M43" s="73">
        <v>46.9</v>
      </c>
      <c r="O43" s="87">
        <f>'Controles ACM'!$I$59</f>
        <v>-5.0355011143829786E-2</v>
      </c>
    </row>
    <row r="44" spans="2:15" x14ac:dyDescent="0.2">
      <c r="B44" s="2" t="s">
        <v>61</v>
      </c>
      <c r="G44" s="2" t="s">
        <v>67</v>
      </c>
      <c r="I44" s="33">
        <v>243.33084167264363</v>
      </c>
      <c r="K44" s="31" t="s">
        <v>70</v>
      </c>
      <c r="M44" s="73">
        <v>46.9</v>
      </c>
      <c r="O44" s="87">
        <f>'Controles ACM'!$I$59</f>
        <v>-5.0355011143829786E-2</v>
      </c>
    </row>
    <row r="45" spans="2:15" x14ac:dyDescent="0.2">
      <c r="I45" s="34"/>
      <c r="K45" s="31"/>
      <c r="M45" s="74"/>
      <c r="O45" s="87"/>
    </row>
    <row r="46" spans="2:15" x14ac:dyDescent="0.2">
      <c r="B46" s="20" t="s">
        <v>154</v>
      </c>
      <c r="I46" s="34"/>
      <c r="K46" s="31"/>
      <c r="M46" s="74"/>
      <c r="O46" s="87"/>
    </row>
    <row r="47" spans="2:15" x14ac:dyDescent="0.2">
      <c r="B47" s="2" t="s">
        <v>58</v>
      </c>
      <c r="G47" s="2" t="s">
        <v>67</v>
      </c>
      <c r="I47" s="32">
        <v>0</v>
      </c>
      <c r="K47" s="31" t="s">
        <v>70</v>
      </c>
      <c r="M47" s="73">
        <v>46.9</v>
      </c>
      <c r="O47" s="87">
        <f>'Controles ACM'!$I$59</f>
        <v>-5.0355011143829786E-2</v>
      </c>
    </row>
    <row r="48" spans="2:15" x14ac:dyDescent="0.2">
      <c r="B48" s="2" t="s">
        <v>59</v>
      </c>
      <c r="G48" s="2" t="s">
        <v>67</v>
      </c>
      <c r="I48" s="35">
        <v>0</v>
      </c>
      <c r="K48" s="31" t="s">
        <v>70</v>
      </c>
      <c r="M48" s="73">
        <v>46.9</v>
      </c>
      <c r="O48" s="87">
        <f>'Controles ACM'!$I$59</f>
        <v>-5.0355011143829786E-2</v>
      </c>
    </row>
    <row r="49" spans="2:15" x14ac:dyDescent="0.2">
      <c r="B49" s="2" t="s">
        <v>60</v>
      </c>
      <c r="G49" s="2" t="s">
        <v>67</v>
      </c>
      <c r="I49" s="35">
        <v>0</v>
      </c>
      <c r="K49" s="31" t="s">
        <v>70</v>
      </c>
      <c r="M49" s="73">
        <v>46.9</v>
      </c>
      <c r="O49" s="87">
        <f>'Controles ACM'!$I$59</f>
        <v>-5.0355011143829786E-2</v>
      </c>
    </row>
    <row r="50" spans="2:15" x14ac:dyDescent="0.2">
      <c r="B50" s="2" t="s">
        <v>61</v>
      </c>
      <c r="G50" s="2" t="s">
        <v>67</v>
      </c>
      <c r="I50" s="33">
        <v>1</v>
      </c>
      <c r="K50" s="31" t="s">
        <v>70</v>
      </c>
      <c r="M50" s="73">
        <v>46.9</v>
      </c>
      <c r="O50" s="87">
        <f>'Controles ACM'!$I$59</f>
        <v>-5.0355011143829786E-2</v>
      </c>
    </row>
    <row r="51" spans="2:15" x14ac:dyDescent="0.2">
      <c r="I51" s="34"/>
      <c r="K51" s="31"/>
      <c r="M51" s="34"/>
      <c r="O51" s="87"/>
    </row>
    <row r="52" spans="2:15" x14ac:dyDescent="0.2">
      <c r="I52" s="34"/>
      <c r="K52" s="31"/>
      <c r="M52" s="34"/>
      <c r="O52" s="87"/>
    </row>
    <row r="53" spans="2:15" x14ac:dyDescent="0.2">
      <c r="B53" s="20" t="s">
        <v>62</v>
      </c>
      <c r="I53" s="34"/>
      <c r="K53" s="31"/>
      <c r="M53" s="34"/>
      <c r="O53" s="87"/>
    </row>
    <row r="54" spans="2:15" x14ac:dyDescent="0.2">
      <c r="I54" s="34"/>
      <c r="K54" s="31"/>
      <c r="M54" s="34"/>
      <c r="O54" s="87"/>
    </row>
    <row r="55" spans="2:15" x14ac:dyDescent="0.2">
      <c r="B55" s="20" t="s">
        <v>155</v>
      </c>
      <c r="I55" s="34"/>
      <c r="K55" s="31"/>
      <c r="M55" s="34"/>
      <c r="O55" s="87"/>
    </row>
    <row r="56" spans="2:15" x14ac:dyDescent="0.2">
      <c r="B56" s="2" t="s">
        <v>156</v>
      </c>
      <c r="G56" s="2" t="s">
        <v>67</v>
      </c>
      <c r="I56" s="32">
        <v>0</v>
      </c>
      <c r="K56" s="31" t="s">
        <v>70</v>
      </c>
      <c r="M56" s="73">
        <v>764.16</v>
      </c>
      <c r="O56" s="87">
        <f>'Controles ACM'!$I$59</f>
        <v>-5.0355011143829786E-2</v>
      </c>
    </row>
    <row r="57" spans="2:15" x14ac:dyDescent="0.2">
      <c r="B57" s="2" t="s">
        <v>157</v>
      </c>
      <c r="G57" s="2" t="s">
        <v>67</v>
      </c>
      <c r="I57" s="35">
        <v>0</v>
      </c>
      <c r="K57" s="31" t="s">
        <v>70</v>
      </c>
      <c r="M57" s="73">
        <v>1412.04</v>
      </c>
      <c r="O57" s="87">
        <f>'Controles ACM'!$I$59</f>
        <v>-5.0355011143829786E-2</v>
      </c>
    </row>
    <row r="58" spans="2:15" x14ac:dyDescent="0.2">
      <c r="B58" s="2" t="s">
        <v>158</v>
      </c>
      <c r="G58" s="2" t="s">
        <v>67</v>
      </c>
      <c r="I58" s="33">
        <v>0</v>
      </c>
      <c r="K58" s="31" t="s">
        <v>70</v>
      </c>
      <c r="M58" s="73">
        <v>1412.04</v>
      </c>
      <c r="O58" s="87">
        <f>'Controles ACM'!$I$59</f>
        <v>-5.0355011143829786E-2</v>
      </c>
    </row>
    <row r="59" spans="2:15" x14ac:dyDescent="0.2">
      <c r="I59" s="34"/>
      <c r="K59" s="31"/>
      <c r="O59" s="87"/>
    </row>
    <row r="60" spans="2:15" x14ac:dyDescent="0.2">
      <c r="B60" s="20" t="s">
        <v>159</v>
      </c>
      <c r="I60" s="34"/>
      <c r="K60" s="31"/>
      <c r="M60" s="34"/>
      <c r="O60" s="87"/>
    </row>
    <row r="61" spans="2:15" x14ac:dyDescent="0.2">
      <c r="B61" s="2" t="s">
        <v>156</v>
      </c>
      <c r="G61" s="2" t="s">
        <v>67</v>
      </c>
      <c r="I61" s="32">
        <v>86.928291864401729</v>
      </c>
      <c r="K61" s="31" t="s">
        <v>70</v>
      </c>
      <c r="M61" s="73">
        <v>764.16</v>
      </c>
      <c r="O61" s="87">
        <f>'Controles ACM'!$I$59</f>
        <v>-5.0355011143829786E-2</v>
      </c>
    </row>
    <row r="62" spans="2:15" x14ac:dyDescent="0.2">
      <c r="B62" s="2" t="s">
        <v>157</v>
      </c>
      <c r="G62" s="2" t="s">
        <v>67</v>
      </c>
      <c r="I62" s="35">
        <v>55.58907913255532</v>
      </c>
      <c r="K62" s="31" t="s">
        <v>70</v>
      </c>
      <c r="M62" s="73">
        <v>1412.04</v>
      </c>
      <c r="O62" s="87">
        <f>'Controles ACM'!$I$59</f>
        <v>-5.0355011143829786E-2</v>
      </c>
    </row>
    <row r="63" spans="2:15" x14ac:dyDescent="0.2">
      <c r="B63" s="2" t="s">
        <v>158</v>
      </c>
      <c r="G63" s="2" t="s">
        <v>67</v>
      </c>
      <c r="I63" s="33">
        <v>9.6779580293229781</v>
      </c>
      <c r="K63" s="31" t="s">
        <v>70</v>
      </c>
      <c r="M63" s="73">
        <v>1412.04</v>
      </c>
      <c r="O63" s="87">
        <f>'Controles ACM'!$I$59</f>
        <v>-5.0355011143829786E-2</v>
      </c>
    </row>
    <row r="64" spans="2:15" x14ac:dyDescent="0.2">
      <c r="I64" s="34"/>
      <c r="K64" s="31"/>
      <c r="O64" s="87"/>
    </row>
    <row r="65" spans="2:15" x14ac:dyDescent="0.2">
      <c r="B65" s="20" t="s">
        <v>160</v>
      </c>
      <c r="I65" s="34"/>
      <c r="K65" s="31"/>
      <c r="M65" s="34"/>
      <c r="O65" s="87"/>
    </row>
    <row r="66" spans="2:15" x14ac:dyDescent="0.2">
      <c r="B66" s="2" t="s">
        <v>156</v>
      </c>
      <c r="G66" s="2" t="s">
        <v>67</v>
      </c>
      <c r="I66" s="32">
        <v>159.99758062541775</v>
      </c>
      <c r="K66" s="31" t="s">
        <v>70</v>
      </c>
      <c r="M66" s="73">
        <v>1412.04</v>
      </c>
      <c r="O66" s="87">
        <f>'Controles ACM'!$I$59</f>
        <v>-5.0355011143829786E-2</v>
      </c>
    </row>
    <row r="67" spans="2:15" x14ac:dyDescent="0.2">
      <c r="B67" s="2" t="s">
        <v>157</v>
      </c>
      <c r="G67" s="2" t="s">
        <v>67</v>
      </c>
      <c r="I67" s="35">
        <v>642.31469482524528</v>
      </c>
      <c r="K67" s="31" t="s">
        <v>70</v>
      </c>
      <c r="M67" s="73">
        <v>1412.04</v>
      </c>
      <c r="O67" s="87">
        <f>'Controles ACM'!$I$59</f>
        <v>-5.0355011143829786E-2</v>
      </c>
    </row>
    <row r="68" spans="2:15" x14ac:dyDescent="0.2">
      <c r="B68" s="2" t="s">
        <v>161</v>
      </c>
      <c r="G68" s="2" t="s">
        <v>67</v>
      </c>
      <c r="I68" s="33">
        <v>91.712398584640411</v>
      </c>
      <c r="K68" s="31" t="s">
        <v>70</v>
      </c>
      <c r="M68" s="73">
        <v>1412.04</v>
      </c>
      <c r="O68" s="87">
        <f>'Controles ACM'!$I$59</f>
        <v>-5.0355011143829786E-2</v>
      </c>
    </row>
    <row r="69" spans="2:15" x14ac:dyDescent="0.2">
      <c r="I69" s="34"/>
      <c r="K69" s="31"/>
      <c r="O69" s="87"/>
    </row>
    <row r="70" spans="2:15" x14ac:dyDescent="0.2">
      <c r="B70" s="20" t="s">
        <v>162</v>
      </c>
      <c r="I70" s="34"/>
      <c r="K70" s="31"/>
      <c r="M70" s="34"/>
      <c r="O70" s="87"/>
    </row>
    <row r="71" spans="2:15" x14ac:dyDescent="0.2">
      <c r="B71" s="2" t="s">
        <v>156</v>
      </c>
      <c r="G71" s="2" t="s">
        <v>67</v>
      </c>
      <c r="I71" s="32">
        <v>6.1936817125042323</v>
      </c>
      <c r="K71" s="31" t="s">
        <v>70</v>
      </c>
      <c r="M71" s="73">
        <v>1412.04</v>
      </c>
      <c r="O71" s="87">
        <f>'Controles ACM'!$I$59</f>
        <v>-5.0355011143829786E-2</v>
      </c>
    </row>
    <row r="72" spans="2:15" x14ac:dyDescent="0.2">
      <c r="B72" s="2" t="s">
        <v>157</v>
      </c>
      <c r="G72" s="2" t="s">
        <v>67</v>
      </c>
      <c r="I72" s="35">
        <v>162.8566893957597</v>
      </c>
      <c r="K72" s="31" t="s">
        <v>70</v>
      </c>
      <c r="M72" s="73">
        <v>1412.04</v>
      </c>
      <c r="O72" s="87">
        <f>'Controles ACM'!$I$59</f>
        <v>-5.0355011143829786E-2</v>
      </c>
    </row>
    <row r="73" spans="2:15" x14ac:dyDescent="0.2">
      <c r="B73" s="2" t="s">
        <v>161</v>
      </c>
      <c r="G73" s="2" t="s">
        <v>67</v>
      </c>
      <c r="I73" s="33">
        <v>133.81279580594421</v>
      </c>
      <c r="K73" s="31" t="s">
        <v>70</v>
      </c>
      <c r="M73" s="73">
        <v>1412.04</v>
      </c>
      <c r="O73" s="87">
        <f>'Controles ACM'!$I$59</f>
        <v>-5.0355011143829786E-2</v>
      </c>
    </row>
    <row r="74" spans="2:15" x14ac:dyDescent="0.2">
      <c r="I74" s="34"/>
      <c r="K74" s="31"/>
      <c r="M74" s="34"/>
      <c r="O74" s="87"/>
    </row>
    <row r="75" spans="2:15" x14ac:dyDescent="0.2">
      <c r="I75" s="34"/>
      <c r="K75" s="31"/>
      <c r="M75" s="34"/>
      <c r="O75" s="87"/>
    </row>
    <row r="76" spans="2:15" x14ac:dyDescent="0.2">
      <c r="B76" s="20" t="s">
        <v>63</v>
      </c>
      <c r="I76" s="34"/>
      <c r="K76" s="31"/>
      <c r="M76" s="34"/>
      <c r="O76" s="87"/>
    </row>
    <row r="77" spans="2:15" x14ac:dyDescent="0.2">
      <c r="I77" s="34"/>
      <c r="K77" s="31"/>
      <c r="M77" s="34"/>
      <c r="O77" s="87"/>
    </row>
    <row r="78" spans="2:15" x14ac:dyDescent="0.2">
      <c r="B78" s="20" t="s">
        <v>153</v>
      </c>
      <c r="I78" s="34"/>
      <c r="K78" s="31"/>
      <c r="M78" s="34"/>
      <c r="O78" s="87"/>
    </row>
    <row r="79" spans="2:15" x14ac:dyDescent="0.2">
      <c r="B79" s="2" t="s">
        <v>58</v>
      </c>
      <c r="G79" s="2" t="s">
        <v>67</v>
      </c>
      <c r="I79" s="32">
        <v>473</v>
      </c>
      <c r="K79" s="31" t="s">
        <v>70</v>
      </c>
      <c r="M79" s="72">
        <v>1632.75</v>
      </c>
      <c r="O79" s="87">
        <f>'Controles ACM'!$I$60</f>
        <v>5.6061402105703761E-2</v>
      </c>
    </row>
    <row r="80" spans="2:15" x14ac:dyDescent="0.2">
      <c r="B80" s="2" t="s">
        <v>59</v>
      </c>
      <c r="G80" s="2" t="s">
        <v>67</v>
      </c>
      <c r="I80" s="35">
        <v>0</v>
      </c>
      <c r="K80" s="31" t="s">
        <v>70</v>
      </c>
      <c r="M80" s="72">
        <v>4043.5</v>
      </c>
      <c r="O80" s="87">
        <f>'Controles ACM'!$I$60</f>
        <v>5.6061402105703761E-2</v>
      </c>
    </row>
    <row r="81" spans="2:15" x14ac:dyDescent="0.2">
      <c r="B81" s="2" t="s">
        <v>60</v>
      </c>
      <c r="G81" s="2" t="s">
        <v>67</v>
      </c>
      <c r="I81" s="35">
        <v>0</v>
      </c>
      <c r="K81" s="31" t="s">
        <v>70</v>
      </c>
      <c r="M81" s="72">
        <v>5633.5</v>
      </c>
      <c r="O81" s="87">
        <f>'Controles ACM'!$I$60</f>
        <v>5.6061402105703761E-2</v>
      </c>
    </row>
    <row r="82" spans="2:15" x14ac:dyDescent="0.2">
      <c r="B82" s="2" t="s">
        <v>61</v>
      </c>
      <c r="G82" s="2" t="s">
        <v>67</v>
      </c>
      <c r="I82" s="33">
        <v>2</v>
      </c>
      <c r="K82" s="31" t="s">
        <v>70</v>
      </c>
      <c r="M82" s="72">
        <v>5823.5</v>
      </c>
      <c r="O82" s="87">
        <f>'Controles ACM'!$I$60</f>
        <v>5.6061402105703761E-2</v>
      </c>
    </row>
    <row r="83" spans="2:15" x14ac:dyDescent="0.2">
      <c r="I83" s="34"/>
      <c r="K83" s="31"/>
      <c r="M83" s="34"/>
      <c r="O83" s="87"/>
    </row>
    <row r="84" spans="2:15" x14ac:dyDescent="0.2">
      <c r="B84" s="20" t="s">
        <v>154</v>
      </c>
      <c r="I84" s="34"/>
      <c r="K84" s="31"/>
      <c r="M84" s="34"/>
      <c r="O84" s="87"/>
    </row>
    <row r="85" spans="2:15" x14ac:dyDescent="0.2">
      <c r="B85" s="2" t="s">
        <v>58</v>
      </c>
      <c r="G85" s="2" t="s">
        <v>67</v>
      </c>
      <c r="I85" s="32">
        <v>0</v>
      </c>
      <c r="K85" s="31" t="s">
        <v>70</v>
      </c>
      <c r="M85" s="72">
        <v>1632.75</v>
      </c>
      <c r="O85" s="87">
        <f>'Controles ACM'!$I$60</f>
        <v>5.6061402105703761E-2</v>
      </c>
    </row>
    <row r="86" spans="2:15" x14ac:dyDescent="0.2">
      <c r="B86" s="2" t="s">
        <v>59</v>
      </c>
      <c r="G86" s="2" t="s">
        <v>67</v>
      </c>
      <c r="I86" s="35">
        <v>0</v>
      </c>
      <c r="K86" s="31" t="s">
        <v>70</v>
      </c>
      <c r="M86" s="72">
        <v>4043.5</v>
      </c>
      <c r="O86" s="87">
        <f>'Controles ACM'!$I$60</f>
        <v>5.6061402105703761E-2</v>
      </c>
    </row>
    <row r="87" spans="2:15" x14ac:dyDescent="0.2">
      <c r="B87" s="2" t="s">
        <v>60</v>
      </c>
      <c r="G87" s="2" t="s">
        <v>67</v>
      </c>
      <c r="I87" s="35">
        <v>0</v>
      </c>
      <c r="K87" s="31" t="s">
        <v>70</v>
      </c>
      <c r="M87" s="72">
        <v>5633.5</v>
      </c>
      <c r="O87" s="87">
        <f>'Controles ACM'!$I$60</f>
        <v>5.6061402105703761E-2</v>
      </c>
    </row>
    <row r="88" spans="2:15" x14ac:dyDescent="0.2">
      <c r="B88" s="2" t="s">
        <v>61</v>
      </c>
      <c r="G88" s="2" t="s">
        <v>67</v>
      </c>
      <c r="I88" s="33">
        <v>0</v>
      </c>
      <c r="K88" s="31" t="s">
        <v>70</v>
      </c>
      <c r="M88" s="72">
        <v>5823.5</v>
      </c>
      <c r="O88" s="87">
        <f>'Controles ACM'!$I$60</f>
        <v>5.6061402105703761E-2</v>
      </c>
    </row>
    <row r="89" spans="2:15" x14ac:dyDescent="0.2">
      <c r="I89" s="34"/>
      <c r="K89" s="31"/>
      <c r="M89" s="34"/>
      <c r="O89" s="87"/>
    </row>
    <row r="90" spans="2:15" x14ac:dyDescent="0.2">
      <c r="I90" s="34"/>
      <c r="K90" s="31"/>
      <c r="M90" s="34"/>
      <c r="O90" s="87"/>
    </row>
    <row r="91" spans="2:15" x14ac:dyDescent="0.2">
      <c r="B91" s="20" t="s">
        <v>64</v>
      </c>
      <c r="I91" s="34"/>
      <c r="K91" s="31"/>
      <c r="M91" s="34"/>
      <c r="O91" s="87"/>
    </row>
    <row r="92" spans="2:15" x14ac:dyDescent="0.2">
      <c r="I92" s="34"/>
      <c r="K92" s="31"/>
      <c r="M92" s="34"/>
      <c r="O92" s="87"/>
    </row>
    <row r="93" spans="2:15" x14ac:dyDescent="0.2">
      <c r="B93" s="20" t="s">
        <v>153</v>
      </c>
      <c r="I93" s="34"/>
      <c r="K93" s="31"/>
      <c r="M93" s="34"/>
      <c r="O93" s="87"/>
    </row>
    <row r="94" spans="2:15" x14ac:dyDescent="0.2">
      <c r="B94" s="2" t="s">
        <v>58</v>
      </c>
      <c r="G94" s="2" t="s">
        <v>67</v>
      </c>
      <c r="I94" s="32">
        <v>80</v>
      </c>
      <c r="K94" s="31" t="s">
        <v>71</v>
      </c>
      <c r="M94" s="72">
        <v>92</v>
      </c>
      <c r="O94" s="87">
        <f>'Controles ACM'!$I$60</f>
        <v>5.6061402105703761E-2</v>
      </c>
    </row>
    <row r="95" spans="2:15" x14ac:dyDescent="0.2">
      <c r="B95" s="2" t="s">
        <v>59</v>
      </c>
      <c r="G95" s="2" t="s">
        <v>67</v>
      </c>
      <c r="I95" s="35">
        <v>0</v>
      </c>
      <c r="K95" s="31" t="s">
        <v>71</v>
      </c>
      <c r="M95" s="72">
        <v>76</v>
      </c>
      <c r="O95" s="87">
        <f>'Controles ACM'!$I$60</f>
        <v>5.6061402105703761E-2</v>
      </c>
    </row>
    <row r="96" spans="2:15" x14ac:dyDescent="0.2">
      <c r="B96" s="2" t="s">
        <v>60</v>
      </c>
      <c r="G96" s="2" t="s">
        <v>67</v>
      </c>
      <c r="I96" s="35">
        <v>0</v>
      </c>
      <c r="K96" s="31" t="s">
        <v>71</v>
      </c>
      <c r="M96" s="72">
        <v>76</v>
      </c>
      <c r="O96" s="87">
        <f>'Controles ACM'!$I$60</f>
        <v>5.6061402105703761E-2</v>
      </c>
    </row>
    <row r="97" spans="2:15" x14ac:dyDescent="0.2">
      <c r="B97" s="2" t="s">
        <v>61</v>
      </c>
      <c r="G97" s="2" t="s">
        <v>67</v>
      </c>
      <c r="I97" s="33">
        <v>180</v>
      </c>
      <c r="K97" s="31" t="s">
        <v>71</v>
      </c>
      <c r="M97" s="72">
        <v>76</v>
      </c>
      <c r="O97" s="87">
        <f>'Controles ACM'!$I$60</f>
        <v>5.6061402105703761E-2</v>
      </c>
    </row>
    <row r="98" spans="2:15" x14ac:dyDescent="0.2">
      <c r="I98" s="34"/>
      <c r="K98" s="31"/>
      <c r="M98" s="34"/>
      <c r="O98" s="87"/>
    </row>
    <row r="99" spans="2:15" x14ac:dyDescent="0.2">
      <c r="B99" s="20" t="s">
        <v>154</v>
      </c>
      <c r="I99" s="34"/>
      <c r="K99" s="31"/>
      <c r="M99" s="34"/>
      <c r="O99" s="87"/>
    </row>
    <row r="100" spans="2:15" x14ac:dyDescent="0.2">
      <c r="B100" s="2" t="s">
        <v>58</v>
      </c>
      <c r="G100" s="2" t="s">
        <v>67</v>
      </c>
      <c r="I100" s="32">
        <v>0</v>
      </c>
      <c r="K100" s="31" t="s">
        <v>71</v>
      </c>
      <c r="M100" s="72">
        <v>92</v>
      </c>
      <c r="O100" s="87">
        <f>'Controles ACM'!$I$60</f>
        <v>5.6061402105703761E-2</v>
      </c>
    </row>
    <row r="101" spans="2:15" x14ac:dyDescent="0.2">
      <c r="B101" s="2" t="s">
        <v>59</v>
      </c>
      <c r="G101" s="2" t="s">
        <v>67</v>
      </c>
      <c r="I101" s="35">
        <v>0</v>
      </c>
      <c r="K101" s="31" t="s">
        <v>71</v>
      </c>
      <c r="M101" s="72">
        <v>76</v>
      </c>
      <c r="O101" s="87">
        <f>'Controles ACM'!$I$60</f>
        <v>5.6061402105703761E-2</v>
      </c>
    </row>
    <row r="102" spans="2:15" x14ac:dyDescent="0.2">
      <c r="B102" s="2" t="s">
        <v>60</v>
      </c>
      <c r="G102" s="2" t="s">
        <v>67</v>
      </c>
      <c r="I102" s="35">
        <v>0</v>
      </c>
      <c r="K102" s="31" t="s">
        <v>71</v>
      </c>
      <c r="M102" s="72">
        <v>76</v>
      </c>
      <c r="O102" s="87">
        <f>'Controles ACM'!$I$60</f>
        <v>5.6061402105703761E-2</v>
      </c>
    </row>
    <row r="103" spans="2:15" x14ac:dyDescent="0.2">
      <c r="B103" s="2" t="s">
        <v>61</v>
      </c>
      <c r="G103" s="2" t="s">
        <v>67</v>
      </c>
      <c r="I103" s="33">
        <v>0</v>
      </c>
      <c r="K103" s="31" t="s">
        <v>71</v>
      </c>
      <c r="M103" s="72">
        <v>76</v>
      </c>
      <c r="O103" s="87">
        <f>'Controles ACM'!$I$60</f>
        <v>5.6061402105703761E-2</v>
      </c>
    </row>
    <row r="104" spans="2:15" x14ac:dyDescent="0.2">
      <c r="I104" s="34"/>
      <c r="K104" s="31"/>
      <c r="M104" s="34"/>
      <c r="O104" s="87"/>
    </row>
    <row r="105" spans="2:15" x14ac:dyDescent="0.2">
      <c r="I105" s="34"/>
      <c r="K105" s="31"/>
      <c r="M105" s="34"/>
      <c r="O105" s="87"/>
    </row>
    <row r="106" spans="2:15" x14ac:dyDescent="0.2">
      <c r="B106" s="20" t="s">
        <v>163</v>
      </c>
      <c r="I106" s="34"/>
      <c r="K106" s="31"/>
      <c r="M106" s="34"/>
      <c r="O106" s="87"/>
    </row>
    <row r="107" spans="2:15" x14ac:dyDescent="0.2">
      <c r="I107" s="34"/>
      <c r="K107" s="31"/>
      <c r="M107" s="34"/>
      <c r="O107" s="87"/>
    </row>
    <row r="108" spans="2:15" x14ac:dyDescent="0.2">
      <c r="B108" s="20" t="s">
        <v>155</v>
      </c>
      <c r="I108" s="34"/>
      <c r="K108" s="31"/>
      <c r="M108" s="34"/>
      <c r="O108" s="87"/>
    </row>
    <row r="109" spans="2:15" x14ac:dyDescent="0.2">
      <c r="B109" s="2" t="s">
        <v>156</v>
      </c>
      <c r="G109" s="2" t="s">
        <v>67</v>
      </c>
      <c r="I109" s="32">
        <v>0</v>
      </c>
      <c r="K109" s="31" t="s">
        <v>70</v>
      </c>
      <c r="M109" s="73">
        <v>7948</v>
      </c>
      <c r="O109" s="87">
        <f>'Controles ACM'!$I$60</f>
        <v>5.6061402105703761E-2</v>
      </c>
    </row>
    <row r="110" spans="2:15" x14ac:dyDescent="0.2">
      <c r="B110" s="2" t="s">
        <v>157</v>
      </c>
      <c r="G110" s="2" t="s">
        <v>67</v>
      </c>
      <c r="I110" s="35">
        <v>0</v>
      </c>
      <c r="K110" s="31" t="s">
        <v>70</v>
      </c>
      <c r="M110" s="73">
        <v>33508</v>
      </c>
      <c r="O110" s="87">
        <f>'Controles ACM'!$I$60</f>
        <v>5.6061402105703761E-2</v>
      </c>
    </row>
    <row r="111" spans="2:15" x14ac:dyDescent="0.2">
      <c r="B111" s="2" t="s">
        <v>158</v>
      </c>
      <c r="G111" s="2" t="s">
        <v>67</v>
      </c>
      <c r="I111" s="33">
        <v>0</v>
      </c>
      <c r="K111" s="31" t="s">
        <v>70</v>
      </c>
      <c r="M111" s="73">
        <v>33508</v>
      </c>
      <c r="O111" s="87">
        <f>'Controles ACM'!$I$60</f>
        <v>5.6061402105703761E-2</v>
      </c>
    </row>
    <row r="112" spans="2:15" x14ac:dyDescent="0.2">
      <c r="I112" s="34"/>
      <c r="K112" s="31"/>
      <c r="O112" s="87"/>
    </row>
    <row r="113" spans="2:15" x14ac:dyDescent="0.2">
      <c r="B113" s="20" t="s">
        <v>159</v>
      </c>
      <c r="I113" s="34"/>
      <c r="K113" s="31"/>
      <c r="M113" s="34"/>
      <c r="O113" s="87"/>
    </row>
    <row r="114" spans="2:15" x14ac:dyDescent="0.2">
      <c r="B114" s="2" t="s">
        <v>156</v>
      </c>
      <c r="G114" s="2" t="s">
        <v>67</v>
      </c>
      <c r="I114" s="32">
        <v>3</v>
      </c>
      <c r="K114" s="31" t="s">
        <v>70</v>
      </c>
      <c r="M114" s="73">
        <v>7948</v>
      </c>
      <c r="O114" s="87">
        <f>'Controles ACM'!$I$60</f>
        <v>5.6061402105703761E-2</v>
      </c>
    </row>
    <row r="115" spans="2:15" x14ac:dyDescent="0.2">
      <c r="B115" s="2" t="s">
        <v>157</v>
      </c>
      <c r="G115" s="2" t="s">
        <v>67</v>
      </c>
      <c r="I115" s="35">
        <v>0</v>
      </c>
      <c r="K115" s="31" t="s">
        <v>70</v>
      </c>
      <c r="M115" s="73">
        <v>33508</v>
      </c>
      <c r="O115" s="87">
        <f>'Controles ACM'!$I$60</f>
        <v>5.6061402105703761E-2</v>
      </c>
    </row>
    <row r="116" spans="2:15" x14ac:dyDescent="0.2">
      <c r="B116" s="2" t="s">
        <v>158</v>
      </c>
      <c r="G116" s="2" t="s">
        <v>67</v>
      </c>
      <c r="I116" s="33">
        <v>0</v>
      </c>
      <c r="K116" s="31" t="s">
        <v>70</v>
      </c>
      <c r="M116" s="73">
        <v>33508</v>
      </c>
      <c r="O116" s="87">
        <f>'Controles ACM'!$I$60</f>
        <v>5.6061402105703761E-2</v>
      </c>
    </row>
    <row r="117" spans="2:15" x14ac:dyDescent="0.2">
      <c r="I117" s="34"/>
      <c r="K117" s="31"/>
      <c r="O117" s="87"/>
    </row>
    <row r="118" spans="2:15" x14ac:dyDescent="0.2">
      <c r="B118" s="20" t="s">
        <v>160</v>
      </c>
      <c r="I118" s="34"/>
      <c r="K118" s="31"/>
      <c r="M118" s="34"/>
      <c r="O118" s="87"/>
    </row>
    <row r="119" spans="2:15" x14ac:dyDescent="0.2">
      <c r="B119" s="2" t="s">
        <v>156</v>
      </c>
      <c r="G119" s="2" t="s">
        <v>67</v>
      </c>
      <c r="I119" s="32">
        <v>0</v>
      </c>
      <c r="K119" s="31" t="s">
        <v>70</v>
      </c>
      <c r="M119" s="73">
        <v>33508</v>
      </c>
      <c r="O119" s="87">
        <f>'Controles ACM'!$I$60</f>
        <v>5.6061402105703761E-2</v>
      </c>
    </row>
    <row r="120" spans="2:15" x14ac:dyDescent="0.2">
      <c r="B120" s="2" t="s">
        <v>157</v>
      </c>
      <c r="G120" s="2" t="s">
        <v>67</v>
      </c>
      <c r="I120" s="35">
        <v>0</v>
      </c>
      <c r="K120" s="31" t="s">
        <v>70</v>
      </c>
      <c r="M120" s="73">
        <v>33508</v>
      </c>
      <c r="O120" s="87">
        <f>'Controles ACM'!$I$60</f>
        <v>5.6061402105703761E-2</v>
      </c>
    </row>
    <row r="121" spans="2:15" x14ac:dyDescent="0.2">
      <c r="B121" s="2" t="s">
        <v>161</v>
      </c>
      <c r="G121" s="2" t="s">
        <v>67</v>
      </c>
      <c r="I121" s="33">
        <v>0</v>
      </c>
      <c r="K121" s="31" t="s">
        <v>70</v>
      </c>
      <c r="M121" s="73">
        <v>33508</v>
      </c>
      <c r="O121" s="87">
        <f>'Controles ACM'!$I$60</f>
        <v>5.6061402105703761E-2</v>
      </c>
    </row>
    <row r="122" spans="2:15" x14ac:dyDescent="0.2">
      <c r="I122" s="34"/>
      <c r="K122" s="31"/>
      <c r="O122" s="87"/>
    </row>
    <row r="123" spans="2:15" x14ac:dyDescent="0.2">
      <c r="B123" s="20" t="s">
        <v>162</v>
      </c>
      <c r="I123" s="34"/>
      <c r="K123" s="31"/>
      <c r="M123" s="34"/>
      <c r="O123" s="87"/>
    </row>
    <row r="124" spans="2:15" x14ac:dyDescent="0.2">
      <c r="B124" s="2" t="s">
        <v>156</v>
      </c>
      <c r="G124" s="2" t="s">
        <v>67</v>
      </c>
      <c r="I124" s="32">
        <v>1</v>
      </c>
      <c r="K124" s="31" t="s">
        <v>70</v>
      </c>
      <c r="M124" s="73">
        <v>33508</v>
      </c>
      <c r="O124" s="87">
        <f>'Controles ACM'!$I$60</f>
        <v>5.6061402105703761E-2</v>
      </c>
    </row>
    <row r="125" spans="2:15" x14ac:dyDescent="0.2">
      <c r="B125" s="2" t="s">
        <v>157</v>
      </c>
      <c r="G125" s="2" t="s">
        <v>67</v>
      </c>
      <c r="I125" s="35">
        <v>4</v>
      </c>
      <c r="K125" s="31" t="s">
        <v>70</v>
      </c>
      <c r="M125" s="73">
        <v>33508</v>
      </c>
      <c r="O125" s="87">
        <f>'Controles ACM'!$I$60</f>
        <v>5.6061402105703761E-2</v>
      </c>
    </row>
    <row r="126" spans="2:15" x14ac:dyDescent="0.2">
      <c r="B126" s="2" t="s">
        <v>161</v>
      </c>
      <c r="G126" s="2" t="s">
        <v>67</v>
      </c>
      <c r="I126" s="33">
        <v>1</v>
      </c>
      <c r="K126" s="31" t="s">
        <v>70</v>
      </c>
      <c r="M126" s="73">
        <v>33508</v>
      </c>
      <c r="O126" s="87">
        <f>'Controles ACM'!$I$60</f>
        <v>5.6061402105703761E-2</v>
      </c>
    </row>
    <row r="127" spans="2:15" x14ac:dyDescent="0.2">
      <c r="I127" s="34"/>
      <c r="K127" s="31"/>
      <c r="M127" s="34"/>
      <c r="O127" s="87"/>
    </row>
    <row r="128" spans="2:15" x14ac:dyDescent="0.2">
      <c r="I128" s="34"/>
      <c r="K128" s="31"/>
      <c r="M128" s="34"/>
      <c r="O128" s="87"/>
    </row>
    <row r="129" spans="2:15" x14ac:dyDescent="0.2">
      <c r="B129" s="20" t="s">
        <v>150</v>
      </c>
      <c r="I129" s="34"/>
      <c r="K129" s="31"/>
      <c r="M129" s="34"/>
      <c r="O129" s="87"/>
    </row>
    <row r="130" spans="2:15" x14ac:dyDescent="0.2">
      <c r="I130" s="34"/>
      <c r="K130" s="31"/>
      <c r="M130" s="34"/>
      <c r="O130" s="87"/>
    </row>
    <row r="131" spans="2:15" x14ac:dyDescent="0.2">
      <c r="B131" s="20" t="s">
        <v>155</v>
      </c>
      <c r="I131" s="34"/>
      <c r="K131" s="31"/>
      <c r="M131" s="34"/>
      <c r="O131" s="87"/>
    </row>
    <row r="132" spans="2:15" x14ac:dyDescent="0.2">
      <c r="B132" s="2" t="s">
        <v>156</v>
      </c>
      <c r="G132" s="2" t="s">
        <v>67</v>
      </c>
      <c r="I132" s="32">
        <v>0</v>
      </c>
      <c r="K132" s="31" t="s">
        <v>70</v>
      </c>
      <c r="M132" s="73">
        <v>187</v>
      </c>
      <c r="O132" s="87">
        <f>'Controles ACM'!$I$60</f>
        <v>5.6061402105703761E-2</v>
      </c>
    </row>
    <row r="133" spans="2:15" x14ac:dyDescent="0.2">
      <c r="B133" s="2" t="s">
        <v>157</v>
      </c>
      <c r="G133" s="2" t="s">
        <v>67</v>
      </c>
      <c r="I133" s="35">
        <v>0</v>
      </c>
      <c r="K133" s="31" t="s">
        <v>70</v>
      </c>
      <c r="M133" s="73">
        <v>187</v>
      </c>
      <c r="O133" s="87">
        <f>'Controles ACM'!$I$60</f>
        <v>5.6061402105703761E-2</v>
      </c>
    </row>
    <row r="134" spans="2:15" x14ac:dyDescent="0.2">
      <c r="B134" s="2" t="s">
        <v>158</v>
      </c>
      <c r="G134" s="2" t="s">
        <v>67</v>
      </c>
      <c r="I134" s="33">
        <v>0</v>
      </c>
      <c r="K134" s="31" t="s">
        <v>70</v>
      </c>
      <c r="M134" s="73">
        <v>187</v>
      </c>
      <c r="O134" s="87">
        <f>'Controles ACM'!$I$60</f>
        <v>5.6061402105703761E-2</v>
      </c>
    </row>
    <row r="135" spans="2:15" x14ac:dyDescent="0.2">
      <c r="I135" s="34"/>
      <c r="K135" s="31"/>
      <c r="O135" s="87"/>
    </row>
    <row r="136" spans="2:15" x14ac:dyDescent="0.2">
      <c r="B136" s="20" t="s">
        <v>159</v>
      </c>
      <c r="I136" s="34"/>
      <c r="K136" s="31"/>
      <c r="M136" s="34"/>
      <c r="O136" s="87"/>
    </row>
    <row r="137" spans="2:15" x14ac:dyDescent="0.2">
      <c r="B137" s="2" t="s">
        <v>156</v>
      </c>
      <c r="G137" s="2" t="s">
        <v>67</v>
      </c>
      <c r="I137" s="32">
        <v>0</v>
      </c>
      <c r="K137" s="31" t="s">
        <v>70</v>
      </c>
      <c r="M137" s="73">
        <v>187</v>
      </c>
      <c r="O137" s="87">
        <f>'Controles ACM'!$I$60</f>
        <v>5.6061402105703761E-2</v>
      </c>
    </row>
    <row r="138" spans="2:15" x14ac:dyDescent="0.2">
      <c r="B138" s="2" t="s">
        <v>157</v>
      </c>
      <c r="G138" s="2" t="s">
        <v>67</v>
      </c>
      <c r="I138" s="35">
        <v>0</v>
      </c>
      <c r="K138" s="31" t="s">
        <v>70</v>
      </c>
      <c r="M138" s="73">
        <v>187</v>
      </c>
      <c r="O138" s="87">
        <f>'Controles ACM'!$I$60</f>
        <v>5.6061402105703761E-2</v>
      </c>
    </row>
    <row r="139" spans="2:15" x14ac:dyDescent="0.2">
      <c r="B139" s="2" t="s">
        <v>158</v>
      </c>
      <c r="G139" s="2" t="s">
        <v>67</v>
      </c>
      <c r="I139" s="33">
        <v>0</v>
      </c>
      <c r="K139" s="31" t="s">
        <v>70</v>
      </c>
      <c r="M139" s="73">
        <v>187</v>
      </c>
      <c r="O139" s="87">
        <f>'Controles ACM'!$I$60</f>
        <v>5.6061402105703761E-2</v>
      </c>
    </row>
    <row r="140" spans="2:15" x14ac:dyDescent="0.2">
      <c r="I140" s="34"/>
      <c r="K140" s="31"/>
      <c r="O140" s="87"/>
    </row>
    <row r="141" spans="2:15" x14ac:dyDescent="0.2">
      <c r="B141" s="20" t="s">
        <v>160</v>
      </c>
      <c r="I141" s="34"/>
      <c r="K141" s="31"/>
      <c r="M141" s="34"/>
      <c r="O141" s="87"/>
    </row>
    <row r="142" spans="2:15" x14ac:dyDescent="0.2">
      <c r="B142" s="2" t="s">
        <v>156</v>
      </c>
      <c r="G142" s="2" t="s">
        <v>67</v>
      </c>
      <c r="I142" s="32">
        <v>0</v>
      </c>
      <c r="K142" s="31" t="s">
        <v>70</v>
      </c>
      <c r="M142" s="73">
        <v>187</v>
      </c>
      <c r="O142" s="87">
        <f>'Controles ACM'!$I$60</f>
        <v>5.6061402105703761E-2</v>
      </c>
    </row>
    <row r="143" spans="2:15" x14ac:dyDescent="0.2">
      <c r="B143" s="2" t="s">
        <v>157</v>
      </c>
      <c r="G143" s="2" t="s">
        <v>67</v>
      </c>
      <c r="I143" s="35">
        <v>0</v>
      </c>
      <c r="K143" s="31" t="s">
        <v>70</v>
      </c>
      <c r="M143" s="73">
        <v>187</v>
      </c>
      <c r="O143" s="87">
        <f>'Controles ACM'!$I$60</f>
        <v>5.6061402105703761E-2</v>
      </c>
    </row>
    <row r="144" spans="2:15" x14ac:dyDescent="0.2">
      <c r="B144" s="2" t="s">
        <v>161</v>
      </c>
      <c r="G144" s="2" t="s">
        <v>67</v>
      </c>
      <c r="I144" s="33">
        <v>0</v>
      </c>
      <c r="K144" s="31" t="s">
        <v>70</v>
      </c>
      <c r="M144" s="73">
        <v>187</v>
      </c>
      <c r="O144" s="87">
        <f>'Controles ACM'!$I$60</f>
        <v>5.6061402105703761E-2</v>
      </c>
    </row>
    <row r="145" spans="2:15" x14ac:dyDescent="0.2">
      <c r="I145" s="34"/>
      <c r="K145" s="31"/>
      <c r="O145" s="87"/>
    </row>
    <row r="146" spans="2:15" x14ac:dyDescent="0.2">
      <c r="B146" s="20" t="s">
        <v>162</v>
      </c>
      <c r="I146" s="34"/>
      <c r="K146" s="31"/>
      <c r="M146" s="34"/>
      <c r="O146" s="87"/>
    </row>
    <row r="147" spans="2:15" x14ac:dyDescent="0.2">
      <c r="B147" s="2" t="s">
        <v>156</v>
      </c>
      <c r="G147" s="2" t="s">
        <v>67</v>
      </c>
      <c r="I147" s="32">
        <v>24</v>
      </c>
      <c r="K147" s="31" t="s">
        <v>70</v>
      </c>
      <c r="M147" s="73">
        <v>187</v>
      </c>
      <c r="O147" s="87">
        <f>'Controles ACM'!$I$60</f>
        <v>5.6061402105703761E-2</v>
      </c>
    </row>
    <row r="148" spans="2:15" x14ac:dyDescent="0.2">
      <c r="B148" s="2" t="s">
        <v>157</v>
      </c>
      <c r="G148" s="2" t="s">
        <v>67</v>
      </c>
      <c r="I148" s="35">
        <v>0</v>
      </c>
      <c r="K148" s="31" t="s">
        <v>70</v>
      </c>
      <c r="M148" s="73">
        <v>187</v>
      </c>
      <c r="O148" s="87">
        <f>'Controles ACM'!$I$60</f>
        <v>5.6061402105703761E-2</v>
      </c>
    </row>
    <row r="149" spans="2:15" x14ac:dyDescent="0.2">
      <c r="B149" s="2" t="s">
        <v>161</v>
      </c>
      <c r="G149" s="2" t="s">
        <v>67</v>
      </c>
      <c r="I149" s="33">
        <v>0</v>
      </c>
      <c r="K149" s="31" t="s">
        <v>70</v>
      </c>
      <c r="M149" s="73">
        <v>187</v>
      </c>
      <c r="O149" s="87">
        <f>'Controles ACM'!$I$60</f>
        <v>5.6061402105703761E-2</v>
      </c>
    </row>
    <row r="150" spans="2:15" x14ac:dyDescent="0.2">
      <c r="I150" s="34"/>
      <c r="K150" s="31"/>
      <c r="O150" s="53"/>
    </row>
    <row r="151" spans="2:15" x14ac:dyDescent="0.2">
      <c r="I151" s="34"/>
      <c r="K151" s="31"/>
      <c r="O151" s="53"/>
    </row>
    <row r="152" spans="2:15" x14ac:dyDescent="0.2">
      <c r="I152" s="34"/>
      <c r="K152" s="31"/>
      <c r="O152" s="53"/>
    </row>
    <row r="153" spans="2:15" x14ac:dyDescent="0.2">
      <c r="I153" s="34"/>
      <c r="K153" s="31"/>
      <c r="O153" s="53"/>
    </row>
    <row r="154" spans="2:15" x14ac:dyDescent="0.2">
      <c r="I154" s="34"/>
      <c r="K154" s="31"/>
      <c r="O154" s="53"/>
    </row>
    <row r="155" spans="2:15" x14ac:dyDescent="0.2">
      <c r="I155" s="34"/>
      <c r="K155" s="31"/>
      <c r="O155" s="53"/>
    </row>
    <row r="156" spans="2:15" x14ac:dyDescent="0.2">
      <c r="I156" s="34"/>
      <c r="K156" s="31"/>
      <c r="O156" s="53"/>
    </row>
    <row r="178" spans="9:9" x14ac:dyDescent="0.2">
      <c r="I178" s="54"/>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83"/>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425781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19" s="14" customFormat="1" ht="18" x14ac:dyDescent="0.2">
      <c r="B2" s="14" t="s">
        <v>192</v>
      </c>
    </row>
    <row r="4" spans="2:19" x14ac:dyDescent="0.2">
      <c r="B4" s="20" t="s">
        <v>27</v>
      </c>
      <c r="C4" s="1"/>
      <c r="D4" s="1"/>
    </row>
    <row r="5" spans="2:19" x14ac:dyDescent="0.2">
      <c r="B5" s="2" t="s">
        <v>140</v>
      </c>
      <c r="C5" s="3"/>
      <c r="D5" s="3"/>
      <c r="G5" s="15"/>
      <c r="K5" s="15"/>
    </row>
    <row r="7" spans="2:19" s="6" customFormat="1" x14ac:dyDescent="0.2">
      <c r="B7" s="6" t="s">
        <v>93</v>
      </c>
      <c r="G7" s="6" t="s">
        <v>25</v>
      </c>
      <c r="I7" s="6" t="s">
        <v>26</v>
      </c>
      <c r="K7" s="6" t="s">
        <v>128</v>
      </c>
      <c r="M7" s="6" t="s">
        <v>127</v>
      </c>
      <c r="S7" s="6" t="s">
        <v>169</v>
      </c>
    </row>
    <row r="9" spans="2:19" x14ac:dyDescent="0.2">
      <c r="Q9" s="37"/>
    </row>
    <row r="10" spans="2:19" s="6" customFormat="1" x14ac:dyDescent="0.2">
      <c r="B10" s="6" t="s">
        <v>74</v>
      </c>
    </row>
    <row r="11" spans="2:19" x14ac:dyDescent="0.2">
      <c r="B11" s="20"/>
    </row>
    <row r="12" spans="2:19" x14ac:dyDescent="0.2">
      <c r="B12" s="20" t="s">
        <v>194</v>
      </c>
      <c r="D12" s="39"/>
      <c r="G12" s="38" t="s">
        <v>195</v>
      </c>
      <c r="I12" s="40">
        <v>26881736.513691165</v>
      </c>
      <c r="K12" s="38"/>
      <c r="M12" s="2" t="s">
        <v>218</v>
      </c>
    </row>
    <row r="13" spans="2:19" x14ac:dyDescent="0.2">
      <c r="D13" s="41"/>
      <c r="G13" s="41"/>
      <c r="I13" s="41"/>
      <c r="K13" s="41"/>
    </row>
    <row r="14" spans="2:19" x14ac:dyDescent="0.2">
      <c r="B14" s="2" t="s">
        <v>196</v>
      </c>
      <c r="D14" s="42"/>
      <c r="G14" s="38" t="s">
        <v>195</v>
      </c>
      <c r="I14" s="51">
        <f>SUMPRODUCT(Tarievenvoorstel!I20:I21,Tarievenvoorstel!M20:M21)</f>
        <v>6499856.6017179377</v>
      </c>
      <c r="K14" s="41"/>
    </row>
    <row r="15" spans="2:19" x14ac:dyDescent="0.2">
      <c r="B15" s="2" t="s">
        <v>197</v>
      </c>
      <c r="D15" s="42"/>
      <c r="G15" s="38" t="s">
        <v>195</v>
      </c>
      <c r="I15" s="51">
        <f>SUMPRODUCT(Tarievenvoorstel!I24:I25,Tarievenvoorstel!M24:M25)</f>
        <v>1799954.7535198431</v>
      </c>
      <c r="K15" s="41"/>
    </row>
    <row r="16" spans="2:19" x14ac:dyDescent="0.2">
      <c r="B16" s="2" t="s">
        <v>198</v>
      </c>
      <c r="D16" s="42"/>
      <c r="G16" s="38" t="s">
        <v>195</v>
      </c>
      <c r="I16" s="51">
        <f>SUMPRODUCT(Tarievenvoorstel!I28:I31,Tarievenvoorstel!M28:M31)</f>
        <v>13167650.174647877</v>
      </c>
      <c r="K16" s="41"/>
    </row>
    <row r="17" spans="2:13" x14ac:dyDescent="0.2">
      <c r="B17" s="20" t="s">
        <v>72</v>
      </c>
      <c r="D17" s="42"/>
      <c r="G17" s="38" t="s">
        <v>195</v>
      </c>
      <c r="I17" s="51">
        <f>SUM(I14:I16)</f>
        <v>21467461.529885657</v>
      </c>
      <c r="K17" s="41"/>
    </row>
    <row r="18" spans="2:13" x14ac:dyDescent="0.2">
      <c r="D18" s="38"/>
      <c r="G18" s="41"/>
      <c r="I18" s="43"/>
      <c r="K18" s="41"/>
    </row>
    <row r="19" spans="2:13" x14ac:dyDescent="0.2">
      <c r="B19" s="2" t="s">
        <v>199</v>
      </c>
      <c r="D19" s="42"/>
      <c r="G19" s="38" t="s">
        <v>195</v>
      </c>
      <c r="I19" s="51">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3336252.4807173857</v>
      </c>
      <c r="K19" s="41"/>
    </row>
    <row r="20" spans="2:13" x14ac:dyDescent="0.2">
      <c r="B20" s="2" t="s">
        <v>200</v>
      </c>
      <c r="D20" s="42"/>
      <c r="G20" s="38" t="s">
        <v>195</v>
      </c>
      <c r="I20" s="51">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2078020.2975995082</v>
      </c>
      <c r="K20" s="41"/>
    </row>
    <row r="21" spans="2:13" x14ac:dyDescent="0.2">
      <c r="B21" s="20" t="s">
        <v>73</v>
      </c>
      <c r="D21" s="42"/>
      <c r="G21" s="38" t="s">
        <v>195</v>
      </c>
      <c r="I21" s="51">
        <f>SUM(I19:I20)</f>
        <v>5414272.7783168936</v>
      </c>
      <c r="K21" s="41"/>
    </row>
    <row r="22" spans="2:13" x14ac:dyDescent="0.2">
      <c r="D22" s="38"/>
      <c r="G22" s="41"/>
      <c r="I22" s="43"/>
      <c r="K22" s="41"/>
    </row>
    <row r="23" spans="2:13" x14ac:dyDescent="0.2">
      <c r="B23" s="20" t="s">
        <v>201</v>
      </c>
      <c r="D23" s="42"/>
      <c r="G23" s="38" t="s">
        <v>195</v>
      </c>
      <c r="I23" s="51">
        <f>SUM(I14:I16,I19:I20)</f>
        <v>26881734.308202554</v>
      </c>
      <c r="K23" s="38"/>
    </row>
    <row r="24" spans="2:13" x14ac:dyDescent="0.2">
      <c r="B24" s="20"/>
      <c r="D24" s="42"/>
      <c r="G24" s="38"/>
      <c r="I24" s="97"/>
      <c r="K24" s="38"/>
    </row>
    <row r="25" spans="2:13" x14ac:dyDescent="0.2">
      <c r="B25" s="20" t="s">
        <v>91</v>
      </c>
      <c r="D25" s="42"/>
      <c r="G25" s="38" t="s">
        <v>195</v>
      </c>
      <c r="I25" s="51">
        <f>I12-I23</f>
        <v>2.2054886110126972</v>
      </c>
      <c r="K25" s="38"/>
    </row>
    <row r="26" spans="2:13" x14ac:dyDescent="0.2">
      <c r="D26" s="42"/>
      <c r="G26" s="38"/>
      <c r="I26" s="44"/>
      <c r="K26" s="38"/>
    </row>
    <row r="27" spans="2:13" x14ac:dyDescent="0.2">
      <c r="B27" s="20" t="s">
        <v>75</v>
      </c>
      <c r="C27" s="45"/>
      <c r="D27" s="45"/>
      <c r="I27" s="22" t="str">
        <f>IF(I23&gt;I12, "TARIEVENVOORSTEL VOLDOET NIET", "TARIEVENVOORSTEL VOLDOET")</f>
        <v>TARIEVENVOORSTEL VOLDOET</v>
      </c>
    </row>
    <row r="29" spans="2:13" s="6" customFormat="1" x14ac:dyDescent="0.2">
      <c r="B29" s="6" t="s">
        <v>76</v>
      </c>
    </row>
    <row r="31" spans="2:13" x14ac:dyDescent="0.2">
      <c r="B31" s="2" t="s">
        <v>77</v>
      </c>
      <c r="G31" s="2" t="s">
        <v>67</v>
      </c>
      <c r="I31" s="40">
        <v>644389.01771119062</v>
      </c>
      <c r="M31" s="2" t="s">
        <v>184</v>
      </c>
    </row>
    <row r="33" spans="2:20" x14ac:dyDescent="0.2">
      <c r="B33" s="2" t="s">
        <v>78</v>
      </c>
      <c r="G33" s="2" t="s">
        <v>67</v>
      </c>
      <c r="I33" s="51">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644389.01771119062</v>
      </c>
    </row>
    <row r="35" spans="2:20" x14ac:dyDescent="0.2">
      <c r="B35" s="2" t="s">
        <v>79</v>
      </c>
      <c r="I35" s="22" t="str">
        <f>IF(I31=I33, "REKENVOLUME VOLDOET", "REKENVOLUME VOLDOET NIET")</f>
        <v>REKENVOLUME VOLDOET</v>
      </c>
    </row>
    <row r="37" spans="2:20" s="6" customFormat="1" x14ac:dyDescent="0.2">
      <c r="B37" s="6" t="s">
        <v>80</v>
      </c>
    </row>
    <row r="39" spans="2:20" x14ac:dyDescent="0.2">
      <c r="B39" s="2" t="s">
        <v>205</v>
      </c>
      <c r="G39" s="38" t="s">
        <v>182</v>
      </c>
      <c r="H39" s="42"/>
      <c r="I39" s="40">
        <v>19777591.72869461</v>
      </c>
      <c r="J39" s="31"/>
      <c r="K39" s="41"/>
      <c r="L39" s="42"/>
      <c r="M39" s="38" t="s">
        <v>206</v>
      </c>
      <c r="T39" s="95"/>
    </row>
    <row r="40" spans="2:20" x14ac:dyDescent="0.2">
      <c r="G40" s="38"/>
      <c r="H40" s="42"/>
      <c r="I40" s="49"/>
      <c r="J40" s="31"/>
      <c r="K40" s="41"/>
      <c r="L40" s="42"/>
      <c r="M40" s="38"/>
    </row>
    <row r="41" spans="2:20" x14ac:dyDescent="0.2">
      <c r="B41" s="2" t="s">
        <v>207</v>
      </c>
      <c r="G41" s="38" t="s">
        <v>182</v>
      </c>
      <c r="H41" s="42"/>
      <c r="I41" s="46">
        <v>7696434.3205762813</v>
      </c>
      <c r="J41" s="31"/>
      <c r="K41" s="41"/>
      <c r="L41" s="42"/>
      <c r="M41" s="38" t="s">
        <v>206</v>
      </c>
    </row>
    <row r="42" spans="2:20" x14ac:dyDescent="0.2">
      <c r="B42" s="2" t="s">
        <v>183</v>
      </c>
      <c r="G42" s="38" t="s">
        <v>182</v>
      </c>
      <c r="H42" s="42"/>
      <c r="I42" s="47">
        <v>982434.03786594758</v>
      </c>
      <c r="J42" s="31"/>
      <c r="K42" s="41"/>
      <c r="L42" s="42"/>
      <c r="M42" s="38" t="s">
        <v>206</v>
      </c>
    </row>
    <row r="43" spans="2:20" x14ac:dyDescent="0.2">
      <c r="B43" s="2" t="s">
        <v>208</v>
      </c>
      <c r="G43" s="38" t="s">
        <v>182</v>
      </c>
      <c r="H43" s="42"/>
      <c r="I43" s="51">
        <f>I41-I42</f>
        <v>6714000.2827103334</v>
      </c>
      <c r="J43" s="38"/>
      <c r="K43" s="41"/>
      <c r="L43" s="42"/>
      <c r="M43" s="38"/>
    </row>
    <row r="44" spans="2:20" x14ac:dyDescent="0.2">
      <c r="G44" s="41"/>
      <c r="H44" s="42"/>
      <c r="I44" s="44"/>
      <c r="J44" s="38"/>
      <c r="K44" s="41"/>
      <c r="L44" s="42"/>
    </row>
    <row r="45" spans="2:20" x14ac:dyDescent="0.2">
      <c r="B45" s="2" t="s">
        <v>202</v>
      </c>
      <c r="G45" s="38" t="s">
        <v>195</v>
      </c>
      <c r="H45" s="42"/>
      <c r="I45" s="50">
        <v>21467854.539331503</v>
      </c>
      <c r="J45" s="31"/>
      <c r="K45" s="41"/>
      <c r="L45" s="42"/>
      <c r="M45" s="2" t="s">
        <v>219</v>
      </c>
    </row>
    <row r="46" spans="2:20" x14ac:dyDescent="0.2">
      <c r="G46" s="41"/>
      <c r="H46" s="42"/>
      <c r="I46" s="44"/>
      <c r="J46" s="31"/>
      <c r="K46" s="41"/>
      <c r="L46" s="42"/>
    </row>
    <row r="47" spans="2:20" x14ac:dyDescent="0.2">
      <c r="B47" s="20" t="s">
        <v>81</v>
      </c>
      <c r="G47" s="41"/>
      <c r="H47" s="42"/>
      <c r="I47" s="48">
        <v>0</v>
      </c>
      <c r="J47" s="31"/>
      <c r="K47" s="41" t="s">
        <v>84</v>
      </c>
      <c r="L47" s="42"/>
    </row>
    <row r="48" spans="2:20" x14ac:dyDescent="0.2">
      <c r="B48" s="20" t="s">
        <v>82</v>
      </c>
      <c r="G48" s="41" t="s">
        <v>85</v>
      </c>
      <c r="H48" s="41"/>
      <c r="I48" s="84">
        <f>(I45/I39-1)/(I43/I41)</f>
        <v>9.7969082562199966E-2</v>
      </c>
      <c r="J48" s="41"/>
      <c r="K48" s="41" t="s">
        <v>86</v>
      </c>
      <c r="L48" s="41"/>
    </row>
    <row r="49" spans="2:13" x14ac:dyDescent="0.2">
      <c r="B49" s="20" t="s">
        <v>83</v>
      </c>
      <c r="G49" s="41" t="s">
        <v>85</v>
      </c>
      <c r="H49" s="41"/>
      <c r="I49" s="84">
        <f>I45/I39-1</f>
        <v>8.5463530333905524E-2</v>
      </c>
      <c r="J49" s="41"/>
      <c r="K49" s="41" t="s">
        <v>87</v>
      </c>
      <c r="L49" s="41"/>
    </row>
    <row r="51" spans="2:13" s="6" customFormat="1" x14ac:dyDescent="0.2">
      <c r="B51" s="6" t="s">
        <v>170</v>
      </c>
    </row>
    <row r="53" spans="2:13" x14ac:dyDescent="0.2">
      <c r="B53" s="2" t="s">
        <v>209</v>
      </c>
      <c r="G53" s="38" t="s">
        <v>182</v>
      </c>
      <c r="I53" s="46">
        <v>4612038.5760472137</v>
      </c>
      <c r="M53" s="38" t="s">
        <v>206</v>
      </c>
    </row>
    <row r="54" spans="2:13" x14ac:dyDescent="0.2">
      <c r="B54" s="2" t="s">
        <v>203</v>
      </c>
      <c r="G54" s="38" t="s">
        <v>195</v>
      </c>
      <c r="I54" s="47">
        <v>4379799.3221545834</v>
      </c>
      <c r="M54" s="2" t="s">
        <v>220</v>
      </c>
    </row>
    <row r="55" spans="2:13" x14ac:dyDescent="0.2">
      <c r="I55" s="49"/>
    </row>
    <row r="56" spans="2:13" x14ac:dyDescent="0.2">
      <c r="B56" s="2" t="s">
        <v>210</v>
      </c>
      <c r="G56" s="38" t="s">
        <v>182</v>
      </c>
      <c r="I56" s="46">
        <v>979188</v>
      </c>
      <c r="M56" s="38" t="s">
        <v>206</v>
      </c>
    </row>
    <row r="57" spans="2:13" x14ac:dyDescent="0.2">
      <c r="B57" s="2" t="s">
        <v>204</v>
      </c>
      <c r="G57" s="38" t="s">
        <v>195</v>
      </c>
      <c r="I57" s="47">
        <v>1034082.6522050799</v>
      </c>
      <c r="M57" s="2" t="s">
        <v>221</v>
      </c>
    </row>
    <row r="58" spans="2:13" x14ac:dyDescent="0.2">
      <c r="I58" s="49"/>
    </row>
    <row r="59" spans="2:13" x14ac:dyDescent="0.2">
      <c r="B59" s="20" t="s">
        <v>171</v>
      </c>
      <c r="G59" s="2" t="s">
        <v>85</v>
      </c>
      <c r="I59" s="84">
        <f>(I54/I53)-1</f>
        <v>-5.0355011143829786E-2</v>
      </c>
      <c r="K59" s="2" t="s">
        <v>88</v>
      </c>
      <c r="M59" s="85"/>
    </row>
    <row r="60" spans="2:13" x14ac:dyDescent="0.2">
      <c r="B60" s="20" t="s">
        <v>172</v>
      </c>
      <c r="G60" s="2" t="s">
        <v>85</v>
      </c>
      <c r="I60" s="84">
        <f>I57/I56-1</f>
        <v>5.6061402105703761E-2</v>
      </c>
      <c r="K60" s="2" t="s">
        <v>89</v>
      </c>
      <c r="M60" s="86"/>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4" customFormat="1" ht="18" x14ac:dyDescent="0.2">
      <c r="B2" s="14" t="s">
        <v>94</v>
      </c>
    </row>
    <row r="4" spans="2:2" s="6" customFormat="1" x14ac:dyDescent="0.2">
      <c r="B4" s="6" t="s">
        <v>99</v>
      </c>
    </row>
    <row r="6" spans="2:2" x14ac:dyDescent="0.2">
      <c r="B6" s="20" t="s">
        <v>95</v>
      </c>
    </row>
    <row r="7" spans="2:2" x14ac:dyDescent="0.2">
      <c r="B7" s="2" t="s">
        <v>96</v>
      </c>
    </row>
    <row r="8" spans="2:2" ht="36" customHeight="1" x14ac:dyDescent="0.2">
      <c r="B8" s="72" t="s">
        <v>226</v>
      </c>
    </row>
    <row r="9" spans="2:2" x14ac:dyDescent="0.2">
      <c r="B9" s="2" t="s">
        <v>164</v>
      </c>
    </row>
    <row r="10" spans="2:2" ht="36" customHeight="1" x14ac:dyDescent="0.2">
      <c r="B10" s="72" t="s">
        <v>226</v>
      </c>
    </row>
    <row r="12" spans="2:2" x14ac:dyDescent="0.2">
      <c r="B12" s="20" t="s">
        <v>97</v>
      </c>
    </row>
    <row r="13" spans="2:2" x14ac:dyDescent="0.2">
      <c r="B13" s="2" t="s">
        <v>96</v>
      </c>
    </row>
    <row r="14" spans="2:2" ht="36" customHeight="1" x14ac:dyDescent="0.2">
      <c r="B14" s="72" t="s">
        <v>226</v>
      </c>
    </row>
    <row r="15" spans="2:2" x14ac:dyDescent="0.2">
      <c r="B15" s="2" t="s">
        <v>164</v>
      </c>
    </row>
    <row r="16" spans="2:2" ht="36" customHeight="1" x14ac:dyDescent="0.2">
      <c r="B16" s="72" t="s">
        <v>226</v>
      </c>
    </row>
    <row r="18" spans="2:2" x14ac:dyDescent="0.2">
      <c r="B18" s="20" t="s">
        <v>98</v>
      </c>
    </row>
    <row r="19" spans="2:2" x14ac:dyDescent="0.2">
      <c r="B19" s="2" t="s">
        <v>96</v>
      </c>
    </row>
    <row r="20" spans="2:2" ht="36" customHeight="1" x14ac:dyDescent="0.2">
      <c r="B20" s="72" t="s">
        <v>226</v>
      </c>
    </row>
    <row r="21" spans="2:2" x14ac:dyDescent="0.2">
      <c r="B21" s="2" t="s">
        <v>164</v>
      </c>
    </row>
    <row r="22" spans="2:2" ht="36" customHeight="1" x14ac:dyDescent="0.2">
      <c r="B22" s="72" t="s">
        <v>226</v>
      </c>
    </row>
    <row r="23" spans="2:2" x14ac:dyDescent="0.2">
      <c r="B23" s="4"/>
    </row>
    <row r="24" spans="2:2" s="6" customFormat="1" x14ac:dyDescent="0.2">
      <c r="B24" s="6" t="s">
        <v>112</v>
      </c>
    </row>
    <row r="26" spans="2:2" x14ac:dyDescent="0.2">
      <c r="B26" s="2" t="s">
        <v>100</v>
      </c>
    </row>
    <row r="27" spans="2:2" ht="36" customHeight="1" x14ac:dyDescent="0.2">
      <c r="B27" s="72" t="s">
        <v>226</v>
      </c>
    </row>
    <row r="28" spans="2:2" x14ac:dyDescent="0.2">
      <c r="B28" s="2" t="s">
        <v>101</v>
      </c>
    </row>
    <row r="29" spans="2:2" ht="36" customHeight="1" x14ac:dyDescent="0.2">
      <c r="B29" s="72" t="s">
        <v>226</v>
      </c>
    </row>
    <row r="30" spans="2:2" x14ac:dyDescent="0.2">
      <c r="B30" s="2" t="s">
        <v>102</v>
      </c>
    </row>
    <row r="31" spans="2:2" ht="36" customHeight="1" x14ac:dyDescent="0.2">
      <c r="B31" s="72" t="s">
        <v>226</v>
      </c>
    </row>
    <row r="32" spans="2:2" x14ac:dyDescent="0.2">
      <c r="B32" s="4"/>
    </row>
    <row r="33" spans="2:2" s="6" customFormat="1" x14ac:dyDescent="0.2">
      <c r="B33" s="6" t="s">
        <v>103</v>
      </c>
    </row>
    <row r="36" spans="2:2" ht="45" customHeight="1" x14ac:dyDescent="0.2">
      <c r="B36" s="72" t="s">
        <v>226</v>
      </c>
    </row>
    <row r="38" spans="2:2" s="6" customFormat="1" x14ac:dyDescent="0.2">
      <c r="B38" s="6" t="s">
        <v>0</v>
      </c>
    </row>
    <row r="41" spans="2:2" ht="45" customHeight="1" x14ac:dyDescent="0.2">
      <c r="B41" s="72" t="s">
        <v>227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1ac6e6-ebfd-49a3-b126-380e3d655e2e" xsi:nil="true"/>
    <lcf76f155ced4ddcb4097134ff3c332f xmlns="e44d19d8-2882-4b0b-9b02-f9b842fa5582">
      <Terms xmlns="http://schemas.microsoft.com/office/infopath/2007/PartnerControls"/>
    </lcf76f155ced4ddcb4097134ff3c332f>
    <SharedWithUsers xmlns="bb1ac6e6-ebfd-49a3-b126-380e3d655e2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07B1245380EA4DB72A5E3322694894" ma:contentTypeVersion="35" ma:contentTypeDescription="Een nieuw document maken." ma:contentTypeScope="" ma:versionID="82bf5362f0f3fefd58db6cfe31a8acc5">
  <xsd:schema xmlns:xsd="http://www.w3.org/2001/XMLSchema" xmlns:xs="http://www.w3.org/2001/XMLSchema" xmlns:p="http://schemas.microsoft.com/office/2006/metadata/properties" xmlns:ns2="e44d19d8-2882-4b0b-9b02-f9b842fa5582" xmlns:ns3="bb1ac6e6-ebfd-49a3-b126-380e3d655e2e" targetNamespace="http://schemas.microsoft.com/office/2006/metadata/properties" ma:root="true" ma:fieldsID="64d8eb3e69bf797ff349100043c58c9f" ns2:_="" ns3:_="">
    <xsd:import namespace="e44d19d8-2882-4b0b-9b02-f9b842fa5582"/>
    <xsd:import namespace="bb1ac6e6-ebfd-49a3-b126-380e3d655e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d19d8-2882-4b0b-9b02-f9b842fa55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b525fe-0a0a-4e92-805c-edaf83f7c904"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1ac6e6-ebfd-49a3-b126-380e3d655e2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e57c4c17-114f-4034-ba59-9fe8fa7ff45d}" ma:internalName="TaxCatchAll" ma:showField="CatchAllData" ma:web="bb1ac6e6-ebfd-49a3-b126-380e3d655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bb1ac6e6-ebfd-49a3-b126-380e3d655e2e"/>
    <ds:schemaRef ds:uri="e44d19d8-2882-4b0b-9b02-f9b842fa5582"/>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35D7FB19-F726-4986-A9AC-C4CFA463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d19d8-2882-4b0b-9b02-f9b842fa5582"/>
    <ds:schemaRef ds:uri="bb1ac6e6-ebfd-49a3-b126-380e3d655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2025-10-01T08:22:55Z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0x0101001F07B1245380EA4DB72A5E3322694894</vt:lpwstr>
  </property>
  <property fmtid="{D5CDD505-2E9C-101B-9397-08002B2CF9AE}" pid="3" name="_dlc_DocIdItemGuid">
    <vt:lpwstr>2aa9c829-a7b8-48e4-b64b-cbbc0bbeea89</vt:lpwstr>
  </property>
  <property fmtid="{D5CDD505-2E9C-101B-9397-08002B2CF9AE}" pid="4" name="TaxKeyword">
    <vt:lpwstr/>
  </property>
  <property fmtid="{D5CDD505-2E9C-101B-9397-08002B2CF9AE}" pid="5" name="Order">
    <vt:r8>5974500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