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8_{773F1698-1A17-497D-856A-313BF2B87292}" xr6:coauthVersionLast="47" xr6:coauthVersionMax="47" xr10:uidLastSave="{00000000-0000-0000-0000-000000000000}"/>
  <bookViews>
    <workbookView xWindow="-108" yWindow="-108" windowWidth="23256" windowHeight="12576" tabRatio="973" xr2:uid="{00000000-000D-0000-FFFF-FFFF00000000}"/>
  </bookViews>
  <sheets>
    <sheet name="Titelblad" sheetId="9" r:id="rId1"/>
    <sheet name="Toelichting" sheetId="10" r:id="rId2"/>
    <sheet name="Bronnen en toepassingen" sheetId="28" r:id="rId3"/>
    <sheet name="Contactgegevens" sheetId="29" r:id="rId4"/>
    <sheet name="Tarievenvoorstel" sheetId="18" r:id="rId5"/>
    <sheet name="Berekeningen --&gt;" sheetId="30" r:id="rId6"/>
    <sheet name="Controles ACM" sheetId="24" r:id="rId7"/>
    <sheet name="Overig --&gt;" sheetId="25" r:id="rId8"/>
    <sheet name="Toelichting controle tarieven" sheetId="21" r:id="rId9"/>
    <sheet name="Richtlijn controle tarieven" sheetId="27" r:id="rId10"/>
  </sheets>
  <externalReferences>
    <externalReference r:id="rId11"/>
  </externalReferences>
  <definedNames>
    <definedName name="Lijst_cat_PAV">'[1]Categorie-indeling AD'!$B$26:$B$33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3" i="24" l="1"/>
  <c r="I48" i="24" s="1"/>
  <c r="I49" i="24" l="1"/>
  <c r="I59" i="24" l="1"/>
  <c r="O21" i="18" l="1"/>
  <c r="I60" i="24" l="1"/>
  <c r="I33" i="24" l="1"/>
  <c r="I35" i="24" s="1"/>
  <c r="I14" i="24"/>
  <c r="I20" i="24" l="1"/>
  <c r="I19" i="24"/>
  <c r="I21" i="24" l="1"/>
  <c r="O72" i="18" l="1"/>
  <c r="O66" i="18"/>
  <c r="O58" i="18"/>
  <c r="O62" i="18"/>
  <c r="O56" i="18"/>
  <c r="O61" i="18"/>
  <c r="O71" i="18"/>
  <c r="O63" i="18"/>
  <c r="O57" i="18"/>
  <c r="O68" i="18"/>
  <c r="O73" i="18"/>
  <c r="O67" i="18"/>
  <c r="I16" i="24"/>
  <c r="I15" i="24"/>
  <c r="I23" i="24" l="1"/>
  <c r="I27" i="24" s="1"/>
  <c r="O24" i="18"/>
  <c r="O20" i="18"/>
  <c r="D8" i="18"/>
  <c r="I25" i="24" l="1"/>
  <c r="D10" i="18" s="1"/>
  <c r="O148" i="18"/>
  <c r="O142" i="18"/>
  <c r="O134" i="18"/>
  <c r="O125" i="18"/>
  <c r="O119" i="18"/>
  <c r="O111" i="18"/>
  <c r="O138" i="18"/>
  <c r="O121" i="18"/>
  <c r="O109" i="18"/>
  <c r="O149" i="18"/>
  <c r="O137" i="18"/>
  <c r="O114" i="18"/>
  <c r="O147" i="18"/>
  <c r="O139" i="18"/>
  <c r="O133" i="18"/>
  <c r="O124" i="18"/>
  <c r="O116" i="18"/>
  <c r="O110" i="18"/>
  <c r="O144" i="18"/>
  <c r="O132" i="18"/>
  <c r="O115" i="18"/>
  <c r="O143" i="18"/>
  <c r="O126" i="18"/>
  <c r="O120" i="18"/>
  <c r="O100" i="18"/>
  <c r="O94" i="18"/>
  <c r="O85" i="18"/>
  <c r="O79" i="18"/>
  <c r="O103" i="18"/>
  <c r="O97" i="18"/>
  <c r="O88" i="18"/>
  <c r="O82" i="18"/>
  <c r="O102" i="18"/>
  <c r="O96" i="18"/>
  <c r="O87" i="18"/>
  <c r="O81" i="18"/>
  <c r="O101" i="18"/>
  <c r="O95" i="18"/>
  <c r="O86" i="18"/>
  <c r="O80" i="18"/>
  <c r="O31" i="18"/>
  <c r="O30" i="18"/>
  <c r="O29" i="18"/>
  <c r="O28" i="18"/>
  <c r="O50" i="18"/>
  <c r="O44" i="18"/>
  <c r="O49" i="18"/>
  <c r="O43" i="18"/>
  <c r="O48" i="18"/>
  <c r="O42" i="18"/>
  <c r="O47" i="18"/>
  <c r="O41" i="18"/>
  <c r="I17" i="24"/>
  <c r="O25" i="18" l="1"/>
  <c r="D9" i="18"/>
  <c r="B43" i="10" l="1"/>
  <c r="B31" i="10" l="1"/>
  <c r="B38" i="10" s="1"/>
  <c r="B32" i="10" l="1"/>
  <c r="B33" i="10" l="1"/>
  <c r="B3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7"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<sst xmlns="http://schemas.openxmlformats.org/spreadsheetml/2006/main" count="492" uniqueCount="234">
  <si>
    <t>Overige opmerkingen</t>
  </si>
  <si>
    <t>Over dit bestand</t>
  </si>
  <si>
    <t>Zaaknummer</t>
  </si>
  <si>
    <t>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</si>
  <si>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</si>
  <si>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</si>
  <si>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</si>
  <si>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</si>
  <si>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</si>
  <si>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</si>
  <si>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</si>
  <si>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</si>
  <si>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</si>
  <si>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</si>
  <si>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</si>
  <si>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</si>
  <si>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</si>
  <si>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</si>
  <si>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</si>
  <si>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</si>
  <si>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</si>
  <si>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</si>
  <si>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</si>
  <si>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</si>
  <si>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</si>
  <si>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</si>
  <si>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</si>
  <si>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</si>
  <si>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</si>
  <si>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</si>
  <si>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</si>
  <si>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</si>
  <si>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</si>
  <si>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</si>
  <si>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</si>
  <si>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</si>
  <si>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</si>
  <si>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</si>
  <si>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</si>
  <si>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</si>
  <si>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</si>
  <si>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</si>
  <si>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</si>
  <si>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</si>
  <si>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Toelichting bij dit bestand</t>
  </si>
  <si>
    <t>Berekende waarde die wordt opgehaald op een ander tabblad, incl. eindresultaat van berekening</t>
  </si>
  <si>
    <t>Data en input (vermeld de bron); bij een dataverzoek: in te vullen velden</t>
  </si>
  <si>
    <t>Grijze cijfers geven de uitkomt van een check berekening; dit is geen resultaat waarmee verder wordt gerekend</t>
  </si>
  <si>
    <t>Schematische weergave en/of inhoudsopgave van de werking van dit model</t>
  </si>
  <si>
    <t>Bevat bedrijfsvertrouwelijke gegevens? (j/n)</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</si>
  <si>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</si>
  <si>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</si>
  <si>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</si>
  <si>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</si>
  <si>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</si>
  <si>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</si>
  <si>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</si>
  <si>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</si>
  <si>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</si>
  <si>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0 t/m 10 m3(n)/h</t>
  </si>
  <si>
    <t>10 t/m 16 m3(n)/h</t>
  </si>
  <si>
    <t>16 t/m 25 m3(n)/h</t>
  </si>
  <si>
    <t>25 t/m 40 m3(n)/h</t>
  </si>
  <si>
    <t>Periodieke Aansluitvergoeding aansluitingen groter dan 40 m3/h</t>
  </si>
  <si>
    <t>Bijdragen Eenmalige Aansluitvergoeding t/m 40 m3(n)/h - aansluiting t/m 25 meter</t>
  </si>
  <si>
    <t>Bijdragen Eenmalige Aansluitvergoeding t/m 40 m3(n)/h - meerlengte &gt; 25 meter</t>
  </si>
  <si>
    <t>Rekenvolume</t>
  </si>
  <si>
    <t>Tarief</t>
  </si>
  <si>
    <t>#</t>
  </si>
  <si>
    <t>EUR/jaar</t>
  </si>
  <si>
    <t>EUR/jaar/m3/h</t>
  </si>
  <si>
    <t>EUR</t>
  </si>
  <si>
    <t>EUR/m</t>
  </si>
  <si>
    <t>Omzet transportdienst</t>
  </si>
  <si>
    <t>Omzet aansluitdienst</t>
  </si>
  <si>
    <t>Controle Toegestane Totale Inkomsten</t>
  </si>
  <si>
    <t>Beoordeling omzet</t>
  </si>
  <si>
    <t>Controle Rekenvolume</t>
  </si>
  <si>
    <t>Totaal Rekenvolume</t>
  </si>
  <si>
    <t>Totaal Rekenvolume aangepast</t>
  </si>
  <si>
    <t>Beoordeling</t>
  </si>
  <si>
    <t>Verwachte tariefmutatie Transportdienst</t>
  </si>
  <si>
    <t xml:space="preserve">Verwachte mutatie vastrecht KV en PGV </t>
  </si>
  <si>
    <t>Verwachte mutatie niet-vastrecht KV en PGV tarieven</t>
  </si>
  <si>
    <t xml:space="preserve">Verwachte mutatie tarieven Telemetrie </t>
  </si>
  <si>
    <t>Categorie A</t>
  </si>
  <si>
    <t>%</t>
  </si>
  <si>
    <t>Categorie B</t>
  </si>
  <si>
    <t>Categorie C</t>
  </si>
  <si>
    <t>Categorie D</t>
  </si>
  <si>
    <t>Categorie E</t>
  </si>
  <si>
    <t>Beoordeling rekenvolume</t>
  </si>
  <si>
    <t>Resterende tariefruimte</t>
  </si>
  <si>
    <t>Verwachte mutatie</t>
  </si>
  <si>
    <t>Controle Totale Inkomsten en rekenvolume in Tarievenvoorstel</t>
  </si>
  <si>
    <t xml:space="preserve">Toelichting </t>
  </si>
  <si>
    <t>Kleinverbruik</t>
  </si>
  <si>
    <t>Vastrecht</t>
  </si>
  <si>
    <t>Profielgrootverbruik</t>
  </si>
  <si>
    <t>Telemetriegrootverbruik</t>
  </si>
  <si>
    <t>Transportdienst</t>
  </si>
  <si>
    <t>Eénmalige aansluitvergoeding</t>
  </si>
  <si>
    <t>Periodieke aansluitvergoeding</t>
  </si>
  <si>
    <t>Meerlengtevergoeding</t>
  </si>
  <si>
    <t>Controle</t>
  </si>
  <si>
    <t>Richtlijn controle tarieven</t>
  </si>
  <si>
    <t>Onderwerp</t>
  </si>
  <si>
    <t>Ja/Nee</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</si>
  <si>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</si>
  <si>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</si>
  <si>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</si>
  <si>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</si>
  <si>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</si>
  <si>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Aansluitdienst</t>
  </si>
  <si>
    <t>Wijken de afzonderlijke aansluitdiensttarieven meer af dan 4 procentpunt t.o.v. het tarief van vorig jaar inclusief de verwachte tariefmutaties?</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</si>
  <si>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de ACM.</t>
  </si>
  <si>
    <t>NB1</t>
  </si>
  <si>
    <t>NB2</t>
  </si>
  <si>
    <t>Contactpersoon</t>
  </si>
  <si>
    <t>Telefoonnummer</t>
  </si>
  <si>
    <t>ACM</t>
  </si>
  <si>
    <t>Postbus 16326</t>
  </si>
  <si>
    <t>2500 BH  Den Haag</t>
  </si>
  <si>
    <t>Telefoonnummer: 070 - 72 22 000</t>
  </si>
  <si>
    <t>E-mailadres: codatahelpdesk@acm.nl</t>
  </si>
  <si>
    <t>Tarieven zijn excl. BTW</t>
  </si>
  <si>
    <t>Ondertitel</t>
  </si>
  <si>
    <t>In dit bestand worden per netbeheerder de rekenvolumes en tarieven gepresenteerd.</t>
  </si>
  <si>
    <t>Bronverwijzing</t>
  </si>
  <si>
    <t>Categorie</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</si>
  <si>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</si>
  <si>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</si>
  <si>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</si>
  <si>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</si>
  <si>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</si>
  <si>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</si>
  <si>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</si>
  <si>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Aanvullende gegevens bestand extern</t>
  </si>
  <si>
    <t>Zoals gebruikt in dit bestand</t>
  </si>
  <si>
    <t>Exacte bestandsnaam</t>
  </si>
  <si>
    <t>Datum ontvangst, versie nr., opmerkingen</t>
  </si>
  <si>
    <t>Dit blad dient ter controle van het tarievenvoorstel. Op dit blad wordt gecontroleerd of het tarievenvoorstel aan de maximale totale inkomsten voldoet en of het rekenvolume niet gewijzigd is. Daarnaast wordt de verwachte tariefmutatie berekend.</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</si>
  <si>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</si>
  <si>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</si>
  <si>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Contactgegevens</t>
  </si>
  <si>
    <t>Invuldatum</t>
  </si>
  <si>
    <t>Code bedrijf</t>
  </si>
  <si>
    <t>Naam bedrijf</t>
  </si>
  <si>
    <t>Postcode</t>
  </si>
  <si>
    <t>Plaats</t>
  </si>
  <si>
    <t>E-mailadres</t>
  </si>
  <si>
    <t>Bijdragen Eenmalige Aansluitvergoeding &gt; 40 m3(n)/h - meerlengte &gt; 25 meter</t>
  </si>
  <si>
    <t>De ACM houdt zich het recht voor om de tarieven ook op andere punten te toetsen dan de punten die op dit werkblad zijn opgenoemd.</t>
  </si>
  <si>
    <t>Zijn de rekenvolumes per tariefdrager gelijk aan de door de ACM ingevulde rekenvolumes?</t>
  </si>
  <si>
    <t>artikel 2.3 lid 1</t>
  </si>
  <si>
    <t>artikel 2.3 lid 2</t>
  </si>
  <si>
    <t>artikel 2.4 lid 1</t>
  </si>
  <si>
    <t>&gt; 40 ≤ 100 m3(n)/uur</t>
  </si>
  <si>
    <t>&gt; 100 ≤ 400 m3(n)/uur</t>
  </si>
  <si>
    <t>&gt; 400 ≤ 650 m3(n)/uur</t>
  </si>
  <si>
    <t>artikel 2.4 lid 2</t>
  </si>
  <si>
    <t>artikel 2.4 lid 3</t>
  </si>
  <si>
    <t>&gt; 400 ≤ 1600 m3(n)/uur</t>
  </si>
  <si>
    <t>artikel 2.4 lid 4</t>
  </si>
  <si>
    <t>Bijdragen Eenmalige Aansluitvergoeding &gt; 40 m3(n)/h - aansluiting ≤ 25 meter</t>
  </si>
  <si>
    <t>Capaciteitsafhankelijk tarief</t>
  </si>
  <si>
    <t>Dit bestand maakt geen onderdeel uit van een besluit door ACM. Dit bestand is om die reden niet op zichzelf appellabel. Mogelijkheden ten aanzien van bezwaar en beroep zijn opgenomen in het besluit.</t>
  </si>
  <si>
    <t>Rekenvolumes Transportdienst 2022-2026 en tarieven</t>
  </si>
  <si>
    <t xml:space="preserve">Rekenvolumes Aansluitdienst 2022-2026 en tarieven </t>
  </si>
  <si>
    <t>Rekenvolumes 2022-2026 en tarieven</t>
  </si>
  <si>
    <t>Opmerkingen</t>
  </si>
  <si>
    <t>Verwachte tariefmutatie Aansluitdienst</t>
  </si>
  <si>
    <t>Verwachte mutatie AD PAV</t>
  </si>
  <si>
    <t>Verwachte mutatie AD EAV</t>
  </si>
  <si>
    <t>EUR, pp 2024</t>
  </si>
  <si>
    <t>Legenda</t>
  </si>
  <si>
    <t xml:space="preserve">LD:     </t>
  </si>
  <si>
    <t>&lt; 200mbar</t>
  </si>
  <si>
    <t xml:space="preserve">HD:    </t>
  </si>
  <si>
    <t>≥ 200 mbar en &lt; 16 bar</t>
  </si>
  <si>
    <t>Algemeen</t>
  </si>
  <si>
    <t>Is het bedrag "Totale Inkomsten 2025 inclusief correcties" in het tabblad 'Controles ACM' ongewijzigd? Zo nee, waarom niet?</t>
  </si>
  <si>
    <t>Tarievenmodule transporttarieven 2025 Gas</t>
  </si>
  <si>
    <t>TI-berekening regionale netbeheerders gas 2025</t>
  </si>
  <si>
    <t>Deze berekeningen maken onderdeel uit van de tarievenbesluiten gas 2025.</t>
  </si>
  <si>
    <t>Dit Excel-bestand is bedoeld voor de tarievenvoorstellen voor het jaar 2025 voor de regionale netbeheerders gas.</t>
  </si>
  <si>
    <t xml:space="preserve">Gewijzigd SO bestand </t>
  </si>
  <si>
    <t>Tarievenbesluit gas 2024</t>
  </si>
  <si>
    <t>TI-berekening RNB-G 2025</t>
  </si>
  <si>
    <t>Berekening totale inkomsten regionale netbeheerders gas 2025</t>
  </si>
  <si>
    <t>https://www.acm.nl/nl/publicaties/berekening-x-factor-bij-gewijzigde-x-factorbesluiten-gas-2022-2026</t>
  </si>
  <si>
    <t>Gewijzigd so bestand regionale netbeheerders gas 2022-2026</t>
  </si>
  <si>
    <t>Tarievenvoorstel 2025</t>
  </si>
  <si>
    <t>Op dit blad wordt door de regionale netbeheerder een voorstel gedaan voor de transport- en aansluittarieven 2025.</t>
  </si>
  <si>
    <t>TI AD PAV 2024 (incl. correcties)</t>
  </si>
  <si>
    <t>Richtbedrag TI AD PAV 2025 (incl. correcties)</t>
  </si>
  <si>
    <t>TI AD EAV 2024 (incl. correcties)</t>
  </si>
  <si>
    <t>Richtbedrag TI AD EAV 2025 (incl. correcties)</t>
  </si>
  <si>
    <t>EUR, pp 2025</t>
  </si>
  <si>
    <t>TI Transport 2024 (inclusief correcties)</t>
  </si>
  <si>
    <t>Vastrecht kleinverbruik en profielgrootverbruik</t>
  </si>
  <si>
    <t>TI kleinverbruik en profielgrootverbruik 2024</t>
  </si>
  <si>
    <t>TI capaciteitsafhankelijk tarief (TAVTc) kleinverbuik en profielgrootverbruik 2024</t>
  </si>
  <si>
    <t>Richtbedrag TI Transport 2025 (inclusief correcties)</t>
  </si>
  <si>
    <t>Gewijzigd SO bestand</t>
  </si>
  <si>
    <t>Totale Inkomsten 2025 inclusief correcties</t>
  </si>
  <si>
    <t>Omzet 2025 voor de transportdienst: kleinverbruikers</t>
  </si>
  <si>
    <t>Omzet 2025 voor de transportdienst: profielgrootverbruikers</t>
  </si>
  <si>
    <t xml:space="preserve">Omzet 2025 voor de transportdienst: telemetriegrootverbruikers </t>
  </si>
  <si>
    <t xml:space="preserve">Omzet 2025 voor de aansluitdienst t/m 40m3/h </t>
  </si>
  <si>
    <t>Omzet 2025 voor de aansluitdienst vanaf 40m3/h</t>
  </si>
  <si>
    <t>Omzet tarievenvoorstel 2025</t>
  </si>
  <si>
    <t>Tarievenbesluit gas 2024, somproduct tarieven en rekenvolumes</t>
  </si>
  <si>
    <t>Wijkt de verdeling van de inkomsten over de transportdienst en de aansluitdienst in het tarievenvoorstel meer dan 1 procent af van de verdeling volgens de richtbedragen zoals opgenomen in de spreadsheet TI-berekeningen Gas 2025? Zo ja, waarom?</t>
  </si>
  <si>
    <t>Wijkt de verdeling van de inkomsten over de PAV en de EAV in het tarievenvoorstel meer dan 1 procent af van de verdeling volgens de richtbedragen zoals opgenomen in de spreadsheet TI-berekeningen Gas 2025? Zo ja, waarom?</t>
  </si>
  <si>
    <t>RNB-G - TI-berekening 2025, tabblad 'Richtbedragen', regel 84.</t>
  </si>
  <si>
    <t>RNB-G - TI-berekening 2025, tabblad 'Richtbedragen', regel 85.</t>
  </si>
  <si>
    <t>RNB-G - TI-berekening 2025, tabblad 'TI-berekening 2025', regel 49.</t>
  </si>
  <si>
    <t>RNB-G - TI-berekening 2025, tabblad 'Richtbedragen', regel 83.</t>
  </si>
  <si>
    <t>Ja</t>
  </si>
  <si>
    <t>Definitieve versie wordt gepubliceerd</t>
  </si>
  <si>
    <t>Definitieve versie is juridish integraal onderdeel van bovenstaand besluit</t>
  </si>
  <si>
    <t>ACM/23/187181</t>
  </si>
  <si>
    <t>Nee</t>
  </si>
  <si>
    <t>Tarievenmodule Westland 2025 Gas</t>
  </si>
  <si>
    <t>Tarievenbesluit Westland 2025 Gas</t>
  </si>
  <si>
    <t xml:space="preserve">Westland Infra Netbeheer B.V. </t>
  </si>
  <si>
    <t xml:space="preserve">2685 ZG  </t>
  </si>
  <si>
    <t>POELDIJK</t>
  </si>
  <si>
    <t>WIN</t>
  </si>
  <si>
    <t>JA</t>
  </si>
  <si>
    <t>NEE</t>
  </si>
  <si>
    <t xml:space="preserve"> Westland heeft geen bezwaar tegen het openbaarmaking van het tarievenbesluit door ACM zonder dat ACM daarbij een wachttijd van 10 werkdagen in acht neemt.  </t>
  </si>
  <si>
    <t>nvt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</si>
</sst>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 #,##0.0000_ ;_ * \-#,##0.0000_ ;_ * &quot;-&quot;??_ ;_ @_ "/>
  </numFmts>
  <fonts count="35" x14ac:knownFonts="1">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theme="1"/>
      <name val="Arial"/>
      <family val="2"/>
    </font>
    <font>
      <b/>
      <sz val="10"/>
      <color indexed="9"/>
      <name val="Arial"/>
      <family val="2"/>
    </font>
    <font>
      <b/>
      <sz val="11"/>
      <color indexed="8"/>
      <name val="Arial"/>
      <family val="2"/>
    </font>
    <font>
      <sz val="8"/>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rgb="FFE1FFE1"/>
        <bgColor indexed="64"/>
      </patternFill>
    </fill>
    <fill>
      <patternFill patternType="solid">
        <fgColor rgb="FF99FF99"/>
        <bgColor indexed="64"/>
      </patternFill>
    </fill>
    <fill>
      <patternFill patternType="solid">
        <fgColor theme="1"/>
        <bgColor indexed="64"/>
      </patternFill>
    </fill>
  </fills>
  <borders count="2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1">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9" fillId="5" borderId="1">
      <alignment vertical="top"/>
    </xf>
    <xf numFmtId="49" fontId="7" fillId="20" borderId="1">
      <alignment vertical="top"/>
    </xf>
    <xf numFmtId="49" fontId="7" fillId="0" borderId="0">
      <alignment vertical="top"/>
    </xf>
    <xf numFmtId="43" fontId="6" fillId="13" borderId="0">
      <alignment vertical="top"/>
    </xf>
    <xf numFmtId="43" fontId="6" fillId="12" borderId="0">
      <alignment vertical="top"/>
    </xf>
    <xf numFmtId="43" fontId="6" fillId="10" borderId="0">
      <alignment vertical="top"/>
    </xf>
    <xf numFmtId="43" fontId="6" fillId="48" borderId="0">
      <alignment vertical="top"/>
    </xf>
    <xf numFmtId="43" fontId="6" fillId="7" borderId="0">
      <alignment vertical="top"/>
    </xf>
    <xf numFmtId="43" fontId="6" fillId="14" borderId="0">
      <alignment vertical="top"/>
    </xf>
    <xf numFmtId="49" fontId="11" fillId="0" borderId="0">
      <alignment vertical="top"/>
    </xf>
    <xf numFmtId="49" fontId="10" fillId="0" borderId="0">
      <alignment vertical="top"/>
    </xf>
    <xf numFmtId="0" fontId="17" fillId="16" borderId="3" applyNumberFormat="0" applyAlignment="0" applyProtection="0"/>
    <xf numFmtId="0" fontId="18" fillId="17" borderId="4" applyNumberFormat="0" applyAlignment="0" applyProtection="0"/>
    <xf numFmtId="0" fontId="19" fillId="17" borderId="3" applyNumberFormat="0" applyAlignment="0" applyProtection="0"/>
    <xf numFmtId="0" fontId="20" fillId="0" borderId="5" applyNumberFormat="0" applyFill="0" applyAlignment="0" applyProtection="0"/>
    <xf numFmtId="0" fontId="14" fillId="18" borderId="6" applyNumberFormat="0" applyAlignment="0" applyProtection="0"/>
    <xf numFmtId="0" fontId="16" fillId="19" borderId="7"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9" fillId="44"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6" fillId="45" borderId="0" applyNumberFormat="0">
      <alignment vertical="top"/>
    </xf>
    <xf numFmtId="43" fontId="6" fillId="12" borderId="0" applyFont="0" applyFill="0" applyBorder="0" applyAlignment="0" applyProtection="0">
      <alignment vertical="top"/>
    </xf>
    <xf numFmtId="10" fontId="6" fillId="0" borderId="0" applyFont="0" applyFill="0" applyBorder="0" applyAlignment="0" applyProtection="0">
      <alignment vertical="top"/>
    </xf>
    <xf numFmtId="0" fontId="6" fillId="0" borderId="0"/>
    <xf numFmtId="165"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1" fillId="0" borderId="0"/>
    <xf numFmtId="43" fontId="6" fillId="49" borderId="0">
      <alignment vertical="top"/>
    </xf>
  </cellStyleXfs>
  <cellXfs count="102">
    <xf numFmtId="0" fontId="0" fillId="0" borderId="0" xfId="0">
      <alignment vertical="top"/>
    </xf>
    <xf numFmtId="0" fontId="7" fillId="0" borderId="0" xfId="4" applyFont="1">
      <alignment vertical="top"/>
    </xf>
    <xf numFmtId="0" fontId="6" fillId="0" borderId="0" xfId="4">
      <alignment vertical="top"/>
    </xf>
    <xf numFmtId="0" fontId="8" fillId="0" borderId="0" xfId="4" applyFont="1">
      <alignment vertical="top"/>
    </xf>
    <xf numFmtId="0" fontId="11" fillId="0" borderId="0" xfId="4" applyFont="1">
      <alignment vertical="top"/>
    </xf>
    <xf numFmtId="49" fontId="9" fillId="5" borderId="1" xfId="5">
      <alignment vertical="top"/>
    </xf>
    <xf numFmtId="49" fontId="7" fillId="20" borderId="1" xfId="6">
      <alignment vertical="top"/>
    </xf>
    <xf numFmtId="0" fontId="8" fillId="0" borderId="2" xfId="4" applyFont="1" applyBorder="1" applyAlignment="1">
      <alignment horizontal="left" vertical="top" wrapText="1"/>
    </xf>
    <xf numFmtId="0" fontId="6" fillId="0" borderId="2" xfId="4" applyBorder="1" applyAlignment="1">
      <alignment horizontal="left" vertical="top" wrapText="1"/>
    </xf>
    <xf numFmtId="0" fontId="6" fillId="6" borderId="0" xfId="4" applyFill="1">
      <alignment vertical="top"/>
    </xf>
    <xf numFmtId="2" fontId="6" fillId="11" borderId="0" xfId="4" applyNumberFormat="1" applyFill="1">
      <alignment vertical="top"/>
    </xf>
    <xf numFmtId="1" fontId="6" fillId="0" borderId="0" xfId="4" applyNumberFormat="1">
      <alignment vertical="top"/>
    </xf>
    <xf numFmtId="1" fontId="10" fillId="0" borderId="0" xfId="4" applyNumberFormat="1" applyFont="1">
      <alignment vertical="top"/>
    </xf>
    <xf numFmtId="0" fontId="13" fillId="0" borderId="0" xfId="4" applyFont="1">
      <alignment vertical="top"/>
    </xf>
    <xf numFmtId="0" fontId="9" fillId="5" borderId="1" xfId="5" applyNumberFormat="1">
      <alignment vertical="top"/>
    </xf>
    <xf numFmtId="0" fontId="15" fillId="0" borderId="0" xfId="4" applyFont="1">
      <alignment vertical="top"/>
    </xf>
    <xf numFmtId="0" fontId="8" fillId="8" borderId="0" xfId="4" applyFont="1" applyFill="1">
      <alignment vertical="top"/>
    </xf>
    <xf numFmtId="0" fontId="8" fillId="9" borderId="0" xfId="4" applyFont="1" applyFill="1">
      <alignment vertical="top"/>
    </xf>
    <xf numFmtId="0" fontId="6" fillId="15" borderId="0" xfId="4" applyFill="1">
      <alignment vertical="top"/>
    </xf>
    <xf numFmtId="49" fontId="8" fillId="20" borderId="0" xfId="6" applyFont="1" applyBorder="1">
      <alignment vertical="top"/>
    </xf>
    <xf numFmtId="49" fontId="7" fillId="0" borderId="0" xfId="7">
      <alignment vertical="top"/>
    </xf>
    <xf numFmtId="49" fontId="10" fillId="0" borderId="0" xfId="15">
      <alignment vertical="top"/>
    </xf>
    <xf numFmtId="43" fontId="6" fillId="13" borderId="0" xfId="8">
      <alignment vertical="top"/>
    </xf>
    <xf numFmtId="0" fontId="8" fillId="12" borderId="0" xfId="4" applyFont="1" applyFill="1">
      <alignment vertical="top"/>
    </xf>
    <xf numFmtId="9" fontId="6" fillId="0" borderId="0" xfId="4" applyNumberFormat="1">
      <alignment vertical="top"/>
    </xf>
    <xf numFmtId="43" fontId="6" fillId="12" borderId="0" xfId="63" applyFill="1">
      <alignment vertical="top"/>
    </xf>
    <xf numFmtId="43" fontId="6" fillId="14" borderId="0" xfId="63" applyFill="1">
      <alignment vertical="top"/>
    </xf>
    <xf numFmtId="43" fontId="6" fillId="10" borderId="0" xfId="10">
      <alignment vertical="top"/>
    </xf>
    <xf numFmtId="43" fontId="6" fillId="7" borderId="0" xfId="12">
      <alignment vertical="top"/>
    </xf>
    <xf numFmtId="43" fontId="6" fillId="48" borderId="0" xfId="11">
      <alignment vertical="top"/>
    </xf>
    <xf numFmtId="43" fontId="13" fillId="0" borderId="0" xfId="63" applyFont="1" applyFill="1">
      <alignment vertical="top"/>
    </xf>
    <xf numFmtId="0" fontId="2" fillId="0" borderId="0" xfId="0" applyFont="1" applyAlignment="1"/>
    <xf numFmtId="164" fontId="2" fillId="0" borderId="12" xfId="63" applyNumberFormat="1" applyFont="1" applyFill="1" applyBorder="1" applyAlignment="1"/>
    <xf numFmtId="164" fontId="2" fillId="0" borderId="13" xfId="63" applyNumberFormat="1" applyFont="1" applyFill="1" applyBorder="1" applyAlignment="1"/>
    <xf numFmtId="164" fontId="2" fillId="0" borderId="0" xfId="63" applyNumberFormat="1" applyFont="1" applyFill="1" applyAlignment="1"/>
    <xf numFmtId="164" fontId="2" fillId="0" borderId="14" xfId="63" applyNumberFormat="1" applyFont="1" applyFill="1" applyBorder="1" applyAlignment="1"/>
    <xf numFmtId="0" fontId="31" fillId="0" borderId="0" xfId="0" applyFont="1" applyAlignment="1"/>
    <xf numFmtId="43" fontId="6" fillId="12" borderId="0" xfId="9">
      <alignment vertical="top"/>
    </xf>
    <xf numFmtId="43" fontId="6" fillId="0" borderId="0" xfId="11" applyFill="1">
      <alignment vertical="top"/>
    </xf>
    <xf numFmtId="0" fontId="6" fillId="0" borderId="0" xfId="65" applyAlignment="1">
      <alignment vertical="center"/>
    </xf>
    <xf numFmtId="0" fontId="6" fillId="46" borderId="0" xfId="65" applyFill="1" applyAlignment="1">
      <alignment horizontal="right" vertical="center"/>
    </xf>
    <xf numFmtId="164" fontId="6" fillId="0" borderId="2" xfId="66" applyNumberFormat="1" applyFont="1" applyFill="1" applyBorder="1" applyAlignment="1">
      <alignment vertical="center"/>
    </xf>
    <xf numFmtId="0" fontId="6" fillId="46" borderId="0" xfId="65" applyFill="1" applyAlignment="1">
      <alignment vertical="center"/>
    </xf>
    <xf numFmtId="0" fontId="6" fillId="0" borderId="0" xfId="65" applyAlignment="1">
      <alignment horizontal="right" vertical="center"/>
    </xf>
    <xf numFmtId="164" fontId="6" fillId="46" borderId="0" xfId="63" applyNumberFormat="1" applyFont="1" applyFill="1" applyBorder="1" applyAlignment="1">
      <alignment vertical="center"/>
    </xf>
    <xf numFmtId="164" fontId="6" fillId="0" borderId="0" xfId="66" applyNumberFormat="1" applyFont="1" applyFill="1" applyBorder="1" applyAlignment="1">
      <alignment vertical="center"/>
    </xf>
    <xf numFmtId="39" fontId="32" fillId="46" borderId="0" xfId="65" applyNumberFormat="1" applyFont="1" applyFill="1" applyAlignment="1">
      <alignment horizontal="center" vertical="center"/>
    </xf>
    <xf numFmtId="164" fontId="6" fillId="46" borderId="12" xfId="66" applyNumberFormat="1" applyFont="1" applyFill="1" applyBorder="1" applyAlignment="1">
      <alignment vertical="center"/>
    </xf>
    <xf numFmtId="164" fontId="6" fillId="46" borderId="13" xfId="66" applyNumberFormat="1" applyFont="1" applyFill="1" applyBorder="1" applyAlignment="1">
      <alignment vertical="center"/>
    </xf>
    <xf numFmtId="166" fontId="6" fillId="0" borderId="2" xfId="64" applyNumberFormat="1" applyFont="1" applyFill="1" applyBorder="1" applyAlignment="1">
      <alignment vertical="center"/>
    </xf>
    <xf numFmtId="164" fontId="6" fillId="46" borderId="0" xfId="66" applyNumberFormat="1" applyFont="1" applyFill="1" applyBorder="1" applyAlignment="1">
      <alignment vertical="center"/>
    </xf>
    <xf numFmtId="164" fontId="6" fillId="46" borderId="2" xfId="66" applyNumberFormat="1" applyFont="1" applyFill="1" applyBorder="1" applyAlignment="1">
      <alignment vertical="center"/>
    </xf>
    <xf numFmtId="164" fontId="6" fillId="12" borderId="0" xfId="9" applyNumberFormat="1">
      <alignment vertical="top"/>
    </xf>
    <xf numFmtId="43" fontId="6" fillId="0" borderId="2" xfId="4" applyNumberFormat="1" applyBorder="1">
      <alignment vertical="top"/>
    </xf>
    <xf numFmtId="43" fontId="6" fillId="0" borderId="0" xfId="4" applyNumberFormat="1">
      <alignment vertical="top"/>
    </xf>
    <xf numFmtId="164" fontId="6" fillId="0" borderId="0" xfId="9" applyNumberFormat="1" applyFill="1">
      <alignment vertical="top"/>
    </xf>
    <xf numFmtId="0" fontId="6" fillId="0" borderId="0" xfId="65" applyAlignment="1">
      <alignment vertical="top" wrapText="1"/>
    </xf>
    <xf numFmtId="0" fontId="7" fillId="0" borderId="0" xfId="65" applyFont="1" applyAlignment="1">
      <alignment vertical="top" wrapText="1"/>
    </xf>
    <xf numFmtId="0" fontId="6" fillId="0" borderId="0" xfId="65" applyAlignment="1">
      <alignment horizontal="left" vertical="top" wrapText="1"/>
    </xf>
    <xf numFmtId="0" fontId="6" fillId="47" borderId="0" xfId="65" applyFill="1"/>
    <xf numFmtId="0" fontId="6" fillId="47" borderId="16" xfId="65" applyFill="1" applyBorder="1"/>
    <xf numFmtId="0" fontId="6" fillId="0" borderId="0" xfId="65" applyAlignment="1">
      <alignment wrapText="1"/>
    </xf>
    <xf numFmtId="0" fontId="6" fillId="0" borderId="0" xfId="65"/>
    <xf numFmtId="0" fontId="6" fillId="47" borderId="17" xfId="65" applyFill="1" applyBorder="1"/>
    <xf numFmtId="0" fontId="6" fillId="47" borderId="18" xfId="65" applyFill="1" applyBorder="1"/>
    <xf numFmtId="0" fontId="6" fillId="47" borderId="0" xfId="65" applyFill="1" applyAlignment="1">
      <alignment horizontal="center" vertical="top"/>
    </xf>
    <xf numFmtId="0" fontId="6" fillId="0" borderId="19" xfId="4" applyBorder="1">
      <alignment vertical="top"/>
    </xf>
    <xf numFmtId="0" fontId="6" fillId="0" borderId="20" xfId="4" applyBorder="1" applyAlignment="1">
      <alignment vertical="top" wrapText="1"/>
    </xf>
    <xf numFmtId="0" fontId="33" fillId="0" borderId="0" xfId="0" applyFont="1" applyAlignment="1"/>
    <xf numFmtId="0" fontId="6" fillId="0" borderId="0" xfId="0" applyFont="1" applyAlignment="1"/>
    <xf numFmtId="0" fontId="0" fillId="0" borderId="0" xfId="0" applyAlignment="1"/>
    <xf numFmtId="43" fontId="6" fillId="46" borderId="0" xfId="9" applyFill="1">
      <alignment vertical="top"/>
    </xf>
    <xf numFmtId="49" fontId="6" fillId="20" borderId="2" xfId="6" applyFont="1" applyBorder="1">
      <alignment vertical="top"/>
    </xf>
    <xf numFmtId="0" fontId="6" fillId="0" borderId="2" xfId="4" applyBorder="1">
      <alignment vertical="top"/>
    </xf>
    <xf numFmtId="43" fontId="6" fillId="49" borderId="0" xfId="70">
      <alignment vertical="top"/>
    </xf>
    <xf numFmtId="167" fontId="6" fillId="49" borderId="0" xfId="70" applyNumberFormat="1">
      <alignment vertical="top"/>
    </xf>
    <xf numFmtId="167" fontId="2" fillId="0" borderId="0" xfId="63" applyNumberFormat="1" applyFont="1" applyFill="1" applyAlignment="1"/>
    <xf numFmtId="0" fontId="6" fillId="0" borderId="17" xfId="4" applyBorder="1">
      <alignment vertical="top"/>
    </xf>
    <xf numFmtId="0" fontId="6" fillId="47" borderId="21" xfId="65" applyFill="1" applyBorder="1"/>
    <xf numFmtId="43" fontId="6" fillId="49" borderId="15" xfId="70" applyBorder="1">
      <alignment vertical="top"/>
    </xf>
    <xf numFmtId="43" fontId="6" fillId="48" borderId="2" xfId="11" applyBorder="1" applyAlignment="1">
      <alignment horizontal="left" vertical="top" indent="1"/>
    </xf>
    <xf numFmtId="43" fontId="6" fillId="49" borderId="2" xfId="70" applyBorder="1">
      <alignment vertical="top"/>
    </xf>
    <xf numFmtId="0" fontId="6" fillId="0" borderId="2" xfId="4" applyBorder="1" applyAlignment="1">
      <alignment vertical="top" wrapText="1"/>
    </xf>
    <xf numFmtId="49" fontId="22" fillId="0" borderId="2" xfId="61" applyBorder="1" applyAlignment="1">
      <alignment vertical="top" wrapText="1"/>
    </xf>
    <xf numFmtId="49" fontId="14" fillId="5" borderId="1" xfId="5" applyFont="1">
      <alignment vertical="top"/>
    </xf>
    <xf numFmtId="0" fontId="0" fillId="15" borderId="0" xfId="0" applyFill="1">
      <alignment vertical="top"/>
    </xf>
    <xf numFmtId="10" fontId="6" fillId="13" borderId="0" xfId="8" applyNumberFormat="1">
      <alignment vertical="top"/>
    </xf>
    <xf numFmtId="164" fontId="6" fillId="0" borderId="0" xfId="4" applyNumberFormat="1">
      <alignment vertical="top"/>
    </xf>
    <xf numFmtId="10" fontId="6" fillId="0" borderId="0" xfId="64">
      <alignment vertical="top"/>
    </xf>
    <xf numFmtId="10" fontId="6" fillId="0" borderId="0" xfId="64" applyAlignment="1">
      <alignment horizontal="right" vertical="top"/>
    </xf>
    <xf numFmtId="10" fontId="7" fillId="20" borderId="1" xfId="64" applyFont="1" applyFill="1" applyBorder="1" applyAlignment="1">
      <alignment horizontal="right" vertical="top"/>
    </xf>
    <xf numFmtId="49" fontId="7" fillId="20" borderId="22" xfId="6" applyBorder="1">
      <alignment vertical="top"/>
    </xf>
    <xf numFmtId="49" fontId="7" fillId="20" borderId="23" xfId="6" applyBorder="1">
      <alignment vertical="top"/>
    </xf>
    <xf numFmtId="0" fontId="6" fillId="0" borderId="24" xfId="4" applyBorder="1">
      <alignment vertical="top"/>
    </xf>
    <xf numFmtId="0" fontId="6" fillId="0" borderId="25" xfId="4" applyBorder="1">
      <alignment vertical="top"/>
    </xf>
    <xf numFmtId="0" fontId="6" fillId="0" borderId="26" xfId="4" applyBorder="1">
      <alignment vertical="top"/>
    </xf>
    <xf numFmtId="0" fontId="6" fillId="0" borderId="27" xfId="4" applyBorder="1">
      <alignment vertical="top"/>
    </xf>
    <xf numFmtId="43" fontId="6" fillId="0" borderId="0" xfId="12" applyFill="1">
      <alignment vertical="top"/>
    </xf>
    <xf numFmtId="0" fontId="6" fillId="0" borderId="0" xfId="65" applyAlignment="1">
      <alignment horizontal="center" vertical="top"/>
    </xf>
    <xf numFmtId="14" fontId="6" fillId="49" borderId="2" xfId="70" applyNumberFormat="1" applyBorder="1" applyAlignment="1">
      <alignment horizontal="left" vertical="top"/>
    </xf>
    <xf numFmtId="43" fontId="6" fillId="50" borderId="2" xfId="70" applyFill="1" applyBorder="1">
      <alignment vertical="top"/>
    </xf>
    <xf numFmtId="0" fontId="6" fillId="50" borderId="0" xfId="4" applyFill="1">
      <alignment vertical="top"/>
    </xf>
  </cellXfs>
  <cellStyles count="71">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Input" xfId="11" xr:uid="{00000000-0005-0000-0000-00001F000000}"/>
    <cellStyle name="Cel Input Data" xfId="70" xr:uid="{00000000-0005-0000-0000-000020000000}"/>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mma 10 2 2" xfId="68" xr:uid="{00000000-0005-0000-0000-00002E000000}"/>
    <cellStyle name="Komma 14 2" xfId="66" xr:uid="{00000000-0005-0000-0000-00002F000000}"/>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7000000}"/>
    <cellStyle name="Procent" xfId="27" builtinId="5" hidden="1"/>
    <cellStyle name="Procent" xfId="64" builtinId="5"/>
    <cellStyle name="Procent 2" xfId="67" xr:uid="{00000000-0005-0000-0000-00003A000000}"/>
    <cellStyle name="Standaard" xfId="0" builtinId="0" customBuiltin="1"/>
    <cellStyle name="Standaard 2" xfId="65" xr:uid="{00000000-0005-0000-0000-00003C000000}"/>
    <cellStyle name="Standaard 3 4" xfId="69" xr:uid="{00000000-0005-0000-0000-00003D000000}"/>
    <cellStyle name="Standaard ACM-DE" xfId="4" xr:uid="{00000000-0005-0000-0000-00003E000000}"/>
    <cellStyle name="Titel" xfId="28" builtinId="15" hidden="1"/>
    <cellStyle name="Toelichting" xfId="15" xr:uid="{00000000-0005-0000-0000-000040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10">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E1FFE1"/>
      <color rgb="FFFFFFCC"/>
      <color rgb="FFCCC8D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379855"/>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368630"/>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2024</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berekening-x-factor-bij-gewijzigde-x-factorbesluiten-gas-2022-2026"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B2:C37"/>
  <sheetViews>
    <sheetView showGridLines="0" tabSelected="1" zoomScale="85" zoomScaleNormal="85" workbookViewId="0">
      <pane ySplit="3" topLeftCell="A4" activePane="bottomLeft" state="frozen"/>
      <selection activeCell="X56" sqref="X56"/>
      <selection pane="bottomLeft" activeCell="A4" sqref="A4"/>
    </sheetView>
  </sheetViews>
  <sheetFormatPr defaultColWidth="9.109375" defaultRowHeight="13.2" x14ac:dyDescent="0.25"/>
  <cols>
    <col min="1" max="1" width="2.88671875" style="2" customWidth="1"/>
    <col min="2" max="2" width="39.88671875" style="2" customWidth="1"/>
    <col min="3" max="3" width="91.88671875" style="2" customWidth="1"/>
    <col min="4" max="16384" width="9.109375" style="2"/>
  </cols>
  <sheetData>
    <row r="2" spans="2:3" s="5" customFormat="1" ht="17.399999999999999" x14ac:dyDescent="0.25">
      <c r="B2" s="5" t="s">
        <v>224</v>
      </c>
    </row>
    <row r="6" spans="2:3" x14ac:dyDescent="0.25">
      <c r="B6" s="3"/>
    </row>
    <row r="13" spans="2:3" s="6" customFormat="1" x14ac:dyDescent="0.25">
      <c r="B13" s="6" t="s">
        <v>1</v>
      </c>
    </row>
    <row r="15" spans="2:3" x14ac:dyDescent="0.25">
      <c r="B15" s="7" t="s">
        <v>2</v>
      </c>
      <c r="C15" s="8" t="s">
        <v>222</v>
      </c>
    </row>
    <row r="16" spans="2:3" x14ac:dyDescent="0.25">
      <c r="B16" s="7" t="s">
        <v>3</v>
      </c>
      <c r="C16" s="8" t="s">
        <v>224</v>
      </c>
    </row>
    <row r="17" spans="2:3" x14ac:dyDescent="0.25">
      <c r="B17" s="8" t="s">
        <v>126</v>
      </c>
      <c r="C17" s="8"/>
    </row>
    <row r="18" spans="2:3" x14ac:dyDescent="0.25">
      <c r="B18" s="7" t="s">
        <v>4</v>
      </c>
      <c r="C18" s="8" t="s">
        <v>225</v>
      </c>
    </row>
    <row r="19" spans="2:3" x14ac:dyDescent="0.25">
      <c r="B19" s="7" t="s">
        <v>5</v>
      </c>
      <c r="C19" s="8"/>
    </row>
    <row r="20" spans="2:3" x14ac:dyDescent="0.25">
      <c r="B20" s="7" t="s">
        <v>6</v>
      </c>
      <c r="C20" s="8"/>
    </row>
    <row r="21" spans="2:3" x14ac:dyDescent="0.25">
      <c r="B21" s="7" t="s">
        <v>7</v>
      </c>
      <c r="C21" s="8" t="s">
        <v>183</v>
      </c>
    </row>
    <row r="22" spans="2:3" x14ac:dyDescent="0.25">
      <c r="B22" s="7" t="s">
        <v>8</v>
      </c>
      <c r="C22" s="8"/>
    </row>
    <row r="25" spans="2:3" s="6" customFormat="1" x14ac:dyDescent="0.25">
      <c r="B25" s="6" t="s">
        <v>9</v>
      </c>
    </row>
    <row r="27" spans="2:3" x14ac:dyDescent="0.25">
      <c r="B27" s="7" t="s">
        <v>10</v>
      </c>
      <c r="C27" s="8" t="s">
        <v>219</v>
      </c>
    </row>
    <row r="28" spans="2:3" x14ac:dyDescent="0.25">
      <c r="B28" s="7" t="s">
        <v>11</v>
      </c>
      <c r="C28" s="8" t="s">
        <v>220</v>
      </c>
    </row>
    <row r="29" spans="2:3" ht="26.4" x14ac:dyDescent="0.25">
      <c r="B29" s="7" t="s">
        <v>12</v>
      </c>
      <c r="C29" s="8" t="s">
        <v>221</v>
      </c>
    </row>
    <row r="30" spans="2:3" x14ac:dyDescent="0.25">
      <c r="B30" s="8" t="s">
        <v>49</v>
      </c>
      <c r="C30" s="8" t="s">
        <v>223</v>
      </c>
    </row>
    <row r="31" spans="2:3" x14ac:dyDescent="0.25">
      <c r="B31" s="7" t="s">
        <v>13</v>
      </c>
      <c r="C31" s="8"/>
    </row>
    <row r="32" spans="2:3" x14ac:dyDescent="0.25">
      <c r="B32" s="7" t="s">
        <v>8</v>
      </c>
      <c r="C32" s="8"/>
    </row>
    <row r="35" spans="2:2" s="6" customFormat="1" x14ac:dyDescent="0.25">
      <c r="B35" s="6" t="s">
        <v>15</v>
      </c>
    </row>
    <row r="37" spans="2:2" x14ac:dyDescent="0.25">
      <c r="B37" s="2" t="s">
        <v>166</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C8D9"/>
  </sheetPr>
  <dimension ref="B2:F26"/>
  <sheetViews>
    <sheetView showGridLines="0" zoomScale="85" zoomScaleNormal="85" workbookViewId="0">
      <pane ySplit="3" topLeftCell="A4" activePane="bottomLeft" state="frozen"/>
      <selection activeCell="N50" sqref="M50:N50"/>
      <selection pane="bottomLeft" activeCell="A4" sqref="A4"/>
    </sheetView>
  </sheetViews>
  <sheetFormatPr defaultColWidth="9.109375" defaultRowHeight="12.75" customHeight="1" x14ac:dyDescent="0.25"/>
  <cols>
    <col min="1" max="1" width="2.88671875" style="2" customWidth="1"/>
    <col min="2" max="2" width="4.6640625" style="2" customWidth="1"/>
    <col min="3" max="3" width="75.6640625" style="2" customWidth="1"/>
    <col min="4" max="5" width="12.5546875" style="2" customWidth="1"/>
    <col min="6" max="6" width="53.44140625" style="2" customWidth="1"/>
    <col min="7" max="21" width="12.5546875" style="2" customWidth="1"/>
    <col min="22" max="24" width="2.6640625" style="2" customWidth="1"/>
    <col min="25" max="39" width="13.6640625" style="2" customWidth="1"/>
    <col min="40" max="16384" width="9.109375" style="2"/>
  </cols>
  <sheetData>
    <row r="2" spans="2:6" s="14" customFormat="1" ht="17.399999999999999" x14ac:dyDescent="0.25">
      <c r="B2" s="14" t="s">
        <v>105</v>
      </c>
    </row>
    <row r="4" spans="2:6" s="6" customFormat="1" ht="12.75" customHeight="1" x14ac:dyDescent="0.25">
      <c r="C4" s="6" t="s">
        <v>106</v>
      </c>
      <c r="D4" s="6" t="s">
        <v>107</v>
      </c>
      <c r="F4" s="6" t="s">
        <v>39</v>
      </c>
    </row>
    <row r="5" spans="2:6" ht="12.75" customHeight="1" x14ac:dyDescent="0.25">
      <c r="C5" s="20"/>
    </row>
    <row r="6" spans="2:6" ht="12.75" customHeight="1" x14ac:dyDescent="0.25">
      <c r="C6" s="20" t="s">
        <v>180</v>
      </c>
    </row>
    <row r="7" spans="2:6" ht="26.4" x14ac:dyDescent="0.25">
      <c r="B7" s="98">
        <v>1</v>
      </c>
      <c r="C7" s="56" t="s">
        <v>181</v>
      </c>
      <c r="D7" s="79" t="s">
        <v>230</v>
      </c>
      <c r="E7" s="59"/>
      <c r="F7" s="79"/>
    </row>
    <row r="8" spans="2:6" ht="13.2" x14ac:dyDescent="0.25">
      <c r="B8" s="65">
        <v>2</v>
      </c>
      <c r="C8" s="62" t="s">
        <v>153</v>
      </c>
      <c r="D8" s="79" t="s">
        <v>230</v>
      </c>
      <c r="E8" s="59"/>
      <c r="F8" s="79"/>
    </row>
    <row r="9" spans="2:6" ht="13.2" x14ac:dyDescent="0.25">
      <c r="B9" s="65">
        <v>3</v>
      </c>
      <c r="C9" s="56" t="s">
        <v>108</v>
      </c>
      <c r="D9" s="79" t="s">
        <v>230</v>
      </c>
      <c r="E9" s="59"/>
      <c r="F9" s="79"/>
    </row>
    <row r="10" spans="2:6" ht="28.5" customHeight="1" x14ac:dyDescent="0.25">
      <c r="B10" s="65">
        <v>4</v>
      </c>
      <c r="C10" s="56" t="s">
        <v>109</v>
      </c>
      <c r="D10" s="79" t="s">
        <v>230</v>
      </c>
      <c r="E10" s="78"/>
      <c r="F10" s="79"/>
    </row>
    <row r="12" spans="2:6" ht="12.75" customHeight="1" x14ac:dyDescent="0.25">
      <c r="C12" s="20" t="s">
        <v>100</v>
      </c>
      <c r="D12" s="77"/>
    </row>
    <row r="13" spans="2:6" ht="26.4" x14ac:dyDescent="0.25">
      <c r="B13" s="65">
        <v>5</v>
      </c>
      <c r="C13" s="56" t="s">
        <v>110</v>
      </c>
      <c r="D13" s="79" t="s">
        <v>230</v>
      </c>
      <c r="E13" s="60"/>
      <c r="F13" s="79"/>
    </row>
    <row r="14" spans="2:6" ht="38.25" customHeight="1" x14ac:dyDescent="0.25">
      <c r="B14" s="65">
        <v>6</v>
      </c>
      <c r="C14" s="56" t="s">
        <v>111</v>
      </c>
      <c r="D14" s="79" t="s">
        <v>230</v>
      </c>
      <c r="E14" s="60"/>
      <c r="F14" s="79"/>
    </row>
    <row r="15" spans="2:6" ht="26.4" x14ac:dyDescent="0.25">
      <c r="B15" s="65">
        <v>7</v>
      </c>
      <c r="C15" s="58" t="s">
        <v>112</v>
      </c>
      <c r="D15" s="79" t="s">
        <v>231</v>
      </c>
      <c r="E15" s="60"/>
      <c r="F15" s="79"/>
    </row>
    <row r="16" spans="2:6" ht="12.75" customHeight="1" x14ac:dyDescent="0.25">
      <c r="B16" s="65"/>
      <c r="C16" s="58"/>
      <c r="D16" s="62"/>
      <c r="E16" s="59"/>
      <c r="F16" s="61"/>
    </row>
    <row r="17" spans="2:6" ht="12.75" customHeight="1" x14ac:dyDescent="0.25">
      <c r="B17" s="65"/>
      <c r="C17" s="57" t="s">
        <v>113</v>
      </c>
      <c r="D17" s="63"/>
      <c r="E17" s="59"/>
      <c r="F17" s="61"/>
    </row>
    <row r="18" spans="2:6" ht="38.25" customHeight="1" x14ac:dyDescent="0.25">
      <c r="B18" s="65">
        <v>8</v>
      </c>
      <c r="C18" s="56" t="s">
        <v>213</v>
      </c>
      <c r="D18" s="79" t="s">
        <v>231</v>
      </c>
      <c r="E18" s="64"/>
      <c r="F18" s="79"/>
    </row>
    <row r="19" spans="2:6" ht="38.25" customHeight="1" x14ac:dyDescent="0.25">
      <c r="B19" s="65">
        <v>9</v>
      </c>
      <c r="C19" s="56" t="s">
        <v>214</v>
      </c>
      <c r="D19" s="79" t="s">
        <v>231</v>
      </c>
      <c r="E19" s="59"/>
      <c r="F19" s="79"/>
    </row>
    <row r="20" spans="2:6" ht="38.25" customHeight="1" x14ac:dyDescent="0.25">
      <c r="B20" s="65">
        <v>10</v>
      </c>
      <c r="C20" s="56" t="s">
        <v>114</v>
      </c>
      <c r="D20" s="79" t="s">
        <v>231</v>
      </c>
      <c r="E20" s="59"/>
      <c r="F20" s="79"/>
    </row>
    <row r="21" spans="2:6" ht="13.2" x14ac:dyDescent="0.25">
      <c r="B21" s="65"/>
      <c r="C21" s="56"/>
      <c r="D21" s="62"/>
      <c r="E21" s="59"/>
      <c r="F21" s="61"/>
    </row>
    <row r="23" spans="2:6" ht="12.75" customHeight="1" thickBot="1" x14ac:dyDescent="0.3"/>
    <row r="24" spans="2:6" ht="66.599999999999994" thickBot="1" x14ac:dyDescent="0.3">
      <c r="B24" s="66" t="s">
        <v>116</v>
      </c>
      <c r="C24" s="67" t="s">
        <v>115</v>
      </c>
    </row>
    <row r="25" spans="2:6" ht="12.75" customHeight="1" thickBot="1" x14ac:dyDescent="0.3"/>
    <row r="26" spans="2:6" ht="27" thickBot="1" x14ac:dyDescent="0.3">
      <c r="B26" s="66" t="s">
        <v>117</v>
      </c>
      <c r="C26" s="67" t="s">
        <v>152</v>
      </c>
    </row>
  </sheetData>
  <conditionalFormatting sqref="D7:D11 F7:F11">
    <cfRule type="cellIs" dxfId="6" priority="14" stopIfTrue="1" operator="equal">
      <formula>"ja"</formula>
    </cfRule>
  </conditionalFormatting>
  <conditionalFormatting sqref="D13:D15">
    <cfRule type="cellIs" dxfId="5" priority="5" stopIfTrue="1" operator="equal">
      <formula>"ja"</formula>
    </cfRule>
  </conditionalFormatting>
  <conditionalFormatting sqref="D18:D20">
    <cfRule type="cellIs" dxfId="4" priority="4" stopIfTrue="1" operator="equal">
      <formula>"ja"</formula>
    </cfRule>
  </conditionalFormatting>
  <conditionalFormatting sqref="F13:F15">
    <cfRule type="cellIs" dxfId="3" priority="2" stopIfTrue="1" operator="equal">
      <formula>"ja"</formula>
    </cfRule>
  </conditionalFormatting>
  <conditionalFormatting sqref="F16">
    <cfRule type="expression" dxfId="2" priority="13" stopIfTrue="1">
      <formula>D16="ja"</formula>
    </cfRule>
  </conditionalFormatting>
  <conditionalFormatting sqref="F17 F21">
    <cfRule type="expression" dxfId="1" priority="12" stopIfTrue="1">
      <formula>D17="nee"</formula>
    </cfRule>
  </conditionalFormatting>
  <conditionalFormatting sqref="F18:F20">
    <cfRule type="cellIs" dxfId="0" priority="3" stopIfTrue="1" operator="equal">
      <formula>"ja"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R56"/>
  <sheetViews>
    <sheetView showGridLines="0" zoomScale="85" zoomScaleNormal="85" workbookViewId="0">
      <pane ySplit="3" topLeftCell="A4" activePane="bottomLeft" state="frozen"/>
      <selection activeCell="N50" sqref="M50:N50"/>
      <selection pane="bottomLeft" activeCell="A4" sqref="A4"/>
    </sheetView>
  </sheetViews>
  <sheetFormatPr defaultColWidth="9.109375" defaultRowHeight="13.2" x14ac:dyDescent="0.25"/>
  <cols>
    <col min="1" max="1" width="2.88671875" style="2" customWidth="1"/>
    <col min="2" max="7" width="9.109375" style="2" customWidth="1"/>
    <col min="8" max="16384" width="9.109375" style="2"/>
  </cols>
  <sheetData>
    <row r="2" spans="2:18" s="5" customFormat="1" ht="17.399999999999999" x14ac:dyDescent="0.25">
      <c r="B2" s="5" t="s">
        <v>44</v>
      </c>
    </row>
    <row r="4" spans="2:18" s="6" customFormat="1" x14ac:dyDescent="0.25">
      <c r="B4" s="6" t="s">
        <v>16</v>
      </c>
    </row>
    <row r="6" spans="2:18" x14ac:dyDescent="0.25">
      <c r="B6" s="69" t="s">
        <v>185</v>
      </c>
    </row>
    <row r="7" spans="2:18" x14ac:dyDescent="0.25">
      <c r="B7" s="70" t="s">
        <v>127</v>
      </c>
      <c r="H7" s="24"/>
    </row>
    <row r="8" spans="2:18" x14ac:dyDescent="0.25">
      <c r="B8" s="69" t="s">
        <v>184</v>
      </c>
    </row>
    <row r="9" spans="2:18" x14ac:dyDescent="0.25">
      <c r="B9" s="69"/>
    </row>
    <row r="10" spans="2:18" s="6" customFormat="1" x14ac:dyDescent="0.25">
      <c r="B10" s="6" t="s">
        <v>48</v>
      </c>
    </row>
    <row r="13" spans="2:18" s="68" customFormat="1" ht="13.8" x14ac:dyDescent="0.25"/>
    <row r="14" spans="2:18" s="68" customFormat="1" ht="13.8" x14ac:dyDescent="0.25">
      <c r="B14" s="36"/>
      <c r="C14" s="36"/>
      <c r="D14" s="36"/>
      <c r="E14" s="36"/>
      <c r="F14" s="36"/>
      <c r="G14" s="36"/>
      <c r="H14" s="36"/>
      <c r="I14" s="36"/>
      <c r="J14" s="36"/>
      <c r="K14" s="36"/>
      <c r="L14" s="36"/>
      <c r="M14" s="36"/>
      <c r="N14" s="36"/>
      <c r="O14" s="36"/>
      <c r="P14" s="36"/>
      <c r="Q14" s="36"/>
      <c r="R14" s="36"/>
    </row>
    <row r="15" spans="2:18" s="68" customFormat="1" ht="13.8" x14ac:dyDescent="0.25">
      <c r="B15" s="36"/>
      <c r="C15" s="36"/>
      <c r="D15" s="36"/>
      <c r="E15" s="36"/>
      <c r="F15" s="36"/>
      <c r="G15" s="36"/>
      <c r="H15" s="36"/>
      <c r="I15" s="36"/>
      <c r="J15" s="36"/>
      <c r="K15" s="36"/>
      <c r="L15" s="36"/>
      <c r="M15" s="36"/>
      <c r="N15" s="36"/>
      <c r="O15" s="36"/>
      <c r="P15" s="36"/>
      <c r="Q15" s="36"/>
      <c r="R15" s="36"/>
    </row>
    <row r="16" spans="2:18" s="68" customFormat="1" ht="13.8" x14ac:dyDescent="0.25">
      <c r="B16" s="36"/>
      <c r="C16" s="36"/>
      <c r="D16" s="36"/>
      <c r="E16" s="36"/>
      <c r="F16" s="36"/>
      <c r="G16" s="36"/>
      <c r="H16" s="36"/>
      <c r="I16" s="36"/>
      <c r="J16" s="36"/>
      <c r="K16" s="36"/>
      <c r="L16" s="36"/>
      <c r="M16" s="36"/>
      <c r="N16" s="36"/>
      <c r="O16" s="36"/>
      <c r="P16" s="36"/>
      <c r="Q16" s="36"/>
      <c r="R16" s="36"/>
    </row>
    <row r="17" spans="2:18" s="68" customFormat="1" ht="13.8" x14ac:dyDescent="0.25">
      <c r="B17" s="36"/>
      <c r="C17" s="36"/>
      <c r="D17" s="36"/>
      <c r="E17" s="36"/>
      <c r="F17" s="36"/>
      <c r="G17" s="36"/>
      <c r="H17" s="36"/>
      <c r="I17" s="36"/>
      <c r="J17" s="36"/>
      <c r="K17" s="36"/>
      <c r="L17" s="36"/>
      <c r="M17" s="36"/>
      <c r="N17" s="36"/>
      <c r="O17" s="36"/>
      <c r="P17" s="36"/>
      <c r="Q17" s="36"/>
      <c r="R17" s="36"/>
    </row>
    <row r="18" spans="2:18" s="68" customFormat="1" ht="13.8" x14ac:dyDescent="0.25">
      <c r="B18" s="36"/>
      <c r="C18" s="36"/>
      <c r="D18" s="36"/>
      <c r="E18" s="36"/>
      <c r="F18" s="36"/>
      <c r="G18" s="36"/>
      <c r="H18" s="36"/>
      <c r="I18" s="36"/>
      <c r="J18" s="36"/>
      <c r="K18" s="36"/>
      <c r="L18" s="36"/>
      <c r="M18" s="36"/>
      <c r="N18" s="36"/>
      <c r="O18" s="36"/>
      <c r="P18" s="36"/>
      <c r="Q18" s="36"/>
      <c r="R18" s="36"/>
    </row>
    <row r="19" spans="2:18" s="68" customFormat="1" ht="13.8" x14ac:dyDescent="0.25">
      <c r="B19" s="36"/>
      <c r="C19" s="36"/>
      <c r="D19" s="36"/>
      <c r="E19" s="36"/>
      <c r="F19" s="36"/>
      <c r="G19" s="36"/>
      <c r="H19" s="36"/>
      <c r="I19" s="36"/>
      <c r="J19" s="36"/>
      <c r="K19" s="36"/>
      <c r="L19" s="36"/>
      <c r="M19" s="36"/>
      <c r="N19" s="36"/>
      <c r="O19" s="36"/>
      <c r="P19" s="36"/>
      <c r="Q19" s="36"/>
      <c r="R19" s="36"/>
    </row>
    <row r="20" spans="2:18" s="68" customFormat="1" ht="13.8" x14ac:dyDescent="0.25">
      <c r="B20" s="36"/>
      <c r="C20" s="36"/>
      <c r="D20" s="36"/>
      <c r="E20" s="36"/>
      <c r="F20" s="36"/>
      <c r="G20" s="36"/>
      <c r="H20" s="36"/>
      <c r="I20" s="36"/>
      <c r="J20" s="36"/>
      <c r="K20" s="36"/>
      <c r="L20" s="36"/>
      <c r="M20" s="36"/>
      <c r="N20" s="36"/>
      <c r="O20" s="36"/>
      <c r="P20" s="36"/>
      <c r="Q20" s="36"/>
      <c r="R20" s="36"/>
    </row>
    <row r="21" spans="2:18" s="68" customFormat="1" ht="13.8" x14ac:dyDescent="0.25">
      <c r="B21" s="36"/>
      <c r="C21" s="36"/>
      <c r="D21" s="36"/>
      <c r="E21" s="36"/>
      <c r="F21" s="36"/>
      <c r="G21" s="36"/>
      <c r="H21" s="36"/>
      <c r="I21" s="36"/>
      <c r="J21" s="36"/>
      <c r="K21" s="36"/>
      <c r="L21" s="36"/>
      <c r="M21" s="36"/>
      <c r="N21" s="36"/>
      <c r="O21" s="36"/>
      <c r="P21" s="36"/>
      <c r="Q21" s="36"/>
      <c r="R21" s="36"/>
    </row>
    <row r="22" spans="2:18" s="68" customFormat="1" ht="13.8" x14ac:dyDescent="0.25">
      <c r="B22" s="36"/>
      <c r="C22" s="36"/>
      <c r="D22" s="36"/>
      <c r="E22" s="36"/>
      <c r="F22" s="36"/>
      <c r="G22" s="36"/>
      <c r="H22" s="36"/>
      <c r="I22" s="36"/>
      <c r="J22" s="36"/>
      <c r="K22" s="36"/>
      <c r="L22" s="36"/>
      <c r="M22" s="36"/>
      <c r="N22" s="36"/>
      <c r="O22" s="36"/>
      <c r="P22" s="36"/>
      <c r="Q22" s="36"/>
      <c r="R22" s="36"/>
    </row>
    <row r="23" spans="2:18" s="68" customFormat="1" ht="13.8" x14ac:dyDescent="0.25">
      <c r="B23" s="36"/>
      <c r="C23" s="36"/>
      <c r="D23" s="36"/>
      <c r="E23" s="36"/>
      <c r="F23" s="36"/>
      <c r="G23" s="36"/>
      <c r="H23" s="36"/>
      <c r="I23" s="36"/>
      <c r="J23" s="36"/>
      <c r="K23" s="36"/>
      <c r="L23" s="36"/>
      <c r="M23" s="36"/>
      <c r="N23" s="36"/>
      <c r="O23" s="36"/>
      <c r="P23" s="36"/>
      <c r="Q23" s="36"/>
      <c r="R23" s="36"/>
    </row>
    <row r="24" spans="2:18" s="68" customFormat="1" ht="13.8" x14ac:dyDescent="0.25">
      <c r="B24" s="36"/>
      <c r="C24" s="36"/>
      <c r="D24" s="36"/>
      <c r="E24" s="36"/>
      <c r="F24" s="36"/>
      <c r="G24" s="36"/>
      <c r="H24" s="36"/>
      <c r="I24" s="36"/>
      <c r="J24" s="36"/>
      <c r="K24" s="36"/>
      <c r="L24" s="36"/>
      <c r="M24" s="36"/>
      <c r="N24" s="36"/>
      <c r="O24" s="36"/>
      <c r="P24" s="36"/>
      <c r="Q24" s="36"/>
      <c r="R24" s="36"/>
    </row>
    <row r="25" spans="2:18" s="68" customFormat="1" ht="13.8" x14ac:dyDescent="0.25">
      <c r="B25" s="36"/>
      <c r="C25" s="36"/>
      <c r="D25" s="36"/>
      <c r="E25" s="36"/>
      <c r="F25" s="36"/>
      <c r="G25" s="36"/>
      <c r="H25" s="36"/>
      <c r="I25" s="36"/>
      <c r="J25" s="36"/>
      <c r="K25" s="36"/>
      <c r="L25" s="36"/>
      <c r="M25" s="36"/>
      <c r="N25" s="36"/>
      <c r="O25" s="36"/>
      <c r="P25" s="36"/>
      <c r="Q25" s="36"/>
      <c r="R25" s="36"/>
    </row>
    <row r="26" spans="2:18" s="6" customFormat="1" x14ac:dyDescent="0.25">
      <c r="B26" s="6" t="s">
        <v>17</v>
      </c>
    </row>
    <row r="28" spans="2:18" x14ac:dyDescent="0.25">
      <c r="B28" s="20" t="s">
        <v>37</v>
      </c>
      <c r="D28" s="20" t="s">
        <v>18</v>
      </c>
      <c r="F28" s="4"/>
    </row>
    <row r="30" spans="2:18" x14ac:dyDescent="0.25">
      <c r="B30" s="29">
        <v>123</v>
      </c>
      <c r="D30" s="2" t="s">
        <v>46</v>
      </c>
    </row>
    <row r="31" spans="2:18" x14ac:dyDescent="0.25">
      <c r="B31" s="26">
        <f>B30</f>
        <v>123</v>
      </c>
      <c r="D31" s="2" t="s">
        <v>19</v>
      </c>
    </row>
    <row r="32" spans="2:18" x14ac:dyDescent="0.25">
      <c r="B32" s="25">
        <f>B31+B30</f>
        <v>246</v>
      </c>
      <c r="D32" s="2" t="s">
        <v>20</v>
      </c>
    </row>
    <row r="33" spans="2:7" x14ac:dyDescent="0.25">
      <c r="B33" s="22">
        <f>B31+B32</f>
        <v>369</v>
      </c>
      <c r="D33" s="2" t="s">
        <v>45</v>
      </c>
      <c r="E33" s="4"/>
      <c r="F33" s="4"/>
    </row>
    <row r="34" spans="2:7" x14ac:dyDescent="0.25">
      <c r="B34" s="9"/>
      <c r="D34" s="3" t="s">
        <v>21</v>
      </c>
      <c r="E34" s="4"/>
    </row>
    <row r="36" spans="2:7" x14ac:dyDescent="0.25">
      <c r="B36" s="21" t="s">
        <v>22</v>
      </c>
    </row>
    <row r="37" spans="2:7" x14ac:dyDescent="0.25">
      <c r="B37" s="27">
        <f>B33+16</f>
        <v>385</v>
      </c>
      <c r="D37" s="2" t="s">
        <v>23</v>
      </c>
    </row>
    <row r="38" spans="2:7" x14ac:dyDescent="0.25">
      <c r="B38" s="28">
        <f>B31*PI()</f>
        <v>386.41589639154455</v>
      </c>
      <c r="C38" s="11"/>
      <c r="D38" s="2" t="s">
        <v>24</v>
      </c>
    </row>
    <row r="39" spans="2:7" x14ac:dyDescent="0.25">
      <c r="B39" s="11"/>
      <c r="C39" s="11"/>
    </row>
    <row r="40" spans="2:7" x14ac:dyDescent="0.25">
      <c r="B40" s="21" t="s">
        <v>25</v>
      </c>
      <c r="C40" s="12"/>
    </row>
    <row r="41" spans="2:7" x14ac:dyDescent="0.25">
      <c r="B41" s="74">
        <v>123</v>
      </c>
      <c r="C41" s="12"/>
      <c r="D41" s="2" t="s">
        <v>142</v>
      </c>
      <c r="G41" s="4"/>
    </row>
    <row r="42" spans="2:7" x14ac:dyDescent="0.25">
      <c r="B42" s="80">
        <v>124</v>
      </c>
      <c r="C42" s="12"/>
      <c r="D42" s="2" t="s">
        <v>143</v>
      </c>
    </row>
    <row r="43" spans="2:7" x14ac:dyDescent="0.25">
      <c r="B43" s="30">
        <f>B41-B42</f>
        <v>-1</v>
      </c>
      <c r="C43" s="13"/>
      <c r="D43" s="2" t="s">
        <v>47</v>
      </c>
    </row>
    <row r="46" spans="2:7" x14ac:dyDescent="0.25">
      <c r="B46" s="20" t="s">
        <v>32</v>
      </c>
    </row>
    <row r="47" spans="2:7" x14ac:dyDescent="0.25">
      <c r="B47" s="1"/>
    </row>
    <row r="48" spans="2:7" x14ac:dyDescent="0.25">
      <c r="B48" s="21" t="s">
        <v>38</v>
      </c>
    </row>
    <row r="49" spans="2:4" x14ac:dyDescent="0.25">
      <c r="B49" s="17" t="s">
        <v>31</v>
      </c>
      <c r="D49" s="3" t="s">
        <v>41</v>
      </c>
    </row>
    <row r="50" spans="2:4" x14ac:dyDescent="0.25">
      <c r="B50" s="16" t="s">
        <v>29</v>
      </c>
      <c r="D50" s="3" t="s">
        <v>33</v>
      </c>
    </row>
    <row r="51" spans="2:4" x14ac:dyDescent="0.25">
      <c r="B51" s="23" t="s">
        <v>30</v>
      </c>
      <c r="D51" s="3" t="s">
        <v>34</v>
      </c>
    </row>
    <row r="52" spans="2:4" x14ac:dyDescent="0.25">
      <c r="B52" s="10" t="s">
        <v>30</v>
      </c>
      <c r="D52" s="3" t="s">
        <v>36</v>
      </c>
    </row>
    <row r="53" spans="2:4" x14ac:dyDescent="0.25">
      <c r="D53" s="3"/>
    </row>
    <row r="54" spans="2:4" x14ac:dyDescent="0.25">
      <c r="B54" s="21" t="s">
        <v>40</v>
      </c>
      <c r="D54" s="3"/>
    </row>
    <row r="55" spans="2:4" x14ac:dyDescent="0.25">
      <c r="B55" s="18" t="s">
        <v>35</v>
      </c>
      <c r="D55" s="3" t="s">
        <v>42</v>
      </c>
    </row>
    <row r="56" spans="2:4" x14ac:dyDescent="0.25">
      <c r="B56" s="19" t="s">
        <v>39</v>
      </c>
      <c r="D56" s="2" t="s">
        <v>43</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13"/>
  <sheetViews>
    <sheetView showGridLines="0" zoomScale="85" zoomScaleNormal="85" workbookViewId="0">
      <pane ySplit="3" topLeftCell="A4" activePane="bottomLeft" state="frozen"/>
      <selection activeCell="N50" sqref="M50:N50"/>
      <selection pane="bottomLeft" activeCell="A4" sqref="A4"/>
    </sheetView>
  </sheetViews>
  <sheetFormatPr defaultColWidth="9.109375" defaultRowHeight="13.2" x14ac:dyDescent="0.25"/>
  <cols>
    <col min="1" max="1" width="2.88671875" style="2" customWidth="1"/>
    <col min="2" max="2" width="7.5546875" style="2" customWidth="1"/>
    <col min="3" max="3" width="35.109375" style="2" customWidth="1"/>
    <col min="4" max="4" width="54.5546875" style="2" bestFit="1" customWidth="1"/>
    <col min="5" max="5" width="87.44140625" style="2" bestFit="1" customWidth="1"/>
    <col min="6" max="6" width="4.5546875" style="2" customWidth="1"/>
    <col min="7" max="7" width="43.44140625" style="2" customWidth="1"/>
    <col min="8" max="8" width="28.6640625" style="2" customWidth="1"/>
    <col min="9" max="9" width="18.44140625" style="2" customWidth="1"/>
    <col min="10" max="11" width="58.44140625" style="2" customWidth="1"/>
    <col min="12" max="16384" width="9.109375" style="2"/>
  </cols>
  <sheetData>
    <row r="2" spans="2:5" s="5" customFormat="1" ht="17.399999999999999" x14ac:dyDescent="0.25">
      <c r="B2" s="5" t="s">
        <v>130</v>
      </c>
    </row>
    <row r="4" spans="2:5" s="6" customFormat="1" x14ac:dyDescent="0.25">
      <c r="B4" s="6" t="s">
        <v>131</v>
      </c>
    </row>
    <row r="6" spans="2:5" x14ac:dyDescent="0.25">
      <c r="B6" s="21" t="s">
        <v>132</v>
      </c>
    </row>
    <row r="7" spans="2:5" x14ac:dyDescent="0.25">
      <c r="B7" s="21" t="s">
        <v>133</v>
      </c>
    </row>
    <row r="9" spans="2:5" x14ac:dyDescent="0.25">
      <c r="B9" s="84" t="s">
        <v>134</v>
      </c>
      <c r="C9" s="84" t="s">
        <v>135</v>
      </c>
      <c r="D9" s="84" t="s">
        <v>136</v>
      </c>
      <c r="E9" s="84" t="s">
        <v>137</v>
      </c>
    </row>
    <row r="10" spans="2:5" x14ac:dyDescent="0.25">
      <c r="B10" s="72"/>
      <c r="C10" s="72" t="s">
        <v>138</v>
      </c>
      <c r="D10" s="72" t="s">
        <v>139</v>
      </c>
      <c r="E10" s="72" t="s">
        <v>140</v>
      </c>
    </row>
    <row r="11" spans="2:5" ht="12.75" customHeight="1" x14ac:dyDescent="0.25">
      <c r="B11" s="73">
        <v>1</v>
      </c>
      <c r="C11" s="73" t="s">
        <v>186</v>
      </c>
      <c r="D11" s="73" t="s">
        <v>191</v>
      </c>
      <c r="E11" s="83" t="s">
        <v>190</v>
      </c>
    </row>
    <row r="12" spans="2:5" x14ac:dyDescent="0.25">
      <c r="B12" s="73">
        <v>2</v>
      </c>
      <c r="C12" s="73" t="s">
        <v>187</v>
      </c>
      <c r="D12" s="82"/>
      <c r="E12" s="83"/>
    </row>
    <row r="13" spans="2:5" x14ac:dyDescent="0.25">
      <c r="B13" s="73">
        <v>3</v>
      </c>
      <c r="C13" s="73" t="s">
        <v>188</v>
      </c>
      <c r="D13" s="73" t="s">
        <v>189</v>
      </c>
      <c r="E13" s="73"/>
    </row>
  </sheetData>
  <hyperlinks>
    <hyperlink ref="E11" r:id="rId1" xr:uid="{31A54C9C-98B1-48F7-9987-F1031E62C5B5}"/>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B2:C34"/>
  <sheetViews>
    <sheetView showGridLines="0" zoomScale="85" zoomScaleNormal="85" workbookViewId="0">
      <pane ySplit="3" topLeftCell="A4" activePane="bottomLeft" state="frozen"/>
      <selection activeCell="N50" sqref="M50:N50"/>
      <selection pane="bottomLeft" activeCell="A4" sqref="A4"/>
    </sheetView>
  </sheetViews>
  <sheetFormatPr defaultColWidth="9.109375" defaultRowHeight="13.2" x14ac:dyDescent="0.25"/>
  <cols>
    <col min="1" max="1" width="2.88671875" style="2" customWidth="1"/>
    <col min="2" max="2" width="39.88671875" style="2" customWidth="1"/>
    <col min="3" max="3" width="91.88671875" style="2" customWidth="1"/>
    <col min="4" max="16384" width="9.109375" style="2"/>
  </cols>
  <sheetData>
    <row r="2" spans="2:3" s="5" customFormat="1" ht="17.399999999999999" x14ac:dyDescent="0.25">
      <c r="B2" s="5" t="s">
        <v>182</v>
      </c>
    </row>
    <row r="6" spans="2:3" x14ac:dyDescent="0.25">
      <c r="B6" s="3"/>
    </row>
    <row r="13" spans="2:3" s="6" customFormat="1" x14ac:dyDescent="0.25">
      <c r="B13" s="6" t="s">
        <v>144</v>
      </c>
    </row>
    <row r="15" spans="2:3" x14ac:dyDescent="0.25">
      <c r="B15" s="8" t="s">
        <v>145</v>
      </c>
      <c r="C15" s="99">
        <v>45562</v>
      </c>
    </row>
    <row r="16" spans="2:3" x14ac:dyDescent="0.25">
      <c r="B16" s="8" t="s">
        <v>146</v>
      </c>
      <c r="C16" s="81" t="s">
        <v>229</v>
      </c>
    </row>
    <row r="17" spans="2:3" x14ac:dyDescent="0.25">
      <c r="B17" s="8" t="s">
        <v>147</v>
      </c>
      <c r="C17" s="81" t="s">
        <v>226</v>
      </c>
    </row>
    <row r="18" spans="2:3" x14ac:dyDescent="0.25">
      <c r="B18" s="8" t="s">
        <v>148</v>
      </c>
      <c r="C18" s="81" t="s">
        <v>227</v>
      </c>
    </row>
    <row r="19" spans="2:3" x14ac:dyDescent="0.25">
      <c r="B19" s="8" t="s">
        <v>149</v>
      </c>
      <c r="C19" s="81" t="s">
        <v>228</v>
      </c>
    </row>
    <row r="20" spans="2:3" x14ac:dyDescent="0.25">
      <c r="B20" s="8" t="s">
        <v>118</v>
      </c>
      <c r="C20" s="100"/>
    </row>
    <row r="21" spans="2:3" x14ac:dyDescent="0.25">
      <c r="B21" s="8" t="s">
        <v>119</v>
      </c>
      <c r="C21" s="100"/>
    </row>
    <row r="22" spans="2:3" x14ac:dyDescent="0.25">
      <c r="B22" s="8" t="s">
        <v>150</v>
      </c>
      <c r="C22" s="100"/>
    </row>
    <row r="25" spans="2:3" s="6" customFormat="1" x14ac:dyDescent="0.25">
      <c r="B25" s="6" t="s">
        <v>14</v>
      </c>
    </row>
    <row r="27" spans="2:3" x14ac:dyDescent="0.25">
      <c r="B27" s="20" t="s">
        <v>118</v>
      </c>
      <c r="C27" s="20" t="s">
        <v>119</v>
      </c>
    </row>
    <row r="28" spans="2:3" x14ac:dyDescent="0.25">
      <c r="B28" s="101"/>
      <c r="C28" s="101"/>
    </row>
    <row r="30" spans="2:3" x14ac:dyDescent="0.25">
      <c r="B30" s="2" t="s">
        <v>120</v>
      </c>
    </row>
    <row r="31" spans="2:3" x14ac:dyDescent="0.25">
      <c r="B31" s="2" t="s">
        <v>121</v>
      </c>
    </row>
    <row r="32" spans="2:3" x14ac:dyDescent="0.25">
      <c r="B32" s="2" t="s">
        <v>122</v>
      </c>
    </row>
    <row r="33" spans="2:2" x14ac:dyDescent="0.25">
      <c r="B33" s="2" t="s">
        <v>123</v>
      </c>
    </row>
    <row r="34" spans="2:2" x14ac:dyDescent="0.25">
      <c r="B34" s="2" t="s">
        <v>124</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B2:Q178"/>
  <sheetViews>
    <sheetView showGridLines="0" zoomScale="85" zoomScaleNormal="85" workbookViewId="0">
      <pane xSplit="5" ySplit="15" topLeftCell="F16" activePane="bottomRight" state="frozen"/>
      <selection activeCell="N50" sqref="M50:N50"/>
      <selection pane="topRight" activeCell="N50" sqref="M50:N50"/>
      <selection pane="bottomLeft" activeCell="N50" sqref="M50:N50"/>
      <selection pane="bottomRight" activeCell="F16" sqref="F16"/>
    </sheetView>
  </sheetViews>
  <sheetFormatPr defaultColWidth="9.109375" defaultRowHeight="13.2" x14ac:dyDescent="0.25"/>
  <cols>
    <col min="1" max="1" width="2.88671875" style="2" customWidth="1"/>
    <col min="2" max="2" width="22" style="2" customWidth="1"/>
    <col min="3" max="3" width="4.109375" style="2" customWidth="1"/>
    <col min="4" max="4" width="30.44140625" style="2" customWidth="1"/>
    <col min="5" max="5" width="21.44140625" style="2" customWidth="1"/>
    <col min="6" max="6" width="2.6640625" style="2" customWidth="1"/>
    <col min="7" max="7" width="12.5546875" style="2" customWidth="1"/>
    <col min="8" max="8" width="2.6640625" style="2" customWidth="1"/>
    <col min="9" max="9" width="15.6640625" style="2" customWidth="1"/>
    <col min="10" max="10" width="2.6640625" style="2" customWidth="1"/>
    <col min="11" max="11" width="12.5546875" style="2" customWidth="1"/>
    <col min="12" max="12" width="2.6640625" style="2" customWidth="1"/>
    <col min="13" max="13" width="15.6640625" style="2" customWidth="1"/>
    <col min="14" max="14" width="2.6640625" style="2" customWidth="1"/>
    <col min="15" max="15" width="17.109375" style="2" customWidth="1"/>
    <col min="16" max="16" width="10.5546875" style="2" customWidth="1"/>
    <col min="17" max="17" width="20.5546875" style="2" bestFit="1" customWidth="1"/>
    <col min="18" max="18" width="36.33203125" style="2" bestFit="1" customWidth="1"/>
    <col min="19" max="32" width="13.6640625" style="2" customWidth="1"/>
    <col min="33" max="16384" width="9.109375" style="2"/>
  </cols>
  <sheetData>
    <row r="2" spans="2:17" s="14" customFormat="1" ht="17.399999999999999" x14ac:dyDescent="0.25">
      <c r="B2" s="14" t="s">
        <v>192</v>
      </c>
    </row>
    <row r="4" spans="2:17" x14ac:dyDescent="0.25">
      <c r="B4" s="20" t="s">
        <v>28</v>
      </c>
    </row>
    <row r="5" spans="2:17" x14ac:dyDescent="0.25">
      <c r="B5" s="2" t="s">
        <v>193</v>
      </c>
    </row>
    <row r="6" spans="2:17" x14ac:dyDescent="0.25">
      <c r="B6" s="20"/>
      <c r="C6" s="1"/>
      <c r="D6" s="1"/>
    </row>
    <row r="7" spans="2:17" x14ac:dyDescent="0.25">
      <c r="B7" s="20" t="s">
        <v>80</v>
      </c>
      <c r="G7" s="15"/>
      <c r="P7" s="91" t="s">
        <v>175</v>
      </c>
      <c r="Q7" s="92"/>
    </row>
    <row r="8" spans="2:17" x14ac:dyDescent="0.25">
      <c r="B8" s="2" t="s">
        <v>91</v>
      </c>
      <c r="D8" s="53" t="str">
        <f>'Controles ACM'!I35</f>
        <v>REKENVOLUME VOLDOET</v>
      </c>
      <c r="G8" s="15"/>
      <c r="P8" s="93" t="s">
        <v>176</v>
      </c>
      <c r="Q8" s="94" t="s">
        <v>177</v>
      </c>
    </row>
    <row r="9" spans="2:17" x14ac:dyDescent="0.25">
      <c r="B9" s="2" t="s">
        <v>76</v>
      </c>
      <c r="D9" s="53" t="str">
        <f>'Controles ACM'!I27</f>
        <v>TARIEVENVOORSTEL VOLDOET</v>
      </c>
      <c r="G9" s="15"/>
      <c r="P9" s="95" t="s">
        <v>178</v>
      </c>
      <c r="Q9" s="96" t="s">
        <v>179</v>
      </c>
    </row>
    <row r="10" spans="2:17" x14ac:dyDescent="0.25">
      <c r="B10" s="2" t="s">
        <v>92</v>
      </c>
      <c r="D10" s="53">
        <f>'Controles ACM'!I25</f>
        <v>0.78262753412127495</v>
      </c>
      <c r="P10" s="2" t="s">
        <v>125</v>
      </c>
    </row>
    <row r="14" spans="2:17" s="6" customFormat="1" x14ac:dyDescent="0.25">
      <c r="B14" s="6" t="s">
        <v>169</v>
      </c>
      <c r="G14" s="6" t="s">
        <v>26</v>
      </c>
      <c r="I14" s="6" t="s">
        <v>66</v>
      </c>
      <c r="K14" s="6" t="s">
        <v>26</v>
      </c>
      <c r="M14" s="6" t="s">
        <v>67</v>
      </c>
      <c r="O14" s="6" t="s">
        <v>93</v>
      </c>
    </row>
    <row r="17" spans="2:15" s="6" customFormat="1" x14ac:dyDescent="0.25">
      <c r="B17" s="6" t="s">
        <v>167</v>
      </c>
    </row>
    <row r="19" spans="2:15" x14ac:dyDescent="0.25">
      <c r="B19" s="20" t="s">
        <v>50</v>
      </c>
    </row>
    <row r="20" spans="2:15" x14ac:dyDescent="0.25">
      <c r="B20" s="2" t="s">
        <v>51</v>
      </c>
      <c r="G20" s="2" t="s">
        <v>68</v>
      </c>
      <c r="I20" s="32">
        <v>53971.742659219308</v>
      </c>
      <c r="K20" s="2" t="s">
        <v>69</v>
      </c>
      <c r="M20" s="75">
        <v>18</v>
      </c>
      <c r="O20" s="89">
        <f>'Controles ACM'!$I$47</f>
        <v>0</v>
      </c>
    </row>
    <row r="21" spans="2:15" x14ac:dyDescent="0.25">
      <c r="B21" s="2" t="s">
        <v>52</v>
      </c>
      <c r="G21" s="2" t="s">
        <v>68</v>
      </c>
      <c r="I21" s="33">
        <v>169231.35329768088</v>
      </c>
      <c r="K21" s="2" t="s">
        <v>70</v>
      </c>
      <c r="M21" s="75">
        <v>31.050599999999999</v>
      </c>
      <c r="O21" s="89">
        <f>'Controles ACM'!$I$48</f>
        <v>0.12138524919414431</v>
      </c>
    </row>
    <row r="22" spans="2:15" x14ac:dyDescent="0.25">
      <c r="I22" s="34"/>
      <c r="O22" s="89"/>
    </row>
    <row r="23" spans="2:15" x14ac:dyDescent="0.25">
      <c r="B23" s="20" t="s">
        <v>53</v>
      </c>
      <c r="I23" s="34"/>
      <c r="O23" s="89"/>
    </row>
    <row r="24" spans="2:15" x14ac:dyDescent="0.25">
      <c r="B24" s="2" t="s">
        <v>51</v>
      </c>
      <c r="G24" s="2" t="s">
        <v>68</v>
      </c>
      <c r="I24" s="32">
        <v>607.92611111111103</v>
      </c>
      <c r="K24" s="2" t="s">
        <v>69</v>
      </c>
      <c r="M24" s="75">
        <v>18</v>
      </c>
      <c r="O24" s="89">
        <f>'Controles ACM'!$I$47</f>
        <v>0</v>
      </c>
    </row>
    <row r="25" spans="2:15" x14ac:dyDescent="0.25">
      <c r="B25" s="2" t="s">
        <v>52</v>
      </c>
      <c r="G25" s="2" t="s">
        <v>68</v>
      </c>
      <c r="I25" s="33">
        <v>54764.278978184528</v>
      </c>
      <c r="K25" s="2" t="s">
        <v>70</v>
      </c>
      <c r="M25" s="75">
        <v>31.050599999999999</v>
      </c>
      <c r="O25" s="89">
        <f>'Controles ACM'!$I$48</f>
        <v>0.12138524919414431</v>
      </c>
    </row>
    <row r="26" spans="2:15" ht="13.8" x14ac:dyDescent="0.25">
      <c r="I26" s="36"/>
      <c r="O26" s="89"/>
    </row>
    <row r="27" spans="2:15" ht="13.8" x14ac:dyDescent="0.25">
      <c r="B27" s="20" t="s">
        <v>54</v>
      </c>
      <c r="I27" s="36"/>
      <c r="O27" s="89"/>
    </row>
    <row r="28" spans="2:15" x14ac:dyDescent="0.25">
      <c r="B28" s="2" t="s">
        <v>51</v>
      </c>
      <c r="G28" s="2" t="s">
        <v>68</v>
      </c>
      <c r="I28" s="32">
        <v>833.42302954371007</v>
      </c>
      <c r="K28" s="2" t="s">
        <v>69</v>
      </c>
      <c r="M28" s="75">
        <v>435.6</v>
      </c>
      <c r="O28" s="89">
        <f>'Controles ACM'!$I$49</f>
        <v>0.10492259720049946</v>
      </c>
    </row>
    <row r="29" spans="2:15" x14ac:dyDescent="0.25">
      <c r="B29" s="2" t="s">
        <v>55</v>
      </c>
      <c r="G29" s="2" t="s">
        <v>68</v>
      </c>
      <c r="I29" s="35">
        <v>0</v>
      </c>
      <c r="K29" s="2" t="s">
        <v>70</v>
      </c>
      <c r="M29" s="75"/>
      <c r="O29" s="89">
        <f>'Controles ACM'!$I$49</f>
        <v>0.10492259720049946</v>
      </c>
    </row>
    <row r="30" spans="2:15" x14ac:dyDescent="0.25">
      <c r="B30" s="2" t="s">
        <v>56</v>
      </c>
      <c r="G30" s="2" t="s">
        <v>68</v>
      </c>
      <c r="I30" s="35">
        <v>0</v>
      </c>
      <c r="K30" s="2" t="s">
        <v>70</v>
      </c>
      <c r="M30" s="75"/>
      <c r="O30" s="89">
        <f>'Controles ACM'!$I$49</f>
        <v>0.10492259720049946</v>
      </c>
    </row>
    <row r="31" spans="2:15" x14ac:dyDescent="0.25">
      <c r="B31" s="2" t="s">
        <v>57</v>
      </c>
      <c r="G31" s="2" t="s">
        <v>68</v>
      </c>
      <c r="I31" s="33">
        <v>308891.46780625609</v>
      </c>
      <c r="K31" s="2" t="s">
        <v>70</v>
      </c>
      <c r="M31" s="75">
        <v>39.333399999999997</v>
      </c>
      <c r="O31" s="89">
        <f>'Controles ACM'!$I$49</f>
        <v>0.10492259720049946</v>
      </c>
    </row>
    <row r="32" spans="2:15" x14ac:dyDescent="0.25">
      <c r="O32" s="89"/>
    </row>
    <row r="33" spans="2:15" x14ac:dyDescent="0.25">
      <c r="O33" s="89"/>
    </row>
    <row r="34" spans="2:15" x14ac:dyDescent="0.25">
      <c r="O34" s="89"/>
    </row>
    <row r="35" spans="2:15" x14ac:dyDescent="0.25">
      <c r="O35" s="89"/>
    </row>
    <row r="36" spans="2:15" s="6" customFormat="1" x14ac:dyDescent="0.25">
      <c r="B36" s="6" t="s">
        <v>168</v>
      </c>
      <c r="O36" s="90"/>
    </row>
    <row r="37" spans="2:15" x14ac:dyDescent="0.25">
      <c r="O37" s="89"/>
    </row>
    <row r="38" spans="2:15" x14ac:dyDescent="0.25">
      <c r="B38" s="20" t="s">
        <v>58</v>
      </c>
      <c r="O38" s="89"/>
    </row>
    <row r="39" spans="2:15" x14ac:dyDescent="0.25">
      <c r="O39" s="89"/>
    </row>
    <row r="40" spans="2:15" x14ac:dyDescent="0.25">
      <c r="B40" s="20" t="s">
        <v>154</v>
      </c>
      <c r="O40" s="89"/>
    </row>
    <row r="41" spans="2:15" x14ac:dyDescent="0.25">
      <c r="B41" s="2" t="s">
        <v>59</v>
      </c>
      <c r="G41" s="2" t="s">
        <v>68</v>
      </c>
      <c r="I41" s="32">
        <v>53000.957282332471</v>
      </c>
      <c r="K41" s="31" t="s">
        <v>71</v>
      </c>
      <c r="M41" s="75">
        <v>49.384500000000003</v>
      </c>
      <c r="O41" s="89">
        <f>'Controles ACM'!$I$59</f>
        <v>0.23738768430534685</v>
      </c>
    </row>
    <row r="42" spans="2:15" x14ac:dyDescent="0.25">
      <c r="B42" s="2" t="s">
        <v>60</v>
      </c>
      <c r="G42" s="2" t="s">
        <v>68</v>
      </c>
      <c r="I42" s="35">
        <v>356.29778177928961</v>
      </c>
      <c r="K42" s="31" t="s">
        <v>71</v>
      </c>
      <c r="M42" s="75">
        <v>49.384500000000003</v>
      </c>
      <c r="O42" s="89">
        <f>'Controles ACM'!$I$59</f>
        <v>0.23738768430534685</v>
      </c>
    </row>
    <row r="43" spans="2:15" x14ac:dyDescent="0.25">
      <c r="B43" s="2" t="s">
        <v>61</v>
      </c>
      <c r="G43" s="2" t="s">
        <v>68</v>
      </c>
      <c r="I43" s="35">
        <v>370.15675343490801</v>
      </c>
      <c r="K43" s="31" t="s">
        <v>71</v>
      </c>
      <c r="M43" s="75">
        <v>49.384500000000003</v>
      </c>
      <c r="O43" s="89">
        <f>'Controles ACM'!$I$59</f>
        <v>0.23738768430534685</v>
      </c>
    </row>
    <row r="44" spans="2:15" x14ac:dyDescent="0.25">
      <c r="B44" s="2" t="s">
        <v>62</v>
      </c>
      <c r="G44" s="2" t="s">
        <v>68</v>
      </c>
      <c r="I44" s="33">
        <v>243.33084167264363</v>
      </c>
      <c r="K44" s="31" t="s">
        <v>71</v>
      </c>
      <c r="M44" s="75">
        <v>49.384500000000003</v>
      </c>
      <c r="O44" s="89">
        <f>'Controles ACM'!$I$59</f>
        <v>0.23738768430534685</v>
      </c>
    </row>
    <row r="45" spans="2:15" x14ac:dyDescent="0.25">
      <c r="I45" s="34"/>
      <c r="K45" s="31"/>
      <c r="M45" s="76"/>
      <c r="O45" s="89"/>
    </row>
    <row r="46" spans="2:15" x14ac:dyDescent="0.25">
      <c r="B46" s="20" t="s">
        <v>155</v>
      </c>
      <c r="I46" s="34"/>
      <c r="K46" s="31"/>
      <c r="M46" s="76"/>
      <c r="O46" s="89"/>
    </row>
    <row r="47" spans="2:15" x14ac:dyDescent="0.25">
      <c r="B47" s="2" t="s">
        <v>59</v>
      </c>
      <c r="G47" s="2" t="s">
        <v>68</v>
      </c>
      <c r="I47" s="32">
        <v>0</v>
      </c>
      <c r="K47" s="31" t="s">
        <v>71</v>
      </c>
      <c r="M47" s="75">
        <v>49.384500000000003</v>
      </c>
      <c r="O47" s="89">
        <f>'Controles ACM'!$I$59</f>
        <v>0.23738768430534685</v>
      </c>
    </row>
    <row r="48" spans="2:15" x14ac:dyDescent="0.25">
      <c r="B48" s="2" t="s">
        <v>60</v>
      </c>
      <c r="G48" s="2" t="s">
        <v>68</v>
      </c>
      <c r="I48" s="35">
        <v>0</v>
      </c>
      <c r="K48" s="31" t="s">
        <v>71</v>
      </c>
      <c r="M48" s="75">
        <v>49.384500000000003</v>
      </c>
      <c r="O48" s="89">
        <f>'Controles ACM'!$I$59</f>
        <v>0.23738768430534685</v>
      </c>
    </row>
    <row r="49" spans="2:15" x14ac:dyDescent="0.25">
      <c r="B49" s="2" t="s">
        <v>61</v>
      </c>
      <c r="G49" s="2" t="s">
        <v>68</v>
      </c>
      <c r="I49" s="35">
        <v>0</v>
      </c>
      <c r="K49" s="31" t="s">
        <v>71</v>
      </c>
      <c r="M49" s="75">
        <v>49.384500000000003</v>
      </c>
      <c r="O49" s="89">
        <f>'Controles ACM'!$I$59</f>
        <v>0.23738768430534685</v>
      </c>
    </row>
    <row r="50" spans="2:15" x14ac:dyDescent="0.25">
      <c r="B50" s="2" t="s">
        <v>62</v>
      </c>
      <c r="G50" s="2" t="s">
        <v>68</v>
      </c>
      <c r="I50" s="33">
        <v>1</v>
      </c>
      <c r="K50" s="31" t="s">
        <v>71</v>
      </c>
      <c r="M50" s="75">
        <v>49.384500000000003</v>
      </c>
      <c r="O50" s="89">
        <f>'Controles ACM'!$I$59</f>
        <v>0.23738768430534685</v>
      </c>
    </row>
    <row r="51" spans="2:15" x14ac:dyDescent="0.25">
      <c r="I51" s="34"/>
      <c r="K51" s="31"/>
      <c r="M51" s="34"/>
      <c r="O51" s="89"/>
    </row>
    <row r="52" spans="2:15" x14ac:dyDescent="0.25">
      <c r="I52" s="34"/>
      <c r="K52" s="31"/>
      <c r="M52" s="34"/>
      <c r="O52" s="89"/>
    </row>
    <row r="53" spans="2:15" x14ac:dyDescent="0.25">
      <c r="B53" s="20" t="s">
        <v>63</v>
      </c>
      <c r="I53" s="34"/>
      <c r="K53" s="31"/>
      <c r="M53" s="34"/>
      <c r="O53" s="89"/>
    </row>
    <row r="54" spans="2:15" x14ac:dyDescent="0.25">
      <c r="I54" s="34"/>
      <c r="K54" s="31"/>
      <c r="M54" s="34"/>
      <c r="O54" s="89"/>
    </row>
    <row r="55" spans="2:15" x14ac:dyDescent="0.25">
      <c r="B55" s="20" t="s">
        <v>156</v>
      </c>
      <c r="I55" s="34"/>
      <c r="K55" s="31"/>
      <c r="M55" s="34"/>
      <c r="O55" s="89"/>
    </row>
    <row r="56" spans="2:15" x14ac:dyDescent="0.25">
      <c r="B56" s="2" t="s">
        <v>157</v>
      </c>
      <c r="G56" s="2" t="s">
        <v>68</v>
      </c>
      <c r="I56" s="32">
        <v>0</v>
      </c>
      <c r="K56" s="31" t="s">
        <v>71</v>
      </c>
      <c r="M56" s="75">
        <v>804.66</v>
      </c>
      <c r="O56" s="89">
        <f>'Controles ACM'!$I$59</f>
        <v>0.23738768430534685</v>
      </c>
    </row>
    <row r="57" spans="2:15" x14ac:dyDescent="0.25">
      <c r="B57" s="2" t="s">
        <v>158</v>
      </c>
      <c r="G57" s="2" t="s">
        <v>68</v>
      </c>
      <c r="I57" s="35">
        <v>0</v>
      </c>
      <c r="K57" s="31" t="s">
        <v>71</v>
      </c>
      <c r="M57" s="75">
        <v>1486.92</v>
      </c>
      <c r="O57" s="89">
        <f>'Controles ACM'!$I$59</f>
        <v>0.23738768430534685</v>
      </c>
    </row>
    <row r="58" spans="2:15" x14ac:dyDescent="0.25">
      <c r="B58" s="2" t="s">
        <v>159</v>
      </c>
      <c r="G58" s="2" t="s">
        <v>68</v>
      </c>
      <c r="I58" s="33">
        <v>0</v>
      </c>
      <c r="K58" s="31" t="s">
        <v>71</v>
      </c>
      <c r="M58" s="75">
        <v>1486.92</v>
      </c>
      <c r="O58" s="89">
        <f>'Controles ACM'!$I$59</f>
        <v>0.23738768430534685</v>
      </c>
    </row>
    <row r="59" spans="2:15" x14ac:dyDescent="0.25">
      <c r="I59" s="34"/>
      <c r="K59" s="31"/>
      <c r="O59" s="89"/>
    </row>
    <row r="60" spans="2:15" x14ac:dyDescent="0.25">
      <c r="B60" s="20" t="s">
        <v>160</v>
      </c>
      <c r="I60" s="34"/>
      <c r="K60" s="31"/>
      <c r="M60" s="34"/>
      <c r="O60" s="89"/>
    </row>
    <row r="61" spans="2:15" x14ac:dyDescent="0.25">
      <c r="B61" s="2" t="s">
        <v>157</v>
      </c>
      <c r="G61" s="2" t="s">
        <v>68</v>
      </c>
      <c r="I61" s="32">
        <v>86.928291864401729</v>
      </c>
      <c r="K61" s="31" t="s">
        <v>71</v>
      </c>
      <c r="M61" s="75">
        <v>804.66</v>
      </c>
      <c r="O61" s="89">
        <f>'Controles ACM'!$I$59</f>
        <v>0.23738768430534685</v>
      </c>
    </row>
    <row r="62" spans="2:15" x14ac:dyDescent="0.25">
      <c r="B62" s="2" t="s">
        <v>158</v>
      </c>
      <c r="G62" s="2" t="s">
        <v>68</v>
      </c>
      <c r="I62" s="35">
        <v>55.58907913255532</v>
      </c>
      <c r="K62" s="31" t="s">
        <v>71</v>
      </c>
      <c r="M62" s="75">
        <v>1486.92</v>
      </c>
      <c r="O62" s="89">
        <f>'Controles ACM'!$I$59</f>
        <v>0.23738768430534685</v>
      </c>
    </row>
    <row r="63" spans="2:15" x14ac:dyDescent="0.25">
      <c r="B63" s="2" t="s">
        <v>159</v>
      </c>
      <c r="G63" s="2" t="s">
        <v>68</v>
      </c>
      <c r="I63" s="33">
        <v>9.6779580293229781</v>
      </c>
      <c r="K63" s="31" t="s">
        <v>71</v>
      </c>
      <c r="M63" s="75">
        <v>1486.92</v>
      </c>
      <c r="O63" s="89">
        <f>'Controles ACM'!$I$59</f>
        <v>0.23738768430534685</v>
      </c>
    </row>
    <row r="64" spans="2:15" x14ac:dyDescent="0.25">
      <c r="I64" s="34"/>
      <c r="K64" s="31"/>
      <c r="O64" s="89"/>
    </row>
    <row r="65" spans="2:15" x14ac:dyDescent="0.25">
      <c r="B65" s="20" t="s">
        <v>161</v>
      </c>
      <c r="I65" s="34"/>
      <c r="K65" s="31"/>
      <c r="M65" s="34"/>
      <c r="O65" s="89"/>
    </row>
    <row r="66" spans="2:15" x14ac:dyDescent="0.25">
      <c r="B66" s="2" t="s">
        <v>157</v>
      </c>
      <c r="G66" s="2" t="s">
        <v>68</v>
      </c>
      <c r="I66" s="32">
        <v>159.99758062541775</v>
      </c>
      <c r="K66" s="31" t="s">
        <v>71</v>
      </c>
      <c r="M66" s="75">
        <v>1486.92</v>
      </c>
      <c r="O66" s="89">
        <f>'Controles ACM'!$I$59</f>
        <v>0.23738768430534685</v>
      </c>
    </row>
    <row r="67" spans="2:15" x14ac:dyDescent="0.25">
      <c r="B67" s="2" t="s">
        <v>158</v>
      </c>
      <c r="G67" s="2" t="s">
        <v>68</v>
      </c>
      <c r="I67" s="35">
        <v>642.31469482524528</v>
      </c>
      <c r="K67" s="31" t="s">
        <v>71</v>
      </c>
      <c r="M67" s="75">
        <v>1486.92</v>
      </c>
      <c r="O67" s="89">
        <f>'Controles ACM'!$I$59</f>
        <v>0.23738768430534685</v>
      </c>
    </row>
    <row r="68" spans="2:15" x14ac:dyDescent="0.25">
      <c r="B68" s="2" t="s">
        <v>162</v>
      </c>
      <c r="G68" s="2" t="s">
        <v>68</v>
      </c>
      <c r="I68" s="33">
        <v>91.712398584640411</v>
      </c>
      <c r="K68" s="31" t="s">
        <v>71</v>
      </c>
      <c r="M68" s="75">
        <v>1486.92</v>
      </c>
      <c r="O68" s="89">
        <f>'Controles ACM'!$I$59</f>
        <v>0.23738768430534685</v>
      </c>
    </row>
    <row r="69" spans="2:15" x14ac:dyDescent="0.25">
      <c r="I69" s="34"/>
      <c r="K69" s="31"/>
      <c r="O69" s="89"/>
    </row>
    <row r="70" spans="2:15" x14ac:dyDescent="0.25">
      <c r="B70" s="20" t="s">
        <v>163</v>
      </c>
      <c r="I70" s="34"/>
      <c r="K70" s="31"/>
      <c r="M70" s="34"/>
      <c r="O70" s="89"/>
    </row>
    <row r="71" spans="2:15" x14ac:dyDescent="0.25">
      <c r="B71" s="2" t="s">
        <v>157</v>
      </c>
      <c r="G71" s="2" t="s">
        <v>68</v>
      </c>
      <c r="I71" s="32">
        <v>6.1936817125042323</v>
      </c>
      <c r="K71" s="31" t="s">
        <v>71</v>
      </c>
      <c r="M71" s="75">
        <v>1486.92</v>
      </c>
      <c r="O71" s="89">
        <f>'Controles ACM'!$I$59</f>
        <v>0.23738768430534685</v>
      </c>
    </row>
    <row r="72" spans="2:15" x14ac:dyDescent="0.25">
      <c r="B72" s="2" t="s">
        <v>158</v>
      </c>
      <c r="G72" s="2" t="s">
        <v>68</v>
      </c>
      <c r="I72" s="35">
        <v>162.8566893957597</v>
      </c>
      <c r="K72" s="31" t="s">
        <v>71</v>
      </c>
      <c r="M72" s="75">
        <v>1486.92</v>
      </c>
      <c r="O72" s="89">
        <f>'Controles ACM'!$I$59</f>
        <v>0.23738768430534685</v>
      </c>
    </row>
    <row r="73" spans="2:15" x14ac:dyDescent="0.25">
      <c r="B73" s="2" t="s">
        <v>162</v>
      </c>
      <c r="G73" s="2" t="s">
        <v>68</v>
      </c>
      <c r="I73" s="33">
        <v>133.81279580594421</v>
      </c>
      <c r="K73" s="31" t="s">
        <v>71</v>
      </c>
      <c r="M73" s="75">
        <v>1486.92</v>
      </c>
      <c r="O73" s="89">
        <f>'Controles ACM'!$I$59</f>
        <v>0.23738768430534685</v>
      </c>
    </row>
    <row r="74" spans="2:15" x14ac:dyDescent="0.25">
      <c r="I74" s="34"/>
      <c r="K74" s="31"/>
      <c r="M74" s="34"/>
      <c r="O74" s="89"/>
    </row>
    <row r="75" spans="2:15" x14ac:dyDescent="0.25">
      <c r="I75" s="34"/>
      <c r="K75" s="31"/>
      <c r="M75" s="34"/>
      <c r="O75" s="89"/>
    </row>
    <row r="76" spans="2:15" x14ac:dyDescent="0.25">
      <c r="B76" s="20" t="s">
        <v>64</v>
      </c>
      <c r="I76" s="34"/>
      <c r="K76" s="31"/>
      <c r="M76" s="34"/>
      <c r="O76" s="89"/>
    </row>
    <row r="77" spans="2:15" x14ac:dyDescent="0.25">
      <c r="I77" s="34"/>
      <c r="K77" s="31"/>
      <c r="M77" s="34"/>
      <c r="O77" s="89"/>
    </row>
    <row r="78" spans="2:15" x14ac:dyDescent="0.25">
      <c r="B78" s="20" t="s">
        <v>154</v>
      </c>
      <c r="I78" s="34"/>
      <c r="K78" s="31"/>
      <c r="M78" s="34"/>
      <c r="O78" s="89"/>
    </row>
    <row r="79" spans="2:15" x14ac:dyDescent="0.25">
      <c r="B79" s="2" t="s">
        <v>59</v>
      </c>
      <c r="G79" s="2" t="s">
        <v>68</v>
      </c>
      <c r="I79" s="32">
        <v>473</v>
      </c>
      <c r="K79" s="31" t="s">
        <v>71</v>
      </c>
      <c r="M79" s="74">
        <v>1544</v>
      </c>
      <c r="O79" s="89">
        <f>'Controles ACM'!$I$60</f>
        <v>6.3333751516704062E-2</v>
      </c>
    </row>
    <row r="80" spans="2:15" x14ac:dyDescent="0.25">
      <c r="B80" s="2" t="s">
        <v>60</v>
      </c>
      <c r="G80" s="2" t="s">
        <v>68</v>
      </c>
      <c r="I80" s="35">
        <v>0</v>
      </c>
      <c r="K80" s="31" t="s">
        <v>71</v>
      </c>
      <c r="M80" s="74">
        <v>3827</v>
      </c>
      <c r="O80" s="89">
        <f>'Controles ACM'!$I$60</f>
        <v>6.3333751516704062E-2</v>
      </c>
    </row>
    <row r="81" spans="2:15" x14ac:dyDescent="0.25">
      <c r="B81" s="2" t="s">
        <v>61</v>
      </c>
      <c r="G81" s="2" t="s">
        <v>68</v>
      </c>
      <c r="I81" s="35">
        <v>0</v>
      </c>
      <c r="K81" s="31" t="s">
        <v>71</v>
      </c>
      <c r="M81" s="74">
        <v>5332</v>
      </c>
      <c r="O81" s="89">
        <f>'Controles ACM'!$I$60</f>
        <v>6.3333751516704062E-2</v>
      </c>
    </row>
    <row r="82" spans="2:15" x14ac:dyDescent="0.25">
      <c r="B82" s="2" t="s">
        <v>62</v>
      </c>
      <c r="G82" s="2" t="s">
        <v>68</v>
      </c>
      <c r="I82" s="33">
        <v>2</v>
      </c>
      <c r="K82" s="31" t="s">
        <v>71</v>
      </c>
      <c r="M82" s="74">
        <v>5515</v>
      </c>
      <c r="O82" s="89">
        <f>'Controles ACM'!$I$60</f>
        <v>6.3333751516704062E-2</v>
      </c>
    </row>
    <row r="83" spans="2:15" x14ac:dyDescent="0.25">
      <c r="I83" s="34"/>
      <c r="K83" s="31"/>
      <c r="M83" s="34"/>
      <c r="O83" s="89"/>
    </row>
    <row r="84" spans="2:15" x14ac:dyDescent="0.25">
      <c r="B84" s="20" t="s">
        <v>155</v>
      </c>
      <c r="I84" s="34"/>
      <c r="K84" s="31"/>
      <c r="M84" s="34"/>
      <c r="O84" s="89"/>
    </row>
    <row r="85" spans="2:15" x14ac:dyDescent="0.25">
      <c r="B85" s="2" t="s">
        <v>59</v>
      </c>
      <c r="G85" s="2" t="s">
        <v>68</v>
      </c>
      <c r="I85" s="32">
        <v>0</v>
      </c>
      <c r="K85" s="31" t="s">
        <v>71</v>
      </c>
      <c r="M85" s="74">
        <v>1544</v>
      </c>
      <c r="O85" s="89">
        <f>'Controles ACM'!$I$60</f>
        <v>6.3333751516704062E-2</v>
      </c>
    </row>
    <row r="86" spans="2:15" x14ac:dyDescent="0.25">
      <c r="B86" s="2" t="s">
        <v>60</v>
      </c>
      <c r="G86" s="2" t="s">
        <v>68</v>
      </c>
      <c r="I86" s="35">
        <v>0</v>
      </c>
      <c r="K86" s="31" t="s">
        <v>71</v>
      </c>
      <c r="M86" s="74">
        <v>3827</v>
      </c>
      <c r="O86" s="89">
        <f>'Controles ACM'!$I$60</f>
        <v>6.3333751516704062E-2</v>
      </c>
    </row>
    <row r="87" spans="2:15" x14ac:dyDescent="0.25">
      <c r="B87" s="2" t="s">
        <v>61</v>
      </c>
      <c r="G87" s="2" t="s">
        <v>68</v>
      </c>
      <c r="I87" s="35">
        <v>0</v>
      </c>
      <c r="K87" s="31" t="s">
        <v>71</v>
      </c>
      <c r="M87" s="74">
        <v>5332</v>
      </c>
      <c r="O87" s="89">
        <f>'Controles ACM'!$I$60</f>
        <v>6.3333751516704062E-2</v>
      </c>
    </row>
    <row r="88" spans="2:15" x14ac:dyDescent="0.25">
      <c r="B88" s="2" t="s">
        <v>62</v>
      </c>
      <c r="G88" s="2" t="s">
        <v>68</v>
      </c>
      <c r="I88" s="33">
        <v>0</v>
      </c>
      <c r="K88" s="31" t="s">
        <v>71</v>
      </c>
      <c r="M88" s="74">
        <v>5515</v>
      </c>
      <c r="O88" s="89">
        <f>'Controles ACM'!$I$60</f>
        <v>6.3333751516704062E-2</v>
      </c>
    </row>
    <row r="89" spans="2:15" x14ac:dyDescent="0.25">
      <c r="I89" s="34"/>
      <c r="K89" s="31"/>
      <c r="M89" s="34"/>
      <c r="O89" s="89"/>
    </row>
    <row r="90" spans="2:15" x14ac:dyDescent="0.25">
      <c r="I90" s="34"/>
      <c r="K90" s="31"/>
      <c r="M90" s="34"/>
      <c r="O90" s="89"/>
    </row>
    <row r="91" spans="2:15" x14ac:dyDescent="0.25">
      <c r="B91" s="20" t="s">
        <v>65</v>
      </c>
      <c r="I91" s="34"/>
      <c r="K91" s="31"/>
      <c r="M91" s="34"/>
      <c r="O91" s="89"/>
    </row>
    <row r="92" spans="2:15" x14ac:dyDescent="0.25">
      <c r="I92" s="34"/>
      <c r="K92" s="31"/>
      <c r="M92" s="34"/>
      <c r="O92" s="89"/>
    </row>
    <row r="93" spans="2:15" x14ac:dyDescent="0.25">
      <c r="B93" s="20" t="s">
        <v>154</v>
      </c>
      <c r="I93" s="34"/>
      <c r="K93" s="31"/>
      <c r="M93" s="34"/>
      <c r="O93" s="89"/>
    </row>
    <row r="94" spans="2:15" x14ac:dyDescent="0.25">
      <c r="B94" s="2" t="s">
        <v>59</v>
      </c>
      <c r="G94" s="2" t="s">
        <v>68</v>
      </c>
      <c r="I94" s="32">
        <v>80</v>
      </c>
      <c r="K94" s="31" t="s">
        <v>72</v>
      </c>
      <c r="M94" s="74">
        <v>90</v>
      </c>
      <c r="O94" s="89">
        <f>'Controles ACM'!$I$60</f>
        <v>6.3333751516704062E-2</v>
      </c>
    </row>
    <row r="95" spans="2:15" x14ac:dyDescent="0.25">
      <c r="B95" s="2" t="s">
        <v>60</v>
      </c>
      <c r="G95" s="2" t="s">
        <v>68</v>
      </c>
      <c r="I95" s="35">
        <v>0</v>
      </c>
      <c r="K95" s="31" t="s">
        <v>72</v>
      </c>
      <c r="M95" s="74">
        <v>74</v>
      </c>
      <c r="O95" s="89">
        <f>'Controles ACM'!$I$60</f>
        <v>6.3333751516704062E-2</v>
      </c>
    </row>
    <row r="96" spans="2:15" x14ac:dyDescent="0.25">
      <c r="B96" s="2" t="s">
        <v>61</v>
      </c>
      <c r="G96" s="2" t="s">
        <v>68</v>
      </c>
      <c r="I96" s="35">
        <v>0</v>
      </c>
      <c r="K96" s="31" t="s">
        <v>72</v>
      </c>
      <c r="M96" s="74">
        <v>74</v>
      </c>
      <c r="O96" s="89">
        <f>'Controles ACM'!$I$60</f>
        <v>6.3333751516704062E-2</v>
      </c>
    </row>
    <row r="97" spans="2:15" x14ac:dyDescent="0.25">
      <c r="B97" s="2" t="s">
        <v>62</v>
      </c>
      <c r="G97" s="2" t="s">
        <v>68</v>
      </c>
      <c r="I97" s="33">
        <v>180</v>
      </c>
      <c r="K97" s="31" t="s">
        <v>72</v>
      </c>
      <c r="M97" s="74">
        <v>74</v>
      </c>
      <c r="O97" s="89">
        <f>'Controles ACM'!$I$60</f>
        <v>6.3333751516704062E-2</v>
      </c>
    </row>
    <row r="98" spans="2:15" x14ac:dyDescent="0.25">
      <c r="I98" s="34"/>
      <c r="K98" s="31"/>
      <c r="M98" s="34"/>
      <c r="O98" s="89"/>
    </row>
    <row r="99" spans="2:15" x14ac:dyDescent="0.25">
      <c r="B99" s="20" t="s">
        <v>155</v>
      </c>
      <c r="I99" s="34"/>
      <c r="K99" s="31"/>
      <c r="M99" s="34"/>
      <c r="O99" s="89"/>
    </row>
    <row r="100" spans="2:15" x14ac:dyDescent="0.25">
      <c r="B100" s="2" t="s">
        <v>59</v>
      </c>
      <c r="G100" s="2" t="s">
        <v>68</v>
      </c>
      <c r="I100" s="32">
        <v>0</v>
      </c>
      <c r="K100" s="31" t="s">
        <v>72</v>
      </c>
      <c r="M100" s="74">
        <v>90</v>
      </c>
      <c r="O100" s="89">
        <f>'Controles ACM'!$I$60</f>
        <v>6.3333751516704062E-2</v>
      </c>
    </row>
    <row r="101" spans="2:15" x14ac:dyDescent="0.25">
      <c r="B101" s="2" t="s">
        <v>60</v>
      </c>
      <c r="G101" s="2" t="s">
        <v>68</v>
      </c>
      <c r="I101" s="35">
        <v>0</v>
      </c>
      <c r="K101" s="31" t="s">
        <v>72</v>
      </c>
      <c r="M101" s="74">
        <v>74</v>
      </c>
      <c r="O101" s="89">
        <f>'Controles ACM'!$I$60</f>
        <v>6.3333751516704062E-2</v>
      </c>
    </row>
    <row r="102" spans="2:15" x14ac:dyDescent="0.25">
      <c r="B102" s="2" t="s">
        <v>61</v>
      </c>
      <c r="G102" s="2" t="s">
        <v>68</v>
      </c>
      <c r="I102" s="35">
        <v>0</v>
      </c>
      <c r="K102" s="31" t="s">
        <v>72</v>
      </c>
      <c r="M102" s="74">
        <v>74</v>
      </c>
      <c r="O102" s="89">
        <f>'Controles ACM'!$I$60</f>
        <v>6.3333751516704062E-2</v>
      </c>
    </row>
    <row r="103" spans="2:15" x14ac:dyDescent="0.25">
      <c r="B103" s="2" t="s">
        <v>62</v>
      </c>
      <c r="G103" s="2" t="s">
        <v>68</v>
      </c>
      <c r="I103" s="33">
        <v>0</v>
      </c>
      <c r="K103" s="31" t="s">
        <v>72</v>
      </c>
      <c r="M103" s="74">
        <v>74</v>
      </c>
      <c r="O103" s="89">
        <f>'Controles ACM'!$I$60</f>
        <v>6.3333751516704062E-2</v>
      </c>
    </row>
    <row r="104" spans="2:15" x14ac:dyDescent="0.25">
      <c r="I104" s="34"/>
      <c r="K104" s="31"/>
      <c r="M104" s="34"/>
      <c r="O104" s="89"/>
    </row>
    <row r="105" spans="2:15" x14ac:dyDescent="0.25">
      <c r="I105" s="34"/>
      <c r="K105" s="31"/>
      <c r="M105" s="34"/>
      <c r="O105" s="89"/>
    </row>
    <row r="106" spans="2:15" x14ac:dyDescent="0.25">
      <c r="B106" s="20" t="s">
        <v>164</v>
      </c>
      <c r="I106" s="34"/>
      <c r="K106" s="31"/>
      <c r="M106" s="34"/>
      <c r="O106" s="89"/>
    </row>
    <row r="107" spans="2:15" x14ac:dyDescent="0.25">
      <c r="I107" s="34"/>
      <c r="K107" s="31"/>
      <c r="M107" s="34"/>
      <c r="O107" s="89"/>
    </row>
    <row r="108" spans="2:15" x14ac:dyDescent="0.25">
      <c r="B108" s="20" t="s">
        <v>156</v>
      </c>
      <c r="I108" s="34"/>
      <c r="K108" s="31"/>
      <c r="M108" s="34"/>
      <c r="O108" s="89"/>
    </row>
    <row r="109" spans="2:15" x14ac:dyDescent="0.25">
      <c r="B109" s="2" t="s">
        <v>157</v>
      </c>
      <c r="G109" s="2" t="s">
        <v>68</v>
      </c>
      <c r="I109" s="32">
        <v>0</v>
      </c>
      <c r="K109" s="31" t="s">
        <v>71</v>
      </c>
      <c r="M109" s="75">
        <v>7520</v>
      </c>
      <c r="O109" s="89">
        <f>'Controles ACM'!$I$60</f>
        <v>6.3333751516704062E-2</v>
      </c>
    </row>
    <row r="110" spans="2:15" x14ac:dyDescent="0.25">
      <c r="B110" s="2" t="s">
        <v>158</v>
      </c>
      <c r="G110" s="2" t="s">
        <v>68</v>
      </c>
      <c r="I110" s="35">
        <v>0</v>
      </c>
      <c r="K110" s="31" t="s">
        <v>71</v>
      </c>
      <c r="M110" s="75">
        <v>31725</v>
      </c>
      <c r="O110" s="89">
        <f>'Controles ACM'!$I$60</f>
        <v>6.3333751516704062E-2</v>
      </c>
    </row>
    <row r="111" spans="2:15" x14ac:dyDescent="0.25">
      <c r="B111" s="2" t="s">
        <v>159</v>
      </c>
      <c r="G111" s="2" t="s">
        <v>68</v>
      </c>
      <c r="I111" s="33">
        <v>0</v>
      </c>
      <c r="K111" s="31" t="s">
        <v>71</v>
      </c>
      <c r="M111" s="75">
        <v>31725</v>
      </c>
      <c r="O111" s="89">
        <f>'Controles ACM'!$I$60</f>
        <v>6.3333751516704062E-2</v>
      </c>
    </row>
    <row r="112" spans="2:15" x14ac:dyDescent="0.25">
      <c r="I112" s="34"/>
      <c r="K112" s="31"/>
      <c r="O112" s="89"/>
    </row>
    <row r="113" spans="2:15" x14ac:dyDescent="0.25">
      <c r="B113" s="20" t="s">
        <v>160</v>
      </c>
      <c r="I113" s="34"/>
      <c r="K113" s="31"/>
      <c r="M113" s="34"/>
      <c r="O113" s="89"/>
    </row>
    <row r="114" spans="2:15" x14ac:dyDescent="0.25">
      <c r="B114" s="2" t="s">
        <v>157</v>
      </c>
      <c r="G114" s="2" t="s">
        <v>68</v>
      </c>
      <c r="I114" s="32">
        <v>3</v>
      </c>
      <c r="K114" s="31" t="s">
        <v>71</v>
      </c>
      <c r="M114" s="75">
        <v>7520</v>
      </c>
      <c r="O114" s="89">
        <f>'Controles ACM'!$I$60</f>
        <v>6.3333751516704062E-2</v>
      </c>
    </row>
    <row r="115" spans="2:15" x14ac:dyDescent="0.25">
      <c r="B115" s="2" t="s">
        <v>158</v>
      </c>
      <c r="G115" s="2" t="s">
        <v>68</v>
      </c>
      <c r="I115" s="35">
        <v>0</v>
      </c>
      <c r="K115" s="31" t="s">
        <v>71</v>
      </c>
      <c r="M115" s="75">
        <v>31725</v>
      </c>
      <c r="O115" s="89">
        <f>'Controles ACM'!$I$60</f>
        <v>6.3333751516704062E-2</v>
      </c>
    </row>
    <row r="116" spans="2:15" x14ac:dyDescent="0.25">
      <c r="B116" s="2" t="s">
        <v>159</v>
      </c>
      <c r="G116" s="2" t="s">
        <v>68</v>
      </c>
      <c r="I116" s="33">
        <v>0</v>
      </c>
      <c r="K116" s="31" t="s">
        <v>71</v>
      </c>
      <c r="M116" s="75">
        <v>31725</v>
      </c>
      <c r="O116" s="89">
        <f>'Controles ACM'!$I$60</f>
        <v>6.3333751516704062E-2</v>
      </c>
    </row>
    <row r="117" spans="2:15" x14ac:dyDescent="0.25">
      <c r="I117" s="34"/>
      <c r="K117" s="31"/>
      <c r="O117" s="89"/>
    </row>
    <row r="118" spans="2:15" x14ac:dyDescent="0.25">
      <c r="B118" s="20" t="s">
        <v>161</v>
      </c>
      <c r="I118" s="34"/>
      <c r="K118" s="31"/>
      <c r="M118" s="34"/>
      <c r="O118" s="89"/>
    </row>
    <row r="119" spans="2:15" x14ac:dyDescent="0.25">
      <c r="B119" s="2" t="s">
        <v>157</v>
      </c>
      <c r="G119" s="2" t="s">
        <v>68</v>
      </c>
      <c r="I119" s="32">
        <v>0</v>
      </c>
      <c r="K119" s="31" t="s">
        <v>71</v>
      </c>
      <c r="M119" s="75">
        <v>31725</v>
      </c>
      <c r="O119" s="89">
        <f>'Controles ACM'!$I$60</f>
        <v>6.3333751516704062E-2</v>
      </c>
    </row>
    <row r="120" spans="2:15" x14ac:dyDescent="0.25">
      <c r="B120" s="2" t="s">
        <v>158</v>
      </c>
      <c r="G120" s="2" t="s">
        <v>68</v>
      </c>
      <c r="I120" s="35">
        <v>0</v>
      </c>
      <c r="K120" s="31" t="s">
        <v>71</v>
      </c>
      <c r="M120" s="75">
        <v>31725</v>
      </c>
      <c r="O120" s="89">
        <f>'Controles ACM'!$I$60</f>
        <v>6.3333751516704062E-2</v>
      </c>
    </row>
    <row r="121" spans="2:15" x14ac:dyDescent="0.25">
      <c r="B121" s="2" t="s">
        <v>162</v>
      </c>
      <c r="G121" s="2" t="s">
        <v>68</v>
      </c>
      <c r="I121" s="33">
        <v>0</v>
      </c>
      <c r="K121" s="31" t="s">
        <v>71</v>
      </c>
      <c r="M121" s="75">
        <v>31725</v>
      </c>
      <c r="O121" s="89">
        <f>'Controles ACM'!$I$60</f>
        <v>6.3333751516704062E-2</v>
      </c>
    </row>
    <row r="122" spans="2:15" x14ac:dyDescent="0.25">
      <c r="I122" s="34"/>
      <c r="K122" s="31"/>
      <c r="O122" s="89"/>
    </row>
    <row r="123" spans="2:15" x14ac:dyDescent="0.25">
      <c r="B123" s="20" t="s">
        <v>163</v>
      </c>
      <c r="I123" s="34"/>
      <c r="K123" s="31"/>
      <c r="M123" s="34"/>
      <c r="O123" s="89"/>
    </row>
    <row r="124" spans="2:15" x14ac:dyDescent="0.25">
      <c r="B124" s="2" t="s">
        <v>157</v>
      </c>
      <c r="G124" s="2" t="s">
        <v>68</v>
      </c>
      <c r="I124" s="32">
        <v>1</v>
      </c>
      <c r="K124" s="31" t="s">
        <v>71</v>
      </c>
      <c r="M124" s="75">
        <v>31725</v>
      </c>
      <c r="O124" s="89">
        <f>'Controles ACM'!$I$60</f>
        <v>6.3333751516704062E-2</v>
      </c>
    </row>
    <row r="125" spans="2:15" x14ac:dyDescent="0.25">
      <c r="B125" s="2" t="s">
        <v>158</v>
      </c>
      <c r="G125" s="2" t="s">
        <v>68</v>
      </c>
      <c r="I125" s="35">
        <v>4</v>
      </c>
      <c r="K125" s="31" t="s">
        <v>71</v>
      </c>
      <c r="M125" s="75">
        <v>31725</v>
      </c>
      <c r="O125" s="89">
        <f>'Controles ACM'!$I$60</f>
        <v>6.3333751516704062E-2</v>
      </c>
    </row>
    <row r="126" spans="2:15" x14ac:dyDescent="0.25">
      <c r="B126" s="2" t="s">
        <v>162</v>
      </c>
      <c r="G126" s="2" t="s">
        <v>68</v>
      </c>
      <c r="I126" s="33">
        <v>1</v>
      </c>
      <c r="K126" s="31" t="s">
        <v>71</v>
      </c>
      <c r="M126" s="75">
        <v>31725</v>
      </c>
      <c r="O126" s="89">
        <f>'Controles ACM'!$I$60</f>
        <v>6.3333751516704062E-2</v>
      </c>
    </row>
    <row r="127" spans="2:15" x14ac:dyDescent="0.25">
      <c r="I127" s="34"/>
      <c r="K127" s="31"/>
      <c r="M127" s="34"/>
      <c r="O127" s="89"/>
    </row>
    <row r="128" spans="2:15" x14ac:dyDescent="0.25">
      <c r="I128" s="34"/>
      <c r="K128" s="31"/>
      <c r="M128" s="34"/>
      <c r="O128" s="89"/>
    </row>
    <row r="129" spans="2:15" x14ac:dyDescent="0.25">
      <c r="B129" s="20" t="s">
        <v>151</v>
      </c>
      <c r="I129" s="34"/>
      <c r="K129" s="31"/>
      <c r="M129" s="34"/>
      <c r="O129" s="89"/>
    </row>
    <row r="130" spans="2:15" x14ac:dyDescent="0.25">
      <c r="I130" s="34"/>
      <c r="K130" s="31"/>
      <c r="M130" s="34"/>
      <c r="O130" s="89"/>
    </row>
    <row r="131" spans="2:15" x14ac:dyDescent="0.25">
      <c r="B131" s="20" t="s">
        <v>156</v>
      </c>
      <c r="I131" s="34"/>
      <c r="K131" s="31"/>
      <c r="M131" s="34"/>
      <c r="O131" s="89"/>
    </row>
    <row r="132" spans="2:15" x14ac:dyDescent="0.25">
      <c r="B132" s="2" t="s">
        <v>157</v>
      </c>
      <c r="G132" s="2" t="s">
        <v>68</v>
      </c>
      <c r="I132" s="32">
        <v>0</v>
      </c>
      <c r="K132" s="31" t="s">
        <v>71</v>
      </c>
      <c r="M132" s="75">
        <v>184</v>
      </c>
      <c r="O132" s="89">
        <f>'Controles ACM'!$I$60</f>
        <v>6.3333751516704062E-2</v>
      </c>
    </row>
    <row r="133" spans="2:15" x14ac:dyDescent="0.25">
      <c r="B133" s="2" t="s">
        <v>158</v>
      </c>
      <c r="G133" s="2" t="s">
        <v>68</v>
      </c>
      <c r="I133" s="35">
        <v>0</v>
      </c>
      <c r="K133" s="31" t="s">
        <v>71</v>
      </c>
      <c r="M133" s="75">
        <v>184</v>
      </c>
      <c r="O133" s="89">
        <f>'Controles ACM'!$I$60</f>
        <v>6.3333751516704062E-2</v>
      </c>
    </row>
    <row r="134" spans="2:15" x14ac:dyDescent="0.25">
      <c r="B134" s="2" t="s">
        <v>159</v>
      </c>
      <c r="G134" s="2" t="s">
        <v>68</v>
      </c>
      <c r="I134" s="33">
        <v>0</v>
      </c>
      <c r="K134" s="31" t="s">
        <v>71</v>
      </c>
      <c r="M134" s="75">
        <v>184</v>
      </c>
      <c r="O134" s="89">
        <f>'Controles ACM'!$I$60</f>
        <v>6.3333751516704062E-2</v>
      </c>
    </row>
    <row r="135" spans="2:15" x14ac:dyDescent="0.25">
      <c r="I135" s="34"/>
      <c r="K135" s="31"/>
      <c r="O135" s="89"/>
    </row>
    <row r="136" spans="2:15" x14ac:dyDescent="0.25">
      <c r="B136" s="20" t="s">
        <v>160</v>
      </c>
      <c r="I136" s="34"/>
      <c r="K136" s="31"/>
      <c r="M136" s="34"/>
      <c r="O136" s="89"/>
    </row>
    <row r="137" spans="2:15" x14ac:dyDescent="0.25">
      <c r="B137" s="2" t="s">
        <v>157</v>
      </c>
      <c r="G137" s="2" t="s">
        <v>68</v>
      </c>
      <c r="I137" s="32">
        <v>0</v>
      </c>
      <c r="K137" s="31" t="s">
        <v>71</v>
      </c>
      <c r="M137" s="75">
        <v>184</v>
      </c>
      <c r="O137" s="89">
        <f>'Controles ACM'!$I$60</f>
        <v>6.3333751516704062E-2</v>
      </c>
    </row>
    <row r="138" spans="2:15" x14ac:dyDescent="0.25">
      <c r="B138" s="2" t="s">
        <v>158</v>
      </c>
      <c r="G138" s="2" t="s">
        <v>68</v>
      </c>
      <c r="I138" s="35">
        <v>0</v>
      </c>
      <c r="K138" s="31" t="s">
        <v>71</v>
      </c>
      <c r="M138" s="75">
        <v>184</v>
      </c>
      <c r="O138" s="89">
        <f>'Controles ACM'!$I$60</f>
        <v>6.3333751516704062E-2</v>
      </c>
    </row>
    <row r="139" spans="2:15" x14ac:dyDescent="0.25">
      <c r="B139" s="2" t="s">
        <v>159</v>
      </c>
      <c r="G139" s="2" t="s">
        <v>68</v>
      </c>
      <c r="I139" s="33">
        <v>0</v>
      </c>
      <c r="K139" s="31" t="s">
        <v>71</v>
      </c>
      <c r="M139" s="75">
        <v>184</v>
      </c>
      <c r="O139" s="89">
        <f>'Controles ACM'!$I$60</f>
        <v>6.3333751516704062E-2</v>
      </c>
    </row>
    <row r="140" spans="2:15" x14ac:dyDescent="0.25">
      <c r="I140" s="34"/>
      <c r="K140" s="31"/>
      <c r="O140" s="89"/>
    </row>
    <row r="141" spans="2:15" x14ac:dyDescent="0.25">
      <c r="B141" s="20" t="s">
        <v>161</v>
      </c>
      <c r="I141" s="34"/>
      <c r="K141" s="31"/>
      <c r="M141" s="34"/>
      <c r="O141" s="89"/>
    </row>
    <row r="142" spans="2:15" x14ac:dyDescent="0.25">
      <c r="B142" s="2" t="s">
        <v>157</v>
      </c>
      <c r="G142" s="2" t="s">
        <v>68</v>
      </c>
      <c r="I142" s="32">
        <v>0</v>
      </c>
      <c r="K142" s="31" t="s">
        <v>71</v>
      </c>
      <c r="M142" s="75">
        <v>184</v>
      </c>
      <c r="O142" s="89">
        <f>'Controles ACM'!$I$60</f>
        <v>6.3333751516704062E-2</v>
      </c>
    </row>
    <row r="143" spans="2:15" x14ac:dyDescent="0.25">
      <c r="B143" s="2" t="s">
        <v>158</v>
      </c>
      <c r="G143" s="2" t="s">
        <v>68</v>
      </c>
      <c r="I143" s="35">
        <v>0</v>
      </c>
      <c r="K143" s="31" t="s">
        <v>71</v>
      </c>
      <c r="M143" s="75">
        <v>184</v>
      </c>
      <c r="O143" s="89">
        <f>'Controles ACM'!$I$60</f>
        <v>6.3333751516704062E-2</v>
      </c>
    </row>
    <row r="144" spans="2:15" x14ac:dyDescent="0.25">
      <c r="B144" s="2" t="s">
        <v>162</v>
      </c>
      <c r="G144" s="2" t="s">
        <v>68</v>
      </c>
      <c r="I144" s="33">
        <v>0</v>
      </c>
      <c r="K144" s="31" t="s">
        <v>71</v>
      </c>
      <c r="M144" s="75">
        <v>184</v>
      </c>
      <c r="O144" s="89">
        <f>'Controles ACM'!$I$60</f>
        <v>6.3333751516704062E-2</v>
      </c>
    </row>
    <row r="145" spans="2:15" x14ac:dyDescent="0.25">
      <c r="I145" s="34"/>
      <c r="K145" s="31"/>
      <c r="O145" s="89"/>
    </row>
    <row r="146" spans="2:15" x14ac:dyDescent="0.25">
      <c r="B146" s="20" t="s">
        <v>163</v>
      </c>
      <c r="I146" s="34"/>
      <c r="K146" s="31"/>
      <c r="M146" s="34"/>
      <c r="O146" s="89"/>
    </row>
    <row r="147" spans="2:15" x14ac:dyDescent="0.25">
      <c r="B147" s="2" t="s">
        <v>157</v>
      </c>
      <c r="G147" s="2" t="s">
        <v>68</v>
      </c>
      <c r="I147" s="32">
        <v>24</v>
      </c>
      <c r="K147" s="31" t="s">
        <v>71</v>
      </c>
      <c r="M147" s="75">
        <v>184</v>
      </c>
      <c r="O147" s="89">
        <f>'Controles ACM'!$I$60</f>
        <v>6.3333751516704062E-2</v>
      </c>
    </row>
    <row r="148" spans="2:15" x14ac:dyDescent="0.25">
      <c r="B148" s="2" t="s">
        <v>158</v>
      </c>
      <c r="G148" s="2" t="s">
        <v>68</v>
      </c>
      <c r="I148" s="35">
        <v>0</v>
      </c>
      <c r="K148" s="31" t="s">
        <v>71</v>
      </c>
      <c r="M148" s="75">
        <v>184</v>
      </c>
      <c r="O148" s="89">
        <f>'Controles ACM'!$I$60</f>
        <v>6.3333751516704062E-2</v>
      </c>
    </row>
    <row r="149" spans="2:15" x14ac:dyDescent="0.25">
      <c r="B149" s="2" t="s">
        <v>162</v>
      </c>
      <c r="G149" s="2" t="s">
        <v>68</v>
      </c>
      <c r="I149" s="33">
        <v>0</v>
      </c>
      <c r="K149" s="31" t="s">
        <v>71</v>
      </c>
      <c r="M149" s="75">
        <v>184</v>
      </c>
      <c r="O149" s="89">
        <f>'Controles ACM'!$I$60</f>
        <v>6.3333751516704062E-2</v>
      </c>
    </row>
    <row r="150" spans="2:15" x14ac:dyDescent="0.25">
      <c r="I150" s="34"/>
      <c r="K150" s="31"/>
      <c r="O150" s="54"/>
    </row>
    <row r="151" spans="2:15" x14ac:dyDescent="0.25">
      <c r="I151" s="34"/>
      <c r="K151" s="31"/>
      <c r="O151" s="54"/>
    </row>
    <row r="152" spans="2:15" x14ac:dyDescent="0.25">
      <c r="I152" s="34"/>
      <c r="K152" s="31"/>
      <c r="O152" s="54"/>
    </row>
    <row r="153" spans="2:15" x14ac:dyDescent="0.25">
      <c r="I153" s="34"/>
      <c r="K153" s="31"/>
      <c r="O153" s="54"/>
    </row>
    <row r="154" spans="2:15" x14ac:dyDescent="0.25">
      <c r="I154" s="34"/>
      <c r="K154" s="31"/>
      <c r="O154" s="54"/>
    </row>
    <row r="155" spans="2:15" x14ac:dyDescent="0.25">
      <c r="I155" s="34"/>
      <c r="K155" s="31"/>
      <c r="O155" s="54"/>
    </row>
    <row r="156" spans="2:15" x14ac:dyDescent="0.25">
      <c r="I156" s="34"/>
      <c r="K156" s="31"/>
      <c r="O156" s="54"/>
    </row>
    <row r="178" spans="9:9" x14ac:dyDescent="0.25">
      <c r="I178" s="55"/>
    </row>
  </sheetData>
  <phoneticPr fontId="34" type="noConversion"/>
  <conditionalFormatting sqref="D8:D9">
    <cfRule type="containsText" dxfId="9" priority="1" operator="containsText" text="niet">
      <formula>NOT(ISERROR(SEARCH("niet",D8)))</formula>
    </cfRule>
    <cfRule type="endsWith" dxfId="8" priority="2" operator="endsWith" text="Voldoet">
      <formula>RIGHT(D8,LEN("Voldoet"))="Voldoet"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7DC44-EDE6-472C-B9EF-9DD5A2A95476}">
  <sheetPr>
    <tabColor theme="0" tint="-4.9989318521683403E-2"/>
  </sheetPr>
  <dimension ref="A1"/>
  <sheetViews>
    <sheetView showGridLines="0" zoomScale="85" zoomScaleNormal="85" workbookViewId="0"/>
  </sheetViews>
  <sheetFormatPr defaultColWidth="9.109375" defaultRowHeight="13.2" x14ac:dyDescent="0.25"/>
  <cols>
    <col min="1" max="16384" width="9.109375" style="85"/>
  </cols>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B2:T60"/>
  <sheetViews>
    <sheetView showGridLines="0" zoomScale="85" zoomScaleNormal="85" workbookViewId="0">
      <pane xSplit="5" ySplit="8" topLeftCell="F9" activePane="bottomRight" state="frozen"/>
      <selection activeCell="N50" sqref="M50:N50"/>
      <selection pane="topRight" activeCell="N50" sqref="M50:N50"/>
      <selection pane="bottomLeft" activeCell="N50" sqref="M50:N50"/>
      <selection pane="bottomRight" activeCell="F9" sqref="F9"/>
    </sheetView>
  </sheetViews>
  <sheetFormatPr defaultColWidth="9.109375" defaultRowHeight="13.2" x14ac:dyDescent="0.25"/>
  <cols>
    <col min="1" max="1" width="2.88671875" style="2" customWidth="1"/>
    <col min="2" max="2" width="60.5546875" style="2" customWidth="1"/>
    <col min="3" max="5" width="4.5546875" style="2" customWidth="1"/>
    <col min="6" max="6" width="2.6640625" style="2" customWidth="1"/>
    <col min="7" max="7" width="13.33203125" style="2" bestFit="1" customWidth="1"/>
    <col min="8" max="8" width="2.6640625" style="2" customWidth="1"/>
    <col min="9" max="9" width="31.33203125" style="2" bestFit="1" customWidth="1"/>
    <col min="10" max="10" width="2.6640625" style="2" customWidth="1"/>
    <col min="11" max="11" width="15.44140625" style="2" bestFit="1" customWidth="1"/>
    <col min="12" max="12" width="2.6640625" style="2" customWidth="1"/>
    <col min="13" max="13" width="15.33203125" style="2" bestFit="1" customWidth="1"/>
    <col min="14" max="14" width="2.6640625" style="2" customWidth="1"/>
    <col min="15" max="15" width="12.5546875" style="2" customWidth="1"/>
    <col min="16" max="16" width="2.6640625" style="2" customWidth="1"/>
    <col min="17" max="17" width="12.5546875" style="2" customWidth="1"/>
    <col min="18" max="18" width="2.6640625" style="2" customWidth="1"/>
    <col min="19" max="19" width="17.109375" style="2" customWidth="1"/>
    <col min="20" max="20" width="2.6640625" style="2" customWidth="1"/>
    <col min="21" max="21" width="13.6640625" style="2" customWidth="1"/>
    <col min="22" max="22" width="2.6640625" style="2" customWidth="1"/>
    <col min="23" max="37" width="13.6640625" style="2" customWidth="1"/>
    <col min="38" max="16384" width="9.109375" style="2"/>
  </cols>
  <sheetData>
    <row r="2" spans="2:19" s="14" customFormat="1" ht="17.399999999999999" x14ac:dyDescent="0.25">
      <c r="B2" s="14" t="s">
        <v>192</v>
      </c>
    </row>
    <row r="4" spans="2:19" x14ac:dyDescent="0.25">
      <c r="B4" s="20" t="s">
        <v>28</v>
      </c>
      <c r="C4" s="1"/>
      <c r="D4" s="1"/>
    </row>
    <row r="5" spans="2:19" x14ac:dyDescent="0.25">
      <c r="B5" s="2" t="s">
        <v>141</v>
      </c>
      <c r="C5" s="3"/>
      <c r="D5" s="3"/>
      <c r="G5" s="15"/>
      <c r="K5" s="15"/>
    </row>
    <row r="7" spans="2:19" s="6" customFormat="1" x14ac:dyDescent="0.25">
      <c r="B7" s="6" t="s">
        <v>94</v>
      </c>
      <c r="G7" s="6" t="s">
        <v>26</v>
      </c>
      <c r="I7" s="6" t="s">
        <v>27</v>
      </c>
      <c r="K7" s="6" t="s">
        <v>129</v>
      </c>
      <c r="M7" s="6" t="s">
        <v>128</v>
      </c>
      <c r="S7" s="6" t="s">
        <v>170</v>
      </c>
    </row>
    <row r="9" spans="2:19" x14ac:dyDescent="0.25">
      <c r="Q9" s="38"/>
    </row>
    <row r="10" spans="2:19" s="6" customFormat="1" x14ac:dyDescent="0.25">
      <c r="B10" s="6" t="s">
        <v>75</v>
      </c>
    </row>
    <row r="11" spans="2:19" x14ac:dyDescent="0.25">
      <c r="B11" s="20"/>
    </row>
    <row r="12" spans="2:19" x14ac:dyDescent="0.25">
      <c r="B12" s="20" t="s">
        <v>205</v>
      </c>
      <c r="D12" s="40"/>
      <c r="G12" s="39" t="s">
        <v>198</v>
      </c>
      <c r="I12" s="41">
        <v>26041650.907565512</v>
      </c>
      <c r="K12" s="39"/>
      <c r="M12" s="2" t="s">
        <v>217</v>
      </c>
    </row>
    <row r="13" spans="2:19" x14ac:dyDescent="0.25">
      <c r="D13" s="42"/>
      <c r="G13" s="42"/>
      <c r="I13" s="42"/>
      <c r="K13" s="42"/>
    </row>
    <row r="14" spans="2:19" x14ac:dyDescent="0.25">
      <c r="B14" s="2" t="s">
        <v>206</v>
      </c>
      <c r="D14" s="43"/>
      <c r="G14" s="39" t="s">
        <v>198</v>
      </c>
      <c r="I14" s="37">
        <f>SUMPRODUCT(Tarievenvoorstel!I20:I21,Tarievenvoorstel!M20:M21)</f>
        <v>6226226.4265709165</v>
      </c>
      <c r="K14" s="42"/>
    </row>
    <row r="15" spans="2:19" x14ac:dyDescent="0.25">
      <c r="B15" s="2" t="s">
        <v>207</v>
      </c>
      <c r="D15" s="43"/>
      <c r="G15" s="39" t="s">
        <v>198</v>
      </c>
      <c r="I15" s="37">
        <f>SUMPRODUCT(Tarievenvoorstel!I24:I25,Tarievenvoorstel!M24:M25)</f>
        <v>1711406.3908400163</v>
      </c>
      <c r="K15" s="42"/>
    </row>
    <row r="16" spans="2:19" x14ac:dyDescent="0.25">
      <c r="B16" s="2" t="s">
        <v>208</v>
      </c>
      <c r="D16" s="43"/>
      <c r="G16" s="39" t="s">
        <v>198</v>
      </c>
      <c r="I16" s="37">
        <f>SUMPRODUCT(Tarievenvoorstel!I28:I31,Tarievenvoorstel!M28:M31)</f>
        <v>12512790.731479831</v>
      </c>
      <c r="K16" s="42"/>
    </row>
    <row r="17" spans="2:13" x14ac:dyDescent="0.25">
      <c r="B17" s="20" t="s">
        <v>73</v>
      </c>
      <c r="D17" s="43"/>
      <c r="G17" s="39" t="s">
        <v>198</v>
      </c>
      <c r="I17" s="52">
        <f>SUM(I14:I16)</f>
        <v>20450423.548890762</v>
      </c>
      <c r="K17" s="42"/>
    </row>
    <row r="18" spans="2:13" x14ac:dyDescent="0.25">
      <c r="D18" s="39"/>
      <c r="G18" s="42"/>
      <c r="I18" s="44"/>
      <c r="K18" s="42"/>
    </row>
    <row r="19" spans="2:13" x14ac:dyDescent="0.25">
      <c r="B19" s="2" t="s">
        <v>209</v>
      </c>
      <c r="D19" s="43"/>
      <c r="G19" s="39" t="s">
        <v>198</v>
      </c>
      <c r="I19" s="37">
        <f>SUMPRODUCT(Tarievenvoorstel!I41:I44,Tarievenvoorstel!M41:M44)+SUMPRODUCT(Tarievenvoorstel!I47:I50,Tarievenvoorstel!M47:M50)+SUMPRODUCT(Tarievenvoorstel!I79:I82,Tarievenvoorstel!M79:M82)+SUMPRODUCT(Tarievenvoorstel!I85:I88,Tarievenvoorstel!M85:M88)+SUMPRODUCT(Tarievenvoorstel!I94:I97,Tarievenvoorstel!M94:M97)+SUMPRODUCT(Tarievenvoorstel!I100:I103,Tarievenvoorstel!M100:M103)</f>
        <v>3427229.5253542163</v>
      </c>
      <c r="K19" s="42"/>
    </row>
    <row r="20" spans="2:13" x14ac:dyDescent="0.25">
      <c r="B20" s="2" t="s">
        <v>210</v>
      </c>
      <c r="D20" s="43"/>
      <c r="G20" s="39" t="s">
        <v>198</v>
      </c>
      <c r="I20" s="37">
        <f>SUMPRODUCT(Tarievenvoorstel!I56:I58,Tarievenvoorstel!M56:M58)+SUMPRODUCT(Tarievenvoorstel!I61:I63,Tarievenvoorstel!M61:M63)+SUMPRODUCT(Tarievenvoorstel!I66:I68,Tarievenvoorstel!M66:M68)+SUMPRODUCT(Tarievenvoorstel!I71:I73,Tarievenvoorstel!M71:M73)+SUMPRODUCT(Tarievenvoorstel!I109:I111,Tarievenvoorstel!M109:M111)+SUMPRODUCT(Tarievenvoorstel!I114:I116,Tarievenvoorstel!M114:M116)+SUMPRODUCT(Tarievenvoorstel!I119:I121,Tarievenvoorstel!M119:M121)+SUMPRODUCT(Tarievenvoorstel!I124:I126,Tarievenvoorstel!M124:M126)+SUMPRODUCT(Tarievenvoorstel!I132:I134,Tarievenvoorstel!M132:M134)+SUMPRODUCT(Tarievenvoorstel!I137:I139,Tarievenvoorstel!M137:M139)+SUMPRODUCT(Tarievenvoorstel!I142:I144,Tarievenvoorstel!M142:M144)+SUMPRODUCT(Tarievenvoorstel!I147:I149,Tarievenvoorstel!M147:M149)</f>
        <v>2163997.0506929974</v>
      </c>
      <c r="K20" s="42"/>
    </row>
    <row r="21" spans="2:13" x14ac:dyDescent="0.25">
      <c r="B21" s="20" t="s">
        <v>74</v>
      </c>
      <c r="D21" s="43"/>
      <c r="G21" s="39" t="s">
        <v>198</v>
      </c>
      <c r="I21" s="52">
        <f>SUM(I19:I20)</f>
        <v>5591226.5760472137</v>
      </c>
      <c r="K21" s="42"/>
    </row>
    <row r="22" spans="2:13" x14ac:dyDescent="0.25">
      <c r="D22" s="39"/>
      <c r="G22" s="42"/>
      <c r="I22" s="44"/>
      <c r="K22" s="42"/>
    </row>
    <row r="23" spans="2:13" x14ac:dyDescent="0.25">
      <c r="B23" s="20" t="s">
        <v>211</v>
      </c>
      <c r="D23" s="43"/>
      <c r="G23" s="39" t="s">
        <v>198</v>
      </c>
      <c r="I23" s="37">
        <f>SUM(I14:I16,I19:I20)</f>
        <v>26041650.124937978</v>
      </c>
      <c r="K23" s="39"/>
    </row>
    <row r="24" spans="2:13" x14ac:dyDescent="0.25">
      <c r="B24" s="20"/>
      <c r="D24" s="43"/>
      <c r="G24" s="39"/>
      <c r="I24" s="71"/>
      <c r="K24" s="39"/>
    </row>
    <row r="25" spans="2:13" x14ac:dyDescent="0.25">
      <c r="B25" s="20" t="s">
        <v>92</v>
      </c>
      <c r="D25" s="43"/>
      <c r="G25" s="39"/>
      <c r="I25" s="37">
        <f>I12-I23</f>
        <v>0.78262753412127495</v>
      </c>
      <c r="K25" s="39"/>
    </row>
    <row r="26" spans="2:13" x14ac:dyDescent="0.25">
      <c r="D26" s="43"/>
      <c r="G26" s="39"/>
      <c r="I26" s="45"/>
      <c r="K26" s="39"/>
    </row>
    <row r="27" spans="2:13" x14ac:dyDescent="0.25">
      <c r="B27" s="20" t="s">
        <v>76</v>
      </c>
      <c r="C27" s="46"/>
      <c r="D27" s="46"/>
      <c r="I27" s="22" t="str">
        <f>IF(I23&gt;I12, "TARIEVENVOORSTEL VOLDOET NIET", "TARIEVENVOORSTEL VOLDOET")</f>
        <v>TARIEVENVOORSTEL VOLDOET</v>
      </c>
    </row>
    <row r="29" spans="2:13" s="6" customFormat="1" x14ac:dyDescent="0.25">
      <c r="B29" s="6" t="s">
        <v>77</v>
      </c>
    </row>
    <row r="31" spans="2:13" x14ac:dyDescent="0.25">
      <c r="B31" s="2" t="s">
        <v>78</v>
      </c>
      <c r="G31" s="2" t="s">
        <v>68</v>
      </c>
      <c r="I31" s="41">
        <v>644389.01771119062</v>
      </c>
      <c r="M31" s="2" t="s">
        <v>204</v>
      </c>
    </row>
    <row r="33" spans="2:20" x14ac:dyDescent="0.25">
      <c r="B33" s="2" t="s">
        <v>79</v>
      </c>
      <c r="G33" s="2" t="s">
        <v>68</v>
      </c>
      <c r="I33" s="52">
        <f>SUM(Tarievenvoorstel!I20:I21,Tarievenvoorstel!I24:I25,Tarievenvoorstel!I28:I31,Tarievenvoorstel!I41:I44,Tarievenvoorstel!I47:I50,Tarievenvoorstel!I56:I58,Tarievenvoorstel!I61:I63,Tarievenvoorstel!I66:I68,Tarievenvoorstel!I71:I73,Tarievenvoorstel!I79:I82,Tarievenvoorstel!I85:I88,Tarievenvoorstel!I94:I97,Tarievenvoorstel!I100:I103,Tarievenvoorstel!I109:I111,Tarievenvoorstel!I114:I116,Tarievenvoorstel!I119:I121,Tarievenvoorstel!I124:I126,Tarievenvoorstel!I132:I134,Tarievenvoorstel!I137:I139,Tarievenvoorstel!I142:I144,Tarievenvoorstel!I147:I149)</f>
        <v>644389.01771119062</v>
      </c>
    </row>
    <row r="35" spans="2:20" x14ac:dyDescent="0.25">
      <c r="B35" s="2" t="s">
        <v>80</v>
      </c>
      <c r="I35" s="22" t="str">
        <f>IF(I31=I33, "REKENVOLUME VOLDOET", "REKENVOLUME VOLDOET NIET")</f>
        <v>REKENVOLUME VOLDOET</v>
      </c>
    </row>
    <row r="37" spans="2:20" s="6" customFormat="1" x14ac:dyDescent="0.25">
      <c r="B37" s="6" t="s">
        <v>81</v>
      </c>
    </row>
    <row r="39" spans="2:20" x14ac:dyDescent="0.25">
      <c r="B39" s="2" t="s">
        <v>199</v>
      </c>
      <c r="G39" s="39" t="s">
        <v>174</v>
      </c>
      <c r="H39" s="43"/>
      <c r="I39" s="41">
        <v>18508463.083324425</v>
      </c>
      <c r="J39" s="31"/>
      <c r="K39" s="42"/>
      <c r="L39" s="43"/>
      <c r="M39" s="39" t="s">
        <v>212</v>
      </c>
      <c r="T39" s="97"/>
    </row>
    <row r="40" spans="2:20" x14ac:dyDescent="0.25">
      <c r="G40" s="39"/>
      <c r="H40" s="43"/>
      <c r="I40" s="50"/>
      <c r="J40" s="31"/>
      <c r="K40" s="42"/>
      <c r="L40" s="43"/>
      <c r="M40" s="39"/>
    </row>
    <row r="41" spans="2:20" x14ac:dyDescent="0.25">
      <c r="B41" s="2" t="s">
        <v>201</v>
      </c>
      <c r="G41" s="39" t="s">
        <v>174</v>
      </c>
      <c r="H41" s="43"/>
      <c r="I41" s="47">
        <v>7243851.1455628946</v>
      </c>
      <c r="J41" s="31"/>
      <c r="K41" s="42"/>
      <c r="L41" s="43"/>
      <c r="M41" s="39" t="s">
        <v>212</v>
      </c>
    </row>
    <row r="42" spans="2:20" x14ac:dyDescent="0.25">
      <c r="B42" s="2" t="s">
        <v>200</v>
      </c>
      <c r="G42" s="39" t="s">
        <v>174</v>
      </c>
      <c r="H42" s="43"/>
      <c r="I42" s="48">
        <v>982434.03786594758</v>
      </c>
      <c r="J42" s="31"/>
      <c r="K42" s="42"/>
      <c r="L42" s="43"/>
      <c r="M42" s="39" t="s">
        <v>212</v>
      </c>
    </row>
    <row r="43" spans="2:20" x14ac:dyDescent="0.25">
      <c r="B43" s="2" t="s">
        <v>202</v>
      </c>
      <c r="G43" s="39" t="s">
        <v>174</v>
      </c>
      <c r="H43" s="43"/>
      <c r="I43" s="37">
        <f>I41-I42</f>
        <v>6261417.1076969467</v>
      </c>
      <c r="J43" s="39"/>
      <c r="K43" s="42"/>
      <c r="L43" s="43"/>
      <c r="M43" s="39"/>
    </row>
    <row r="44" spans="2:20" x14ac:dyDescent="0.25">
      <c r="G44" s="42"/>
      <c r="H44" s="43"/>
      <c r="I44" s="45"/>
      <c r="J44" s="39"/>
      <c r="K44" s="42"/>
      <c r="L44" s="43"/>
    </row>
    <row r="45" spans="2:20" x14ac:dyDescent="0.25">
      <c r="B45" s="2" t="s">
        <v>203</v>
      </c>
      <c r="G45" s="39" t="s">
        <v>198</v>
      </c>
      <c r="H45" s="43"/>
      <c r="I45" s="51">
        <v>20450419.100216389</v>
      </c>
      <c r="J45" s="31"/>
      <c r="K45" s="42"/>
      <c r="L45" s="43"/>
      <c r="M45" s="2" t="s">
        <v>218</v>
      </c>
    </row>
    <row r="46" spans="2:20" x14ac:dyDescent="0.25">
      <c r="G46" s="42"/>
      <c r="H46" s="43"/>
      <c r="I46" s="45"/>
      <c r="J46" s="31"/>
      <c r="K46" s="42"/>
      <c r="L46" s="43"/>
    </row>
    <row r="47" spans="2:20" x14ac:dyDescent="0.25">
      <c r="B47" s="20" t="s">
        <v>82</v>
      </c>
      <c r="G47" s="42"/>
      <c r="H47" s="43"/>
      <c r="I47" s="49">
        <v>0</v>
      </c>
      <c r="J47" s="31"/>
      <c r="K47" s="42" t="s">
        <v>85</v>
      </c>
      <c r="L47" s="43"/>
    </row>
    <row r="48" spans="2:20" x14ac:dyDescent="0.25">
      <c r="B48" s="20" t="s">
        <v>83</v>
      </c>
      <c r="G48" s="42" t="s">
        <v>86</v>
      </c>
      <c r="H48" s="42"/>
      <c r="I48" s="86">
        <f>(I45/I39-1)/(I43/I41)</f>
        <v>0.12138524919414431</v>
      </c>
      <c r="J48" s="42"/>
      <c r="K48" s="42" t="s">
        <v>87</v>
      </c>
      <c r="L48" s="42"/>
    </row>
    <row r="49" spans="2:13" x14ac:dyDescent="0.25">
      <c r="B49" s="20" t="s">
        <v>84</v>
      </c>
      <c r="G49" s="42" t="s">
        <v>86</v>
      </c>
      <c r="H49" s="42"/>
      <c r="I49" s="86">
        <f>I45/I39-1</f>
        <v>0.10492259720049946</v>
      </c>
      <c r="J49" s="42"/>
      <c r="K49" s="42" t="s">
        <v>88</v>
      </c>
      <c r="L49" s="42"/>
    </row>
    <row r="51" spans="2:13" s="6" customFormat="1" x14ac:dyDescent="0.25">
      <c r="B51" s="6" t="s">
        <v>171</v>
      </c>
    </row>
    <row r="53" spans="2:13" x14ac:dyDescent="0.25">
      <c r="B53" s="2" t="s">
        <v>194</v>
      </c>
      <c r="G53" s="39" t="s">
        <v>174</v>
      </c>
      <c r="I53" s="47">
        <v>3727209.2577284961</v>
      </c>
      <c r="M53" s="39" t="s">
        <v>212</v>
      </c>
    </row>
    <row r="54" spans="2:13" x14ac:dyDescent="0.25">
      <c r="B54" s="2" t="s">
        <v>195</v>
      </c>
      <c r="G54" s="39" t="s">
        <v>198</v>
      </c>
      <c r="I54" s="48">
        <v>4612002.8323421143</v>
      </c>
      <c r="M54" s="2" t="s">
        <v>215</v>
      </c>
    </row>
    <row r="55" spans="2:13" x14ac:dyDescent="0.25">
      <c r="I55" s="50"/>
    </row>
    <row r="56" spans="2:13" x14ac:dyDescent="0.25">
      <c r="B56" s="2" t="s">
        <v>196</v>
      </c>
      <c r="G56" s="39" t="s">
        <v>174</v>
      </c>
      <c r="I56" s="47">
        <v>920904.63</v>
      </c>
      <c r="M56" s="39" t="s">
        <v>212</v>
      </c>
    </row>
    <row r="57" spans="2:13" x14ac:dyDescent="0.25">
      <c r="B57" s="2" t="s">
        <v>197</v>
      </c>
      <c r="G57" s="39" t="s">
        <v>198</v>
      </c>
      <c r="I57" s="48">
        <v>979228.97500700224</v>
      </c>
      <c r="M57" s="2" t="s">
        <v>216</v>
      </c>
    </row>
    <row r="58" spans="2:13" x14ac:dyDescent="0.25">
      <c r="I58" s="50"/>
    </row>
    <row r="59" spans="2:13" x14ac:dyDescent="0.25">
      <c r="B59" s="20" t="s">
        <v>172</v>
      </c>
      <c r="G59" s="2" t="s">
        <v>86</v>
      </c>
      <c r="I59" s="86">
        <f>(I54/I53)-1</f>
        <v>0.23738768430534685</v>
      </c>
      <c r="K59" s="2" t="s">
        <v>89</v>
      </c>
      <c r="M59" s="87"/>
    </row>
    <row r="60" spans="2:13" x14ac:dyDescent="0.25">
      <c r="B60" s="20" t="s">
        <v>173</v>
      </c>
      <c r="G60" s="2" t="s">
        <v>86</v>
      </c>
      <c r="I60" s="86">
        <f>I57/I56-1</f>
        <v>6.3333751516704062E-2</v>
      </c>
      <c r="K60" s="2" t="s">
        <v>90</v>
      </c>
      <c r="M60" s="88"/>
    </row>
  </sheetData>
  <phoneticPr fontId="34" type="noConversion"/>
  <conditionalFormatting sqref="I27">
    <cfRule type="cellIs" dxfId="7" priority="1" stopIfTrue="1" operator="equal">
      <formula>"NORMVOLUME VOLDOET NIET"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
  <sheetViews>
    <sheetView showGridLines="0" zoomScale="85" zoomScaleNormal="85" workbookViewId="0"/>
  </sheetViews>
  <sheetFormatPr defaultColWidth="9.109375" defaultRowHeight="13.2" x14ac:dyDescent="0.25"/>
  <cols>
    <col min="1" max="16384" width="9.109375" style="18"/>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C8D9"/>
  </sheetPr>
  <dimension ref="B2:B41"/>
  <sheetViews>
    <sheetView showGridLines="0" zoomScale="85" zoomScaleNormal="85" workbookViewId="0">
      <pane ySplit="3" topLeftCell="A4" activePane="bottomLeft" state="frozen"/>
      <selection activeCell="N50" sqref="M50:N50"/>
      <selection pane="bottomLeft" activeCell="A4" sqref="A4"/>
    </sheetView>
  </sheetViews>
  <sheetFormatPr defaultColWidth="9.109375" defaultRowHeight="13.2" x14ac:dyDescent="0.25"/>
  <cols>
    <col min="1" max="1" width="2.88671875" style="2" customWidth="1"/>
    <col min="2" max="2" width="141.5546875" style="2" bestFit="1" customWidth="1"/>
    <col min="3" max="21" width="12.5546875" style="2" customWidth="1"/>
    <col min="22" max="24" width="2.6640625" style="2" customWidth="1"/>
    <col min="25" max="39" width="13.6640625" style="2" customWidth="1"/>
    <col min="40" max="16384" width="9.109375" style="2"/>
  </cols>
  <sheetData>
    <row r="2" spans="2:2" s="14" customFormat="1" ht="17.399999999999999" x14ac:dyDescent="0.25">
      <c r="B2" s="14" t="s">
        <v>95</v>
      </c>
    </row>
    <row r="4" spans="2:2" s="6" customFormat="1" x14ac:dyDescent="0.25">
      <c r="B4" s="6" t="s">
        <v>100</v>
      </c>
    </row>
    <row r="6" spans="2:2" x14ac:dyDescent="0.25">
      <c r="B6" s="20" t="s">
        <v>96</v>
      </c>
    </row>
    <row r="7" spans="2:2" x14ac:dyDescent="0.25">
      <c r="B7" s="2" t="s">
        <v>97</v>
      </c>
    </row>
    <row r="8" spans="2:2" ht="36" customHeight="1" x14ac:dyDescent="0.25">
      <c r="B8" s="74" t="s">
        <v>233</v>
      </c>
    </row>
    <row r="9" spans="2:2" x14ac:dyDescent="0.25">
      <c r="B9" s="2" t="s">
        <v>165</v>
      </c>
    </row>
    <row r="10" spans="2:2" ht="36" customHeight="1" x14ac:dyDescent="0.25">
      <c r="B10" s="74" t="s">
        <v>233</v>
      </c>
    </row>
    <row r="12" spans="2:2" x14ac:dyDescent="0.25">
      <c r="B12" s="20" t="s">
        <v>98</v>
      </c>
    </row>
    <row r="13" spans="2:2" x14ac:dyDescent="0.25">
      <c r="B13" s="2" t="s">
        <v>97</v>
      </c>
    </row>
    <row r="14" spans="2:2" ht="36" customHeight="1" x14ac:dyDescent="0.25">
      <c r="B14" s="74" t="s">
        <v>233</v>
      </c>
    </row>
    <row r="15" spans="2:2" x14ac:dyDescent="0.25">
      <c r="B15" s="2" t="s">
        <v>165</v>
      </c>
    </row>
    <row r="16" spans="2:2" ht="36" customHeight="1" x14ac:dyDescent="0.25">
      <c r="B16" s="74" t="s">
        <v>233</v>
      </c>
    </row>
    <row r="18" spans="2:2" x14ac:dyDescent="0.25">
      <c r="B18" s="20" t="s">
        <v>99</v>
      </c>
    </row>
    <row r="19" spans="2:2" x14ac:dyDescent="0.25">
      <c r="B19" s="2" t="s">
        <v>97</v>
      </c>
    </row>
    <row r="20" spans="2:2" ht="36" customHeight="1" x14ac:dyDescent="0.25">
      <c r="B20" s="74" t="s">
        <v>233</v>
      </c>
    </row>
    <row r="21" spans="2:2" x14ac:dyDescent="0.25">
      <c r="B21" s="2" t="s">
        <v>165</v>
      </c>
    </row>
    <row r="22" spans="2:2" ht="36" customHeight="1" x14ac:dyDescent="0.25">
      <c r="B22" s="74" t="s">
        <v>233</v>
      </c>
    </row>
    <row r="23" spans="2:2" x14ac:dyDescent="0.25">
      <c r="B23" s="4"/>
    </row>
    <row r="24" spans="2:2" s="6" customFormat="1" x14ac:dyDescent="0.25">
      <c r="B24" s="6" t="s">
        <v>113</v>
      </c>
    </row>
    <row r="26" spans="2:2" x14ac:dyDescent="0.25">
      <c r="B26" s="2" t="s">
        <v>101</v>
      </c>
    </row>
    <row r="27" spans="2:2" ht="36" customHeight="1" x14ac:dyDescent="0.25">
      <c r="B27" s="74" t="s">
        <v>233</v>
      </c>
    </row>
    <row r="28" spans="2:2" x14ac:dyDescent="0.25">
      <c r="B28" s="2" t="s">
        <v>102</v>
      </c>
    </row>
    <row r="29" spans="2:2" ht="36" customHeight="1" x14ac:dyDescent="0.25">
      <c r="B29" s="74" t="s">
        <v>233</v>
      </c>
    </row>
    <row r="30" spans="2:2" x14ac:dyDescent="0.25">
      <c r="B30" s="2" t="s">
        <v>103</v>
      </c>
    </row>
    <row r="31" spans="2:2" ht="36" customHeight="1" x14ac:dyDescent="0.25">
      <c r="B31" s="74" t="s">
        <v>233</v>
      </c>
    </row>
    <row r="32" spans="2:2" x14ac:dyDescent="0.25">
      <c r="B32" s="4"/>
    </row>
    <row r="33" spans="2:2" s="6" customFormat="1" x14ac:dyDescent="0.25">
      <c r="B33" s="6" t="s">
        <v>104</v>
      </c>
    </row>
    <row r="36" spans="2:2" ht="45" customHeight="1" x14ac:dyDescent="0.25">
      <c r="B36" s="74"/>
    </row>
    <row r="38" spans="2:2" s="6" customFormat="1" x14ac:dyDescent="0.25">
      <c r="B38" s="6" t="s">
        <v>0</v>
      </c>
    </row>
    <row r="41" spans="2:2" ht="45" customHeight="1" x14ac:dyDescent="0.25">
      <c r="B41" s="74" t="s">
        <v>232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07B1245380EA4DB72A5E3322694894" ma:contentTypeVersion="17" ma:contentTypeDescription="Een nieuw document maken." ma:contentTypeScope="" ma:versionID="9c96f904c4ef7e7609f26df3317addce">
  <xsd:schema xmlns:xsd="http://www.w3.org/2001/XMLSchema" xmlns:xs="http://www.w3.org/2001/XMLSchema" xmlns:p="http://schemas.microsoft.com/office/2006/metadata/properties" xmlns:ns2="e44d19d8-2882-4b0b-9b02-f9b842fa5582" xmlns:ns3="bb1ac6e6-ebfd-49a3-b126-380e3d655e2e" targetNamespace="http://schemas.microsoft.com/office/2006/metadata/properties" ma:root="true" ma:fieldsID="64d8eb3e69bf797ff349100043c58c9f" ns2:_="" ns3:_="">
    <xsd:import namespace="e44d19d8-2882-4b0b-9b02-f9b842fa5582"/>
    <xsd:import namespace="bb1ac6e6-ebfd-49a3-b126-380e3d655e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4d19d8-2882-4b0b-9b02-f9b842fa558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2db525fe-0a0a-4e92-805c-edaf83f7c904"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1ac6e6-ebfd-49a3-b126-380e3d655e2e"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e57c4c17-114f-4034-ba59-9fe8fa7ff45d}" ma:internalName="TaxCatchAll" ma:showField="CatchAllData" ma:web="bb1ac6e6-ebfd-49a3-b126-380e3d655e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44d19d8-2882-4b0b-9b02-f9b842fa5582">
      <Terms xmlns="http://schemas.microsoft.com/office/infopath/2007/PartnerControls"/>
    </lcf76f155ced4ddcb4097134ff3c332f>
    <TaxCatchAll xmlns="bb1ac6e6-ebfd-49a3-b126-380e3d655e2e" xsi:nil="true"/>
  </documentManagement>
</p:properties>
</file>

<file path=customXml/itemProps1.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2.xml><?xml version="1.0" encoding="utf-8"?>
<ds:datastoreItem xmlns:ds="http://schemas.openxmlformats.org/officeDocument/2006/customXml" ds:itemID="{B7BEB07F-E62E-4F18-BC97-02BEA8A46C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4d19d8-2882-4b0b-9b02-f9b842fa5582"/>
    <ds:schemaRef ds:uri="bb1ac6e6-ebfd-49a3-b126-380e3d655e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DAB9D1-B815-4B0E-93E7-4496A7FE99F6}">
  <ds:schemaRefs>
    <ds:schemaRef ds:uri="http://www.w3.org/XML/1998/namespace"/>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e44d19d8-2882-4b0b-9b02-f9b842fa5582"/>
    <ds:schemaRef ds:uri="bb1ac6e6-ebfd-49a3-b126-380e3d655e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Titelblad</vt:lpstr>
      <vt:lpstr>Toelichting</vt:lpstr>
      <vt:lpstr>Bronnen en toepassingen</vt:lpstr>
      <vt:lpstr>Contactgegevens</vt:lpstr>
      <vt:lpstr>Tarievenvoorstel</vt:lpstr>
      <vt:lpstr>Berekeningen --&gt;</vt:lpstr>
      <vt:lpstr>Controles ACM</vt:lpstr>
      <vt:lpstr>Overig --&gt;</vt:lpstr>
      <vt:lpstr>Toelichting controle tarieven</vt:lpstr>
      <vt:lpstr>Richtlijn controle tarieven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2024-10-01T10:03:26Z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y fmtid="{D5CDD505-2E9C-101B-9397-08002B2CF9AE}" pid="3" name="MediaServiceImageTags">
    <vt:lpwstr/>
  </property>
</Properties>
</file>