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7A5EBEF1-B531-4CA3-BCD2-986241BB47A9}" xr6:coauthVersionLast="47" xr6:coauthVersionMax="47" xr10:uidLastSave="{00000000-0000-0000-0000-000000000000}"/>
  <bookViews>
    <workbookView xWindow="390" yWindow="390" windowWidth="13095" windowHeight="11295"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24" l="1"/>
  <c r="I48" i="24" s="1"/>
  <c r="I49" i="24" l="1"/>
  <c r="I59" i="24" l="1"/>
  <c r="O21" i="18" l="1"/>
  <c r="I60" i="24" l="1"/>
  <c r="I33" i="24" l="1"/>
  <c r="I35" i="24" s="1"/>
  <c r="I14" i="24"/>
  <c r="I20" i="24" l="1"/>
  <c r="I19" i="24"/>
  <c r="I21" i="24" l="1"/>
  <c r="O72" i="18" l="1"/>
  <c r="O66" i="18"/>
  <c r="O58" i="18"/>
  <c r="O62" i="18"/>
  <c r="O56" i="18"/>
  <c r="O61" i="18"/>
  <c r="O71" i="18"/>
  <c r="O63" i="18"/>
  <c r="O57" i="18"/>
  <c r="O68" i="18"/>
  <c r="O73" i="18"/>
  <c r="O67" i="18"/>
  <c r="I16" i="24"/>
  <c r="I15" i="24"/>
  <c r="I23" i="24" l="1"/>
  <c r="I27" i="24"/>
  <c r="I25" i="24"/>
  <c r="D10" i="18" s="1"/>
  <c r="O24" i="18"/>
  <c r="O20" i="18"/>
  <c r="D8" i="18"/>
  <c r="O148" i="18" l="1"/>
  <c r="O142" i="18"/>
  <c r="O134" i="18"/>
  <c r="O125" i="18"/>
  <c r="O119" i="18"/>
  <c r="O111" i="18"/>
  <c r="O138" i="18"/>
  <c r="O121" i="18"/>
  <c r="O109" i="18"/>
  <c r="O149" i="18"/>
  <c r="O137" i="18"/>
  <c r="O114" i="18"/>
  <c r="O147" i="18"/>
  <c r="O139" i="18"/>
  <c r="O133" i="18"/>
  <c r="O124" i="18"/>
  <c r="O116" i="18"/>
  <c r="O110" i="18"/>
  <c r="O144" i="18"/>
  <c r="O132" i="18"/>
  <c r="O115" i="18"/>
  <c r="O143" i="18"/>
  <c r="O126" i="18"/>
  <c r="O120" i="18"/>
  <c r="O100" i="18"/>
  <c r="O94" i="18"/>
  <c r="O85" i="18"/>
  <c r="O79" i="18"/>
  <c r="O103" i="18"/>
  <c r="O97" i="18"/>
  <c r="O88" i="18"/>
  <c r="O82" i="18"/>
  <c r="O102" i="18"/>
  <c r="O96" i="18"/>
  <c r="O87" i="18"/>
  <c r="O81" i="18"/>
  <c r="O101" i="18"/>
  <c r="O95" i="18"/>
  <c r="O86" i="18"/>
  <c r="O80" i="18"/>
  <c r="O31" i="18"/>
  <c r="O30" i="18"/>
  <c r="O29" i="18"/>
  <c r="O28" i="18"/>
  <c r="O50" i="18"/>
  <c r="O44" i="18"/>
  <c r="O49" i="18"/>
  <c r="O43" i="18"/>
  <c r="O48" i="18"/>
  <c r="O42" i="18"/>
  <c r="O47" i="18"/>
  <c r="O41"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<sst xmlns="http://schemas.openxmlformats.org/spreadsheetml/2006/main" count="493" uniqueCount="229">
  <si>
    <t>Tarievenmodule Stedin Gas 2026</t>
  </si>
  <si>
    <t>Over dit bestand</t>
  </si>
  <si>
    <t>Zaaknummer</t>
  </si>
  <si>
    <t>ACM/25/195770</t>
  </si>
  <si>
    <t>Titel</t>
  </si>
  <si>
    <r>
      <t>Tarievenmodule Stedin</t>
    </r>
    <r>
      <rPr>
        <sz val="10"/>
        <color rgb="FFFF0000"/>
        <rFont val="Arial"/>
        <family val="2"/>
      </rPr>
      <t xml:space="preserve"> </t>
    </r>
    <r>
      <rPr>
        <sz val="10"/>
        <rFont val="Arial"/>
        <family val="2"/>
      </rPr>
      <t>Gas</t>
    </r>
    <r>
      <rPr>
        <sz val="10"/>
        <color rgb="FFFF0000"/>
        <rFont val="Arial"/>
        <family val="2"/>
      </rPr>
      <t xml:space="preserve"> </t>
    </r>
    <r>
      <rPr>
        <sz val="10"/>
        <rFont val="Arial"/>
        <family val="2"/>
      </rPr>
      <t>2026</t>
    </r>
  </si>
  <si>
    <t>Ondertitel</t>
  </si>
  <si>
    <t>Hoort bij besluit(en):</t>
  </si>
  <si>
    <t>Tarievenbesluit Stedin Gas 2026</t>
  </si>
  <si>
    <t>Hoort bij onderzoek/publicatie ACM:</t>
  </si>
  <si>
    <t>Kenmerk besluit(en)</t>
  </si>
  <si>
    <t>Samenhang met andere rekenbestanden</t>
  </si>
  <si>
    <t>TI-berekening regionale netbeheerders gas 2026</t>
  </si>
  <si>
    <t>Overige opmerkingen</t>
  </si>
  <si>
    <t>Over de status van dit bestand</t>
  </si>
  <si>
    <t>Definitief? (j/n)</t>
  </si>
  <si>
    <t>Nee</t>
  </si>
  <si>
    <t>Publicatie? (j/n)</t>
  </si>
  <si>
    <t>Juridisch integraal onderdeel van bovenstaande besluit(en) (j/n)?</t>
  </si>
  <si>
    <t>Bevat bedrijfsvertrouwelijke gegevens? (j/n)</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</si>
  <si>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</si>
  <si>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</si>
  <si>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</si>
  <si>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</si>
  <si>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</si>
  <si>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2026 voor de regionale netbeheerders gas.</t>
  </si>
  <si>
    <t>In dit bestand worden per netbeheerder de rekenvolumes en tarieven gepresenteerd.</t>
  </si>
  <si>
    <t>Deze berekeningen maken onderdeel uit van de tarievenbesluiten gas 2026.</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</si>
  <si>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</si>
  <si>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</si>
  <si>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</si>
  <si>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</si>
  <si>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</si>
  <si>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</si>
  <si>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</si>
  <si>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</si>
  <si>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</si>
  <si>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</si>
  <si>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</si>
  <si>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</si>
  <si>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</si>
  <si>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</si>
  <si>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</si>
  <si>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</si>
  <si>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</si>
  <si>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</si>
  <si>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</si>
  <si>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</si>
  <si>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</si>
  <si>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</si>
  <si>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</si>
  <si>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</si>
  <si>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</si>
  <si>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</si>
  <si>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</si>
  <si>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</si>
  <si>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</si>
  <si>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</si>
  <si>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</si>
  <si>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</si>
  <si>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</si>
  <si>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</si>
  <si>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</si>
  <si>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</si>
  <si>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</si>
  <si>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</si>
  <si>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</si>
  <si>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</si>
  <si>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</si>
  <si>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 xml:space="preserve">Gewijzigd SO bestand </t>
  </si>
  <si>
    <t>Gewijzigd so bestand regionale netbeheerders gas 2022-2026</t>
  </si>
  <si>
    <t>https://www.acm.nl/nl/publicaties/berekening-x-factor-bij-gewijzigde-x-factorbesluiten-gas-2022-2026</t>
  </si>
  <si>
    <t>Tarievenbesluit gas 2025</t>
  </si>
  <si>
    <t>TI-berekening RNB-G 2026</t>
  </si>
  <si>
    <t>Berekening totale inkomsten regionale netbeheerders gas 2026</t>
  </si>
  <si>
    <t>Contactgegevens</t>
  </si>
  <si>
    <t>Invuldatum</t>
  </si>
  <si>
    <t>Code bedrijf</t>
  </si>
  <si>
    <t>Naam bedrijf</t>
  </si>
  <si>
    <t>Postcode</t>
  </si>
  <si>
    <t>Plaats</t>
  </si>
  <si>
    <t>Contactpersoon</t>
  </si>
  <si>
    <t>Telefoonnummer</t>
  </si>
  <si>
    <t>E-mailadres</t>
  </si>
  <si>
    <t>Contactgegevens ACM</t>
  </si>
  <si>
    <t>ACM</t>
  </si>
  <si>
    <t>Postbus 16326</t>
  </si>
  <si>
    <t>2500 BH  Den Haag</t>
  </si>
  <si>
    <t>Telefoonnummer: 070 - 72 22 000</t>
  </si>
  <si>
    <t>E-mailadres: codatahelpdesk@acm.nl</t>
  </si>
  <si>
    <t>Tarievenvoorstel 2026</t>
  </si>
  <si>
    <t>Beschrijving gegevens</t>
  </si>
  <si>
    <t>Op dit blad wordt door de regionale netbeheerder een voorstel gedaan voor de transport- en aansluittarieven 2026.</t>
  </si>
  <si>
    <t>Beoordeling</t>
  </si>
  <si>
    <t>Legenda</t>
  </si>
  <si>
    <t>Beoordeling rekenvolume</t>
  </si>
  <si>
    <t xml:space="preserve">LD:     </t>
  </si>
  <si>
    <t>&lt; 200mbar</t>
  </si>
  <si>
    <t>Beoordeling omzet</t>
  </si>
  <si>
    <t xml:space="preserve">HD:    </t>
  </si>
  <si>
    <t>≥ 200 mbar en &lt; 16 bar</t>
  </si>
  <si>
    <t>Resterende tariefruimte</t>
  </si>
  <si>
    <t>Tarieven zijn excl. BTW</t>
  </si>
  <si>
    <t>Rekenvolumes 2022-2026 en tarieven</t>
  </si>
  <si>
    <t>Eenheid</t>
  </si>
  <si>
    <t>Rekenvolume</t>
  </si>
  <si>
    <t>Tarief</t>
  </si>
  <si>
    <t>Verwachte mutatie</t>
  </si>
  <si>
    <t>Rekenvolumes Transportdienst 2022-2026 en tarieven</t>
  </si>
  <si>
    <t>Kleinverbruik (t/m 40 m3/h)</t>
  </si>
  <si>
    <t>Vastrecht (TOVT)</t>
  </si>
  <si>
    <t>#</t>
  </si>
  <si>
    <t>EUR/jaar</t>
  </si>
  <si>
    <t>Capaciteitsafhankelijk tarief (TAVTc)</t>
  </si>
  <si>
    <t>EUR/jaar/m3/h</t>
  </si>
  <si>
    <t>Profielgrootverbruik ( &gt;40 m3/h)</t>
  </si>
  <si>
    <t>Telemetriegrootverbruik (&lt; 16 bar)</t>
  </si>
  <si>
    <t>Capaciteitsafhankelijk tarief (TAVTc) lage druk</t>
  </si>
  <si>
    <t>Capaciteitsafhankelijk tarief (TAVTc) hoge druk</t>
  </si>
  <si>
    <t>Capaciteitsafhankelijk tarief (TAVTc) standaard</t>
  </si>
  <si>
    <t xml:space="preserve">Rekenvolumes Aansluitdienst 2022-2026 en tarieven </t>
  </si>
  <si>
    <t>Periodieke Aansluitvergoeding aansluitingen t/m 40 m3/h</t>
  </si>
  <si>
    <t>artikel 2.3 lid 1</t>
  </si>
  <si>
    <t>0 t/m 10 m3(n)/h</t>
  </si>
  <si>
    <t>EUR</t>
  </si>
  <si>
    <t>10 t/m 16 m3(n)/h</t>
  </si>
  <si>
    <t>16 t/m 25 m3(n)/h</t>
  </si>
  <si>
    <t>25 t/m 40 m3(n)/h</t>
  </si>
  <si>
    <t>artikel 2.3 lid 2</t>
  </si>
  <si>
    <t>Periodieke Aansluitvergoeding aansluitingen groter dan 40 m3/h</t>
  </si>
  <si>
    <t>artikel 2.4 lid 1</t>
  </si>
  <si>
    <t>&gt; 40 ≤ 100 m3(n)/uur</t>
  </si>
  <si>
    <t>&gt; 100 ≤ 400 m3(n)/uur</t>
  </si>
  <si>
    <t>&gt; 400 ≤ 650 m3(n)/uur</t>
  </si>
  <si>
    <t>artikel 2.4 lid 2</t>
  </si>
  <si>
    <t>artikel 2.4 lid 3</t>
  </si>
  <si>
    <t>&gt; 400 ≤ 1600 m3(n)/uur</t>
  </si>
  <si>
    <t>artikel 2.4 lid 4</t>
  </si>
  <si>
    <t>Bijdragen Eenmalige Aansluitvergoeding t/m 40 m3(n)/h - aansluiting t/m 25 meter</t>
  </si>
  <si>
    <t>Bijdragen Eenmalige Aansluitvergoeding t/m 40 m3(n)/h - meerlengte &gt; 25 meter</t>
  </si>
  <si>
    <t>EUR/m</t>
  </si>
  <si>
    <t>Bijdragen Eenmalige Aansluitvergoeding &gt; 40 m3(n)/h - aansluiting ≤ 25 meter</t>
  </si>
  <si>
    <t>Bijdragen Eenmalige Aansluitvergoeding &gt; 40 m3(n)/h - meerlengte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</si>
  <si>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</si>
  <si>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</si>
  <si>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</si>
  <si>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</si>
  <si>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</si>
  <si>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Opmerkingen</t>
  </si>
  <si>
    <t>Controle Toegestane Totale Inkomsten</t>
  </si>
  <si>
    <t>Totale Inkomsten 2026 inclusief correcties</t>
  </si>
  <si>
    <t>EUR, pp 2026</t>
  </si>
  <si>
    <t>RNB-G - TI-berekening 2026, tabblad 'TI-berekening 2026', regel 51</t>
  </si>
  <si>
    <t>Omzet 2026 voor de transportdienst: kleinverbruikers</t>
  </si>
  <si>
    <t>Omzet 2026 voor de transportdienst: profielgrootverbruikers</t>
  </si>
  <si>
    <t xml:space="preserve">Omzet 2026 voor de transportdienst: telemetriegrootverbruikers </t>
  </si>
  <si>
    <t>Omzet transportdienst</t>
  </si>
  <si>
    <t xml:space="preserve">Omzet 2026 voor de aansluitdienst t/m 40m3/h </t>
  </si>
  <si>
    <t>Omzet 2026 voor de aansluitdienst vanaf 40m3/h</t>
  </si>
  <si>
    <t>Omzet aansluitdienst</t>
  </si>
  <si>
    <t>Omzet tarievenvoorstel 2026</t>
  </si>
  <si>
    <t>Controle Rekenvolume</t>
  </si>
  <si>
    <t>Totaal Rekenvolume</t>
  </si>
  <si>
    <t>Gewijzigd SO bestand</t>
  </si>
  <si>
    <t>Totaal Rekenvolume aangepast</t>
  </si>
  <si>
    <t>Verwachte tariefmutatie Transportdienst</t>
  </si>
  <si>
    <t>TI Transport 2025 (inclusief correcties)</t>
  </si>
  <si>
    <t>EUR, pp 2025</t>
  </si>
  <si>
    <t>Tarievenbesluit gas 2025, somproduct tarieven en rekenvolumes</t>
  </si>
  <si>
    <t>TI kleinverbruik en profielgrootverbruik 2025</t>
  </si>
  <si>
    <t>Vastrecht kleinverbruik en profielgrootverbruik</t>
  </si>
  <si>
    <t>TI capaciteitsafhankelijk tarief (TAVTc) kleinverbuik en profielgrootverbruik 2025</t>
  </si>
  <si>
    <t>Richtbedrag TI Transport 2026 (inclusief correcties)</t>
  </si>
  <si>
    <t>RNB-G - TI-berekening 2026, tabblad 'Richtbedragen', regel 70</t>
  </si>
  <si>
    <t xml:space="preserve">Verwachte mutatie vastrecht KV en PGV </t>
  </si>
  <si>
    <t>Categorie A</t>
  </si>
  <si>
    <t>Verwachte mutatie niet-vastrecht KV en PGV tarieven</t>
  </si>
  <si>
    <t>%</t>
  </si>
  <si>
    <t>Categorie B</t>
  </si>
  <si>
    <t xml:space="preserve">Verwachte mutatie tarieven Telemetrie </t>
  </si>
  <si>
    <t>Categorie C</t>
  </si>
  <si>
    <t>Verwachte tariefmutatie Aansluitdienst</t>
  </si>
  <si>
    <t>TI AD PAV 2025 (incl. correcties)</t>
  </si>
  <si>
    <t>Richtbedrag TI AD PAV 2026 (incl. correcties)</t>
  </si>
  <si>
    <t>RNB-G - TI-berekening 2026, tabblad 'Richtbedragen', regel 71</t>
  </si>
  <si>
    <t>TI AD EAV 2025 (incl. correcties)</t>
  </si>
  <si>
    <t>Richtbedrag TI AD EAV 2026 (incl. correcties)</t>
  </si>
  <si>
    <t>RNB-G - TI-berekening 2026, tabblad 'Richtbedragen', regel 72</t>
  </si>
  <si>
    <t>Verwachte mutatie AD PAV</t>
  </si>
  <si>
    <t>Categorie D</t>
  </si>
  <si>
    <t>Verwachte mutatie AD EAV</t>
  </si>
  <si>
    <t>Categorie E</t>
  </si>
  <si>
    <t xml:space="preserve">Toelichting </t>
  </si>
  <si>
    <t>Transportdienst</t>
  </si>
  <si>
    <t>Kleinverbruik</t>
  </si>
  <si>
    <t>Vastrecht</t>
  </si>
  <si>
    <t>Capaciteitsafhankelijk tarief</t>
  </si>
  <si>
    <t>Profielgrootverbruik</t>
  </si>
  <si>
    <t>Telemetriegrootverbruik</t>
  </si>
  <si>
    <t>Aansluitdienst</t>
  </si>
  <si>
    <t>Eénmalige aansluitvergoeding</t>
  </si>
  <si>
    <t>Periodieke aansluitvergoeding</t>
  </si>
  <si>
    <t>Meerlengtevergoeding</t>
  </si>
  <si>
    <t>Controle</t>
  </si>
  <si>
    <t>Richtlijn controle tarieven</t>
  </si>
  <si>
    <t>Onderwerp</t>
  </si>
  <si>
    <t>Ja/Nee</t>
  </si>
  <si>
    <t>Algemeen</t>
  </si>
  <si>
    <t>Is het bedrag "Totale Inkomsten 2026 inclusief correcties" in het tabblad 'Controles ACM' ongewijzigd? Zo nee, waarom niet?</t>
  </si>
  <si>
    <t>Zijn de rekenvolumes per tariefdrager gelijk aan de door de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</si>
  <si>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</si>
  <si>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</si>
  <si>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</si>
  <si>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</si>
  <si>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</si>
  <si>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Wijkt de verdeling van de inkomsten over de transportdienst en de aansluitdienst in het tarievenvoorstel meer dan 1 procent af van de verdeling volgens de richtbedragen zoals opgenomen in de spreadsheet TI-berekeningen Gas 2026? Zo ja, waarom?</t>
  </si>
  <si>
    <t>Wijkt de verdeling van de inkomsten over de PAV en de EAV in het tarievenvoorstel meer dan 1 procent af van de verdeling volgens de richtbedragen zoals opgenomen in de spreadsheet TI-berekeningen Gas 2026? Zo ja, waarom?</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</si>
  <si>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</si>
  <si>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</si>
  <si>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</si>
  <si>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NB2</t>
  </si>
  <si>
    <t>De ACM houdt zich het recht voor om de tarieven ook op andere punten te toetsen dan de punten die op dit werkblad zijn opgenoemd.</t>
  </si>
  <si>
    <t>Stedin Netbeheer B.V.</t>
  </si>
  <si>
    <t>Rotterdam</t>
  </si>
  <si>
    <t>NVT</t>
  </si>
  <si>
    <t>Ja</t>
  </si>
  <si>
    <t>3011 TA</t>
  </si>
  <si>
    <t>Definitieve versie is juridisch integraal onderdeel van bovenstaand besluit</t>
  </si>
  <si>
    <t>Overig opmerkingen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</si>
</sst>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s>
  <fonts count="34"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8"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0" fillId="0" borderId="0">
      <alignment vertical="top"/>
    </xf>
    <xf numFmtId="49" fontId="9" fillId="0" borderId="0">
      <alignment vertical="top"/>
    </xf>
    <xf numFmtId="0" fontId="16" fillId="16" borderId="3" applyNumberFormat="0" applyAlignment="0" applyProtection="0"/>
    <xf numFmtId="0" fontId="17" fillId="17" borderId="4" applyNumberFormat="0" applyAlignment="0" applyProtection="0"/>
    <xf numFmtId="0" fontId="18" fillId="17" borderId="3" applyNumberFormat="0" applyAlignment="0" applyProtection="0"/>
    <xf numFmtId="0" fontId="19" fillId="0" borderId="5" applyNumberFormat="0" applyFill="0" applyAlignment="0" applyProtection="0"/>
    <xf numFmtId="0" fontId="13" fillId="18" borderId="6" applyNumberFormat="0" applyAlignment="0" applyProtection="0"/>
    <xf numFmtId="0" fontId="15" fillId="19"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8" fillId="44"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1">
    <xf numFmtId="0" fontId="0" fillId="0" borderId="0" xfId="0">
      <alignment vertical="top"/>
    </xf>
    <xf numFmtId="0" fontId="7" fillId="0" borderId="0" xfId="4" applyFont="1">
      <alignment vertical="top"/>
    </xf>
    <xf numFmtId="0" fontId="6" fillId="0" borderId="0" xfId="4">
      <alignment vertical="top"/>
    </xf>
    <xf numFmtId="0" fontId="10" fillId="0" borderId="0" xfId="4" applyFont="1">
      <alignment vertical="top"/>
    </xf>
    <xf numFmtId="49" fontId="8" fillId="5" borderId="1" xfId="5">
      <alignment vertical="top"/>
    </xf>
    <xf numFmtId="49" fontId="7" fillId="20" borderId="1" xfId="6">
      <alignment vertical="top"/>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9" fillId="0" borderId="0" xfId="4" applyNumberFormat="1" applyFont="1">
      <alignment vertical="top"/>
    </xf>
    <xf numFmtId="0" fontId="12" fillId="0" borderId="0" xfId="4" applyFont="1">
      <alignment vertical="top"/>
    </xf>
    <xf numFmtId="0" fontId="8" fillId="5" borderId="1" xfId="5" applyNumberFormat="1">
      <alignment vertical="top"/>
    </xf>
    <xf numFmtId="0" fontId="14" fillId="0" borderId="0" xfId="4" applyFont="1">
      <alignment vertical="top"/>
    </xf>
    <xf numFmtId="0" fontId="6" fillId="15" borderId="0" xfId="4" applyFill="1">
      <alignment vertical="top"/>
    </xf>
    <xf numFmtId="49" fontId="7" fillId="0" borderId="0" xfId="7">
      <alignment vertical="top"/>
    </xf>
    <xf numFmtId="49" fontId="9" fillId="0" borderId="0" xfId="15">
      <alignment vertical="top"/>
    </xf>
    <xf numFmtId="43" fontId="6" fillId="13" borderId="0" xfId="8">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2"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0" fillId="0" borderId="0" xfId="0" applyFont="1" applyAlignment="1"/>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1"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2" fillId="0" borderId="0" xfId="0" applyFont="1" applyAlignment="1"/>
    <xf numFmtId="0" fontId="6" fillId="0" borderId="0" xfId="0" applyFont="1" applyAlignment="1"/>
    <xf numFmtId="0" fontId="0" fillId="0" borderId="0" xfId="0" applyAlignment="1"/>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1" fillId="0" borderId="2" xfId="61" applyBorder="1" applyAlignment="1">
      <alignment vertical="top" wrapText="1"/>
    </xf>
    <xf numFmtId="49" fontId="13"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4" fontId="6" fillId="46" borderId="0" xfId="9" applyNumberFormat="1" applyFill="1">
      <alignment vertical="top"/>
    </xf>
    <xf numFmtId="0" fontId="6" fillId="9" borderId="0" xfId="4" applyFill="1">
      <alignment vertical="top"/>
    </xf>
    <xf numFmtId="0" fontId="6" fillId="8" borderId="0" xfId="4" applyFill="1">
      <alignment vertical="top"/>
    </xf>
    <xf numFmtId="0" fontId="6" fillId="12" borderId="0" xfId="4" applyFill="1">
      <alignment vertical="top"/>
    </xf>
    <xf numFmtId="49" fontId="6" fillId="20" borderId="0" xfId="6" applyFont="1" applyBorder="1">
      <alignment vertical="top"/>
    </xf>
    <xf numFmtId="14" fontId="6" fillId="49" borderId="2" xfId="70" applyNumberFormat="1" applyBorder="1" applyAlignment="1">
      <alignment horizontal="left" vertical="top"/>
    </xf>
    <xf numFmtId="164" fontId="6" fillId="0" borderId="2" xfId="4" applyNumberFormat="1" applyBorder="1">
      <alignment vertical="top"/>
    </xf>
    <xf numFmtId="43" fontId="6" fillId="49" borderId="0" xfId="70" applyNumberFormat="1">
      <alignment vertical="top"/>
    </xf>
    <xf numFmtId="43" fontId="2" fillId="0" borderId="0" xfId="63" applyNumberFormat="1" applyFont="1" applyFill="1" applyAlignment="1"/>
    <xf numFmtId="167" fontId="6" fillId="50" borderId="2" xfId="70" applyNumberFormat="1" applyFill="1" applyBorder="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4" customFormat="1" ht="18" x14ac:dyDescent="0.2">
      <c r="B2" s="4" t="s">
        <v>0</v>
      </c>
    </row>
    <row r="13" spans="2:3" s="5" customFormat="1" x14ac:dyDescent="0.2">
      <c r="B13" s="5" t="s">
        <v>1</v>
      </c>
    </row>
    <row r="15" spans="2:3" x14ac:dyDescent="0.2">
      <c r="B15" s="6" t="s">
        <v>2</v>
      </c>
      <c r="C15" s="6" t="s">
        <v>3</v>
      </c>
    </row>
    <row r="16" spans="2:3" x14ac:dyDescent="0.2">
      <c r="B16" s="6" t="s">
        <v>4</v>
      </c>
      <c r="C16" s="6" t="s">
        <v>5</v>
      </c>
    </row>
    <row r="17" spans="2:3" x14ac:dyDescent="0.2">
      <c r="B17" s="6" t="s">
        <v>6</v>
      </c>
      <c r="C17" s="6"/>
    </row>
    <row r="18" spans="2:3" x14ac:dyDescent="0.2">
      <c r="B18" s="6" t="s">
        <v>7</v>
      </c>
      <c r="C18" s="6" t="s">
        <v>8</v>
      </c>
    </row>
    <row r="19" spans="2:3" x14ac:dyDescent="0.2">
      <c r="B19" s="6" t="s">
        <v>9</v>
      </c>
      <c r="C19" s="6"/>
    </row>
    <row r="20" spans="2:3" x14ac:dyDescent="0.2">
      <c r="B20" s="6" t="s">
        <v>10</v>
      </c>
      <c r="C20" s="6"/>
    </row>
    <row r="21" spans="2:3" x14ac:dyDescent="0.2">
      <c r="B21" s="6" t="s">
        <v>11</v>
      </c>
      <c r="C21" s="6" t="s">
        <v>12</v>
      </c>
    </row>
    <row r="22" spans="2:3" x14ac:dyDescent="0.2">
      <c r="B22" s="6" t="s">
        <v>13</v>
      </c>
      <c r="C22" s="6"/>
    </row>
    <row r="25" spans="2:3" s="5" customFormat="1" x14ac:dyDescent="0.2">
      <c r="B25" s="5" t="s">
        <v>14</v>
      </c>
    </row>
    <row r="27" spans="2:3" x14ac:dyDescent="0.2">
      <c r="B27" s="6" t="s">
        <v>15</v>
      </c>
      <c r="C27" s="6" t="s">
        <v>225</v>
      </c>
    </row>
    <row r="28" spans="2:3" x14ac:dyDescent="0.2">
      <c r="B28" s="6" t="s">
        <v>17</v>
      </c>
      <c r="C28" s="6" t="s">
        <v>225</v>
      </c>
    </row>
    <row r="29" spans="2:3" ht="25.5" x14ac:dyDescent="0.2">
      <c r="B29" s="6" t="s">
        <v>18</v>
      </c>
      <c r="C29" s="6" t="s">
        <v>227</v>
      </c>
    </row>
    <row r="30" spans="2:3" x14ac:dyDescent="0.2">
      <c r="B30" s="6" t="s">
        <v>19</v>
      </c>
      <c r="C30" s="6" t="s">
        <v>16</v>
      </c>
    </row>
    <row r="31" spans="2:3" x14ac:dyDescent="0.2">
      <c r="B31" s="6" t="s">
        <v>20</v>
      </c>
      <c r="C31" s="6"/>
    </row>
    <row r="32" spans="2:3" x14ac:dyDescent="0.2">
      <c r="B32" s="6" t="s">
        <v>228</v>
      </c>
      <c r="C32" s="6"/>
    </row>
    <row r="35" spans="2:2" s="5" customFormat="1" x14ac:dyDescent="0.2">
      <c r="B35" s="5" t="s">
        <v>21</v>
      </c>
    </row>
    <row r="37" spans="2:2" x14ac:dyDescent="0.2">
      <c r="B37" s="2" t="s">
        <v>22</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customHeight="1" x14ac:dyDescent="0.2"/>
  <cols>
    <col min="1" max="1" width="2.85546875" style="2" customWidth="1"/>
    <col min="2" max="2" width="4.7109375" style="2" customWidth="1"/>
    <col min="3" max="3" width="75.710937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2" customFormat="1" ht="18" x14ac:dyDescent="0.2">
      <c r="B2" s="12" t="s">
        <v>204</v>
      </c>
    </row>
    <row r="4" spans="2:6" s="5" customFormat="1" ht="12.75" customHeight="1" x14ac:dyDescent="0.2">
      <c r="C4" s="5" t="s">
        <v>205</v>
      </c>
      <c r="D4" s="5" t="s">
        <v>206</v>
      </c>
      <c r="F4" s="5" t="s">
        <v>56</v>
      </c>
    </row>
    <row r="5" spans="2:6" ht="12.75" customHeight="1" x14ac:dyDescent="0.2">
      <c r="C5" s="15"/>
    </row>
    <row r="6" spans="2:6" ht="12.75" customHeight="1" x14ac:dyDescent="0.2">
      <c r="C6" s="15" t="s">
        <v>207</v>
      </c>
    </row>
    <row r="7" spans="2:6" ht="25.5" x14ac:dyDescent="0.2">
      <c r="B7" s="90">
        <v>1</v>
      </c>
      <c r="C7" s="49" t="s">
        <v>208</v>
      </c>
      <c r="D7" s="71" t="s">
        <v>225</v>
      </c>
      <c r="E7" s="52"/>
      <c r="F7" s="71"/>
    </row>
    <row r="8" spans="2:6" x14ac:dyDescent="0.2">
      <c r="B8" s="58">
        <v>2</v>
      </c>
      <c r="C8" s="55" t="s">
        <v>209</v>
      </c>
      <c r="D8" s="71" t="s">
        <v>225</v>
      </c>
      <c r="E8" s="52"/>
      <c r="F8" s="71"/>
    </row>
    <row r="9" spans="2:6" x14ac:dyDescent="0.2">
      <c r="B9" s="58">
        <v>3</v>
      </c>
      <c r="C9" s="49" t="s">
        <v>210</v>
      </c>
      <c r="D9" s="71" t="s">
        <v>225</v>
      </c>
      <c r="E9" s="52"/>
      <c r="F9" s="71"/>
    </row>
    <row r="10" spans="2:6" ht="28.5" customHeight="1" x14ac:dyDescent="0.2">
      <c r="B10" s="58">
        <v>4</v>
      </c>
      <c r="C10" s="49" t="s">
        <v>211</v>
      </c>
      <c r="D10" s="71" t="s">
        <v>225</v>
      </c>
      <c r="E10" s="70"/>
      <c r="F10" s="71"/>
    </row>
    <row r="12" spans="2:6" ht="12.75" customHeight="1" x14ac:dyDescent="0.2">
      <c r="C12" s="15" t="s">
        <v>193</v>
      </c>
      <c r="D12" s="69"/>
    </row>
    <row r="13" spans="2:6" ht="25.5" x14ac:dyDescent="0.2">
      <c r="B13" s="58">
        <v>5</v>
      </c>
      <c r="C13" s="49" t="s">
        <v>212</v>
      </c>
      <c r="D13" s="71" t="s">
        <v>225</v>
      </c>
      <c r="E13" s="53"/>
      <c r="F13" s="71"/>
    </row>
    <row r="14" spans="2:6" ht="38.25" customHeight="1" x14ac:dyDescent="0.2">
      <c r="B14" s="58">
        <v>6</v>
      </c>
      <c r="C14" s="49" t="s">
        <v>213</v>
      </c>
      <c r="D14" s="71" t="s">
        <v>225</v>
      </c>
      <c r="E14" s="53"/>
      <c r="F14" s="71"/>
    </row>
    <row r="15" spans="2:6" ht="25.5" x14ac:dyDescent="0.2">
      <c r="B15" s="58">
        <v>7</v>
      </c>
      <c r="C15" s="51" t="s">
        <v>214</v>
      </c>
      <c r="D15" s="71" t="s">
        <v>16</v>
      </c>
      <c r="E15" s="53"/>
      <c r="F15" s="71"/>
    </row>
    <row r="16" spans="2:6" ht="12.75" customHeight="1" x14ac:dyDescent="0.2">
      <c r="B16" s="58"/>
      <c r="C16" s="51"/>
      <c r="D16" s="55"/>
      <c r="E16" s="52"/>
      <c r="F16" s="54"/>
    </row>
    <row r="17" spans="2:6" ht="12.75" customHeight="1" x14ac:dyDescent="0.2">
      <c r="B17" s="58"/>
      <c r="C17" s="50" t="s">
        <v>199</v>
      </c>
      <c r="D17" s="56"/>
      <c r="E17" s="52"/>
      <c r="F17" s="54"/>
    </row>
    <row r="18" spans="2:6" ht="38.25" customHeight="1" x14ac:dyDescent="0.2">
      <c r="B18" s="58">
        <v>8</v>
      </c>
      <c r="C18" s="49" t="s">
        <v>215</v>
      </c>
      <c r="D18" s="71" t="s">
        <v>16</v>
      </c>
      <c r="E18" s="57"/>
      <c r="F18" s="71"/>
    </row>
    <row r="19" spans="2:6" ht="38.25" customHeight="1" x14ac:dyDescent="0.2">
      <c r="B19" s="58">
        <v>9</v>
      </c>
      <c r="C19" s="49" t="s">
        <v>216</v>
      </c>
      <c r="D19" s="71" t="s">
        <v>16</v>
      </c>
      <c r="E19" s="52"/>
      <c r="F19" s="71"/>
    </row>
    <row r="20" spans="2:6" ht="38.25" customHeight="1" x14ac:dyDescent="0.2">
      <c r="B20" s="58">
        <v>10</v>
      </c>
      <c r="C20" s="49" t="s">
        <v>217</v>
      </c>
      <c r="D20" s="71" t="s">
        <v>16</v>
      </c>
      <c r="E20" s="52"/>
      <c r="F20" s="71"/>
    </row>
    <row r="21" spans="2:6" x14ac:dyDescent="0.2">
      <c r="B21" s="58"/>
      <c r="C21" s="49"/>
      <c r="D21" s="55"/>
      <c r="E21" s="52"/>
      <c r="F21" s="54"/>
    </row>
    <row r="23" spans="2:6" ht="12.75" customHeight="1" thickBot="1" x14ac:dyDescent="0.25"/>
    <row r="24" spans="2:6" ht="64.5" thickBot="1" x14ac:dyDescent="0.25">
      <c r="B24" s="59" t="s">
        <v>218</v>
      </c>
      <c r="C24" s="60" t="s">
        <v>219</v>
      </c>
    </row>
    <row r="25" spans="2:6" ht="12.75" customHeight="1" thickBot="1" x14ac:dyDescent="0.25"/>
    <row r="26" spans="2:6" ht="26.25" thickBot="1" x14ac:dyDescent="0.25">
      <c r="B26" s="59" t="s">
        <v>220</v>
      </c>
      <c r="C26" s="60" t="s">
        <v>221</v>
      </c>
    </row>
  </sheetData>
  <conditionalFormatting sqref="D7:D11 F7:F11">
    <cfRule type="cellIs" dxfId="6" priority="14" stopIfTrue="1" operator="equal">
      <formula>"ja"</formula>
    </cfRule>
  </conditionalFormatting>
  <conditionalFormatting sqref="D13:D15">
    <cfRule type="cellIs" dxfId="5" priority="5" stopIfTrue="1" operator="equal">
      <formula>"ja"</formula>
    </cfRule>
  </conditionalFormatting>
  <conditionalFormatting sqref="D18:D20">
    <cfRule type="cellIs" dxfId="4" priority="4" stopIfTrue="1" operator="equal">
      <formula>"ja"</formula>
    </cfRule>
  </conditionalFormatting>
  <conditionalFormatting sqref="F13:F15">
    <cfRule type="cellIs" dxfId="3" priority="2" stopIfTrue="1" operator="equal">
      <formula>"ja"</formula>
    </cfRule>
  </conditionalFormatting>
  <conditionalFormatting sqref="F16">
    <cfRule type="expression" dxfId="2" priority="13" stopIfTrue="1">
      <formula>D16="ja"</formula>
    </cfRule>
  </conditionalFormatting>
  <conditionalFormatting sqref="F17 F21">
    <cfRule type="expression" dxfId="1" priority="12" stopIfTrue="1">
      <formula>D17="nee"</formula>
    </cfRule>
  </conditionalFormatting>
  <conditionalFormatting sqref="F18:F20">
    <cfRule type="cellIs" dxfId="0" priority="3"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7" width="9.140625" style="2" customWidth="1"/>
    <col min="8" max="16384" width="9.140625" style="2"/>
  </cols>
  <sheetData>
    <row r="2" spans="2:18" s="4" customFormat="1" ht="18" x14ac:dyDescent="0.2">
      <c r="B2" s="4" t="s">
        <v>23</v>
      </c>
    </row>
    <row r="4" spans="2:18" s="5" customFormat="1" x14ac:dyDescent="0.2">
      <c r="B4" s="5" t="s">
        <v>24</v>
      </c>
    </row>
    <row r="6" spans="2:18" x14ac:dyDescent="0.2">
      <c r="B6" s="62" t="s">
        <v>25</v>
      </c>
    </row>
    <row r="7" spans="2:18" x14ac:dyDescent="0.2">
      <c r="B7" s="63" t="s">
        <v>26</v>
      </c>
      <c r="H7" s="18"/>
    </row>
    <row r="8" spans="2:18" x14ac:dyDescent="0.2">
      <c r="B8" s="62" t="s">
        <v>27</v>
      </c>
    </row>
    <row r="9" spans="2:18" x14ac:dyDescent="0.2">
      <c r="B9" s="62"/>
    </row>
    <row r="10" spans="2:18" s="5" customFormat="1" x14ac:dyDescent="0.2">
      <c r="B10" s="5" t="s">
        <v>28</v>
      </c>
    </row>
    <row r="13" spans="2:18" s="61" customFormat="1" ht="15" x14ac:dyDescent="0.25"/>
    <row r="14" spans="2:18" s="61" customFormat="1" ht="15" x14ac:dyDescent="0.25">
      <c r="B14" s="30"/>
      <c r="C14" s="30"/>
      <c r="D14" s="30"/>
      <c r="E14" s="30"/>
      <c r="F14" s="30"/>
      <c r="G14" s="30"/>
      <c r="H14" s="30"/>
      <c r="I14" s="30"/>
      <c r="J14" s="30"/>
      <c r="K14" s="30"/>
      <c r="L14" s="30"/>
      <c r="M14" s="30"/>
      <c r="N14" s="30"/>
      <c r="O14" s="30"/>
      <c r="P14" s="30"/>
      <c r="Q14" s="30"/>
      <c r="R14" s="30"/>
    </row>
    <row r="15" spans="2:18" s="61" customFormat="1" ht="15" x14ac:dyDescent="0.25">
      <c r="B15" s="30"/>
      <c r="C15" s="30"/>
      <c r="D15" s="30"/>
      <c r="E15" s="30"/>
      <c r="F15" s="30"/>
      <c r="G15" s="30"/>
      <c r="H15" s="30"/>
      <c r="I15" s="30"/>
      <c r="J15" s="30"/>
      <c r="K15" s="30"/>
      <c r="L15" s="30"/>
      <c r="M15" s="30"/>
      <c r="N15" s="30"/>
      <c r="O15" s="30"/>
      <c r="P15" s="30"/>
      <c r="Q15" s="30"/>
      <c r="R15" s="30"/>
    </row>
    <row r="16" spans="2:18" s="61" customFormat="1" ht="15" x14ac:dyDescent="0.25">
      <c r="B16" s="30"/>
      <c r="C16" s="30"/>
      <c r="D16" s="30"/>
      <c r="E16" s="30"/>
      <c r="F16" s="30"/>
      <c r="G16" s="30"/>
      <c r="H16" s="30"/>
      <c r="I16" s="30"/>
      <c r="J16" s="30"/>
      <c r="K16" s="30"/>
      <c r="L16" s="30"/>
      <c r="M16" s="30"/>
      <c r="N16" s="30"/>
      <c r="O16" s="30"/>
      <c r="P16" s="30"/>
      <c r="Q16" s="30"/>
      <c r="R16" s="30"/>
    </row>
    <row r="17" spans="2:18" s="61" customFormat="1" ht="15" x14ac:dyDescent="0.25">
      <c r="B17" s="30"/>
      <c r="C17" s="30"/>
      <c r="D17" s="30"/>
      <c r="E17" s="30"/>
      <c r="F17" s="30"/>
      <c r="G17" s="30"/>
      <c r="H17" s="30"/>
      <c r="I17" s="30"/>
      <c r="J17" s="30"/>
      <c r="K17" s="30"/>
      <c r="L17" s="30"/>
      <c r="M17" s="30"/>
      <c r="N17" s="30"/>
      <c r="O17" s="30"/>
      <c r="P17" s="30"/>
      <c r="Q17" s="30"/>
      <c r="R17" s="30"/>
    </row>
    <row r="18" spans="2:18" s="61" customFormat="1" ht="15" x14ac:dyDescent="0.25">
      <c r="B18" s="30"/>
      <c r="C18" s="30"/>
      <c r="D18" s="30"/>
      <c r="E18" s="30"/>
      <c r="F18" s="30"/>
      <c r="G18" s="30"/>
      <c r="H18" s="30"/>
      <c r="I18" s="30"/>
      <c r="J18" s="30"/>
      <c r="K18" s="30"/>
      <c r="L18" s="30"/>
      <c r="M18" s="30"/>
      <c r="N18" s="30"/>
      <c r="O18" s="30"/>
      <c r="P18" s="30"/>
      <c r="Q18" s="30"/>
      <c r="R18" s="30"/>
    </row>
    <row r="19" spans="2:18" s="61" customFormat="1" ht="15" x14ac:dyDescent="0.25">
      <c r="B19" s="30"/>
      <c r="C19" s="30"/>
      <c r="D19" s="30"/>
      <c r="E19" s="30"/>
      <c r="F19" s="30"/>
      <c r="G19" s="30"/>
      <c r="H19" s="30"/>
      <c r="I19" s="30"/>
      <c r="J19" s="30"/>
      <c r="K19" s="30"/>
      <c r="L19" s="30"/>
      <c r="M19" s="30"/>
      <c r="N19" s="30"/>
      <c r="O19" s="30"/>
      <c r="P19" s="30"/>
      <c r="Q19" s="30"/>
      <c r="R19" s="30"/>
    </row>
    <row r="20" spans="2:18" s="61" customFormat="1" ht="15" x14ac:dyDescent="0.25">
      <c r="B20" s="30"/>
      <c r="C20" s="30"/>
      <c r="D20" s="30"/>
      <c r="E20" s="30"/>
      <c r="F20" s="30"/>
      <c r="G20" s="30"/>
      <c r="H20" s="30"/>
      <c r="I20" s="30"/>
      <c r="J20" s="30"/>
      <c r="K20" s="30"/>
      <c r="L20" s="30"/>
      <c r="M20" s="30"/>
      <c r="N20" s="30"/>
      <c r="O20" s="30"/>
      <c r="P20" s="30"/>
      <c r="Q20" s="30"/>
      <c r="R20" s="30"/>
    </row>
    <row r="21" spans="2:18" s="61" customFormat="1" ht="15" x14ac:dyDescent="0.25">
      <c r="B21" s="30"/>
      <c r="C21" s="30"/>
      <c r="D21" s="30"/>
      <c r="E21" s="30"/>
      <c r="F21" s="30"/>
      <c r="G21" s="30"/>
      <c r="H21" s="30"/>
      <c r="I21" s="30"/>
      <c r="J21" s="30"/>
      <c r="K21" s="30"/>
      <c r="L21" s="30"/>
      <c r="M21" s="30"/>
      <c r="N21" s="30"/>
      <c r="O21" s="30"/>
      <c r="P21" s="30"/>
      <c r="Q21" s="30"/>
      <c r="R21" s="30"/>
    </row>
    <row r="22" spans="2:18" s="61" customFormat="1" ht="15" x14ac:dyDescent="0.25">
      <c r="B22" s="30"/>
      <c r="C22" s="30"/>
      <c r="D22" s="30"/>
      <c r="E22" s="30"/>
      <c r="F22" s="30"/>
      <c r="G22" s="30"/>
      <c r="H22" s="30"/>
      <c r="I22" s="30"/>
      <c r="J22" s="30"/>
      <c r="K22" s="30"/>
      <c r="L22" s="30"/>
      <c r="M22" s="30"/>
      <c r="N22" s="30"/>
      <c r="O22" s="30"/>
      <c r="P22" s="30"/>
      <c r="Q22" s="30"/>
      <c r="R22" s="30"/>
    </row>
    <row r="23" spans="2:18" s="61" customFormat="1" ht="15" x14ac:dyDescent="0.25">
      <c r="B23" s="30"/>
      <c r="C23" s="30"/>
      <c r="D23" s="30"/>
      <c r="E23" s="30"/>
      <c r="F23" s="30"/>
      <c r="G23" s="30"/>
      <c r="H23" s="30"/>
      <c r="I23" s="30"/>
      <c r="J23" s="30"/>
      <c r="K23" s="30"/>
      <c r="L23" s="30"/>
      <c r="M23" s="30"/>
      <c r="N23" s="30"/>
      <c r="O23" s="30"/>
      <c r="P23" s="30"/>
      <c r="Q23" s="30"/>
      <c r="R23" s="30"/>
    </row>
    <row r="24" spans="2:18" s="61" customFormat="1" ht="15" x14ac:dyDescent="0.25">
      <c r="B24" s="30"/>
      <c r="C24" s="30"/>
      <c r="D24" s="30"/>
      <c r="E24" s="30"/>
      <c r="F24" s="30"/>
      <c r="G24" s="30"/>
      <c r="H24" s="30"/>
      <c r="I24" s="30"/>
      <c r="J24" s="30"/>
      <c r="K24" s="30"/>
      <c r="L24" s="30"/>
      <c r="M24" s="30"/>
      <c r="N24" s="30"/>
      <c r="O24" s="30"/>
      <c r="P24" s="30"/>
      <c r="Q24" s="30"/>
      <c r="R24" s="30"/>
    </row>
    <row r="25" spans="2:18" s="61" customFormat="1" ht="15" x14ac:dyDescent="0.25">
      <c r="B25" s="30"/>
      <c r="C25" s="30"/>
      <c r="D25" s="30"/>
      <c r="E25" s="30"/>
      <c r="F25" s="30"/>
      <c r="G25" s="30"/>
      <c r="H25" s="30"/>
      <c r="I25" s="30"/>
      <c r="J25" s="30"/>
      <c r="K25" s="30"/>
      <c r="L25" s="30"/>
      <c r="M25" s="30"/>
      <c r="N25" s="30"/>
      <c r="O25" s="30"/>
      <c r="P25" s="30"/>
      <c r="Q25" s="30"/>
      <c r="R25" s="30"/>
    </row>
    <row r="26" spans="2:18" s="5" customFormat="1" x14ac:dyDescent="0.2">
      <c r="B26" s="5" t="s">
        <v>29</v>
      </c>
    </row>
    <row r="28" spans="2:18" x14ac:dyDescent="0.2">
      <c r="B28" s="15" t="s">
        <v>30</v>
      </c>
      <c r="D28" s="15" t="s">
        <v>31</v>
      </c>
      <c r="F28" s="3"/>
    </row>
    <row r="30" spans="2:18" x14ac:dyDescent="0.2">
      <c r="B30" s="23">
        <v>123</v>
      </c>
      <c r="D30" s="2" t="s">
        <v>32</v>
      </c>
    </row>
    <row r="31" spans="2:18" x14ac:dyDescent="0.2">
      <c r="B31" s="20">
        <f>B30</f>
        <v>123</v>
      </c>
      <c r="D31" s="2" t="s">
        <v>33</v>
      </c>
    </row>
    <row r="32" spans="2:18" x14ac:dyDescent="0.2">
      <c r="B32" s="19">
        <f>B31+B30</f>
        <v>246</v>
      </c>
      <c r="D32" s="2" t="s">
        <v>34</v>
      </c>
    </row>
    <row r="33" spans="2:7" x14ac:dyDescent="0.2">
      <c r="B33" s="17">
        <f>B31+B32</f>
        <v>369</v>
      </c>
      <c r="D33" s="2" t="s">
        <v>35</v>
      </c>
      <c r="E33" s="3"/>
      <c r="F33" s="3"/>
    </row>
    <row r="34" spans="2:7" x14ac:dyDescent="0.2">
      <c r="B34" s="7"/>
      <c r="D34" s="2" t="s">
        <v>36</v>
      </c>
      <c r="E34" s="3"/>
    </row>
    <row r="36" spans="2:7" x14ac:dyDescent="0.2">
      <c r="B36" s="16" t="s">
        <v>37</v>
      </c>
    </row>
    <row r="37" spans="2:7" x14ac:dyDescent="0.2">
      <c r="B37" s="21">
        <f>B33+16</f>
        <v>385</v>
      </c>
      <c r="D37" s="2" t="s">
        <v>38</v>
      </c>
    </row>
    <row r="38" spans="2:7" x14ac:dyDescent="0.2">
      <c r="B38" s="22">
        <f>B31*PI()</f>
        <v>386.41589639154455</v>
      </c>
      <c r="C38" s="9"/>
      <c r="D38" s="2" t="s">
        <v>39</v>
      </c>
    </row>
    <row r="39" spans="2:7" x14ac:dyDescent="0.2">
      <c r="B39" s="9"/>
      <c r="C39" s="9"/>
    </row>
    <row r="40" spans="2:7" x14ac:dyDescent="0.2">
      <c r="B40" s="16" t="s">
        <v>40</v>
      </c>
      <c r="C40" s="10"/>
    </row>
    <row r="41" spans="2:7" x14ac:dyDescent="0.2">
      <c r="B41" s="66">
        <v>123</v>
      </c>
      <c r="C41" s="10"/>
      <c r="D41" s="2" t="s">
        <v>41</v>
      </c>
      <c r="G41" s="3"/>
    </row>
    <row r="42" spans="2:7" x14ac:dyDescent="0.2">
      <c r="B42" s="72">
        <v>124</v>
      </c>
      <c r="C42" s="10"/>
      <c r="D42" s="2" t="s">
        <v>42</v>
      </c>
    </row>
    <row r="43" spans="2:7" x14ac:dyDescent="0.2">
      <c r="B43" s="24">
        <f>B41-B42</f>
        <v>-1</v>
      </c>
      <c r="C43" s="11"/>
      <c r="D43" s="2" t="s">
        <v>43</v>
      </c>
    </row>
    <row r="46" spans="2:7" x14ac:dyDescent="0.2">
      <c r="B46" s="15" t="s">
        <v>44</v>
      </c>
    </row>
    <row r="47" spans="2:7" x14ac:dyDescent="0.2">
      <c r="B47" s="1"/>
    </row>
    <row r="48" spans="2:7" x14ac:dyDescent="0.2">
      <c r="B48" s="16" t="s">
        <v>45</v>
      </c>
    </row>
    <row r="49" spans="2:4" x14ac:dyDescent="0.2">
      <c r="B49" s="92" t="s">
        <v>46</v>
      </c>
      <c r="D49" s="2" t="s">
        <v>47</v>
      </c>
    </row>
    <row r="50" spans="2:4" x14ac:dyDescent="0.2">
      <c r="B50" s="93" t="s">
        <v>48</v>
      </c>
      <c r="D50" s="2" t="s">
        <v>49</v>
      </c>
    </row>
    <row r="51" spans="2:4" x14ac:dyDescent="0.2">
      <c r="B51" s="94" t="s">
        <v>50</v>
      </c>
      <c r="D51" s="2" t="s">
        <v>51</v>
      </c>
    </row>
    <row r="52" spans="2:4" x14ac:dyDescent="0.2">
      <c r="B52" s="8" t="s">
        <v>50</v>
      </c>
      <c r="D52" s="2" t="s">
        <v>52</v>
      </c>
    </row>
    <row r="54" spans="2:4" x14ac:dyDescent="0.2">
      <c r="B54" s="16" t="s">
        <v>53</v>
      </c>
    </row>
    <row r="55" spans="2:4" x14ac:dyDescent="0.2">
      <c r="B55" s="14" t="s">
        <v>54</v>
      </c>
      <c r="D55" s="2" t="s">
        <v>55</v>
      </c>
    </row>
    <row r="56" spans="2:4" x14ac:dyDescent="0.2">
      <c r="B56" s="95" t="s">
        <v>56</v>
      </c>
      <c r="D56" s="2" t="s">
        <v>57</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87.42578125" style="2" bestFit="1" customWidth="1"/>
    <col min="6" max="6" width="4.5703125" style="2" customWidth="1"/>
    <col min="7" max="7" width="43.42578125" style="2" customWidth="1"/>
    <col min="8" max="8" width="28.7109375" style="2" customWidth="1"/>
    <col min="9" max="9" width="18.42578125" style="2" customWidth="1"/>
    <col min="10" max="11" width="58.42578125" style="2" customWidth="1"/>
    <col min="12" max="16384" width="9.140625" style="2"/>
  </cols>
  <sheetData>
    <row r="2" spans="2:5" s="4" customFormat="1" ht="18" x14ac:dyDescent="0.2">
      <c r="B2" s="4" t="s">
        <v>58</v>
      </c>
    </row>
    <row r="4" spans="2:5" s="5" customFormat="1" x14ac:dyDescent="0.2">
      <c r="B4" s="5" t="s">
        <v>59</v>
      </c>
    </row>
    <row r="6" spans="2:5" x14ac:dyDescent="0.2">
      <c r="B6" s="16" t="s">
        <v>60</v>
      </c>
    </row>
    <row r="7" spans="2:5" x14ac:dyDescent="0.2">
      <c r="B7" s="16" t="s">
        <v>61</v>
      </c>
    </row>
    <row r="9" spans="2:5" x14ac:dyDescent="0.2">
      <c r="B9" s="76" t="s">
        <v>62</v>
      </c>
      <c r="C9" s="76" t="s">
        <v>63</v>
      </c>
      <c r="D9" s="76" t="s">
        <v>64</v>
      </c>
      <c r="E9" s="76" t="s">
        <v>65</v>
      </c>
    </row>
    <row r="10" spans="2:5" x14ac:dyDescent="0.2">
      <c r="B10" s="64"/>
      <c r="C10" s="64" t="s">
        <v>66</v>
      </c>
      <c r="D10" s="64" t="s">
        <v>67</v>
      </c>
      <c r="E10" s="64" t="s">
        <v>68</v>
      </c>
    </row>
    <row r="11" spans="2:5" ht="12.75" customHeight="1" x14ac:dyDescent="0.2">
      <c r="B11" s="65">
        <v>1</v>
      </c>
      <c r="C11" s="65" t="s">
        <v>69</v>
      </c>
      <c r="D11" s="65" t="s">
        <v>70</v>
      </c>
      <c r="E11" s="75" t="s">
        <v>71</v>
      </c>
    </row>
    <row r="12" spans="2:5" x14ac:dyDescent="0.2">
      <c r="B12" s="65">
        <v>2</v>
      </c>
      <c r="C12" s="65" t="s">
        <v>72</v>
      </c>
      <c r="D12" s="74"/>
      <c r="E12" s="75"/>
    </row>
    <row r="13" spans="2:5" x14ac:dyDescent="0.2">
      <c r="B13" s="65">
        <v>3</v>
      </c>
      <c r="C13" s="65" t="s">
        <v>73</v>
      </c>
      <c r="D13" s="65" t="s">
        <v>74</v>
      </c>
      <c r="E13" s="65"/>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4" customFormat="1" ht="18" x14ac:dyDescent="0.2">
      <c r="B2" s="4" t="s">
        <v>75</v>
      </c>
    </row>
    <row r="13" spans="2:3" s="5" customFormat="1" x14ac:dyDescent="0.2">
      <c r="B13" s="5" t="s">
        <v>75</v>
      </c>
    </row>
    <row r="15" spans="2:3" x14ac:dyDescent="0.2">
      <c r="B15" s="6" t="s">
        <v>76</v>
      </c>
      <c r="C15" s="96">
        <v>45926</v>
      </c>
    </row>
    <row r="16" spans="2:3" x14ac:dyDescent="0.2">
      <c r="B16" s="6" t="s">
        <v>77</v>
      </c>
      <c r="C16" s="73"/>
    </row>
    <row r="17" spans="2:3" x14ac:dyDescent="0.2">
      <c r="B17" s="6" t="s">
        <v>78</v>
      </c>
      <c r="C17" s="73" t="s">
        <v>222</v>
      </c>
    </row>
    <row r="18" spans="2:3" x14ac:dyDescent="0.2">
      <c r="B18" s="6" t="s">
        <v>79</v>
      </c>
      <c r="C18" s="73" t="s">
        <v>226</v>
      </c>
    </row>
    <row r="19" spans="2:3" x14ac:dyDescent="0.2">
      <c r="B19" s="6" t="s">
        <v>80</v>
      </c>
      <c r="C19" s="73" t="s">
        <v>223</v>
      </c>
    </row>
    <row r="20" spans="2:3" x14ac:dyDescent="0.2">
      <c r="B20" s="6" t="s">
        <v>81</v>
      </c>
      <c r="C20" s="100"/>
    </row>
    <row r="21" spans="2:3" x14ac:dyDescent="0.2">
      <c r="B21" s="6" t="s">
        <v>82</v>
      </c>
      <c r="C21" s="100"/>
    </row>
    <row r="22" spans="2:3" x14ac:dyDescent="0.2">
      <c r="B22" s="6" t="s">
        <v>83</v>
      </c>
      <c r="C22" s="100"/>
    </row>
    <row r="25" spans="2:3" s="5" customFormat="1" x14ac:dyDescent="0.2">
      <c r="B25" s="5" t="s">
        <v>84</v>
      </c>
    </row>
    <row r="27" spans="2:3" x14ac:dyDescent="0.2">
      <c r="B27" s="15" t="s">
        <v>81</v>
      </c>
      <c r="C27" s="15" t="s">
        <v>82</v>
      </c>
    </row>
    <row r="28" spans="2:3" x14ac:dyDescent="0.2">
      <c r="B28" s="100"/>
      <c r="C28" s="100"/>
    </row>
    <row r="30" spans="2:3" x14ac:dyDescent="0.2">
      <c r="B30" s="2" t="s">
        <v>85</v>
      </c>
    </row>
    <row r="31" spans="2:3" x14ac:dyDescent="0.2">
      <c r="B31" s="2" t="s">
        <v>86</v>
      </c>
    </row>
    <row r="32" spans="2:3" x14ac:dyDescent="0.2">
      <c r="B32" s="2" t="s">
        <v>87</v>
      </c>
    </row>
    <row r="33" spans="2:2" x14ac:dyDescent="0.2">
      <c r="B33" s="2" t="s">
        <v>88</v>
      </c>
    </row>
    <row r="34" spans="2:2" x14ac:dyDescent="0.2">
      <c r="B34" s="2" t="s">
        <v>89</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8"/>
  <sheetViews>
    <sheetView showGridLines="0" zoomScale="85" zoomScaleNormal="85" workbookViewId="0">
      <pane xSplit="5" ySplit="15" topLeftCell="F16" activePane="bottomRight" state="frozen"/>
      <selection pane="topRight" activeCell="N50" sqref="M50:N50"/>
      <selection pane="bottomLeft" activeCell="N50" sqref="M50:N50"/>
      <selection pane="bottomRight" activeCell="F16" sqref="F16"/>
    </sheetView>
  </sheetViews>
  <sheetFormatPr defaultColWidth="9.140625" defaultRowHeight="12.75" x14ac:dyDescent="0.2"/>
  <cols>
    <col min="1" max="1" width="2.85546875"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2" customWidth="1"/>
    <col min="16" max="16" width="10.5703125" style="2" customWidth="1"/>
    <col min="17" max="17" width="20.5703125" style="2" bestFit="1" customWidth="1"/>
    <col min="18" max="18" width="36.28515625" style="2" bestFit="1" customWidth="1"/>
    <col min="19" max="32" width="13.7109375" style="2" customWidth="1"/>
    <col min="33" max="16384" width="9.140625" style="2"/>
  </cols>
  <sheetData>
    <row r="2" spans="2:17" s="12" customFormat="1" ht="18" x14ac:dyDescent="0.2">
      <c r="B2" s="12" t="s">
        <v>90</v>
      </c>
    </row>
    <row r="4" spans="2:17" x14ac:dyDescent="0.2">
      <c r="B4" s="15" t="s">
        <v>91</v>
      </c>
    </row>
    <row r="5" spans="2:17" x14ac:dyDescent="0.2">
      <c r="B5" s="2" t="s">
        <v>92</v>
      </c>
    </row>
    <row r="6" spans="2:17" x14ac:dyDescent="0.2">
      <c r="B6" s="15"/>
      <c r="C6" s="1"/>
      <c r="D6" s="1"/>
    </row>
    <row r="7" spans="2:17" x14ac:dyDescent="0.2">
      <c r="B7" s="15" t="s">
        <v>93</v>
      </c>
      <c r="G7" s="13"/>
      <c r="P7" s="83" t="s">
        <v>94</v>
      </c>
      <c r="Q7" s="84"/>
    </row>
    <row r="8" spans="2:17" x14ac:dyDescent="0.2">
      <c r="B8" s="2" t="s">
        <v>95</v>
      </c>
      <c r="D8" s="46" t="str">
        <f>'Controles ACM'!I35</f>
        <v>REKENVOLUME VOLDOET</v>
      </c>
      <c r="G8" s="13"/>
      <c r="P8" s="85" t="s">
        <v>96</v>
      </c>
      <c r="Q8" s="86" t="s">
        <v>97</v>
      </c>
    </row>
    <row r="9" spans="2:17" x14ac:dyDescent="0.2">
      <c r="B9" s="2" t="s">
        <v>98</v>
      </c>
      <c r="D9" s="46" t="str">
        <f>'Controles ACM'!I27</f>
        <v>TARIEVENVOORSTEL VOLDOET</v>
      </c>
      <c r="G9" s="13"/>
      <c r="P9" s="87" t="s">
        <v>99</v>
      </c>
      <c r="Q9" s="88" t="s">
        <v>100</v>
      </c>
    </row>
    <row r="10" spans="2:17" x14ac:dyDescent="0.2">
      <c r="B10" s="2" t="s">
        <v>101</v>
      </c>
      <c r="D10" s="97">
        <f>'Controles ACM'!I25</f>
        <v>0.26428622007369995</v>
      </c>
      <c r="P10" s="2" t="s">
        <v>102</v>
      </c>
    </row>
    <row r="14" spans="2:17" s="5" customFormat="1" x14ac:dyDescent="0.2">
      <c r="B14" s="5" t="s">
        <v>103</v>
      </c>
      <c r="G14" s="5" t="s">
        <v>104</v>
      </c>
      <c r="I14" s="5" t="s">
        <v>105</v>
      </c>
      <c r="K14" s="5" t="s">
        <v>104</v>
      </c>
      <c r="M14" s="5" t="s">
        <v>106</v>
      </c>
      <c r="O14" s="5" t="s">
        <v>107</v>
      </c>
    </row>
    <row r="17" spans="2:15" s="5" customFormat="1" x14ac:dyDescent="0.2">
      <c r="B17" s="5" t="s">
        <v>108</v>
      </c>
    </row>
    <row r="19" spans="2:15" x14ac:dyDescent="0.2">
      <c r="B19" s="15" t="s">
        <v>109</v>
      </c>
    </row>
    <row r="20" spans="2:15" x14ac:dyDescent="0.2">
      <c r="B20" s="2" t="s">
        <v>110</v>
      </c>
      <c r="G20" s="2" t="s">
        <v>111</v>
      </c>
      <c r="I20" s="26">
        <v>2107343.808447673</v>
      </c>
      <c r="K20" s="2" t="s">
        <v>112</v>
      </c>
      <c r="M20" s="67">
        <v>18</v>
      </c>
      <c r="O20" s="81">
        <f>'Controles ACM'!$I$47</f>
        <v>0</v>
      </c>
    </row>
    <row r="21" spans="2:15" x14ac:dyDescent="0.2">
      <c r="B21" s="2" t="s">
        <v>113</v>
      </c>
      <c r="G21" s="2" t="s">
        <v>111</v>
      </c>
      <c r="I21" s="27">
        <v>6392096.3850025656</v>
      </c>
      <c r="K21" s="2" t="s">
        <v>114</v>
      </c>
      <c r="M21" s="67">
        <v>44.475200000000001</v>
      </c>
      <c r="O21" s="81">
        <f>'Controles ACM'!$I$48</f>
        <v>0.10388149472158269</v>
      </c>
    </row>
    <row r="22" spans="2:15" x14ac:dyDescent="0.2">
      <c r="I22" s="28"/>
      <c r="O22" s="81"/>
    </row>
    <row r="23" spans="2:15" x14ac:dyDescent="0.2">
      <c r="B23" s="15" t="s">
        <v>115</v>
      </c>
      <c r="I23" s="28"/>
      <c r="O23" s="81"/>
    </row>
    <row r="24" spans="2:15" x14ac:dyDescent="0.2">
      <c r="B24" s="2" t="s">
        <v>110</v>
      </c>
      <c r="G24" s="2" t="s">
        <v>111</v>
      </c>
      <c r="I24" s="26">
        <v>7369.606621918756</v>
      </c>
      <c r="K24" s="2" t="s">
        <v>112</v>
      </c>
      <c r="M24" s="67">
        <v>18</v>
      </c>
      <c r="O24" s="81">
        <f>'Controles ACM'!$I$47</f>
        <v>0</v>
      </c>
    </row>
    <row r="25" spans="2:15" x14ac:dyDescent="0.2">
      <c r="B25" s="2" t="s">
        <v>113</v>
      </c>
      <c r="G25" s="2" t="s">
        <v>111</v>
      </c>
      <c r="I25" s="27">
        <v>543247.74890911288</v>
      </c>
      <c r="K25" s="2" t="s">
        <v>114</v>
      </c>
      <c r="M25" s="67">
        <v>44.475200000000001</v>
      </c>
      <c r="O25" s="81">
        <f>'Controles ACM'!$I$48</f>
        <v>0.10388149472158269</v>
      </c>
    </row>
    <row r="26" spans="2:15" ht="14.25" x14ac:dyDescent="0.2">
      <c r="I26" s="30"/>
      <c r="O26" s="81"/>
    </row>
    <row r="27" spans="2:15" ht="14.25" x14ac:dyDescent="0.2">
      <c r="B27" s="15" t="s">
        <v>116</v>
      </c>
      <c r="I27" s="30"/>
      <c r="O27" s="81"/>
    </row>
    <row r="28" spans="2:15" x14ac:dyDescent="0.2">
      <c r="B28" s="2" t="s">
        <v>110</v>
      </c>
      <c r="G28" s="2" t="s">
        <v>111</v>
      </c>
      <c r="I28" s="26">
        <v>2180.8802796601235</v>
      </c>
      <c r="K28" s="2" t="s">
        <v>112</v>
      </c>
      <c r="M28" s="67">
        <v>1093.6116999999999</v>
      </c>
      <c r="O28" s="81">
        <f>'Controles ACM'!$I$49</f>
        <v>9.1426766416387251E-2</v>
      </c>
    </row>
    <row r="29" spans="2:15" x14ac:dyDescent="0.2">
      <c r="B29" s="2" t="s">
        <v>117</v>
      </c>
      <c r="G29" s="2" t="s">
        <v>111</v>
      </c>
      <c r="I29" s="29">
        <v>0</v>
      </c>
      <c r="K29" s="2" t="s">
        <v>114</v>
      </c>
      <c r="M29" s="67"/>
      <c r="O29" s="81">
        <f>'Controles ACM'!$I$49</f>
        <v>9.1426766416387251E-2</v>
      </c>
    </row>
    <row r="30" spans="2:15" x14ac:dyDescent="0.2">
      <c r="B30" s="2" t="s">
        <v>118</v>
      </c>
      <c r="G30" s="2" t="s">
        <v>111</v>
      </c>
      <c r="I30" s="29">
        <v>0</v>
      </c>
      <c r="K30" s="2" t="s">
        <v>114</v>
      </c>
      <c r="M30" s="67"/>
      <c r="O30" s="81">
        <f>'Controles ACM'!$I$49</f>
        <v>9.1426766416387251E-2</v>
      </c>
    </row>
    <row r="31" spans="2:15" x14ac:dyDescent="0.2">
      <c r="B31" s="2" t="s">
        <v>119</v>
      </c>
      <c r="G31" s="2" t="s">
        <v>111</v>
      </c>
      <c r="I31" s="27">
        <v>674648.42630164628</v>
      </c>
      <c r="K31" s="2" t="s">
        <v>114</v>
      </c>
      <c r="M31" s="67">
        <v>35.241999999999997</v>
      </c>
      <c r="O31" s="81">
        <f>'Controles ACM'!$I$49</f>
        <v>9.1426766416387251E-2</v>
      </c>
    </row>
    <row r="32" spans="2:15" x14ac:dyDescent="0.2">
      <c r="O32" s="81"/>
    </row>
    <row r="33" spans="2:15" x14ac:dyDescent="0.2">
      <c r="O33" s="81"/>
    </row>
    <row r="34" spans="2:15" x14ac:dyDescent="0.2">
      <c r="O34" s="81"/>
    </row>
    <row r="35" spans="2:15" x14ac:dyDescent="0.2">
      <c r="O35" s="81"/>
    </row>
    <row r="36" spans="2:15" s="5" customFormat="1" x14ac:dyDescent="0.2">
      <c r="B36" s="5" t="s">
        <v>120</v>
      </c>
      <c r="O36" s="82"/>
    </row>
    <row r="37" spans="2:15" x14ac:dyDescent="0.2">
      <c r="O37" s="81"/>
    </row>
    <row r="38" spans="2:15" x14ac:dyDescent="0.2">
      <c r="B38" s="15" t="s">
        <v>121</v>
      </c>
      <c r="O38" s="81"/>
    </row>
    <row r="39" spans="2:15" x14ac:dyDescent="0.2">
      <c r="O39" s="81"/>
    </row>
    <row r="40" spans="2:15" x14ac:dyDescent="0.2">
      <c r="B40" s="15" t="s">
        <v>122</v>
      </c>
      <c r="O40" s="81"/>
    </row>
    <row r="41" spans="2:15" x14ac:dyDescent="0.2">
      <c r="B41" s="2" t="s">
        <v>123</v>
      </c>
      <c r="G41" s="2" t="s">
        <v>111</v>
      </c>
      <c r="I41" s="26">
        <v>2077535.275391184</v>
      </c>
      <c r="K41" s="25" t="s">
        <v>124</v>
      </c>
      <c r="M41" s="67">
        <v>47.52</v>
      </c>
      <c r="O41" s="81">
        <f>'Controles ACM'!$I$59</f>
        <v>-1.9498047968847576E-2</v>
      </c>
    </row>
    <row r="42" spans="2:15" x14ac:dyDescent="0.2">
      <c r="B42" s="2" t="s">
        <v>125</v>
      </c>
      <c r="G42" s="2" t="s">
        <v>111</v>
      </c>
      <c r="I42" s="29">
        <v>8101.3601660270151</v>
      </c>
      <c r="K42" s="25" t="s">
        <v>124</v>
      </c>
      <c r="M42" s="67">
        <v>103.04</v>
      </c>
      <c r="O42" s="81">
        <f>'Controles ACM'!$I$59</f>
        <v>-1.9498047968847576E-2</v>
      </c>
    </row>
    <row r="43" spans="2:15" x14ac:dyDescent="0.2">
      <c r="B43" s="2" t="s">
        <v>126</v>
      </c>
      <c r="G43" s="2" t="s">
        <v>111</v>
      </c>
      <c r="I43" s="29">
        <v>15366.162532508224</v>
      </c>
      <c r="K43" s="25" t="s">
        <v>124</v>
      </c>
      <c r="M43" s="67">
        <v>103.04</v>
      </c>
      <c r="O43" s="81">
        <f>'Controles ACM'!$I$59</f>
        <v>-1.9498047968847576E-2</v>
      </c>
    </row>
    <row r="44" spans="2:15" x14ac:dyDescent="0.2">
      <c r="B44" s="2" t="s">
        <v>127</v>
      </c>
      <c r="G44" s="2" t="s">
        <v>111</v>
      </c>
      <c r="I44" s="27">
        <v>6341.0101839231729</v>
      </c>
      <c r="K44" s="25" t="s">
        <v>124</v>
      </c>
      <c r="M44" s="67">
        <v>167.29</v>
      </c>
      <c r="O44" s="81">
        <f>'Controles ACM'!$I$59</f>
        <v>-1.9498047968847576E-2</v>
      </c>
    </row>
    <row r="45" spans="2:15" x14ac:dyDescent="0.2">
      <c r="I45" s="28"/>
      <c r="K45" s="25"/>
      <c r="M45" s="68"/>
      <c r="O45" s="81"/>
    </row>
    <row r="46" spans="2:15" x14ac:dyDescent="0.2">
      <c r="B46" s="15" t="s">
        <v>128</v>
      </c>
      <c r="I46" s="28"/>
      <c r="K46" s="25"/>
      <c r="M46" s="68"/>
      <c r="O46" s="81"/>
    </row>
    <row r="47" spans="2:15" x14ac:dyDescent="0.2">
      <c r="B47" s="2" t="s">
        <v>123</v>
      </c>
      <c r="G47" s="2" t="s">
        <v>111</v>
      </c>
      <c r="I47" s="26">
        <v>0</v>
      </c>
      <c r="K47" s="25" t="s">
        <v>124</v>
      </c>
      <c r="M47" s="67"/>
      <c r="O47" s="81">
        <f>'Controles ACM'!$I$59</f>
        <v>-1.9498047968847576E-2</v>
      </c>
    </row>
    <row r="48" spans="2:15" x14ac:dyDescent="0.2">
      <c r="B48" s="2" t="s">
        <v>125</v>
      </c>
      <c r="G48" s="2" t="s">
        <v>111</v>
      </c>
      <c r="I48" s="29">
        <v>0</v>
      </c>
      <c r="K48" s="25" t="s">
        <v>124</v>
      </c>
      <c r="M48" s="67"/>
      <c r="O48" s="81">
        <f>'Controles ACM'!$I$59</f>
        <v>-1.9498047968847576E-2</v>
      </c>
    </row>
    <row r="49" spans="2:15" x14ac:dyDescent="0.2">
      <c r="B49" s="2" t="s">
        <v>126</v>
      </c>
      <c r="G49" s="2" t="s">
        <v>111</v>
      </c>
      <c r="I49" s="29">
        <v>0</v>
      </c>
      <c r="K49" s="25" t="s">
        <v>124</v>
      </c>
      <c r="M49" s="67"/>
      <c r="O49" s="81">
        <f>'Controles ACM'!$I$59</f>
        <v>-1.9498047968847576E-2</v>
      </c>
    </row>
    <row r="50" spans="2:15" x14ac:dyDescent="0.2">
      <c r="B50" s="2" t="s">
        <v>127</v>
      </c>
      <c r="G50" s="2" t="s">
        <v>111</v>
      </c>
      <c r="I50" s="27">
        <v>0</v>
      </c>
      <c r="K50" s="25" t="s">
        <v>124</v>
      </c>
      <c r="M50" s="67"/>
      <c r="O50" s="81">
        <f>'Controles ACM'!$I$59</f>
        <v>-1.9498047968847576E-2</v>
      </c>
    </row>
    <row r="51" spans="2:15" x14ac:dyDescent="0.2">
      <c r="I51" s="28"/>
      <c r="K51" s="25"/>
      <c r="M51" s="28"/>
      <c r="O51" s="81"/>
    </row>
    <row r="52" spans="2:15" x14ac:dyDescent="0.2">
      <c r="I52" s="28"/>
      <c r="K52" s="25"/>
      <c r="M52" s="28"/>
      <c r="O52" s="81"/>
    </row>
    <row r="53" spans="2:15" x14ac:dyDescent="0.2">
      <c r="B53" s="15" t="s">
        <v>129</v>
      </c>
      <c r="I53" s="28"/>
      <c r="K53" s="25"/>
      <c r="M53" s="28"/>
      <c r="O53" s="81"/>
    </row>
    <row r="54" spans="2:15" x14ac:dyDescent="0.2">
      <c r="I54" s="28"/>
      <c r="K54" s="25"/>
      <c r="M54" s="28"/>
      <c r="O54" s="81"/>
    </row>
    <row r="55" spans="2:15" x14ac:dyDescent="0.2">
      <c r="B55" s="15" t="s">
        <v>130</v>
      </c>
      <c r="I55" s="28"/>
      <c r="K55" s="25"/>
      <c r="M55" s="28"/>
      <c r="O55" s="81"/>
    </row>
    <row r="56" spans="2:15" x14ac:dyDescent="0.2">
      <c r="B56" s="2" t="s">
        <v>131</v>
      </c>
      <c r="G56" s="2" t="s">
        <v>111</v>
      </c>
      <c r="I56" s="26">
        <v>5415.0636821769258</v>
      </c>
      <c r="K56" s="25" t="s">
        <v>124</v>
      </c>
      <c r="M56" s="67">
        <v>441.1</v>
      </c>
      <c r="O56" s="81">
        <f>'Controles ACM'!$I$59</f>
        <v>-1.9498047968847576E-2</v>
      </c>
    </row>
    <row r="57" spans="2:15" x14ac:dyDescent="0.2">
      <c r="B57" s="2" t="s">
        <v>132</v>
      </c>
      <c r="G57" s="2" t="s">
        <v>111</v>
      </c>
      <c r="I57" s="29">
        <v>2659.427484948787</v>
      </c>
      <c r="K57" s="25" t="s">
        <v>124</v>
      </c>
      <c r="M57" s="67">
        <v>858.16</v>
      </c>
      <c r="O57" s="81">
        <f>'Controles ACM'!$I$59</f>
        <v>-1.9498047968847576E-2</v>
      </c>
    </row>
    <row r="58" spans="2:15" x14ac:dyDescent="0.2">
      <c r="B58" s="2" t="s">
        <v>133</v>
      </c>
      <c r="G58" s="2" t="s">
        <v>111</v>
      </c>
      <c r="I58" s="27">
        <v>222.90534009768911</v>
      </c>
      <c r="K58" s="25" t="s">
        <v>124</v>
      </c>
      <c r="M58" s="67">
        <v>1376.78</v>
      </c>
      <c r="O58" s="81">
        <f>'Controles ACM'!$I$59</f>
        <v>-1.9498047968847576E-2</v>
      </c>
    </row>
    <row r="59" spans="2:15" x14ac:dyDescent="0.2">
      <c r="I59" s="28"/>
      <c r="K59" s="25"/>
      <c r="O59" s="81"/>
    </row>
    <row r="60" spans="2:15" x14ac:dyDescent="0.2">
      <c r="B60" s="15" t="s">
        <v>134</v>
      </c>
      <c r="I60" s="28"/>
      <c r="K60" s="25"/>
      <c r="M60" s="28"/>
      <c r="O60" s="81"/>
    </row>
    <row r="61" spans="2:15" x14ac:dyDescent="0.2">
      <c r="B61" s="2" t="s">
        <v>131</v>
      </c>
      <c r="G61" s="2" t="s">
        <v>111</v>
      </c>
      <c r="I61" s="26">
        <v>106.4532256138146</v>
      </c>
      <c r="K61" s="25" t="s">
        <v>124</v>
      </c>
      <c r="M61" s="67">
        <v>441.1</v>
      </c>
      <c r="O61" s="81">
        <f>'Controles ACM'!$I$59</f>
        <v>-1.9498047968847576E-2</v>
      </c>
    </row>
    <row r="62" spans="2:15" x14ac:dyDescent="0.2">
      <c r="B62" s="2" t="s">
        <v>132</v>
      </c>
      <c r="G62" s="2" t="s">
        <v>111</v>
      </c>
      <c r="I62" s="29">
        <v>102.12106726521205</v>
      </c>
      <c r="K62" s="25" t="s">
        <v>124</v>
      </c>
      <c r="M62" s="67">
        <v>858.16</v>
      </c>
      <c r="O62" s="81">
        <f>'Controles ACM'!$I$59</f>
        <v>-1.9498047968847576E-2</v>
      </c>
    </row>
    <row r="63" spans="2:15" x14ac:dyDescent="0.2">
      <c r="B63" s="2" t="s">
        <v>133</v>
      </c>
      <c r="G63" s="2" t="s">
        <v>111</v>
      </c>
      <c r="I63" s="27">
        <v>6.9230695211084381</v>
      </c>
      <c r="K63" s="25" t="s">
        <v>124</v>
      </c>
      <c r="M63" s="67">
        <v>1376.78</v>
      </c>
      <c r="O63" s="81">
        <f>'Controles ACM'!$I$59</f>
        <v>-1.9498047968847576E-2</v>
      </c>
    </row>
    <row r="64" spans="2:15" x14ac:dyDescent="0.2">
      <c r="I64" s="28"/>
      <c r="K64" s="25"/>
      <c r="O64" s="81"/>
    </row>
    <row r="65" spans="2:15" x14ac:dyDescent="0.2">
      <c r="B65" s="15" t="s">
        <v>135</v>
      </c>
      <c r="I65" s="28"/>
      <c r="K65" s="25"/>
      <c r="M65" s="28"/>
      <c r="O65" s="81"/>
    </row>
    <row r="66" spans="2:15" x14ac:dyDescent="0.2">
      <c r="B66" s="2" t="s">
        <v>131</v>
      </c>
      <c r="G66" s="2" t="s">
        <v>111</v>
      </c>
      <c r="I66" s="26">
        <v>84.992614536908519</v>
      </c>
      <c r="K66" s="25" t="s">
        <v>124</v>
      </c>
      <c r="M66" s="67">
        <v>1219.28</v>
      </c>
      <c r="O66" s="81">
        <f>'Controles ACM'!$I$59</f>
        <v>-1.9498047968847576E-2</v>
      </c>
    </row>
    <row r="67" spans="2:15" x14ac:dyDescent="0.2">
      <c r="B67" s="2" t="s">
        <v>132</v>
      </c>
      <c r="G67" s="2" t="s">
        <v>111</v>
      </c>
      <c r="I67" s="29">
        <v>183.65947792989928</v>
      </c>
      <c r="K67" s="25" t="s">
        <v>124</v>
      </c>
      <c r="M67" s="67">
        <v>1290.52</v>
      </c>
      <c r="O67" s="81">
        <f>'Controles ACM'!$I$59</f>
        <v>-1.9498047968847576E-2</v>
      </c>
    </row>
    <row r="68" spans="2:15" x14ac:dyDescent="0.2">
      <c r="B68" s="2" t="s">
        <v>136</v>
      </c>
      <c r="G68" s="2" t="s">
        <v>111</v>
      </c>
      <c r="I68" s="27">
        <v>509.41685610992403</v>
      </c>
      <c r="K68" s="25" t="s">
        <v>124</v>
      </c>
      <c r="M68" s="67">
        <v>1376.03</v>
      </c>
      <c r="O68" s="81">
        <f>'Controles ACM'!$I$59</f>
        <v>-1.9498047968847576E-2</v>
      </c>
    </row>
    <row r="69" spans="2:15" x14ac:dyDescent="0.2">
      <c r="I69" s="28"/>
      <c r="K69" s="25"/>
      <c r="O69" s="81"/>
    </row>
    <row r="70" spans="2:15" x14ac:dyDescent="0.2">
      <c r="B70" s="15" t="s">
        <v>137</v>
      </c>
      <c r="I70" s="28"/>
      <c r="K70" s="25"/>
      <c r="M70" s="28"/>
      <c r="O70" s="81"/>
    </row>
    <row r="71" spans="2:15" x14ac:dyDescent="0.2">
      <c r="B71" s="2" t="s">
        <v>131</v>
      </c>
      <c r="G71" s="2" t="s">
        <v>111</v>
      </c>
      <c r="I71" s="26">
        <v>33.204105260797867</v>
      </c>
      <c r="K71" s="25" t="s">
        <v>124</v>
      </c>
      <c r="M71" s="67">
        <v>1219.28</v>
      </c>
      <c r="O71" s="81">
        <f>'Controles ACM'!$I$59</f>
        <v>-1.9498047968847576E-2</v>
      </c>
    </row>
    <row r="72" spans="2:15" x14ac:dyDescent="0.2">
      <c r="B72" s="2" t="s">
        <v>132</v>
      </c>
      <c r="G72" s="2" t="s">
        <v>111</v>
      </c>
      <c r="I72" s="29">
        <v>78.820586600740299</v>
      </c>
      <c r="K72" s="25" t="s">
        <v>124</v>
      </c>
      <c r="M72" s="67">
        <v>1290.52</v>
      </c>
      <c r="O72" s="81">
        <f>'Controles ACM'!$I$59</f>
        <v>-1.9498047968847576E-2</v>
      </c>
    </row>
    <row r="73" spans="2:15" x14ac:dyDescent="0.2">
      <c r="B73" s="2" t="s">
        <v>136</v>
      </c>
      <c r="G73" s="2" t="s">
        <v>111</v>
      </c>
      <c r="I73" s="27">
        <v>36.139799921747858</v>
      </c>
      <c r="K73" s="25" t="s">
        <v>124</v>
      </c>
      <c r="M73" s="67">
        <v>1376.03</v>
      </c>
      <c r="O73" s="81">
        <f>'Controles ACM'!$I$59</f>
        <v>-1.9498047968847576E-2</v>
      </c>
    </row>
    <row r="74" spans="2:15" x14ac:dyDescent="0.2">
      <c r="I74" s="28"/>
      <c r="K74" s="25"/>
      <c r="M74" s="28"/>
      <c r="O74" s="81"/>
    </row>
    <row r="75" spans="2:15" x14ac:dyDescent="0.2">
      <c r="I75" s="28"/>
      <c r="K75" s="25"/>
      <c r="M75" s="28"/>
      <c r="O75" s="81"/>
    </row>
    <row r="76" spans="2:15" x14ac:dyDescent="0.2">
      <c r="B76" s="15" t="s">
        <v>138</v>
      </c>
      <c r="I76" s="28"/>
      <c r="K76" s="25"/>
      <c r="M76" s="28"/>
      <c r="O76" s="81"/>
    </row>
    <row r="77" spans="2:15" x14ac:dyDescent="0.2">
      <c r="I77" s="28"/>
      <c r="K77" s="25"/>
      <c r="M77" s="28"/>
      <c r="O77" s="81"/>
    </row>
    <row r="78" spans="2:15" x14ac:dyDescent="0.2">
      <c r="B78" s="15" t="s">
        <v>122</v>
      </c>
      <c r="I78" s="28"/>
      <c r="K78" s="25"/>
      <c r="M78" s="28"/>
      <c r="O78" s="81"/>
    </row>
    <row r="79" spans="2:15" x14ac:dyDescent="0.2">
      <c r="B79" s="2" t="s">
        <v>123</v>
      </c>
      <c r="G79" s="2" t="s">
        <v>111</v>
      </c>
      <c r="I79" s="26">
        <v>4113.0458290156103</v>
      </c>
      <c r="K79" s="25" t="s">
        <v>124</v>
      </c>
      <c r="M79" s="66">
        <v>1780.92</v>
      </c>
      <c r="O79" s="81">
        <f>'Controles ACM'!$I$60</f>
        <v>5.7504064749495987E-2</v>
      </c>
    </row>
    <row r="80" spans="2:15" x14ac:dyDescent="0.2">
      <c r="B80" s="2" t="s">
        <v>125</v>
      </c>
      <c r="G80" s="2" t="s">
        <v>111</v>
      </c>
      <c r="I80" s="29">
        <v>44.598587131339634</v>
      </c>
      <c r="K80" s="25" t="s">
        <v>124</v>
      </c>
      <c r="M80" s="66">
        <v>3404.7</v>
      </c>
      <c r="O80" s="81">
        <f>'Controles ACM'!$I$60</f>
        <v>5.7504064749495987E-2</v>
      </c>
    </row>
    <row r="81" spans="2:15" x14ac:dyDescent="0.2">
      <c r="B81" s="2" t="s">
        <v>126</v>
      </c>
      <c r="G81" s="2" t="s">
        <v>111</v>
      </c>
      <c r="I81" s="29">
        <v>20.941860220880052</v>
      </c>
      <c r="K81" s="25" t="s">
        <v>124</v>
      </c>
      <c r="M81" s="66">
        <v>3404.7</v>
      </c>
      <c r="O81" s="81">
        <f>'Controles ACM'!$I$60</f>
        <v>5.7504064749495987E-2</v>
      </c>
    </row>
    <row r="82" spans="2:15" x14ac:dyDescent="0.2">
      <c r="B82" s="2" t="s">
        <v>127</v>
      </c>
      <c r="G82" s="2" t="s">
        <v>111</v>
      </c>
      <c r="I82" s="27">
        <v>15.509832755873548</v>
      </c>
      <c r="K82" s="25" t="s">
        <v>124</v>
      </c>
      <c r="M82" s="66">
        <v>4295.16</v>
      </c>
      <c r="O82" s="81">
        <f>'Controles ACM'!$I$60</f>
        <v>5.7504064749495987E-2</v>
      </c>
    </row>
    <row r="83" spans="2:15" x14ac:dyDescent="0.2">
      <c r="I83" s="28"/>
      <c r="K83" s="25"/>
      <c r="M83" s="28"/>
      <c r="O83" s="81"/>
    </row>
    <row r="84" spans="2:15" x14ac:dyDescent="0.2">
      <c r="B84" s="15" t="s">
        <v>128</v>
      </c>
      <c r="I84" s="28"/>
      <c r="K84" s="25"/>
      <c r="M84" s="28"/>
      <c r="O84" s="81"/>
    </row>
    <row r="85" spans="2:15" x14ac:dyDescent="0.2">
      <c r="B85" s="2" t="s">
        <v>123</v>
      </c>
      <c r="G85" s="2" t="s">
        <v>111</v>
      </c>
      <c r="I85" s="26">
        <v>0</v>
      </c>
      <c r="K85" s="25" t="s">
        <v>124</v>
      </c>
      <c r="M85" s="66"/>
      <c r="O85" s="81">
        <f>'Controles ACM'!$I$60</f>
        <v>5.7504064749495987E-2</v>
      </c>
    </row>
    <row r="86" spans="2:15" x14ac:dyDescent="0.2">
      <c r="B86" s="2" t="s">
        <v>125</v>
      </c>
      <c r="G86" s="2" t="s">
        <v>111</v>
      </c>
      <c r="I86" s="29">
        <v>0</v>
      </c>
      <c r="K86" s="25" t="s">
        <v>124</v>
      </c>
      <c r="M86" s="66"/>
      <c r="O86" s="81">
        <f>'Controles ACM'!$I$60</f>
        <v>5.7504064749495987E-2</v>
      </c>
    </row>
    <row r="87" spans="2:15" x14ac:dyDescent="0.2">
      <c r="B87" s="2" t="s">
        <v>126</v>
      </c>
      <c r="G87" s="2" t="s">
        <v>111</v>
      </c>
      <c r="I87" s="29">
        <v>0</v>
      </c>
      <c r="K87" s="25" t="s">
        <v>124</v>
      </c>
      <c r="M87" s="66"/>
      <c r="O87" s="81">
        <f>'Controles ACM'!$I$60</f>
        <v>5.7504064749495987E-2</v>
      </c>
    </row>
    <row r="88" spans="2:15" x14ac:dyDescent="0.2">
      <c r="B88" s="2" t="s">
        <v>127</v>
      </c>
      <c r="G88" s="2" t="s">
        <v>111</v>
      </c>
      <c r="I88" s="27">
        <v>0</v>
      </c>
      <c r="K88" s="25" t="s">
        <v>124</v>
      </c>
      <c r="M88" s="66"/>
      <c r="O88" s="81">
        <f>'Controles ACM'!$I$60</f>
        <v>5.7504064749495987E-2</v>
      </c>
    </row>
    <row r="89" spans="2:15" x14ac:dyDescent="0.2">
      <c r="I89" s="28"/>
      <c r="K89" s="25"/>
      <c r="M89" s="28"/>
      <c r="O89" s="81"/>
    </row>
    <row r="90" spans="2:15" x14ac:dyDescent="0.2">
      <c r="I90" s="28"/>
      <c r="K90" s="25"/>
      <c r="M90" s="28"/>
      <c r="O90" s="81"/>
    </row>
    <row r="91" spans="2:15" x14ac:dyDescent="0.2">
      <c r="B91" s="15" t="s">
        <v>139</v>
      </c>
      <c r="I91" s="28"/>
      <c r="K91" s="25"/>
      <c r="M91" s="28"/>
      <c r="O91" s="81"/>
    </row>
    <row r="92" spans="2:15" x14ac:dyDescent="0.2">
      <c r="I92" s="28"/>
      <c r="K92" s="25"/>
      <c r="M92" s="28"/>
      <c r="O92" s="81"/>
    </row>
    <row r="93" spans="2:15" x14ac:dyDescent="0.2">
      <c r="B93" s="15" t="s">
        <v>122</v>
      </c>
      <c r="I93" s="28"/>
      <c r="K93" s="25"/>
      <c r="M93" s="28"/>
      <c r="O93" s="81"/>
    </row>
    <row r="94" spans="2:15" x14ac:dyDescent="0.2">
      <c r="B94" s="2" t="s">
        <v>123</v>
      </c>
      <c r="G94" s="2" t="s">
        <v>111</v>
      </c>
      <c r="I94" s="26">
        <v>2058.7540425531915</v>
      </c>
      <c r="K94" s="25" t="s">
        <v>140</v>
      </c>
      <c r="M94" s="66">
        <v>68.09</v>
      </c>
      <c r="O94" s="81">
        <f>'Controles ACM'!$I$60</f>
        <v>5.7504064749495987E-2</v>
      </c>
    </row>
    <row r="95" spans="2:15" x14ac:dyDescent="0.2">
      <c r="B95" s="2" t="s">
        <v>125</v>
      </c>
      <c r="G95" s="2" t="s">
        <v>111</v>
      </c>
      <c r="I95" s="29">
        <v>271.61288461538459</v>
      </c>
      <c r="K95" s="25" t="s">
        <v>140</v>
      </c>
      <c r="M95" s="66">
        <v>78.569999999999993</v>
      </c>
      <c r="O95" s="81">
        <f>'Controles ACM'!$I$60</f>
        <v>5.7504064749495987E-2</v>
      </c>
    </row>
    <row r="96" spans="2:15" x14ac:dyDescent="0.2">
      <c r="B96" s="2" t="s">
        <v>126</v>
      </c>
      <c r="G96" s="2" t="s">
        <v>111</v>
      </c>
      <c r="I96" s="29">
        <v>136.21730769230768</v>
      </c>
      <c r="K96" s="25" t="s">
        <v>140</v>
      </c>
      <c r="M96" s="66">
        <v>78.569999999999993</v>
      </c>
      <c r="O96" s="81">
        <f>'Controles ACM'!$I$60</f>
        <v>5.7504064749495987E-2</v>
      </c>
    </row>
    <row r="97" spans="2:15" x14ac:dyDescent="0.2">
      <c r="B97" s="2" t="s">
        <v>127</v>
      </c>
      <c r="G97" s="2" t="s">
        <v>111</v>
      </c>
      <c r="I97" s="27">
        <v>107.52857142857142</v>
      </c>
      <c r="K97" s="25" t="s">
        <v>140</v>
      </c>
      <c r="M97" s="66">
        <v>86.43</v>
      </c>
      <c r="O97" s="81">
        <f>'Controles ACM'!$I$60</f>
        <v>5.7504064749495987E-2</v>
      </c>
    </row>
    <row r="98" spans="2:15" x14ac:dyDescent="0.2">
      <c r="I98" s="28"/>
      <c r="K98" s="25"/>
      <c r="M98" s="28"/>
      <c r="O98" s="81"/>
    </row>
    <row r="99" spans="2:15" x14ac:dyDescent="0.2">
      <c r="B99" s="15" t="s">
        <v>128</v>
      </c>
      <c r="I99" s="28"/>
      <c r="K99" s="25"/>
      <c r="M99" s="28"/>
      <c r="O99" s="81"/>
    </row>
    <row r="100" spans="2:15" x14ac:dyDescent="0.2">
      <c r="B100" s="2" t="s">
        <v>123</v>
      </c>
      <c r="G100" s="2" t="s">
        <v>111</v>
      </c>
      <c r="I100" s="26">
        <v>0</v>
      </c>
      <c r="K100" s="25" t="s">
        <v>140</v>
      </c>
      <c r="M100" s="66"/>
      <c r="O100" s="81">
        <f>'Controles ACM'!$I$60</f>
        <v>5.7504064749495987E-2</v>
      </c>
    </row>
    <row r="101" spans="2:15" x14ac:dyDescent="0.2">
      <c r="B101" s="2" t="s">
        <v>125</v>
      </c>
      <c r="G101" s="2" t="s">
        <v>111</v>
      </c>
      <c r="I101" s="29">
        <v>0</v>
      </c>
      <c r="K101" s="25" t="s">
        <v>140</v>
      </c>
      <c r="M101" s="66"/>
      <c r="O101" s="81">
        <f>'Controles ACM'!$I$60</f>
        <v>5.7504064749495987E-2</v>
      </c>
    </row>
    <row r="102" spans="2:15" x14ac:dyDescent="0.2">
      <c r="B102" s="2" t="s">
        <v>126</v>
      </c>
      <c r="G102" s="2" t="s">
        <v>111</v>
      </c>
      <c r="I102" s="29">
        <v>0</v>
      </c>
      <c r="K102" s="25" t="s">
        <v>140</v>
      </c>
      <c r="M102" s="66"/>
      <c r="O102" s="81">
        <f>'Controles ACM'!$I$60</f>
        <v>5.7504064749495987E-2</v>
      </c>
    </row>
    <row r="103" spans="2:15" x14ac:dyDescent="0.2">
      <c r="B103" s="2" t="s">
        <v>127</v>
      </c>
      <c r="G103" s="2" t="s">
        <v>111</v>
      </c>
      <c r="I103" s="27">
        <v>0</v>
      </c>
      <c r="K103" s="25" t="s">
        <v>140</v>
      </c>
      <c r="M103" s="66"/>
      <c r="O103" s="81">
        <f>'Controles ACM'!$I$60</f>
        <v>5.7504064749495987E-2</v>
      </c>
    </row>
    <row r="104" spans="2:15" x14ac:dyDescent="0.2">
      <c r="I104" s="28"/>
      <c r="K104" s="25"/>
      <c r="M104" s="28"/>
      <c r="O104" s="81"/>
    </row>
    <row r="105" spans="2:15" x14ac:dyDescent="0.2">
      <c r="I105" s="28"/>
      <c r="K105" s="25"/>
      <c r="M105" s="28"/>
      <c r="O105" s="81"/>
    </row>
    <row r="106" spans="2:15" x14ac:dyDescent="0.2">
      <c r="B106" s="15" t="s">
        <v>141</v>
      </c>
      <c r="I106" s="28"/>
      <c r="K106" s="25"/>
      <c r="M106" s="28"/>
      <c r="O106" s="81"/>
    </row>
    <row r="107" spans="2:15" x14ac:dyDescent="0.2">
      <c r="I107" s="28"/>
      <c r="K107" s="25"/>
      <c r="M107" s="28"/>
      <c r="O107" s="81"/>
    </row>
    <row r="108" spans="2:15" x14ac:dyDescent="0.2">
      <c r="B108" s="15" t="s">
        <v>130</v>
      </c>
      <c r="I108" s="28"/>
      <c r="K108" s="25"/>
      <c r="M108" s="28"/>
      <c r="O108" s="81"/>
    </row>
    <row r="109" spans="2:15" x14ac:dyDescent="0.2">
      <c r="B109" s="2" t="s">
        <v>131</v>
      </c>
      <c r="G109" s="2" t="s">
        <v>111</v>
      </c>
      <c r="I109" s="26">
        <v>20.656735917873227</v>
      </c>
      <c r="K109" s="25" t="s">
        <v>124</v>
      </c>
      <c r="M109" s="98">
        <v>12942.05</v>
      </c>
      <c r="O109" s="81">
        <f>'Controles ACM'!$I$60</f>
        <v>5.7504064749495987E-2</v>
      </c>
    </row>
    <row r="110" spans="2:15" x14ac:dyDescent="0.2">
      <c r="B110" s="2" t="s">
        <v>132</v>
      </c>
      <c r="G110" s="2" t="s">
        <v>111</v>
      </c>
      <c r="I110" s="29">
        <v>2.2986339185637297</v>
      </c>
      <c r="K110" s="25" t="s">
        <v>124</v>
      </c>
      <c r="M110" s="98">
        <v>25283.83</v>
      </c>
      <c r="O110" s="81">
        <f>'Controles ACM'!$I$60</f>
        <v>5.7504064749495987E-2</v>
      </c>
    </row>
    <row r="111" spans="2:15" x14ac:dyDescent="0.2">
      <c r="B111" s="2" t="s">
        <v>133</v>
      </c>
      <c r="G111" s="2" t="s">
        <v>111</v>
      </c>
      <c r="I111" s="27">
        <v>0</v>
      </c>
      <c r="K111" s="25" t="s">
        <v>124</v>
      </c>
      <c r="M111" s="98">
        <v>40542.639999999999</v>
      </c>
      <c r="O111" s="81">
        <f>'Controles ACM'!$I$60</f>
        <v>5.7504064749495987E-2</v>
      </c>
    </row>
    <row r="112" spans="2:15" x14ac:dyDescent="0.2">
      <c r="I112" s="28"/>
      <c r="K112" s="25"/>
      <c r="M112" s="47"/>
      <c r="O112" s="81"/>
    </row>
    <row r="113" spans="2:15" x14ac:dyDescent="0.2">
      <c r="B113" s="15" t="s">
        <v>134</v>
      </c>
      <c r="I113" s="28"/>
      <c r="K113" s="25"/>
      <c r="M113" s="99"/>
      <c r="O113" s="81"/>
    </row>
    <row r="114" spans="2:15" x14ac:dyDescent="0.2">
      <c r="B114" s="2" t="s">
        <v>131</v>
      </c>
      <c r="G114" s="2" t="s">
        <v>111</v>
      </c>
      <c r="I114" s="26">
        <v>1</v>
      </c>
      <c r="K114" s="25" t="s">
        <v>124</v>
      </c>
      <c r="M114" s="98">
        <v>12942.05</v>
      </c>
      <c r="O114" s="81">
        <f>'Controles ACM'!$I$60</f>
        <v>5.7504064749495987E-2</v>
      </c>
    </row>
    <row r="115" spans="2:15" x14ac:dyDescent="0.2">
      <c r="B115" s="2" t="s">
        <v>132</v>
      </c>
      <c r="G115" s="2" t="s">
        <v>111</v>
      </c>
      <c r="I115" s="29">
        <v>0</v>
      </c>
      <c r="K115" s="25" t="s">
        <v>124</v>
      </c>
      <c r="M115" s="98">
        <v>25283.83</v>
      </c>
      <c r="O115" s="81">
        <f>'Controles ACM'!$I$60</f>
        <v>5.7504064749495987E-2</v>
      </c>
    </row>
    <row r="116" spans="2:15" x14ac:dyDescent="0.2">
      <c r="B116" s="2" t="s">
        <v>133</v>
      </c>
      <c r="G116" s="2" t="s">
        <v>111</v>
      </c>
      <c r="I116" s="27">
        <v>0</v>
      </c>
      <c r="K116" s="25" t="s">
        <v>124</v>
      </c>
      <c r="M116" s="98">
        <v>40542.639999999999</v>
      </c>
      <c r="O116" s="81">
        <f>'Controles ACM'!$I$60</f>
        <v>5.7504064749495987E-2</v>
      </c>
    </row>
    <row r="117" spans="2:15" x14ac:dyDescent="0.2">
      <c r="I117" s="28"/>
      <c r="K117" s="25"/>
      <c r="M117" s="47"/>
      <c r="O117" s="81"/>
    </row>
    <row r="118" spans="2:15" x14ac:dyDescent="0.2">
      <c r="B118" s="15" t="s">
        <v>135</v>
      </c>
      <c r="I118" s="28"/>
      <c r="K118" s="25"/>
      <c r="M118" s="99"/>
      <c r="O118" s="81"/>
    </row>
    <row r="119" spans="2:15" x14ac:dyDescent="0.2">
      <c r="B119" s="2" t="s">
        <v>131</v>
      </c>
      <c r="G119" s="2" t="s">
        <v>111</v>
      </c>
      <c r="I119" s="26">
        <v>7.5762136638709823</v>
      </c>
      <c r="K119" s="25" t="s">
        <v>124</v>
      </c>
      <c r="M119" s="98">
        <v>36047.919999999998</v>
      </c>
      <c r="O119" s="81">
        <f>'Controles ACM'!$I$60</f>
        <v>5.7504064749495987E-2</v>
      </c>
    </row>
    <row r="120" spans="2:15" x14ac:dyDescent="0.2">
      <c r="B120" s="2" t="s">
        <v>132</v>
      </c>
      <c r="G120" s="2" t="s">
        <v>111</v>
      </c>
      <c r="I120" s="29">
        <v>1.7658505573248984</v>
      </c>
      <c r="K120" s="25" t="s">
        <v>124</v>
      </c>
      <c r="M120" s="98">
        <v>38075.019999999997</v>
      </c>
      <c r="O120" s="81">
        <f>'Controles ACM'!$I$60</f>
        <v>5.7504064749495987E-2</v>
      </c>
    </row>
    <row r="121" spans="2:15" x14ac:dyDescent="0.2">
      <c r="B121" s="2" t="s">
        <v>136</v>
      </c>
      <c r="G121" s="2" t="s">
        <v>111</v>
      </c>
      <c r="I121" s="27">
        <v>4.2954293402506671</v>
      </c>
      <c r="K121" s="25" t="s">
        <v>124</v>
      </c>
      <c r="M121" s="98">
        <v>40542.120000000003</v>
      </c>
      <c r="O121" s="81">
        <f>'Controles ACM'!$I$60</f>
        <v>5.7504064749495987E-2</v>
      </c>
    </row>
    <row r="122" spans="2:15" x14ac:dyDescent="0.2">
      <c r="I122" s="28"/>
      <c r="K122" s="25"/>
      <c r="M122" s="47"/>
      <c r="O122" s="81"/>
    </row>
    <row r="123" spans="2:15" x14ac:dyDescent="0.2">
      <c r="B123" s="15" t="s">
        <v>137</v>
      </c>
      <c r="I123" s="28"/>
      <c r="K123" s="25"/>
      <c r="M123" s="99"/>
      <c r="O123" s="81"/>
    </row>
    <row r="124" spans="2:15" x14ac:dyDescent="0.2">
      <c r="B124" s="2" t="s">
        <v>131</v>
      </c>
      <c r="G124" s="2" t="s">
        <v>111</v>
      </c>
      <c r="I124" s="26">
        <v>0</v>
      </c>
      <c r="K124" s="25" t="s">
        <v>124</v>
      </c>
      <c r="M124" s="98">
        <v>36047.919999999998</v>
      </c>
      <c r="O124" s="81">
        <f>'Controles ACM'!$I$60</f>
        <v>5.7504064749495987E-2</v>
      </c>
    </row>
    <row r="125" spans="2:15" x14ac:dyDescent="0.2">
      <c r="B125" s="2" t="s">
        <v>132</v>
      </c>
      <c r="G125" s="2" t="s">
        <v>111</v>
      </c>
      <c r="I125" s="29">
        <v>0</v>
      </c>
      <c r="K125" s="25" t="s">
        <v>124</v>
      </c>
      <c r="M125" s="98">
        <v>38075.019999999997</v>
      </c>
      <c r="O125" s="81">
        <f>'Controles ACM'!$I$60</f>
        <v>5.7504064749495987E-2</v>
      </c>
    </row>
    <row r="126" spans="2:15" x14ac:dyDescent="0.2">
      <c r="B126" s="2" t="s">
        <v>136</v>
      </c>
      <c r="G126" s="2" t="s">
        <v>111</v>
      </c>
      <c r="I126" s="27">
        <v>0</v>
      </c>
      <c r="K126" s="25" t="s">
        <v>124</v>
      </c>
      <c r="M126" s="98">
        <v>40542.120000000003</v>
      </c>
      <c r="O126" s="81">
        <f>'Controles ACM'!$I$60</f>
        <v>5.7504064749495987E-2</v>
      </c>
    </row>
    <row r="127" spans="2:15" x14ac:dyDescent="0.2">
      <c r="I127" s="28"/>
      <c r="K127" s="25"/>
      <c r="M127" s="99"/>
      <c r="O127" s="81"/>
    </row>
    <row r="128" spans="2:15" x14ac:dyDescent="0.2">
      <c r="I128" s="28"/>
      <c r="K128" s="25"/>
      <c r="M128" s="99"/>
      <c r="O128" s="81"/>
    </row>
    <row r="129" spans="2:15" x14ac:dyDescent="0.2">
      <c r="B129" s="15" t="s">
        <v>142</v>
      </c>
      <c r="I129" s="28"/>
      <c r="K129" s="25"/>
      <c r="M129" s="99"/>
      <c r="O129" s="81"/>
    </row>
    <row r="130" spans="2:15" x14ac:dyDescent="0.2">
      <c r="I130" s="28"/>
      <c r="K130" s="25"/>
      <c r="M130" s="99"/>
      <c r="O130" s="81"/>
    </row>
    <row r="131" spans="2:15" x14ac:dyDescent="0.2">
      <c r="B131" s="15" t="s">
        <v>130</v>
      </c>
      <c r="I131" s="28"/>
      <c r="K131" s="25"/>
      <c r="M131" s="99"/>
      <c r="O131" s="81"/>
    </row>
    <row r="132" spans="2:15" x14ac:dyDescent="0.2">
      <c r="B132" s="2" t="s">
        <v>131</v>
      </c>
      <c r="G132" s="2" t="s">
        <v>111</v>
      </c>
      <c r="I132" s="26">
        <v>242.25379560389754</v>
      </c>
      <c r="K132" s="25" t="s">
        <v>124</v>
      </c>
      <c r="M132" s="98">
        <v>165.52</v>
      </c>
      <c r="O132" s="81">
        <f>'Controles ACM'!$I$60</f>
        <v>5.7504064749495987E-2</v>
      </c>
    </row>
    <row r="133" spans="2:15" x14ac:dyDescent="0.2">
      <c r="B133" s="2" t="s">
        <v>132</v>
      </c>
      <c r="G133" s="2" t="s">
        <v>111</v>
      </c>
      <c r="I133" s="29">
        <v>108.36803364879074</v>
      </c>
      <c r="K133" s="25" t="s">
        <v>124</v>
      </c>
      <c r="M133" s="98">
        <v>174.95</v>
      </c>
      <c r="O133" s="81">
        <f>'Controles ACM'!$I$60</f>
        <v>5.7504064749495987E-2</v>
      </c>
    </row>
    <row r="134" spans="2:15" x14ac:dyDescent="0.2">
      <c r="B134" s="2" t="s">
        <v>133</v>
      </c>
      <c r="G134" s="2" t="s">
        <v>111</v>
      </c>
      <c r="I134" s="27">
        <v>0</v>
      </c>
      <c r="K134" s="25" t="s">
        <v>124</v>
      </c>
      <c r="M134" s="98">
        <v>176</v>
      </c>
      <c r="O134" s="81">
        <f>'Controles ACM'!$I$60</f>
        <v>5.7504064749495987E-2</v>
      </c>
    </row>
    <row r="135" spans="2:15" x14ac:dyDescent="0.2">
      <c r="I135" s="28"/>
      <c r="K135" s="25"/>
      <c r="M135" s="47"/>
      <c r="O135" s="81"/>
    </row>
    <row r="136" spans="2:15" x14ac:dyDescent="0.2">
      <c r="B136" s="15" t="s">
        <v>134</v>
      </c>
      <c r="I136" s="28"/>
      <c r="K136" s="25"/>
      <c r="M136" s="99"/>
      <c r="O136" s="81"/>
    </row>
    <row r="137" spans="2:15" x14ac:dyDescent="0.2">
      <c r="B137" s="2" t="s">
        <v>131</v>
      </c>
      <c r="G137" s="2" t="s">
        <v>111</v>
      </c>
      <c r="I137" s="26">
        <v>0</v>
      </c>
      <c r="K137" s="25" t="s">
        <v>124</v>
      </c>
      <c r="M137" s="98">
        <v>165.52</v>
      </c>
      <c r="O137" s="81">
        <f>'Controles ACM'!$I$60</f>
        <v>5.7504064749495987E-2</v>
      </c>
    </row>
    <row r="138" spans="2:15" x14ac:dyDescent="0.2">
      <c r="B138" s="2" t="s">
        <v>132</v>
      </c>
      <c r="G138" s="2" t="s">
        <v>111</v>
      </c>
      <c r="I138" s="29">
        <v>0</v>
      </c>
      <c r="K138" s="25" t="s">
        <v>124</v>
      </c>
      <c r="M138" s="98">
        <v>174.95</v>
      </c>
      <c r="O138" s="81">
        <f>'Controles ACM'!$I$60</f>
        <v>5.7504064749495987E-2</v>
      </c>
    </row>
    <row r="139" spans="2:15" x14ac:dyDescent="0.2">
      <c r="B139" s="2" t="s">
        <v>133</v>
      </c>
      <c r="G139" s="2" t="s">
        <v>111</v>
      </c>
      <c r="I139" s="27">
        <v>0</v>
      </c>
      <c r="K139" s="25" t="s">
        <v>124</v>
      </c>
      <c r="M139" s="98">
        <v>176</v>
      </c>
      <c r="O139" s="81">
        <f>'Controles ACM'!$I$60</f>
        <v>5.7504064749495987E-2</v>
      </c>
    </row>
    <row r="140" spans="2:15" x14ac:dyDescent="0.2">
      <c r="I140" s="28"/>
      <c r="K140" s="25"/>
      <c r="M140" s="47"/>
      <c r="O140" s="81"/>
    </row>
    <row r="141" spans="2:15" x14ac:dyDescent="0.2">
      <c r="B141" s="15" t="s">
        <v>135</v>
      </c>
      <c r="I141" s="28"/>
      <c r="K141" s="25"/>
      <c r="M141" s="99"/>
      <c r="O141" s="81"/>
    </row>
    <row r="142" spans="2:15" x14ac:dyDescent="0.2">
      <c r="B142" s="2" t="s">
        <v>131</v>
      </c>
      <c r="G142" s="2" t="s">
        <v>111</v>
      </c>
      <c r="I142" s="26">
        <v>421.99248049628721</v>
      </c>
      <c r="K142" s="25" t="s">
        <v>124</v>
      </c>
      <c r="M142" s="98">
        <v>173.17</v>
      </c>
      <c r="O142" s="81">
        <f>'Controles ACM'!$I$60</f>
        <v>5.7504064749495987E-2</v>
      </c>
    </row>
    <row r="143" spans="2:15" x14ac:dyDescent="0.2">
      <c r="B143" s="2" t="s">
        <v>132</v>
      </c>
      <c r="G143" s="2" t="s">
        <v>111</v>
      </c>
      <c r="I143" s="29">
        <v>280.1482282169377</v>
      </c>
      <c r="K143" s="25" t="s">
        <v>124</v>
      </c>
      <c r="M143" s="98">
        <v>176</v>
      </c>
      <c r="O143" s="81">
        <f>'Controles ACM'!$I$60</f>
        <v>5.7504064749495987E-2</v>
      </c>
    </row>
    <row r="144" spans="2:15" x14ac:dyDescent="0.2">
      <c r="B144" s="2" t="s">
        <v>136</v>
      </c>
      <c r="G144" s="2" t="s">
        <v>111</v>
      </c>
      <c r="I144" s="27">
        <v>537</v>
      </c>
      <c r="K144" s="25" t="s">
        <v>124</v>
      </c>
      <c r="M144" s="98">
        <v>178.09</v>
      </c>
      <c r="O144" s="81">
        <f>'Controles ACM'!$I$60</f>
        <v>5.7504064749495987E-2</v>
      </c>
    </row>
    <row r="145" spans="2:15" x14ac:dyDescent="0.2">
      <c r="I145" s="28"/>
      <c r="K145" s="25"/>
      <c r="M145" s="47"/>
      <c r="O145" s="81"/>
    </row>
    <row r="146" spans="2:15" x14ac:dyDescent="0.2">
      <c r="B146" s="15" t="s">
        <v>137</v>
      </c>
      <c r="I146" s="28"/>
      <c r="K146" s="25"/>
      <c r="M146" s="99"/>
      <c r="O146" s="81"/>
    </row>
    <row r="147" spans="2:15" x14ac:dyDescent="0.2">
      <c r="B147" s="2" t="s">
        <v>131</v>
      </c>
      <c r="G147" s="2" t="s">
        <v>111</v>
      </c>
      <c r="I147" s="26">
        <v>0</v>
      </c>
      <c r="K147" s="25" t="s">
        <v>124</v>
      </c>
      <c r="M147" s="98">
        <v>173.17</v>
      </c>
      <c r="O147" s="81">
        <f>'Controles ACM'!$I$60</f>
        <v>5.7504064749495987E-2</v>
      </c>
    </row>
    <row r="148" spans="2:15" x14ac:dyDescent="0.2">
      <c r="B148" s="2" t="s">
        <v>132</v>
      </c>
      <c r="G148" s="2" t="s">
        <v>111</v>
      </c>
      <c r="I148" s="29">
        <v>0</v>
      </c>
      <c r="K148" s="25" t="s">
        <v>124</v>
      </c>
      <c r="M148" s="98">
        <v>176</v>
      </c>
      <c r="O148" s="81">
        <f>'Controles ACM'!$I$60</f>
        <v>5.7504064749495987E-2</v>
      </c>
    </row>
    <row r="149" spans="2:15" x14ac:dyDescent="0.2">
      <c r="B149" s="2" t="s">
        <v>136</v>
      </c>
      <c r="G149" s="2" t="s">
        <v>111</v>
      </c>
      <c r="I149" s="27">
        <v>0</v>
      </c>
      <c r="K149" s="25" t="s">
        <v>124</v>
      </c>
      <c r="M149" s="98">
        <v>178.09</v>
      </c>
      <c r="O149" s="81">
        <f>'Controles ACM'!$I$60</f>
        <v>5.7504064749495987E-2</v>
      </c>
    </row>
    <row r="150" spans="2:15" x14ac:dyDescent="0.2">
      <c r="I150" s="28"/>
      <c r="K150" s="25"/>
      <c r="O150" s="47"/>
    </row>
    <row r="151" spans="2:15" x14ac:dyDescent="0.2">
      <c r="I151" s="28"/>
      <c r="K151" s="25"/>
      <c r="O151" s="47"/>
    </row>
    <row r="152" spans="2:15" x14ac:dyDescent="0.2">
      <c r="I152" s="28"/>
      <c r="K152" s="25"/>
      <c r="O152" s="47"/>
    </row>
    <row r="153" spans="2:15" x14ac:dyDescent="0.2">
      <c r="I153" s="28"/>
      <c r="K153" s="25"/>
      <c r="O153" s="47"/>
    </row>
    <row r="154" spans="2:15" x14ac:dyDescent="0.2">
      <c r="I154" s="28"/>
      <c r="K154" s="25"/>
      <c r="O154" s="47"/>
    </row>
    <row r="155" spans="2:15" x14ac:dyDescent="0.2">
      <c r="I155" s="28"/>
      <c r="K155" s="25"/>
      <c r="O155" s="47"/>
    </row>
    <row r="156" spans="2:15" x14ac:dyDescent="0.2">
      <c r="I156" s="28"/>
      <c r="K156" s="25"/>
      <c r="O156" s="47"/>
    </row>
    <row r="178" spans="9:9" x14ac:dyDescent="0.2">
      <c r="I178" s="48"/>
    </row>
  </sheetData>
  <phoneticPr fontId="33"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77"/>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pane="topRight" activeCell="N50" sqref="M50:N50"/>
      <selection pane="bottomLeft" activeCell="N50" sqref="M50:N50"/>
      <selection pane="bottomRight" activeCell="F9" sqref="F9"/>
    </sheetView>
  </sheetViews>
  <sheetFormatPr defaultColWidth="9.140625" defaultRowHeight="12.75" x14ac:dyDescent="0.2"/>
  <cols>
    <col min="1" max="1" width="2.85546875"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425781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2:19" s="12" customFormat="1" ht="18" x14ac:dyDescent="0.2">
      <c r="B2" s="12" t="s">
        <v>90</v>
      </c>
    </row>
    <row r="4" spans="2:19" x14ac:dyDescent="0.2">
      <c r="B4" s="15" t="s">
        <v>91</v>
      </c>
      <c r="C4" s="1"/>
      <c r="D4" s="1"/>
    </row>
    <row r="5" spans="2:19" x14ac:dyDescent="0.2">
      <c r="B5" s="2" t="s">
        <v>143</v>
      </c>
      <c r="G5" s="13"/>
      <c r="K5" s="13"/>
    </row>
    <row r="7" spans="2:19" s="5" customFormat="1" x14ac:dyDescent="0.2">
      <c r="B7" s="5" t="s">
        <v>144</v>
      </c>
      <c r="G7" s="5" t="s">
        <v>104</v>
      </c>
      <c r="I7" s="5" t="s">
        <v>145</v>
      </c>
      <c r="K7" s="5" t="s">
        <v>146</v>
      </c>
      <c r="M7" s="5" t="s">
        <v>147</v>
      </c>
      <c r="S7" s="5" t="s">
        <v>148</v>
      </c>
    </row>
    <row r="9" spans="2:19" x14ac:dyDescent="0.2">
      <c r="Q9" s="31"/>
    </row>
    <row r="10" spans="2:19" s="5" customFormat="1" x14ac:dyDescent="0.2">
      <c r="B10" s="5" t="s">
        <v>149</v>
      </c>
    </row>
    <row r="11" spans="2:19" x14ac:dyDescent="0.2">
      <c r="B11" s="15"/>
    </row>
    <row r="12" spans="2:19" x14ac:dyDescent="0.2">
      <c r="B12" s="15" t="s">
        <v>150</v>
      </c>
      <c r="D12" s="33"/>
      <c r="G12" s="32" t="s">
        <v>151</v>
      </c>
      <c r="I12" s="34">
        <v>490161628.07398129</v>
      </c>
      <c r="K12" s="32"/>
      <c r="M12" s="2" t="s">
        <v>152</v>
      </c>
    </row>
    <row r="13" spans="2:19" x14ac:dyDescent="0.2">
      <c r="D13" s="35"/>
      <c r="G13" s="35"/>
      <c r="I13" s="35"/>
      <c r="K13" s="35"/>
    </row>
    <row r="14" spans="2:19" x14ac:dyDescent="0.2">
      <c r="B14" s="2" t="s">
        <v>153</v>
      </c>
      <c r="D14" s="36"/>
      <c r="G14" s="32" t="s">
        <v>151</v>
      </c>
      <c r="I14" s="45">
        <f>SUMPRODUCT(Tarievenvoorstel!I20:I21,Tarievenvoorstel!M20:M21)</f>
        <v>322221953.6943242</v>
      </c>
      <c r="K14" s="35"/>
    </row>
    <row r="15" spans="2:19" x14ac:dyDescent="0.2">
      <c r="B15" s="2" t="s">
        <v>154</v>
      </c>
      <c r="D15" s="36"/>
      <c r="G15" s="32" t="s">
        <v>151</v>
      </c>
      <c r="I15" s="45">
        <f>SUMPRODUCT(Tarievenvoorstel!I24:I25,Tarievenvoorstel!M24:M25)</f>
        <v>24293705.201477114</v>
      </c>
      <c r="K15" s="35"/>
    </row>
    <row r="16" spans="2:19" x14ac:dyDescent="0.2">
      <c r="B16" s="2" t="s">
        <v>155</v>
      </c>
      <c r="D16" s="36"/>
      <c r="G16" s="32" t="s">
        <v>151</v>
      </c>
      <c r="I16" s="45">
        <f>SUMPRODUCT(Tarievenvoorstel!I28:I31,Tarievenvoorstel!M28:M31)</f>
        <v>26160996.029858198</v>
      </c>
      <c r="K16" s="35"/>
    </row>
    <row r="17" spans="2:13" x14ac:dyDescent="0.2">
      <c r="B17" s="15" t="s">
        <v>156</v>
      </c>
      <c r="D17" s="36"/>
      <c r="G17" s="32" t="s">
        <v>151</v>
      </c>
      <c r="I17" s="45">
        <f>SUM(I14:I16)</f>
        <v>372676654.92565948</v>
      </c>
      <c r="K17" s="35"/>
    </row>
    <row r="18" spans="2:13" x14ac:dyDescent="0.2">
      <c r="D18" s="32"/>
      <c r="G18" s="35"/>
      <c r="I18" s="37"/>
      <c r="K18" s="35"/>
    </row>
    <row r="19" spans="2:13" x14ac:dyDescent="0.2">
      <c r="B19" s="2" t="s">
        <v>157</v>
      </c>
      <c r="D19" s="36"/>
      <c r="G19" s="32" t="s">
        <v>151</v>
      </c>
      <c r="I19" s="45">
        <f>SUMPRODUCT(Tarievenvoorstel!I41:I44,Tarievenvoorstel!M41:M44)+SUMPRODUCT(Tarievenvoorstel!I47:I50,Tarievenvoorstel!M47:M50)+SUMPRODUCT(Tarievenvoorstel!I79:I82,Tarievenvoorstel!M79:M82)+SUMPRODUCT(Tarievenvoorstel!I85:I88,Tarievenvoorstel!M85:M88)+SUMPRODUCT(Tarievenvoorstel!I94:I97,Tarievenvoorstel!M94:M97)+SUMPRODUCT(Tarievenvoorstel!I100:I103,Tarievenvoorstel!M100:M103)</f>
        <v>109999643.24668059</v>
      </c>
      <c r="K19" s="35"/>
    </row>
    <row r="20" spans="2:13" x14ac:dyDescent="0.2">
      <c r="B20" s="2" t="s">
        <v>158</v>
      </c>
      <c r="D20" s="36"/>
      <c r="G20" s="32" t="s">
        <v>151</v>
      </c>
      <c r="I20" s="45">
        <f>SUMPRODUCT(Tarievenvoorstel!I56:I58,Tarievenvoorstel!M56:M58)+SUMPRODUCT(Tarievenvoorstel!I61:I63,Tarievenvoorstel!M61:M63)+SUMPRODUCT(Tarievenvoorstel!I66:I68,Tarievenvoorstel!M66:M68)+SUMPRODUCT(Tarievenvoorstel!I71:I73,Tarievenvoorstel!M71:M73)+SUMPRODUCT(Tarievenvoorstel!I109:I111,Tarievenvoorstel!M109:M111)+SUMPRODUCT(Tarievenvoorstel!I114:I116,Tarievenvoorstel!M114:M116)+SUMPRODUCT(Tarievenvoorstel!I119:I121,Tarievenvoorstel!M119:M121)+SUMPRODUCT(Tarievenvoorstel!I124:I126,Tarievenvoorstel!M124:M126)+SUMPRODUCT(Tarievenvoorstel!I132:I134,Tarievenvoorstel!M132:M134)+SUMPRODUCT(Tarievenvoorstel!I137:I139,Tarievenvoorstel!M137:M139)+SUMPRODUCT(Tarievenvoorstel!I142:I144,Tarievenvoorstel!M142:M144)+SUMPRODUCT(Tarievenvoorstel!I147:I149,Tarievenvoorstel!M147:M149)</f>
        <v>7485329.6373550128</v>
      </c>
      <c r="K20" s="35"/>
    </row>
    <row r="21" spans="2:13" x14ac:dyDescent="0.2">
      <c r="B21" s="15" t="s">
        <v>159</v>
      </c>
      <c r="D21" s="36"/>
      <c r="G21" s="32" t="s">
        <v>151</v>
      </c>
      <c r="I21" s="45">
        <f>SUM(I19:I20)</f>
        <v>117484972.8840356</v>
      </c>
      <c r="K21" s="35"/>
    </row>
    <row r="22" spans="2:13" x14ac:dyDescent="0.2">
      <c r="D22" s="32"/>
      <c r="G22" s="35"/>
      <c r="I22" s="37"/>
      <c r="K22" s="35"/>
    </row>
    <row r="23" spans="2:13" x14ac:dyDescent="0.2">
      <c r="B23" s="15" t="s">
        <v>160</v>
      </c>
      <c r="D23" s="36"/>
      <c r="G23" s="32" t="s">
        <v>151</v>
      </c>
      <c r="I23" s="45">
        <f>SUM(I14:I16,I19:I20)</f>
        <v>490161627.80969507</v>
      </c>
      <c r="K23" s="32"/>
    </row>
    <row r="24" spans="2:13" x14ac:dyDescent="0.2">
      <c r="B24" s="15"/>
      <c r="D24" s="36"/>
      <c r="G24" s="32"/>
      <c r="I24" s="91"/>
      <c r="K24" s="32"/>
    </row>
    <row r="25" spans="2:13" x14ac:dyDescent="0.2">
      <c r="B25" s="15" t="s">
        <v>101</v>
      </c>
      <c r="D25" s="36"/>
      <c r="G25" s="32" t="s">
        <v>151</v>
      </c>
      <c r="I25" s="45">
        <f>I12-I23</f>
        <v>0.26428622007369995</v>
      </c>
      <c r="K25" s="32"/>
    </row>
    <row r="26" spans="2:13" x14ac:dyDescent="0.2">
      <c r="D26" s="36"/>
      <c r="G26" s="32"/>
      <c r="I26" s="38"/>
      <c r="K26" s="32"/>
    </row>
    <row r="27" spans="2:13" x14ac:dyDescent="0.2">
      <c r="B27" s="15" t="s">
        <v>98</v>
      </c>
      <c r="C27" s="39"/>
      <c r="D27" s="39"/>
      <c r="I27" s="17" t="str">
        <f>IF(I23&gt;I12, "TARIEVENVOORSTEL VOLDOET NIET", "TARIEVENVOORSTEL VOLDOET")</f>
        <v>TARIEVENVOORSTEL VOLDOET</v>
      </c>
    </row>
    <row r="29" spans="2:13" s="5" customFormat="1" x14ac:dyDescent="0.2">
      <c r="B29" s="5" t="s">
        <v>161</v>
      </c>
    </row>
    <row r="31" spans="2:13" x14ac:dyDescent="0.2">
      <c r="B31" s="2" t="s">
        <v>162</v>
      </c>
      <c r="G31" s="2" t="s">
        <v>111</v>
      </c>
      <c r="I31" s="34">
        <v>11852065.355462978</v>
      </c>
      <c r="M31" s="2" t="s">
        <v>163</v>
      </c>
    </row>
    <row r="33" spans="2:20" x14ac:dyDescent="0.2">
      <c r="B33" s="2" t="s">
        <v>164</v>
      </c>
      <c r="G33" s="2" t="s">
        <v>111</v>
      </c>
      <c r="I33" s="45">
        <f>SUM(Tarievenvoorstel!I20:I21,Tarievenvoorstel!I24:I25,Tarievenvoorstel!I28:I31,Tarievenvoorstel!I41:I44,Tarievenvoorstel!I47:I50,Tarievenvoorstel!I56:I58,Tarievenvoorstel!I61:I63,Tarievenvoorstel!I66:I68,Tarievenvoorstel!I71:I73,Tarievenvoorstel!I79:I82,Tarievenvoorstel!I85:I88,Tarievenvoorstel!I94:I97,Tarievenvoorstel!I100:I103,Tarievenvoorstel!I109:I111,Tarievenvoorstel!I114:I116,Tarievenvoorstel!I119:I121,Tarievenvoorstel!I124:I126,Tarievenvoorstel!I132:I134,Tarievenvoorstel!I137:I139,Tarievenvoorstel!I142:I144,Tarievenvoorstel!I147:I149)</f>
        <v>11852065.355462978</v>
      </c>
    </row>
    <row r="35" spans="2:20" x14ac:dyDescent="0.2">
      <c r="B35" s="2" t="s">
        <v>93</v>
      </c>
      <c r="I35" s="17" t="str">
        <f>IF(I31=I33, "REKENVOLUME VOLDOET", "REKENVOLUME VOLDOET NIET")</f>
        <v>REKENVOLUME VOLDOET</v>
      </c>
    </row>
    <row r="37" spans="2:20" s="5" customFormat="1" x14ac:dyDescent="0.2">
      <c r="B37" s="5" t="s">
        <v>165</v>
      </c>
    </row>
    <row r="39" spans="2:20" x14ac:dyDescent="0.2">
      <c r="B39" s="2" t="s">
        <v>166</v>
      </c>
      <c r="G39" s="32" t="s">
        <v>167</v>
      </c>
      <c r="H39" s="36"/>
      <c r="I39" s="34">
        <v>341453645.08809859</v>
      </c>
      <c r="J39" s="25"/>
      <c r="K39" s="35"/>
      <c r="L39" s="36"/>
      <c r="M39" s="32" t="s">
        <v>168</v>
      </c>
      <c r="T39" s="89"/>
    </row>
    <row r="40" spans="2:20" x14ac:dyDescent="0.2">
      <c r="G40" s="32"/>
      <c r="H40" s="36"/>
      <c r="I40" s="43"/>
      <c r="J40" s="25"/>
      <c r="K40" s="35"/>
      <c r="L40" s="36"/>
      <c r="M40" s="32"/>
    </row>
    <row r="41" spans="2:20" x14ac:dyDescent="0.2">
      <c r="B41" s="2" t="s">
        <v>169</v>
      </c>
      <c r="G41" s="32" t="s">
        <v>167</v>
      </c>
      <c r="H41" s="36"/>
      <c r="I41" s="40">
        <v>317488469.5577274</v>
      </c>
      <c r="J41" s="25"/>
      <c r="K41" s="35"/>
      <c r="L41" s="36"/>
      <c r="M41" s="32" t="s">
        <v>168</v>
      </c>
    </row>
    <row r="42" spans="2:20" x14ac:dyDescent="0.2">
      <c r="B42" s="2" t="s">
        <v>170</v>
      </c>
      <c r="G42" s="32" t="s">
        <v>167</v>
      </c>
      <c r="H42" s="36"/>
      <c r="I42" s="41">
        <v>38064841.47125265</v>
      </c>
      <c r="J42" s="25"/>
      <c r="K42" s="35"/>
      <c r="L42" s="36"/>
      <c r="M42" s="32" t="s">
        <v>168</v>
      </c>
    </row>
    <row r="43" spans="2:20" x14ac:dyDescent="0.2">
      <c r="B43" s="2" t="s">
        <v>171</v>
      </c>
      <c r="G43" s="32" t="s">
        <v>167</v>
      </c>
      <c r="H43" s="36"/>
      <c r="I43" s="45">
        <f>I41-I42</f>
        <v>279423628.08647478</v>
      </c>
      <c r="J43" s="32"/>
      <c r="K43" s="35"/>
      <c r="L43" s="36"/>
      <c r="M43" s="32"/>
    </row>
    <row r="44" spans="2:20" x14ac:dyDescent="0.2">
      <c r="G44" s="35"/>
      <c r="H44" s="36"/>
      <c r="I44" s="38"/>
      <c r="J44" s="32"/>
      <c r="K44" s="35"/>
      <c r="L44" s="36"/>
    </row>
    <row r="45" spans="2:20" x14ac:dyDescent="0.2">
      <c r="B45" s="2" t="s">
        <v>172</v>
      </c>
      <c r="G45" s="32" t="s">
        <v>151</v>
      </c>
      <c r="H45" s="36"/>
      <c r="I45" s="44">
        <v>372671647.73959219</v>
      </c>
      <c r="J45" s="25"/>
      <c r="K45" s="35"/>
      <c r="L45" s="36"/>
      <c r="M45" s="2" t="s">
        <v>173</v>
      </c>
    </row>
    <row r="46" spans="2:20" x14ac:dyDescent="0.2">
      <c r="G46" s="35"/>
      <c r="H46" s="36"/>
      <c r="I46" s="38"/>
      <c r="J46" s="25"/>
      <c r="K46" s="35"/>
      <c r="L46" s="36"/>
    </row>
    <row r="47" spans="2:20" x14ac:dyDescent="0.2">
      <c r="B47" s="15" t="s">
        <v>174</v>
      </c>
      <c r="G47" s="35"/>
      <c r="H47" s="36"/>
      <c r="I47" s="42">
        <v>0</v>
      </c>
      <c r="J47" s="25"/>
      <c r="K47" s="35" t="s">
        <v>175</v>
      </c>
      <c r="L47" s="36"/>
    </row>
    <row r="48" spans="2:20" x14ac:dyDescent="0.2">
      <c r="B48" s="15" t="s">
        <v>176</v>
      </c>
      <c r="G48" s="35" t="s">
        <v>177</v>
      </c>
      <c r="H48" s="35"/>
      <c r="I48" s="78">
        <f>(I45/I39-1)/(I43/I41)</f>
        <v>0.10388149472158269</v>
      </c>
      <c r="J48" s="35"/>
      <c r="K48" s="35" t="s">
        <v>178</v>
      </c>
      <c r="L48" s="35"/>
    </row>
    <row r="49" spans="2:13" x14ac:dyDescent="0.2">
      <c r="B49" s="15" t="s">
        <v>179</v>
      </c>
      <c r="G49" s="35" t="s">
        <v>177</v>
      </c>
      <c r="H49" s="35"/>
      <c r="I49" s="78">
        <f>I45/I39-1</f>
        <v>9.1426766416387251E-2</v>
      </c>
      <c r="J49" s="35"/>
      <c r="K49" s="35" t="s">
        <v>180</v>
      </c>
      <c r="L49" s="35"/>
    </row>
    <row r="51" spans="2:13" s="5" customFormat="1" x14ac:dyDescent="0.2">
      <c r="B51" s="5" t="s">
        <v>181</v>
      </c>
    </row>
    <row r="53" spans="2:13" x14ac:dyDescent="0.2">
      <c r="B53" s="2" t="s">
        <v>182</v>
      </c>
      <c r="G53" s="32" t="s">
        <v>167</v>
      </c>
      <c r="I53" s="40">
        <v>110636532.32692143</v>
      </c>
      <c r="M53" s="32" t="s">
        <v>168</v>
      </c>
    </row>
    <row r="54" spans="2:13" x14ac:dyDescent="0.2">
      <c r="B54" s="2" t="s">
        <v>183</v>
      </c>
      <c r="G54" s="32" t="s">
        <v>151</v>
      </c>
      <c r="I54" s="41">
        <v>108479335.91250417</v>
      </c>
      <c r="M54" s="2" t="s">
        <v>184</v>
      </c>
    </row>
    <row r="55" spans="2:13" x14ac:dyDescent="0.2">
      <c r="I55" s="43"/>
    </row>
    <row r="56" spans="2:13" x14ac:dyDescent="0.2">
      <c r="B56" s="2" t="s">
        <v>185</v>
      </c>
      <c r="G56" s="32" t="s">
        <v>167</v>
      </c>
      <c r="I56" s="40">
        <v>8520671.1938448865</v>
      </c>
      <c r="M56" s="32" t="s">
        <v>168</v>
      </c>
    </row>
    <row r="57" spans="2:13" x14ac:dyDescent="0.2">
      <c r="B57" s="2" t="s">
        <v>186</v>
      </c>
      <c r="G57" s="32" t="s">
        <v>151</v>
      </c>
      <c r="I57" s="41">
        <v>9010644.4218849074</v>
      </c>
      <c r="M57" s="2" t="s">
        <v>187</v>
      </c>
    </row>
    <row r="58" spans="2:13" x14ac:dyDescent="0.2">
      <c r="I58" s="43"/>
    </row>
    <row r="59" spans="2:13" x14ac:dyDescent="0.2">
      <c r="B59" s="15" t="s">
        <v>188</v>
      </c>
      <c r="G59" s="2" t="s">
        <v>177</v>
      </c>
      <c r="I59" s="78">
        <f>(I54/I53)-1</f>
        <v>-1.9498047968847576E-2</v>
      </c>
      <c r="K59" s="2" t="s">
        <v>189</v>
      </c>
      <c r="M59" s="79"/>
    </row>
    <row r="60" spans="2:13" x14ac:dyDescent="0.2">
      <c r="B60" s="15" t="s">
        <v>190</v>
      </c>
      <c r="G60" s="2" t="s">
        <v>177</v>
      </c>
      <c r="I60" s="78">
        <f>I57/I56-1</f>
        <v>5.7504064749495987E-2</v>
      </c>
      <c r="K60" s="2" t="s">
        <v>191</v>
      </c>
      <c r="M60" s="80"/>
    </row>
  </sheetData>
  <phoneticPr fontId="33"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14"/>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2" customFormat="1" ht="18" x14ac:dyDescent="0.2">
      <c r="B2" s="12" t="s">
        <v>192</v>
      </c>
    </row>
    <row r="4" spans="2:2" s="5" customFormat="1" x14ac:dyDescent="0.2">
      <c r="B4" s="5" t="s">
        <v>193</v>
      </c>
    </row>
    <row r="6" spans="2:2" x14ac:dyDescent="0.2">
      <c r="B6" s="15" t="s">
        <v>194</v>
      </c>
    </row>
    <row r="7" spans="2:2" x14ac:dyDescent="0.2">
      <c r="B7" s="2" t="s">
        <v>195</v>
      </c>
    </row>
    <row r="8" spans="2:2" ht="36" customHeight="1" x14ac:dyDescent="0.2">
      <c r="B8" s="66" t="s">
        <v>224</v>
      </c>
    </row>
    <row r="9" spans="2:2" x14ac:dyDescent="0.2">
      <c r="B9" s="2" t="s">
        <v>196</v>
      </c>
    </row>
    <row r="10" spans="2:2" ht="36" customHeight="1" x14ac:dyDescent="0.2">
      <c r="B10" s="66" t="s">
        <v>224</v>
      </c>
    </row>
    <row r="12" spans="2:2" x14ac:dyDescent="0.2">
      <c r="B12" s="15" t="s">
        <v>197</v>
      </c>
    </row>
    <row r="13" spans="2:2" x14ac:dyDescent="0.2">
      <c r="B13" s="2" t="s">
        <v>195</v>
      </c>
    </row>
    <row r="14" spans="2:2" ht="36" customHeight="1" x14ac:dyDescent="0.2">
      <c r="B14" s="66" t="s">
        <v>224</v>
      </c>
    </row>
    <row r="15" spans="2:2" x14ac:dyDescent="0.2">
      <c r="B15" s="2" t="s">
        <v>196</v>
      </c>
    </row>
    <row r="16" spans="2:2" ht="36" customHeight="1" x14ac:dyDescent="0.2">
      <c r="B16" s="66" t="s">
        <v>224</v>
      </c>
    </row>
    <row r="18" spans="2:2" x14ac:dyDescent="0.2">
      <c r="B18" s="15" t="s">
        <v>198</v>
      </c>
    </row>
    <row r="19" spans="2:2" x14ac:dyDescent="0.2">
      <c r="B19" s="2" t="s">
        <v>195</v>
      </c>
    </row>
    <row r="20" spans="2:2" ht="36" customHeight="1" x14ac:dyDescent="0.2">
      <c r="B20" s="66" t="s">
        <v>224</v>
      </c>
    </row>
    <row r="21" spans="2:2" x14ac:dyDescent="0.2">
      <c r="B21" s="2" t="s">
        <v>196</v>
      </c>
    </row>
    <row r="22" spans="2:2" ht="36" customHeight="1" x14ac:dyDescent="0.2">
      <c r="B22" s="66" t="s">
        <v>224</v>
      </c>
    </row>
    <row r="23" spans="2:2" x14ac:dyDescent="0.2">
      <c r="B23" s="3"/>
    </row>
    <row r="24" spans="2:2" s="5" customFormat="1" x14ac:dyDescent="0.2">
      <c r="B24" s="5" t="s">
        <v>199</v>
      </c>
    </row>
    <row r="26" spans="2:2" x14ac:dyDescent="0.2">
      <c r="B26" s="2" t="s">
        <v>200</v>
      </c>
    </row>
    <row r="27" spans="2:2" ht="36" customHeight="1" x14ac:dyDescent="0.2">
      <c r="B27" s="66" t="s">
        <v>224</v>
      </c>
    </row>
    <row r="28" spans="2:2" x14ac:dyDescent="0.2">
      <c r="B28" s="2" t="s">
        <v>201</v>
      </c>
    </row>
    <row r="29" spans="2:2" ht="36" customHeight="1" x14ac:dyDescent="0.2">
      <c r="B29" s="66" t="s">
        <v>224</v>
      </c>
    </row>
    <row r="30" spans="2:2" x14ac:dyDescent="0.2">
      <c r="B30" s="2" t="s">
        <v>202</v>
      </c>
    </row>
    <row r="31" spans="2:2" ht="36" customHeight="1" x14ac:dyDescent="0.2">
      <c r="B31" s="66" t="s">
        <v>224</v>
      </c>
    </row>
    <row r="32" spans="2:2" x14ac:dyDescent="0.2">
      <c r="B32" s="3"/>
    </row>
    <row r="33" spans="2:2" s="5" customFormat="1" x14ac:dyDescent="0.2">
      <c r="B33" s="5" t="s">
        <v>203</v>
      </c>
    </row>
    <row r="36" spans="2:2" ht="45" customHeight="1" x14ac:dyDescent="0.2">
      <c r="B36" s="66" t="s">
        <v>224</v>
      </c>
    </row>
    <row r="38" spans="2:2" s="5" customFormat="1" x14ac:dyDescent="0.2">
      <c r="B38" s="5" t="s">
        <v>13</v>
      </c>
    </row>
    <row r="41" spans="2:2" ht="45" customHeight="1" x14ac:dyDescent="0.2">
      <c r="B41" s="66" t="s">
        <v>224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b5bd485c-512e-407d-a6ea-42f029331c51">
      <Terms xmlns="http://schemas.microsoft.com/office/infopath/2007/PartnerControls"/>
    </TaxKeywordTaxHTField>
    <TaxCatchAll xmlns="b5bd485c-512e-407d-a6ea-42f029331c51">
      <Value>2</Value>
    </TaxCatchAll>
    <_dlc_DocId xmlns="b4bd75fb-20a7-4f5e-8cd2-1196e2a15875">STT-ER001-1375655646-73353</_dlc_DocId>
    <_dlc_DocIdUrl xmlns="b4bd75fb-20a7-4f5e-8cd2-1196e2a15875">
      <Url>https://stedingroep.sharepoint.com/teams/stt-er001/_layouts/15/DocIdRedir.aspx?ID=STT-ER001-1375655646-73353</Url>
      <Description>STT-ER001-1375655646-73353</Description>
    </_dlc_DocIdUrl>
    <j3c504f879c44879af5a0eca98c44af3 xmlns="b5bd485c-512e-407d-a6ea-42f029331c51">
      <Terms xmlns="http://schemas.microsoft.com/office/infopath/2007/PartnerControls"/>
    </j3c504f879c44879af5a0eca98c44af3>
    <h1845a6a99cf4df984d158b50ac94251 xmlns="b5bd485c-512e-407d-a6ea-42f029331c51">
      <Terms xmlns="http://schemas.microsoft.com/office/infopath/2007/PartnerControls"/>
    </h1845a6a99cf4df984d158b50ac94251>
    <oec226ff7b0649b1a381986076f21f40 xmlns="b5bd485c-512e-407d-a6ea-42f029331c51">
      <Terms xmlns="http://schemas.microsoft.com/office/infopath/2007/PartnerControls"/>
    </oec226ff7b0649b1a381986076f21f40>
    <nebeaeaf2a114e259f3c847eeaed1a9a xmlns="b5bd485c-512e-407d-a6ea-42f029331c51">
      <Terms xmlns="http://schemas.microsoft.com/office/infopath/2007/PartnerControls">
        <TermInfo xmlns="http://schemas.microsoft.com/office/infopath/2007/PartnerControls">
          <TermName xmlns="http://schemas.microsoft.com/office/infopath/2007/PartnerControls">Actief</TermName>
          <TermId xmlns="http://schemas.microsoft.com/office/infopath/2007/PartnerControls">daf86166-a937-43c2-91a7-afc7697ebaa9</TermId>
        </TermInfo>
      </Terms>
    </nebeaeaf2a114e259f3c847eeaed1a9a>
    <lcf76f155ced4ddcb4097134ff3c332f xmlns="68e89773-518a-472d-9e81-66c6dcb47e4d">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604cbdeb-6728-4034-97dc-7aa7c91a6516" ContentTypeId="0x01010050A0D7467D640B4A90298761CEAB2DBF"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Stedin Document" ma:contentTypeID="0x01010050A0D7467D640B4A90298761CEAB2DBF0009A666F5857AC544A6F39DE63DB594B7" ma:contentTypeVersion="29" ma:contentTypeDescription="" ma:contentTypeScope="" ma:versionID="958c75765aa4643acb5550794e47402a">
  <xsd:schema xmlns:xsd="http://www.w3.org/2001/XMLSchema" xmlns:xs="http://www.w3.org/2001/XMLSchema" xmlns:p="http://schemas.microsoft.com/office/2006/metadata/properties" xmlns:ns2="b5bd485c-512e-407d-a6ea-42f029331c51" xmlns:ns3="b4bd75fb-20a7-4f5e-8cd2-1196e2a15875" xmlns:ns4="68e89773-518a-472d-9e81-66c6dcb47e4d" targetNamespace="http://schemas.microsoft.com/office/2006/metadata/properties" ma:root="true" ma:fieldsID="6ea14efff229fb3a8b55b11ae39890f9" ns2:_="" ns3:_="" ns4:_="">
    <xsd:import namespace="b5bd485c-512e-407d-a6ea-42f029331c51"/>
    <xsd:import namespace="b4bd75fb-20a7-4f5e-8cd2-1196e2a15875"/>
    <xsd:import namespace="68e89773-518a-472d-9e81-66c6dcb47e4d"/>
    <xsd:element name="properties">
      <xsd:complexType>
        <xsd:sequence>
          <xsd:element name="documentManagement">
            <xsd:complexType>
              <xsd:all>
                <xsd:element ref="ns2:TaxCatchAll" minOccurs="0"/>
                <xsd:element ref="ns2:TaxCatchAllLabel" minOccurs="0"/>
                <xsd:element ref="ns2:TaxKeywordTaxHTField" minOccurs="0"/>
                <xsd:element ref="ns2:j3c504f879c44879af5a0eca98c44af3" minOccurs="0"/>
                <xsd:element ref="ns2:h1845a6a99cf4df984d158b50ac94251" minOccurs="0"/>
                <xsd:element ref="ns3:_dlc_DocId" minOccurs="0"/>
                <xsd:element ref="ns3:_dlc_DocIdUrl" minOccurs="0"/>
                <xsd:element ref="ns3:_dlc_DocIdPersistId" minOccurs="0"/>
                <xsd:element ref="ns2:nebeaeaf2a114e259f3c847eeaed1a9a" minOccurs="0"/>
                <xsd:element ref="ns2:oec226ff7b0649b1a381986076f21f40"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bd485c-512e-407d-a6ea-42f029331c5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868f704-2be0-4be8-8d71-e7c25a4f692a}" ma:internalName="TaxCatchAll" ma:showField="CatchAllData"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f868f704-2be0-4be8-8d71-e7c25a4f692a}" ma:internalName="TaxCatchAllLabel" ma:readOnly="true" ma:showField="CatchAllDataLabel" ma:web="b4bd75fb-20a7-4f5e-8cd2-1196e2a15875">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Tags" ma:fieldId="{23f27201-bee3-471e-b2e7-b64fd8b7ca38}" ma:taxonomyMulti="true" ma:sspId="604cbdeb-6728-4034-97dc-7aa7c91a6516" ma:termSetId="00000000-0000-0000-0000-000000000000" ma:anchorId="00000000-0000-0000-0000-000000000000" ma:open="true" ma:isKeyword="true">
      <xsd:complexType>
        <xsd:sequence>
          <xsd:element ref="pc:Terms" minOccurs="0" maxOccurs="1"/>
        </xsd:sequence>
      </xsd:complexType>
    </xsd:element>
    <xsd:element name="j3c504f879c44879af5a0eca98c44af3" ma:index="12" nillable="true" ma:taxonomy="true" ma:internalName="j3c504f879c44879af5a0eca98c44af3" ma:taxonomyFieldName="DocumentsoortSTD" ma:displayName="Documentsoort" ma:indexed="true" ma:readOnly="false" ma:default="" ma:fieldId="{33c504f8-79c4-4879-af5a-0eca98c44af3}" ma:sspId="604cbdeb-6728-4034-97dc-7aa7c91a6516" ma:termSetId="c1637769-c6cc-4185-8151-08b503c1cf14" ma:anchorId="00000000-0000-0000-0000-000000000000" ma:open="false" ma:isKeyword="false">
      <xsd:complexType>
        <xsd:sequence>
          <xsd:element ref="pc:Terms" minOccurs="0" maxOccurs="1"/>
        </xsd:sequence>
      </xsd:complexType>
    </xsd:element>
    <xsd:element name="h1845a6a99cf4df984d158b50ac94251" ma:index="14" nillable="true" ma:taxonomy="true" ma:internalName="h1845a6a99cf4df984d158b50ac94251" ma:taxonomyFieldName="Onderwerp_x002f_ThemaSTD" ma:displayName="Onderwerp" ma:indexed="true" ma:readOnly="false" ma:default="" ma:fieldId="{11845a6a-99cf-4df9-84d1-58b50ac94251}" ma:sspId="604cbdeb-6728-4034-97dc-7aa7c91a6516" ma:termSetId="d8a946e3-8f4f-4667-946f-705c596cde1f" ma:anchorId="00000000-0000-0000-0000-000000000000" ma:open="false" ma:isKeyword="false">
      <xsd:complexType>
        <xsd:sequence>
          <xsd:element ref="pc:Terms" minOccurs="0" maxOccurs="1"/>
        </xsd:sequence>
      </xsd:complexType>
    </xsd:element>
    <xsd:element name="nebeaeaf2a114e259f3c847eeaed1a9a" ma:index="20" nillable="true" ma:taxonomy="true" ma:internalName="nebeaeaf2a114e259f3c847eeaed1a9a" ma:taxonomyFieldName="SgStatus" ma:displayName="Status" ma:indexed="true" ma:default="" ma:fieldId="{7ebeaeaf-2a11-4e25-9f3c-847eeaed1a9a}" ma:sspId="604cbdeb-6728-4034-97dc-7aa7c91a6516" ma:termSetId="e59d2208-eb95-486d-824d-be281a4fb477" ma:anchorId="00000000-0000-0000-0000-000000000000" ma:open="false" ma:isKeyword="false">
      <xsd:complexType>
        <xsd:sequence>
          <xsd:element ref="pc:Terms" minOccurs="0" maxOccurs="1"/>
        </xsd:sequence>
      </xsd:complexType>
    </xsd:element>
    <xsd:element name="oec226ff7b0649b1a381986076f21f40" ma:index="22" nillable="true" ma:taxonomy="true" ma:internalName="oec226ff7b0649b1a381986076f21f40" ma:taxonomyFieldName="Dossierkenmerk_x0020_2" ma:displayName="Sub-Onderwerp" ma:indexed="true" ma:readOnly="false" ma:default="" ma:fieldId="{8ec226ff-7b06-49b1-a381-986076f21f40}" ma:sspId="604cbdeb-6728-4034-97dc-7aa7c91a6516" ma:termSetId="d8a946e3-8f4f-4667-946f-705c596cde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4bd75fb-20a7-4f5e-8cd2-1196e2a15875"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e89773-518a-472d-9e81-66c6dcb47e4d"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604cbdeb-6728-4034-97dc-7aa7c91a6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b5bd485c-512e-407d-a6ea-42f029331c51"/>
    <ds:schemaRef ds:uri="http://purl.org/dc/elements/1.1/"/>
    <ds:schemaRef ds:uri="http://schemas.microsoft.com/office/2006/metadata/properties"/>
    <ds:schemaRef ds:uri="68e89773-518a-472d-9e81-66c6dcb47e4d"/>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4bd75fb-20a7-4f5e-8cd2-1196e2a15875"/>
    <ds:schemaRef ds:uri="http://www.w3.org/XML/1998/namespace"/>
    <ds:schemaRef ds:uri="http://purl.org/dc/dcmitype/"/>
  </ds:schemaRefs>
</ds:datastoreItem>
</file>

<file path=customXml/itemProps2.xml><?xml version="1.0" encoding="utf-8"?>
<ds:datastoreItem xmlns:ds="http://schemas.openxmlformats.org/officeDocument/2006/customXml" ds:itemID="{80686C05-0362-42AC-B770-0FFA3DDB0351}">
  <ds:schemaRefs>
    <ds:schemaRef ds:uri="Microsoft.SharePoint.Taxonomy.ContentTypeSync"/>
  </ds:schemaRefs>
</ds:datastoreItem>
</file>

<file path=customXml/itemProps3.xml><?xml version="1.0" encoding="utf-8"?>
<ds:datastoreItem xmlns:ds="http://schemas.openxmlformats.org/officeDocument/2006/customXml" ds:itemID="{E78BF6BD-0858-4E75-848B-5C125FE0300A}">
  <ds:schemaRefs>
    <ds:schemaRef ds:uri="http://schemas.microsoft.com/sharepoint/events"/>
  </ds:schemaRefs>
</ds:datastoreItem>
</file>

<file path=customXml/itemProps4.xml><?xml version="1.0" encoding="utf-8"?>
<ds:datastoreItem xmlns:ds="http://schemas.openxmlformats.org/officeDocument/2006/customXml" ds:itemID="{64966B41-2020-4304-8B8C-DF303467E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bd485c-512e-407d-a6ea-42f029331c51"/>
    <ds:schemaRef ds:uri="b4bd75fb-20a7-4f5e-8cd2-1196e2a15875"/>
    <ds:schemaRef ds:uri="68e89773-518a-472d-9e81-66c6dcb47e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2018-05-15T11:27:11Z</dcterms:created>
  <dcterms:modified xsi:type="dcterms:W3CDTF">2025-10-01T10:57:58Z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0x01010050A0D7467D640B4A90298761CEAB2DBF0009A666F5857AC544A6F39DE63DB594B7</vt:lpwstr>
  </property>
  <property fmtid="{D5CDD505-2E9C-101B-9397-08002B2CF9AE}" pid="3" name="_dlc_DocIdItemGuid">
    <vt:lpwstr>2143049f-c466-45a2-ab3d-0ae625cf42ad</vt:lpwstr>
  </property>
  <property fmtid="{D5CDD505-2E9C-101B-9397-08002B2CF9AE}" pid="4" name="TaxKeyword">
    <vt:lpwstr/>
  </property>
  <property fmtid="{D5CDD505-2E9C-101B-9397-08002B2CF9AE}" pid="5" name="Dossierkenmerk 2">
    <vt:lpwstr/>
  </property>
  <property fmtid="{D5CDD505-2E9C-101B-9397-08002B2CF9AE}" pid="6" name="Dossierkenmerk_x0020_2">
    <vt:lpwstr/>
  </property>
  <property fmtid="{D5CDD505-2E9C-101B-9397-08002B2CF9AE}" pid="7" name="MediaServiceImageTags">
    <vt:lpwstr/>
  </property>
  <property fmtid="{D5CDD505-2E9C-101B-9397-08002B2CF9AE}" pid="8" name="Onderwerp_x002f_ThemaSTD">
    <vt:lpwstr/>
  </property>
  <property fmtid="{D5CDD505-2E9C-101B-9397-08002B2CF9AE}" pid="9" name="Onderwerp/ThemaSTD">
    <vt:lpwstr/>
  </property>
  <property fmtid="{D5CDD505-2E9C-101B-9397-08002B2CF9AE}" pid="10" name="DocumentsoortSTD">
    <vt:lpwstr/>
  </property>
  <property fmtid="{D5CDD505-2E9C-101B-9397-08002B2CF9AE}" pid="11" name="SgStatus">
    <vt:lpwstr>2;#Actief|daf86166-a937-43c2-91a7-afc7697ebaa9</vt:lpwstr>
  </property>
  <property fmtid="{D5CDD505-2E9C-101B-9397-08002B2CF9AE}" pid="12" name="MSIP_Label_89999a2b-9a21-4e6e-bf76-863fcb82bc91_Enabled">
    <vt:lpwstr>True</vt:lpwstr>
  </property>
  <property fmtid="{D5CDD505-2E9C-101B-9397-08002B2CF9AE}" pid="13" name="MSIP_Label_89999a2b-9a21-4e6e-bf76-863fcb82bc91_SiteId">
    <vt:lpwstr>40ce6286-0e4a-4500-8bb1-bf46447c5f7f</vt:lpwstr>
  </property>
  <property fmtid="{D5CDD505-2E9C-101B-9397-08002B2CF9AE}" pid="14" name="MSIP_Label_89999a2b-9a21-4e6e-bf76-863fcb82bc91_SetDate">
    <vt:lpwstr>2025-09-12T08:47:47Z</vt:lpwstr>
  </property>
  <property fmtid="{D5CDD505-2E9C-101B-9397-08002B2CF9AE}" pid="15" name="MSIP_Label_89999a2b-9a21-4e6e-bf76-863fcb82bc91_Name">
    <vt:lpwstr>Intern</vt:lpwstr>
  </property>
  <property fmtid="{D5CDD505-2E9C-101B-9397-08002B2CF9AE}" pid="16" name="MSIP_Label_89999a2b-9a21-4e6e-bf76-863fcb82bc91_ActionId">
    <vt:lpwstr>110995a9-15e6-4e5d-9cab-e571fbab5f5c</vt:lpwstr>
  </property>
  <property fmtid="{D5CDD505-2E9C-101B-9397-08002B2CF9AE}" pid="17" name="MSIP_Label_89999a2b-9a21-4e6e-bf76-863fcb82bc91_Removed">
    <vt:lpwstr>False</vt:lpwstr>
  </property>
  <property fmtid="{D5CDD505-2E9C-101B-9397-08002B2CF9AE}" pid="18" name="MSIP_Label_89999a2b-9a21-4e6e-bf76-863fcb82bc91_Extended_MSFT_Method">
    <vt:lpwstr>Standard</vt:lpwstr>
  </property>
  <property fmtid="{D5CDD505-2E9C-101B-9397-08002B2CF9AE}" pid="19" name="Sensitivity">
    <vt:lpwstr>Intern</vt:lpwstr>
  </property>
</Properties>
</file>