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defaultThemeVersion="124226"/>
  <xr:revisionPtr revIDLastSave="0" documentId="8_{EDAB4080-B27D-46D9-844A-3FF51C9CF078}" xr6:coauthVersionLast="47" xr6:coauthVersionMax="47" xr10:uidLastSave="{00000000-0000-0000-0000-000000000000}"/>
  <bookViews>
    <workbookView xWindow="-108" yWindow="-108" windowWidth="23256" windowHeight="12576" tabRatio="910" xr2:uid="{00000000-000D-0000-FFFF-FFFF00000000}"/>
  </bookViews>
  <sheets>
    <sheet name="Titelblad" sheetId="9" r:id="rId1"/>
    <sheet name="Toelichting" sheetId="10" r:id="rId2"/>
    <sheet name="Bronnen en toepassingen" sheetId="28" r:id="rId3"/>
    <sheet name="Contactgegevens" sheetId="29" r:id="rId4"/>
    <sheet name="Tarievenvoorstel" sheetId="18" r:id="rId5"/>
    <sheet name="Berekeningen --&gt;" sheetId="30" r:id="rId6"/>
    <sheet name="Controles ACM" sheetId="24" r:id="rId7"/>
    <sheet name="Overig --&gt;" sheetId="25" r:id="rId8"/>
    <sheet name="Toelichting controle tarieven" sheetId="21" r:id="rId9"/>
    <sheet name="Richtlijn controle tarieven" sheetId="27" r:id="rId10"/>
  </sheets>
  <externalReferences>
    <externalReference r:id="rId11"/>
  </externalReferences>
  <definedNames>
    <definedName name="Lijst_cat_PAV">'[1]Categorie-indeling AD'!$B$26:$B$33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48" i="24" l="1"/>
  <c r="I49" i="24"/>
  <c r="I43" i="24" l="1"/>
  <c r="I59" i="24" l="1"/>
  <c r="O21" i="18" l="1"/>
  <c r="I60" i="24" l="1"/>
  <c r="I33" i="24" l="1"/>
  <c r="I35" i="24" s="1"/>
  <c r="O72" i="18" l="1"/>
  <c r="O66" i="18"/>
  <c r="O58" i="18"/>
  <c r="O62" i="18"/>
  <c r="O56" i="18"/>
  <c r="O61" i="18"/>
  <c r="O71" i="18"/>
  <c r="O63" i="18"/>
  <c r="O57" i="18"/>
  <c r="O68" i="18"/>
  <c r="O73" i="18"/>
  <c r="O67" i="18"/>
  <c r="I16" i="24"/>
  <c r="O24" i="18" l="1"/>
  <c r="I15" i="24" s="1"/>
  <c r="O20" i="18"/>
  <c r="I14" i="24" s="1"/>
  <c r="D8" i="18"/>
  <c r="O148" i="18" l="1"/>
  <c r="O142" i="18"/>
  <c r="O134" i="18"/>
  <c r="O125" i="18"/>
  <c r="O119" i="18"/>
  <c r="O111" i="18"/>
  <c r="O138" i="18"/>
  <c r="O121" i="18"/>
  <c r="O109" i="18"/>
  <c r="O149" i="18"/>
  <c r="O137" i="18"/>
  <c r="O114" i="18"/>
  <c r="O147" i="18"/>
  <c r="O139" i="18"/>
  <c r="O133" i="18"/>
  <c r="O124" i="18"/>
  <c r="O116" i="18"/>
  <c r="O110" i="18"/>
  <c r="O144" i="18"/>
  <c r="O132" i="18"/>
  <c r="O115" i="18"/>
  <c r="O143" i="18"/>
  <c r="O126" i="18"/>
  <c r="O120" i="18"/>
  <c r="O100" i="18"/>
  <c r="O94" i="18"/>
  <c r="O85" i="18"/>
  <c r="O79" i="18"/>
  <c r="O103" i="18"/>
  <c r="O97" i="18"/>
  <c r="O88" i="18"/>
  <c r="O82" i="18"/>
  <c r="O102" i="18"/>
  <c r="O96" i="18"/>
  <c r="O87" i="18"/>
  <c r="O81" i="18"/>
  <c r="O101" i="18"/>
  <c r="O95" i="18"/>
  <c r="O86" i="18"/>
  <c r="O80" i="18"/>
  <c r="O31" i="18"/>
  <c r="O30" i="18"/>
  <c r="O29" i="18"/>
  <c r="O28" i="18"/>
  <c r="O50" i="18"/>
  <c r="O44" i="18"/>
  <c r="O49" i="18"/>
  <c r="O43" i="18"/>
  <c r="O48" i="18"/>
  <c r="O42" i="18"/>
  <c r="O47" i="18"/>
  <c r="O41" i="18"/>
  <c r="I17" i="24"/>
  <c r="I19" i="24" l="1"/>
  <c r="I20" i="24"/>
  <c r="O25" i="18"/>
  <c r="I21" i="24" l="1"/>
  <c r="I23" i="24"/>
  <c r="B43" i="10"/>
  <c r="I27" i="24" l="1"/>
  <c r="D9" i="18" s="1"/>
  <c r="I25" i="24"/>
  <c r="D10" i="18" s="1"/>
  <c r="B31" i="10"/>
  <c r="B38" i="10" s="1"/>
  <c r="B32" i="10" l="1"/>
  <c r="B33" i="10" l="1"/>
  <c r="B37" i="1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Auteur</author>
  </authors>
  <commentList>
    <comment ref="B37" authorId="0" shapeId="0" xr:uid="{00000000-0006-0000-0100-000001000000}">
      <text>
        <r>
          <rPr>
            <sz val="8"/>
            <color indexed="81"/>
            <rFont val="Tahoma"/>
            <family val="2"/>
          </rPr>
          <t xml:space="preserve">In alle gevallen dient een (groep van) roze cel(len) voorzien te zijn van een opmerking die uitlegt wat er specifiek zo bijzonder is aan deze roze cellen
</t>
        </r>
      </text>
    </comment>
  </commentList>
</comments>
</file>

<file path=xl/sharedStrings.xml><?xml version="1.0" encoding="utf-8"?>
<sst xmlns="http://schemas.openxmlformats.org/spreadsheetml/2006/main" count="492" uniqueCount="230">
  <si>
    <t>Tarievenmodule Stedin 2025 Gas</t>
  </si>
  <si>
    <t>Over dit bestand</t>
  </si>
  <si>
    <t>Zaaknummer</t>
  </si>
  <si>
    <t>ACM/23/187182</t>
  </si>
  <si>
    <t>Titel</t>
  </si>
  <si>
    <t>Ondertitel</t>
  </si>
  <si>
    <t>Hoort bij besluit(en):</t>
  </si>
  <si>
    <t>Tarievenbesluit Stedin 2025 Gas</t>
  </si>
  <si>
    <t>Hoort bij onderzoek/publicatie ACM:</t>
  </si>
  <si>
    <t>Kenmerk besluit(en)</t>
  </si>
  <si>
    <t>Samenhang met andere rekenbestanden</t>
  </si>
  <si>
    <t>TI-berekening regionale netbeheerders gas 2025</t>
  </si>
  <si>
    <t>Overig opmerkingen</t>
  </si>
  <si>
    <t>Over de status van dit bestand</t>
  </si>
  <si>
    <t>Definitief? (j/n)</t>
  </si>
  <si>
    <t>Ja</t>
  </si>
  <si>
    <t>Publicatie? (j/n)</t>
  </si>
  <si>
    <t>Definitieve versie wordt gepubliceerd</t>
  </si>
  <si>
    <t>Juridisch integraal onderdeel van bovenstaande besluit(en) (j/n)?</t>
  </si>
  <si>
    <t>Definitieve versie is juridish integraal onderdeel van bovenstaand besluit</t>
  </si>
  <si>
    <t>Bevat bedrijfsvertrouwelijke gegevens? (j/n)</t>
  </si>
  <si>
    <t>Nee</t>
  </si>
  <si>
    <t>Opmerkingen openbare versiegeschiedenis</t>
  </si>
  <si>
    <t>Disclaimer</t>
  </si>
  <si>
    <t>Dit bestand maakt geen onderdeel uit van een besluit door ACM. Dit bestand is om die reden niet op zichzelf appellabel. Mogelijkheden ten aanzien van bezwaar en beroep zijn opgenomen in het besluit.</t>
  </si>
  <si>
    <t>Toelichting bij dit bestand</t>
  </si>
  <si>
    <t>Toelichting bij de werking van dit model</t>
  </si>
  <si>
    <t>Dit Excel-bestand is bedoeld voor de tarievenvoorstellen voor het jaar 2025 voor de regionale netbeheerders gas.</t>
  </si>
  <si>
    <t>In dit bestand worden per netbeheerder de rekenvolumes en tarieven gepresenteerd.</t>
  </si>
  <si>
    <t>Deze berekeningen maken onderdeel uit van de tarievenbesluiten gas 2025.</t>
  </si>
  <si>
    <t>Schematische weergave en/of inhoudsopgave van de werking van dit model</t>
  </si>
  <si>
    <t>Legenda voor gebruik van celkleuren en tabkleuren</t>
  </si>
  <si>
    <t>Celkleur getallen</t>
  </si>
  <si>
    <t>Beschrijving</t>
  </si>
  <si>
    <t>Data en input (vermeld de bron); bij een dataverzoek: in te vullen velden</t>
  </si>
  <si>
    <t>Waarde die zonder berekening wordt overgenomen uit een andere cel</t>
  </si>
  <si>
    <t>Berekende waarde</t>
  </si>
  <si>
    <t>Berekende waarde die wordt opgehaald op een ander tabblad, incl. eindresultaat van berekening</t>
  </si>
  <si>
    <t>Cel is niet van toepassing (dus leeg, niet nul), maar er wordt door een formule wel naar verwezen</t>
  </si>
  <si>
    <t>Bijzonderheden:</t>
  </si>
  <si>
    <t>Waarde of berekening die speciale aandacht vraagt (zet toelichting in opmerking)</t>
  </si>
  <si>
    <t>Ingevoerde waarde of berekening die nog niet juist is (indien van toepassing)</t>
  </si>
  <si>
    <t>Eventueel te gebruiken:</t>
  </si>
  <si>
    <t>Deze kleur wordt uitsluitend gebruikt bij een informatieverzoek: cellen die door de ontvanger van het dataverzoek moeten worden ingevuld</t>
  </si>
  <si>
    <t>Een kader kan worden gebruikt om aan te geven dat een bepaald veld input bevat, maar deze input automatisch wordt ingeladen, bijvoorbeeld door middel van een macro (dus niet handmatig in te vullen)</t>
  </si>
  <si>
    <t>Grijze cijfers geven de uitkomt van een check berekening; dit is geen resultaat waarmee verder wordt gerekend</t>
  </si>
  <si>
    <t>Tabkleur</t>
  </si>
  <si>
    <t>Tabbladen die het model vormen</t>
  </si>
  <si>
    <t>Resultaat</t>
  </si>
  <si>
    <t>Tabblad met resultaten/output</t>
  </si>
  <si>
    <t>Data</t>
  </si>
  <si>
    <t>Tabblad met input</t>
  </si>
  <si>
    <t>Berekening</t>
  </si>
  <si>
    <t>Tabblad met berekeningen</t>
  </si>
  <si>
    <t>Tabblad dat als geheel nog onjuist of niet up to date is</t>
  </si>
  <si>
    <t>Tabbladen ten behoeve van begrip</t>
  </si>
  <si>
    <t>Input --&gt;</t>
  </si>
  <si>
    <t>Leeg tabblad dat wordt gebruikt als index/markering voor een serie tabbladen (kleur: licht grijs)</t>
  </si>
  <si>
    <t>Toelichting</t>
  </si>
  <si>
    <t>Gestandaardiseerde tabbladen, omvat tenminste: 'Titelblad', 'Toelichting' en 'Bronnen en functies' (kleur: ACM-lichtpaars)</t>
  </si>
  <si>
    <t>Bronnenoverzicht en specifieke toepassingen</t>
  </si>
  <si>
    <t>Bronnenoverzicht</t>
  </si>
  <si>
    <t>In onderstaand overzicht houdt ACM bij welke bronnen gebruikt zijn voor de data en berekeningen in dit bestand.</t>
  </si>
  <si>
    <t>Ieder inputblad heeft een kolom 'bronverwijzing', waarin gebruikte bronnen met een verkorte naam worden aangeduid. Deze bronnen worden verder toegelicht in deze tabel.</t>
  </si>
  <si>
    <t>Nr.</t>
  </si>
  <si>
    <t xml:space="preserve">Verkorte naam </t>
  </si>
  <si>
    <t>Naam bestand extern</t>
  </si>
  <si>
    <t>Aanvullende gegevens bestand extern</t>
  </si>
  <si>
    <t>Zoals gebruikt in dit bestand</t>
  </si>
  <si>
    <t>Exacte bestandsnaam</t>
  </si>
  <si>
    <t>Datum ontvangst, versie nr., opmerkingen</t>
  </si>
  <si>
    <t xml:space="preserve">Gewijzigd SO bestand </t>
  </si>
  <si>
    <t>Gewijzigd so bestand regionale netbeheerders gas 2022-2026</t>
  </si>
  <si>
    <t>https://www.acm.nl/nl/publicaties/berekening-x-factor-bij-gewijzigde-x-factorbesluiten-gas-2022-2026</t>
  </si>
  <si>
    <t>Tarievenbesluit gas 2024</t>
  </si>
  <si>
    <t>TI-berekening RNB-G 2025</t>
  </si>
  <si>
    <t>Berekening totale inkomsten regionale netbeheerders gas 2025</t>
  </si>
  <si>
    <t>Tarievenmodule transporttarieven 2025 Gas</t>
  </si>
  <si>
    <t>Contactgegevens</t>
  </si>
  <si>
    <t>Invuldatum</t>
  </si>
  <si>
    <t>Code bedrijf</t>
  </si>
  <si>
    <t>Naam bedrijf</t>
  </si>
  <si>
    <t>Stedin Netbeheer B.V.</t>
  </si>
  <si>
    <t>Postcode</t>
  </si>
  <si>
    <t xml:space="preserve">3000 BN </t>
  </si>
  <si>
    <t>Plaats</t>
  </si>
  <si>
    <t>Rotterdam</t>
  </si>
  <si>
    <t>Contactpersoon</t>
  </si>
  <si>
    <t>Telefoonnummer</t>
  </si>
  <si>
    <t>E-mailadres</t>
  </si>
  <si>
    <t>Contactgegevens ACM</t>
  </si>
  <si>
    <t>ACM</t>
  </si>
  <si>
    <t>Postbus 16326</t>
  </si>
  <si>
    <t>2500 BH  Den Haag</t>
  </si>
  <si>
    <t>Telefoonnummer: 070 - 72 22 000</t>
  </si>
  <si>
    <t>E-mailadres: codatahelpdesk@acm.nl</t>
  </si>
  <si>
    <t>Tarievenvoorstel 2025</t>
  </si>
  <si>
    <t>Beschrijving gegevens</t>
  </si>
  <si>
    <t>Op dit blad wordt door de regionale netbeheerder een voorstel gedaan voor de transport- en aansluittarieven 2025.</t>
  </si>
  <si>
    <t>Beoordeling</t>
  </si>
  <si>
    <t>Legenda</t>
  </si>
  <si>
    <t>Beoordeling rekenvolume</t>
  </si>
  <si>
    <t xml:space="preserve">LD:     </t>
  </si>
  <si>
    <t>&lt; 200mbar</t>
  </si>
  <si>
    <t>Beoordeling omzet</t>
  </si>
  <si>
    <t xml:space="preserve">HD:    </t>
  </si>
  <si>
    <t>≥ 200 mbar en &lt; 16 bar</t>
  </si>
  <si>
    <t>Resterende tariefruimte</t>
  </si>
  <si>
    <t>Tarieven zijn excl. BTW</t>
  </si>
  <si>
    <t>Rekenvolumes 2022-2026 en tarieven</t>
  </si>
  <si>
    <t>Eenheid</t>
  </si>
  <si>
    <t>Rekenvolume</t>
  </si>
  <si>
    <t>Tarief</t>
  </si>
  <si>
    <t>Verwachte mutatie</t>
  </si>
  <si>
    <t>Rekenvolumes Transportdienst 2022-2026 en tarieven</t>
  </si>
  <si>
    <t>Kleinverbruik (t/m 40 m3/h)</t>
  </si>
  <si>
    <t>Vastrecht (TOVT)</t>
  </si>
  <si>
    <t>#</t>
  </si>
  <si>
    <t>EUR/jaar</t>
  </si>
  <si>
    <t>Capaciteitsafhankelijk tarief (TAVTc)</t>
  </si>
  <si>
    <t>EUR/jaar/m3/h</t>
  </si>
  <si>
    <t>Profielgrootverbruik ( &gt;40 m3/h)</t>
  </si>
  <si>
    <t>Telemetriegrootverbruik (&lt; 16 bar)</t>
  </si>
  <si>
    <t>Capaciteitsafhankelijk tarief (TAVTc) lage druk</t>
  </si>
  <si>
    <t>Capaciteitsafhankelijk tarief (TAVTc) hoge druk</t>
  </si>
  <si>
    <t>Capaciteitsafhankelijk tarief (TAVTc) standaard</t>
  </si>
  <si>
    <t xml:space="preserve">Rekenvolumes Aansluitdienst 2022-2026 en tarieven </t>
  </si>
  <si>
    <t>Periodieke Aansluitvergoeding aansluitingen t/m 40 m3/h</t>
  </si>
  <si>
    <t>artikel 2.3 lid 1</t>
  </si>
  <si>
    <t>0 t/m 10 m3(n)/h</t>
  </si>
  <si>
    <t>EUR</t>
  </si>
  <si>
    <t>10 t/m 16 m3(n)/h</t>
  </si>
  <si>
    <t>16 t/m 25 m3(n)/h</t>
  </si>
  <si>
    <t>25 t/m 40 m3(n)/h</t>
  </si>
  <si>
    <t>artikel 2.3 lid 2</t>
  </si>
  <si>
    <t>Periodieke Aansluitvergoeding aansluitingen groter dan 40 m3/h</t>
  </si>
  <si>
    <t>artikel 2.4 lid 1</t>
  </si>
  <si>
    <t>&gt; 40 ≤ 100 m3(n)/uur</t>
  </si>
  <si>
    <t>&gt; 100 ≤ 400 m3(n)/uur</t>
  </si>
  <si>
    <t>&gt; 400 ≤ 650 m3(n)/uur</t>
  </si>
  <si>
    <t>artikel 2.4 lid 2</t>
  </si>
  <si>
    <t>artikel 2.4 lid 3</t>
  </si>
  <si>
    <t>&gt; 400 ≤ 1600 m3(n)/uur</t>
  </si>
  <si>
    <t>artikel 2.4 lid 4</t>
  </si>
  <si>
    <t>Bijdragen Eenmalige Aansluitvergoeding t/m 40 m3(n)/h - aansluiting t/m 25 meter</t>
  </si>
  <si>
    <t>Bijdragen Eenmalige Aansluitvergoeding t/m 40 m3(n)/h - meerlengte &gt; 25 meter</t>
  </si>
  <si>
    <t>EUR/m</t>
  </si>
  <si>
    <t>Bijdragen Eenmalige Aansluitvergoeding &gt; 40 m3(n)/h - aansluiting ≤ 25 meter</t>
  </si>
  <si>
    <t>Bijdragen Eenmalige Aansluitvergoeding &gt; 40 m3(n)/h - meerlengte &gt; 25 meter</t>
  </si>
  <si>
    <t>Dit blad dient ter controle van het tarievenvoorstel. Op dit blad wordt gecontroleerd of het tarievenvoorstel aan de maximale totale inkomsten voldoet en of het rekenvolume niet gewijzigd is. Daarnaast wordt de verwachte tariefmutatie berekend.</t>
  </si>
  <si>
    <t>Controle Totale Inkomsten en rekenvolume in Tarievenvoorstel</t>
  </si>
  <si>
    <t>Constante</t>
  </si>
  <si>
    <t>Categorie</t>
  </si>
  <si>
    <t>Bronverwijzing</t>
  </si>
  <si>
    <t>Opmerkingen</t>
  </si>
  <si>
    <t>Controle Toegestane Totale Inkomsten</t>
  </si>
  <si>
    <t>Totale Inkomsten 2025 inclusief correcties</t>
  </si>
  <si>
    <t>EUR, pp 2025</t>
  </si>
  <si>
    <t>RNB-G - TI-berekening 2025, tabblad 'TI-berekening 2025', regel 49.</t>
  </si>
  <si>
    <t>Omzet 2025 voor de transportdienst: kleinverbruikers</t>
  </si>
  <si>
    <t>Omzet 2025 voor de transportdienst: profielgrootverbruikers</t>
  </si>
  <si>
    <t xml:space="preserve">Omzet 2025 voor de transportdienst: telemetriegrootverbruikers </t>
  </si>
  <si>
    <t>Omzet transportdienst</t>
  </si>
  <si>
    <t xml:space="preserve">Omzet 2025 voor de aansluitdienst t/m 40m3/h </t>
  </si>
  <si>
    <t>Omzet 2025 voor de aansluitdienst vanaf 40m3/h</t>
  </si>
  <si>
    <t>Omzet aansluitdienst</t>
  </si>
  <si>
    <t>Omzet tarievenvoorstel 2025</t>
  </si>
  <si>
    <t>Controle Rekenvolume</t>
  </si>
  <si>
    <t>Totaal Rekenvolume</t>
  </si>
  <si>
    <t>Gewijzigd SO bestand</t>
  </si>
  <si>
    <t>Totaal Rekenvolume aangepast</t>
  </si>
  <si>
    <t>Verwachte tariefmutatie Transportdienst</t>
  </si>
  <si>
    <t>TI Transport 2024 (inclusief correcties)</t>
  </si>
  <si>
    <t>EUR, pp 2024</t>
  </si>
  <si>
    <t>Tarievenbesluit gas 2024, somproduct tarieven en rekenvolumes</t>
  </si>
  <si>
    <t>TI kleinverbruik en profielgrootverbruik 2024</t>
  </si>
  <si>
    <t>Vastrecht kleinverbruik en profielgrootverbruik</t>
  </si>
  <si>
    <t>TI capaciteitsafhankelijk tarief (TAVTc) kleinverbuik en profielgrootverbruik 2024</t>
  </si>
  <si>
    <t>Richtbedrag TI Transport 2025 (inclusief correcties)</t>
  </si>
  <si>
    <t>RNB-G - TI-berekening 2025, tabblad 'Richtbedragen', regel 83.</t>
  </si>
  <si>
    <t xml:space="preserve">Verwachte mutatie vastrecht KV en PGV </t>
  </si>
  <si>
    <t>Categorie A</t>
  </si>
  <si>
    <t>Verwachte mutatie niet-vastrecht KV en PGV tarieven</t>
  </si>
  <si>
    <t>%</t>
  </si>
  <si>
    <t>Categorie B</t>
  </si>
  <si>
    <t xml:space="preserve">Verwachte mutatie tarieven Telemetrie </t>
  </si>
  <si>
    <t>Categorie C</t>
  </si>
  <si>
    <t>Verwachte tariefmutatie Aansluitdienst</t>
  </si>
  <si>
    <t>TI AD PAV 2024 (incl. correcties)</t>
  </si>
  <si>
    <t>Richtbedrag TI AD PAV 2025 (incl. correcties)</t>
  </si>
  <si>
    <t>RNB-G - TI-berekening 2025, tabblad 'Richtbedragen', regel 84.</t>
  </si>
  <si>
    <t>TI AD EAV 2024 (incl. correcties)</t>
  </si>
  <si>
    <t>Richtbedrag TI AD EAV 2025 (incl. correcties)</t>
  </si>
  <si>
    <t>RNB-G - TI-berekening 2025, tabblad 'Richtbedragen', regel 85.</t>
  </si>
  <si>
    <t>Verwachte mutatie AD PAV</t>
  </si>
  <si>
    <t>Categorie D</t>
  </si>
  <si>
    <t>Verwachte mutatie AD EAV</t>
  </si>
  <si>
    <t>Categorie E</t>
  </si>
  <si>
    <t xml:space="preserve">Toelichting </t>
  </si>
  <si>
    <t>Transportdienst</t>
  </si>
  <si>
    <t>Kleinverbruik</t>
  </si>
  <si>
    <t>Vastrecht</t>
  </si>
  <si>
    <t>NVT</t>
  </si>
  <si>
    <t>Capaciteitsafhankelijk tarief</t>
  </si>
  <si>
    <t>Profielgrootverbruik</t>
  </si>
  <si>
    <t>Telemetriegrootverbruik</t>
  </si>
  <si>
    <t>Aansluitdienst</t>
  </si>
  <si>
    <t>Eénmalige aansluitvergoeding</t>
  </si>
  <si>
    <t>Periodieke aansluitvergoeding</t>
  </si>
  <si>
    <t>Meerlengtevergoeding</t>
  </si>
  <si>
    <t>Controle</t>
  </si>
  <si>
    <t>Overige opmerkingen</t>
  </si>
  <si>
    <t>Richtlijn controle tarieven</t>
  </si>
  <si>
    <t>Onderwerp</t>
  </si>
  <si>
    <t>Ja/Nee</t>
  </si>
  <si>
    <t>Algemeen</t>
  </si>
  <si>
    <t>Is het bedrag "Totale Inkomsten 2025 inclusief correcties" in het tabblad 'Controles ACM' ongewijzigd? Zo nee, waarom niet?</t>
  </si>
  <si>
    <t>Zijn de rekenvolumes per tariefdrager gelijk aan de door de ACM ingevulde rekenvolumes?</t>
  </si>
  <si>
    <t>Zijn in het tarievenvoorstel alle decimalen van alle tarieven zichtbaar?</t>
  </si>
  <si>
    <t>Is het gebruikte aantal decimalen voor vastrechttarieven, voor capaciteitstarieven en voor periodieke aansluitvergoedingen maximaal vier en voor aansluittarieven maximaal twee?</t>
  </si>
  <si>
    <t>Is het vastrecht kleinverbruik op nul decimalen afgerond gelijk aan het uniforme vastrecht van EUR 18? Zo nee, waarom niet?</t>
  </si>
  <si>
    <t>Is er in de categorie telemetriegrootverbruikers een keuze gemaakt tussen een ongedifferentieerd capaciteitstarief of op druk gebaseerde capaciteitstarieven? Zo nee, waarom niet?</t>
  </si>
  <si>
    <t>Wijken de afzonderlijke transportdiensttarieven meer af dan 4 procentpunt t.o.v. het tarief van vorig jaar inclusief de verwachte tariefmutaties?</t>
  </si>
  <si>
    <t>Wijkt de verdeling van de inkomsten over de transportdienst en de aansluitdienst in het tarievenvoorstel meer dan 1 procent af van de verdeling volgens de richtbedragen zoals opgenomen in de spreadsheet TI-berekeningen Gas 2025? Zo ja, waarom?</t>
  </si>
  <si>
    <t>Wijkt de verdeling van de inkomsten over de PAV en de EAV in het tarievenvoorstel meer dan 1 procent af van de verdeling volgens de richtbedragen zoals opgenomen in de spreadsheet TI-berekeningen Gas 2025? Zo ja, waarom?</t>
  </si>
  <si>
    <t>Wijken de afzonderlijke aansluitdiensttarieven meer af dan 4 procentpunt t.o.v. het tarief van vorig jaar inclusief de verwachte tariefmutaties?</t>
  </si>
  <si>
    <t>NB1</t>
  </si>
  <si>
    <t>Indien voor een bepaald tarief de 4 procentpunt afwijking wordt overschreden, dient voor dit tarief een kostenonderbouwing te worden aangeleverd waaruit blijkt dat de afwijking van de verwachte tariefmutatie noodzakelijk is om tot een kostengeoriënteerd tarief te komen. Deze kostenonderbouwing dient gelijktijdig met de eerste versie van dit tariefvoorstel te worden aangeleverd bij de ACM.</t>
  </si>
  <si>
    <t>NB2</t>
  </si>
  <si>
    <t>De ACM houdt zich het recht voor om de tarieven ook op andere punten te toetsen dan de punten die op dit werkblad zijn opgenoemd.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</si>
</sst>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2" formatCode="_ &quot;€&quot;\ * #,##0_ ;_ &quot;€&quot;\ * \-#,##0_ ;_ &quot;€&quot;\ * &quot;-&quot;_ ;_ @_ "/>
    <numFmt numFmtId="41" formatCode="_ * #,##0_ ;_ * \-#,##0_ ;_ * &quot;-&quot;_ ;_ @_ "/>
    <numFmt numFmtId="44" formatCode="_ &quot;€&quot;\ * #,##0.00_ ;_ &quot;€&quot;\ * \-#,##0.00_ ;_ &quot;€&quot;\ * &quot;-&quot;??_ ;_ @_ "/>
    <numFmt numFmtId="43" formatCode="_ * #,##0.00_ ;_ * \-#,##0.00_ ;_ * &quot;-&quot;??_ ;_ @_ "/>
    <numFmt numFmtId="164" formatCode="_ * #,##0_ ;_ * \-#,##0_ ;_ * &quot;-&quot;??_ ;_ @_ "/>
    <numFmt numFmtId="165" formatCode="_-* #,##0.00_-;_-* #,##0.00\-;_-* &quot;-&quot;??_-;_-@_-"/>
    <numFmt numFmtId="166" formatCode="0.0%"/>
    <numFmt numFmtId="167" formatCode="_ * #,##0.0000_ ;_ * \-#,##0.0000_ ;_ * &quot;-&quot;??_ ;_ @_ "/>
  </numFmts>
  <fonts count="34" x14ac:knownFonts="1">
    <font>
      <sz val="10"/>
      <color theme="1"/>
      <name val="Arial"/>
      <family val="2"/>
    </font>
    <font>
      <sz val="11"/>
      <color theme="1"/>
      <name val="Calibri"/>
      <family val="2"/>
      <scheme val="minor"/>
    </font>
    <font>
      <sz val="10"/>
      <color theme="1"/>
      <name val="Arial"/>
      <family val="2"/>
    </font>
    <font>
      <sz val="11"/>
      <color rgb="FF006100"/>
      <name val="Calibri"/>
      <family val="2"/>
      <scheme val="minor"/>
    </font>
    <font>
      <sz val="11"/>
      <color rgb="FF9C0006"/>
      <name val="Calibri"/>
      <family val="2"/>
      <scheme val="minor"/>
    </font>
    <font>
      <sz val="11"/>
      <color rgb="FF9C6500"/>
      <name val="Calibri"/>
      <family val="2"/>
      <scheme val="minor"/>
    </font>
    <font>
      <sz val="10"/>
      <name val="Arial"/>
      <family val="2"/>
    </font>
    <font>
      <b/>
      <sz val="10"/>
      <name val="Arial"/>
      <family val="2"/>
    </font>
    <font>
      <b/>
      <sz val="14"/>
      <color theme="0"/>
      <name val="Arial"/>
      <family val="2"/>
    </font>
    <font>
      <i/>
      <sz val="10"/>
      <name val="Arial"/>
      <family val="2"/>
    </font>
    <font>
      <b/>
      <sz val="10"/>
      <color rgb="FFFF0000"/>
      <name val="Arial"/>
      <family val="2"/>
    </font>
    <font>
      <sz val="8"/>
      <color indexed="81"/>
      <name val="Tahoma"/>
      <family val="2"/>
    </font>
    <font>
      <sz val="10"/>
      <color indexed="55"/>
      <name val="Arial"/>
      <family val="2"/>
    </font>
    <font>
      <b/>
      <sz val="10"/>
      <color theme="0"/>
      <name val="Arial"/>
      <family val="2"/>
    </font>
    <font>
      <sz val="10"/>
      <color rgb="FFFF0000"/>
      <name val="Arial"/>
      <family val="2"/>
    </font>
    <font>
      <sz val="11"/>
      <color theme="1"/>
      <name val="Calibri"/>
      <family val="2"/>
      <scheme val="minor"/>
    </font>
    <font>
      <sz val="10"/>
      <color rgb="FF3F3F76"/>
      <name val="Arial"/>
      <family val="2"/>
    </font>
    <font>
      <b/>
      <sz val="10"/>
      <color rgb="FF3F3F3F"/>
      <name val="Arial"/>
      <family val="2"/>
    </font>
    <font>
      <b/>
      <sz val="10"/>
      <color rgb="FFFA7D00"/>
      <name val="Arial"/>
      <family val="2"/>
    </font>
    <font>
      <sz val="10"/>
      <color rgb="FFFA7D00"/>
      <name val="Arial"/>
      <family val="2"/>
    </font>
    <font>
      <u/>
      <sz val="11"/>
      <color theme="10"/>
      <name val="Calibri"/>
      <family val="2"/>
      <scheme val="minor"/>
    </font>
    <font>
      <u/>
      <sz val="10"/>
      <color theme="10"/>
      <name val="Arial"/>
      <family val="2"/>
    </font>
    <font>
      <b/>
      <sz val="18"/>
      <color theme="3"/>
      <name val="Cambria"/>
      <family val="2"/>
      <scheme val="major"/>
    </font>
    <font>
      <b/>
      <sz val="15"/>
      <color theme="3"/>
      <name val="Arial"/>
      <family val="2"/>
    </font>
    <font>
      <b/>
      <sz val="13"/>
      <color theme="3"/>
      <name val="Arial"/>
      <family val="2"/>
    </font>
    <font>
      <b/>
      <sz val="11"/>
      <color theme="3"/>
      <name val="Arial"/>
      <family val="2"/>
    </font>
    <font>
      <i/>
      <sz val="10"/>
      <color rgb="FF7F7F7F"/>
      <name val="Arial"/>
      <family val="2"/>
    </font>
    <font>
      <b/>
      <sz val="10"/>
      <color theme="1"/>
      <name val="Arial"/>
      <family val="2"/>
    </font>
    <font>
      <sz val="10"/>
      <color theme="0"/>
      <name val="Arial"/>
      <family val="2"/>
    </font>
    <font>
      <u/>
      <sz val="11"/>
      <color theme="11"/>
      <name val="Calibri"/>
      <family val="2"/>
      <scheme val="minor"/>
    </font>
    <font>
      <sz val="11"/>
      <color theme="1"/>
      <name val="Arial"/>
      <family val="2"/>
    </font>
    <font>
      <b/>
      <sz val="10"/>
      <color indexed="9"/>
      <name val="Arial"/>
      <family val="2"/>
    </font>
    <font>
      <b/>
      <sz val="11"/>
      <color indexed="8"/>
      <name val="Arial"/>
      <family val="2"/>
    </font>
    <font>
      <sz val="8"/>
      <name val="Arial"/>
      <family val="2"/>
    </font>
  </fonts>
  <fills count="5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5F1F7A"/>
        <bgColor indexed="64"/>
      </patternFill>
    </fill>
    <fill>
      <patternFill patternType="solid">
        <fgColor theme="0" tint="-0.14999847407452621"/>
        <bgColor indexed="64"/>
      </patternFill>
    </fill>
    <fill>
      <patternFill patternType="solid">
        <fgColor rgb="FFFF00FF"/>
        <bgColor indexed="64"/>
      </patternFill>
    </fill>
    <fill>
      <patternFill patternType="solid">
        <fgColor indexed="42"/>
        <bgColor indexed="64"/>
      </patternFill>
    </fill>
    <fill>
      <patternFill patternType="solid">
        <fgColor indexed="41"/>
        <bgColor indexed="64"/>
      </patternFill>
    </fill>
    <fill>
      <patternFill patternType="solid">
        <fgColor rgb="FFFFCCFF"/>
        <bgColor indexed="64"/>
      </patternFill>
    </fill>
    <fill>
      <patternFill patternType="solid">
        <fgColor indexed="14"/>
        <bgColor indexed="64"/>
      </patternFill>
    </fill>
    <fill>
      <patternFill patternType="solid">
        <fgColor rgb="FFFFFFCC"/>
        <bgColor indexed="64"/>
      </patternFill>
    </fill>
    <fill>
      <patternFill patternType="solid">
        <fgColor rgb="FFCCFFFF"/>
        <bgColor indexed="64"/>
      </patternFill>
    </fill>
    <fill>
      <patternFill patternType="solid">
        <fgColor rgb="FFFFCC99"/>
        <bgColor indexed="64"/>
      </patternFill>
    </fill>
    <fill>
      <patternFill patternType="solid">
        <fgColor theme="0" tint="-4.9989318521683403E-2"/>
        <bgColor indexed="64"/>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rgb="FFCCC8D9"/>
        <bgColor indexed="64"/>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6795556505021"/>
        <bgColor indexed="64"/>
      </patternFill>
    </fill>
    <fill>
      <patternFill patternType="solid">
        <fgColor theme="0"/>
        <bgColor indexed="64"/>
      </patternFill>
    </fill>
    <fill>
      <patternFill patternType="solid">
        <fgColor indexed="9"/>
        <bgColor indexed="64"/>
      </patternFill>
    </fill>
    <fill>
      <patternFill patternType="solid">
        <fgColor rgb="FFE1FFE1"/>
        <bgColor indexed="64"/>
      </patternFill>
    </fill>
    <fill>
      <patternFill patternType="solid">
        <fgColor rgb="FF99FF99"/>
        <bgColor indexed="64"/>
      </patternFill>
    </fill>
    <fill>
      <patternFill patternType="solid">
        <fgColor rgb="FF99FF99"/>
        <bgColor rgb="FF000000"/>
      </patternFill>
    </fill>
    <fill>
      <patternFill patternType="solid">
        <fgColor theme="1"/>
        <bgColor rgb="FF000000"/>
      </patternFill>
    </fill>
    <fill>
      <patternFill patternType="solid">
        <fgColor theme="1"/>
        <bgColor indexed="64"/>
      </patternFill>
    </fill>
  </fills>
  <borders count="28">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diagonal/>
    </border>
    <border>
      <left/>
      <right/>
      <top/>
      <bottom style="hair">
        <color indexed="64"/>
      </bottom>
      <diagonal/>
    </border>
    <border>
      <left style="hair">
        <color indexed="64"/>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hair">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71">
    <xf numFmtId="0" fontId="0" fillId="0" borderId="0">
      <alignment vertical="top"/>
    </xf>
    <xf numFmtId="0" fontId="3" fillId="2" borderId="0" applyNumberFormat="0" applyBorder="0" applyAlignment="0" applyProtection="0"/>
    <xf numFmtId="0" fontId="4" fillId="3" borderId="0" applyNumberFormat="0" applyBorder="0" applyAlignment="0" applyProtection="0"/>
    <xf numFmtId="0" fontId="5" fillId="4" borderId="0" applyNumberFormat="0" applyBorder="0" applyAlignment="0" applyProtection="0"/>
    <xf numFmtId="0" fontId="6" fillId="0" borderId="0">
      <alignment vertical="top"/>
    </xf>
    <xf numFmtId="49" fontId="8" fillId="5" borderId="1">
      <alignment vertical="top"/>
    </xf>
    <xf numFmtId="49" fontId="7" fillId="20" borderId="1">
      <alignment vertical="top"/>
    </xf>
    <xf numFmtId="49" fontId="7" fillId="0" borderId="0">
      <alignment vertical="top"/>
    </xf>
    <xf numFmtId="43" fontId="6" fillId="13" borderId="0">
      <alignment vertical="top"/>
    </xf>
    <xf numFmtId="43" fontId="6" fillId="12" borderId="0">
      <alignment vertical="top"/>
    </xf>
    <xf numFmtId="43" fontId="6" fillId="10" borderId="0">
      <alignment vertical="top"/>
    </xf>
    <xf numFmtId="43" fontId="6" fillId="48" borderId="0">
      <alignment vertical="top"/>
    </xf>
    <xf numFmtId="43" fontId="6" fillId="7" borderId="0">
      <alignment vertical="top"/>
    </xf>
    <xf numFmtId="43" fontId="6" fillId="14" borderId="0">
      <alignment vertical="top"/>
    </xf>
    <xf numFmtId="49" fontId="10" fillId="0" borderId="0">
      <alignment vertical="top"/>
    </xf>
    <xf numFmtId="49" fontId="9" fillId="0" borderId="0">
      <alignment vertical="top"/>
    </xf>
    <xf numFmtId="0" fontId="16" fillId="16" borderId="3" applyNumberFormat="0" applyAlignment="0" applyProtection="0"/>
    <xf numFmtId="0" fontId="17" fillId="17" borderId="4" applyNumberFormat="0" applyAlignment="0" applyProtection="0"/>
    <xf numFmtId="0" fontId="18" fillId="17" borderId="3" applyNumberFormat="0" applyAlignment="0" applyProtection="0"/>
    <xf numFmtId="0" fontId="19" fillId="0" borderId="5" applyNumberFormat="0" applyFill="0" applyAlignment="0" applyProtection="0"/>
    <xf numFmtId="0" fontId="13" fillId="18" borderId="6" applyNumberFormat="0" applyAlignment="0" applyProtection="0"/>
    <xf numFmtId="0" fontId="15" fillId="19" borderId="7" applyNumberFormat="0" applyFont="0" applyAlignment="0" applyProtection="0"/>
    <xf numFmtId="0" fontId="20" fillId="0" borderId="0" applyNumberFormat="0" applyFill="0" applyBorder="0" applyAlignment="0" applyProtection="0"/>
    <xf numFmtId="43" fontId="15" fillId="0" borderId="0" applyFont="0" applyFill="0" applyBorder="0" applyAlignment="0" applyProtection="0"/>
    <xf numFmtId="41" fontId="15" fillId="0" borderId="0" applyFont="0" applyFill="0" applyBorder="0" applyAlignment="0" applyProtection="0"/>
    <xf numFmtId="44" fontId="15" fillId="0" borderId="0" applyFont="0" applyFill="0" applyBorder="0" applyAlignment="0" applyProtection="0"/>
    <xf numFmtId="42" fontId="15" fillId="0" borderId="0" applyFont="0" applyFill="0" applyBorder="0" applyAlignment="0" applyProtection="0"/>
    <xf numFmtId="9" fontId="15" fillId="0" borderId="0" applyFont="0" applyFill="0" applyBorder="0" applyAlignment="0" applyProtection="0"/>
    <xf numFmtId="0" fontId="22" fillId="0" borderId="0" applyNumberFormat="0" applyFill="0" applyBorder="0" applyAlignment="0" applyProtection="0"/>
    <xf numFmtId="0" fontId="23" fillId="0" borderId="8" applyNumberFormat="0" applyFill="0" applyAlignment="0" applyProtection="0"/>
    <xf numFmtId="0" fontId="24" fillId="0" borderId="9" applyNumberFormat="0" applyFill="0" applyAlignment="0" applyProtection="0"/>
    <xf numFmtId="0" fontId="25" fillId="0" borderId="10" applyNumberFormat="0" applyFill="0" applyAlignment="0" applyProtection="0"/>
    <xf numFmtId="0" fontId="25" fillId="0" borderId="0" applyNumberFormat="0" applyFill="0" applyBorder="0" applyAlignment="0" applyProtection="0"/>
    <xf numFmtId="0" fontId="14" fillId="0" borderId="0" applyNumberFormat="0" applyFill="0" applyBorder="0" applyAlignment="0" applyProtection="0"/>
    <xf numFmtId="0" fontId="26" fillId="0" borderId="0" applyNumberFormat="0" applyFill="0" applyBorder="0" applyAlignment="0" applyProtection="0"/>
    <xf numFmtId="0" fontId="27" fillId="0" borderId="11" applyNumberFormat="0" applyFill="0" applyAlignment="0" applyProtection="0"/>
    <xf numFmtId="0" fontId="28" fillId="21"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8" fillId="24" borderId="0" applyNumberFormat="0" applyBorder="0" applyAlignment="0" applyProtection="0"/>
    <xf numFmtId="0" fontId="28" fillId="25"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8" fillId="28" borderId="0" applyNumberFormat="0" applyBorder="0" applyAlignment="0" applyProtection="0"/>
    <xf numFmtId="0" fontId="28" fillId="29"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8" fillId="32" borderId="0" applyNumberFormat="0" applyBorder="0" applyAlignment="0" applyProtection="0"/>
    <xf numFmtId="0" fontId="28" fillId="33"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8" fillId="36" borderId="0" applyNumberFormat="0" applyBorder="0" applyAlignment="0" applyProtection="0"/>
    <xf numFmtId="0" fontId="28" fillId="37" borderId="0" applyNumberFormat="0" applyBorder="0" applyAlignment="0" applyProtection="0"/>
    <xf numFmtId="0" fontId="2" fillId="38" borderId="0" applyNumberFormat="0" applyBorder="0" applyAlignment="0" applyProtection="0"/>
    <xf numFmtId="0" fontId="2" fillId="39" borderId="0" applyNumberFormat="0" applyBorder="0" applyAlignment="0" applyProtection="0"/>
    <xf numFmtId="0" fontId="28" fillId="40" borderId="0" applyNumberFormat="0" applyBorder="0" applyAlignment="0" applyProtection="0"/>
    <xf numFmtId="0" fontId="28" fillId="41" borderId="0" applyNumberFormat="0" applyBorder="0" applyAlignment="0" applyProtection="0"/>
    <xf numFmtId="0" fontId="2" fillId="42" borderId="0" applyNumberFormat="0" applyBorder="0" applyAlignment="0" applyProtection="0"/>
    <xf numFmtId="0" fontId="2" fillId="43" borderId="0" applyNumberFormat="0" applyBorder="0" applyAlignment="0" applyProtection="0"/>
    <xf numFmtId="0" fontId="28" fillId="44" borderId="0" applyNumberFormat="0" applyBorder="0" applyAlignment="0" applyProtection="0"/>
    <xf numFmtId="0" fontId="29" fillId="0" borderId="0" applyNumberFormat="0" applyFill="0" applyBorder="0" applyAlignment="0" applyProtection="0"/>
    <xf numFmtId="49" fontId="21" fillId="0" borderId="0" applyFill="0" applyBorder="0" applyAlignment="0" applyProtection="0"/>
    <xf numFmtId="43" fontId="6" fillId="45" borderId="0" applyNumberFormat="0">
      <alignment vertical="top"/>
    </xf>
    <xf numFmtId="43" fontId="6" fillId="12" borderId="0" applyFont="0" applyFill="0" applyBorder="0" applyAlignment="0" applyProtection="0">
      <alignment vertical="top"/>
    </xf>
    <xf numFmtId="10" fontId="6" fillId="0" borderId="0" applyFont="0" applyFill="0" applyBorder="0" applyAlignment="0" applyProtection="0">
      <alignment vertical="top"/>
    </xf>
    <xf numFmtId="0" fontId="6" fillId="0" borderId="0"/>
    <xf numFmtId="165" fontId="6" fillId="0" borderId="0" applyFont="0" applyFill="0" applyBorder="0" applyAlignment="0" applyProtection="0"/>
    <xf numFmtId="9" fontId="6" fillId="0" borderId="0" applyFont="0" applyFill="0" applyBorder="0" applyAlignment="0" applyProtection="0"/>
    <xf numFmtId="165" fontId="6" fillId="0" borderId="0" applyFont="0" applyFill="0" applyBorder="0" applyAlignment="0" applyProtection="0"/>
    <xf numFmtId="0" fontId="1" fillId="0" borderId="0"/>
    <xf numFmtId="43" fontId="6" fillId="49" borderId="0">
      <alignment vertical="top"/>
    </xf>
  </cellStyleXfs>
  <cellXfs count="106">
    <xf numFmtId="0" fontId="0" fillId="0" borderId="0" xfId="0">
      <alignment vertical="top"/>
    </xf>
    <xf numFmtId="0" fontId="7" fillId="0" borderId="0" xfId="4" applyFont="1">
      <alignment vertical="top"/>
    </xf>
    <xf numFmtId="0" fontId="6" fillId="0" borderId="0" xfId="4">
      <alignment vertical="top"/>
    </xf>
    <xf numFmtId="0" fontId="10" fillId="0" borderId="0" xfId="4" applyFont="1">
      <alignment vertical="top"/>
    </xf>
    <xf numFmtId="49" fontId="8" fillId="5" borderId="1" xfId="5">
      <alignment vertical="top"/>
    </xf>
    <xf numFmtId="49" fontId="7" fillId="20" borderId="1" xfId="6">
      <alignment vertical="top"/>
    </xf>
    <xf numFmtId="0" fontId="6" fillId="0" borderId="2" xfId="4" applyBorder="1" applyAlignment="1">
      <alignment horizontal="left" vertical="top" wrapText="1"/>
    </xf>
    <xf numFmtId="0" fontId="6" fillId="6" borderId="0" xfId="4" applyFill="1">
      <alignment vertical="top"/>
    </xf>
    <xf numFmtId="2" fontId="6" fillId="11" borderId="0" xfId="4" applyNumberFormat="1" applyFill="1">
      <alignment vertical="top"/>
    </xf>
    <xf numFmtId="1" fontId="6" fillId="0" borderId="0" xfId="4" applyNumberFormat="1">
      <alignment vertical="top"/>
    </xf>
    <xf numFmtId="1" fontId="9" fillId="0" borderId="0" xfId="4" applyNumberFormat="1" applyFont="1">
      <alignment vertical="top"/>
    </xf>
    <xf numFmtId="0" fontId="12" fillId="0" borderId="0" xfId="4" applyFont="1">
      <alignment vertical="top"/>
    </xf>
    <xf numFmtId="0" fontId="8" fillId="5" borderId="1" xfId="5" applyNumberFormat="1">
      <alignment vertical="top"/>
    </xf>
    <xf numFmtId="0" fontId="14" fillId="0" borderId="0" xfId="4" applyFont="1">
      <alignment vertical="top"/>
    </xf>
    <xf numFmtId="0" fontId="6" fillId="15" borderId="0" xfId="4" applyFill="1">
      <alignment vertical="top"/>
    </xf>
    <xf numFmtId="49" fontId="7" fillId="0" borderId="0" xfId="7">
      <alignment vertical="top"/>
    </xf>
    <xf numFmtId="49" fontId="9" fillId="0" borderId="0" xfId="15">
      <alignment vertical="top"/>
    </xf>
    <xf numFmtId="43" fontId="6" fillId="13" borderId="0" xfId="8">
      <alignment vertical="top"/>
    </xf>
    <xf numFmtId="9" fontId="6" fillId="0" borderId="0" xfId="4" applyNumberFormat="1">
      <alignment vertical="top"/>
    </xf>
    <xf numFmtId="43" fontId="6" fillId="12" borderId="0" xfId="63" applyFill="1">
      <alignment vertical="top"/>
    </xf>
    <xf numFmtId="43" fontId="6" fillId="14" borderId="0" xfId="63" applyFill="1">
      <alignment vertical="top"/>
    </xf>
    <xf numFmtId="43" fontId="6" fillId="10" borderId="0" xfId="10">
      <alignment vertical="top"/>
    </xf>
    <xf numFmtId="43" fontId="6" fillId="7" borderId="0" xfId="12">
      <alignment vertical="top"/>
    </xf>
    <xf numFmtId="43" fontId="6" fillId="48" borderId="0" xfId="11">
      <alignment vertical="top"/>
    </xf>
    <xf numFmtId="43" fontId="12" fillId="0" borderId="0" xfId="63" applyFont="1" applyFill="1">
      <alignment vertical="top"/>
    </xf>
    <xf numFmtId="0" fontId="2" fillId="0" borderId="0" xfId="0" applyFont="1" applyAlignment="1"/>
    <xf numFmtId="164" fontId="2" fillId="0" borderId="12" xfId="63" applyNumberFormat="1" applyFont="1" applyFill="1" applyBorder="1" applyAlignment="1"/>
    <xf numFmtId="164" fontId="2" fillId="0" borderId="13" xfId="63" applyNumberFormat="1" applyFont="1" applyFill="1" applyBorder="1" applyAlignment="1"/>
    <xf numFmtId="164" fontId="2" fillId="0" borderId="0" xfId="63" applyNumberFormat="1" applyFont="1" applyFill="1" applyAlignment="1"/>
    <xf numFmtId="164" fontId="2" fillId="0" borderId="14" xfId="63" applyNumberFormat="1" applyFont="1" applyFill="1" applyBorder="1" applyAlignment="1"/>
    <xf numFmtId="0" fontId="30" fillId="0" borderId="0" xfId="0" applyFont="1" applyAlignment="1"/>
    <xf numFmtId="43" fontId="6" fillId="12" borderId="0" xfId="9">
      <alignment vertical="top"/>
    </xf>
    <xf numFmtId="43" fontId="6" fillId="0" borderId="0" xfId="11" applyFill="1">
      <alignment vertical="top"/>
    </xf>
    <xf numFmtId="0" fontId="6" fillId="0" borderId="0" xfId="65" applyAlignment="1">
      <alignment vertical="center"/>
    </xf>
    <xf numFmtId="0" fontId="6" fillId="46" borderId="0" xfId="65" applyFill="1" applyAlignment="1">
      <alignment horizontal="right" vertical="center"/>
    </xf>
    <xf numFmtId="164" fontId="6" fillId="0" borderId="2" xfId="66" applyNumberFormat="1" applyFont="1" applyFill="1" applyBorder="1" applyAlignment="1">
      <alignment vertical="center"/>
    </xf>
    <xf numFmtId="0" fontId="6" fillId="46" borderId="0" xfId="65" applyFill="1" applyAlignment="1">
      <alignment vertical="center"/>
    </xf>
    <xf numFmtId="0" fontId="6" fillId="0" borderId="0" xfId="65" applyAlignment="1">
      <alignment horizontal="right" vertical="center"/>
    </xf>
    <xf numFmtId="164" fontId="6" fillId="46" borderId="0" xfId="63" applyNumberFormat="1" applyFont="1" applyFill="1" applyBorder="1" applyAlignment="1">
      <alignment vertical="center"/>
    </xf>
    <xf numFmtId="164" fontId="6" fillId="0" borderId="0" xfId="66" applyNumberFormat="1" applyFont="1" applyFill="1" applyBorder="1" applyAlignment="1">
      <alignment vertical="center"/>
    </xf>
    <xf numFmtId="39" fontId="31" fillId="46" borderId="0" xfId="65" applyNumberFormat="1" applyFont="1" applyFill="1" applyAlignment="1">
      <alignment horizontal="center" vertical="center"/>
    </xf>
    <xf numFmtId="164" fontId="6" fillId="46" borderId="12" xfId="66" applyNumberFormat="1" applyFont="1" applyFill="1" applyBorder="1" applyAlignment="1">
      <alignment vertical="center"/>
    </xf>
    <xf numFmtId="164" fontId="6" fillId="46" borderId="13" xfId="66" applyNumberFormat="1" applyFont="1" applyFill="1" applyBorder="1" applyAlignment="1">
      <alignment vertical="center"/>
    </xf>
    <xf numFmtId="166" fontId="6" fillId="0" borderId="2" xfId="64" applyNumberFormat="1" applyFont="1" applyFill="1" applyBorder="1" applyAlignment="1">
      <alignment vertical="center"/>
    </xf>
    <xf numFmtId="164" fontId="6" fillId="46" borderId="0" xfId="66" applyNumberFormat="1" applyFont="1" applyFill="1" applyBorder="1" applyAlignment="1">
      <alignment vertical="center"/>
    </xf>
    <xf numFmtId="164" fontId="6" fillId="46" borderId="2" xfId="66" applyNumberFormat="1" applyFont="1" applyFill="1" applyBorder="1" applyAlignment="1">
      <alignment vertical="center"/>
    </xf>
    <xf numFmtId="164" fontId="6" fillId="12" borderId="0" xfId="9" applyNumberFormat="1">
      <alignment vertical="top"/>
    </xf>
    <xf numFmtId="43" fontId="6" fillId="0" borderId="2" xfId="4" applyNumberFormat="1" applyBorder="1">
      <alignment vertical="top"/>
    </xf>
    <xf numFmtId="43" fontId="6" fillId="0" borderId="0" xfId="4" applyNumberFormat="1">
      <alignment vertical="top"/>
    </xf>
    <xf numFmtId="164" fontId="6" fillId="0" borderId="0" xfId="9" applyNumberFormat="1" applyFill="1">
      <alignment vertical="top"/>
    </xf>
    <xf numFmtId="0" fontId="6" fillId="0" borderId="0" xfId="65" applyAlignment="1">
      <alignment vertical="top" wrapText="1"/>
    </xf>
    <xf numFmtId="0" fontId="7" fillId="0" borderId="0" xfId="65" applyFont="1" applyAlignment="1">
      <alignment vertical="top" wrapText="1"/>
    </xf>
    <xf numFmtId="0" fontId="6" fillId="0" borderId="0" xfId="65" applyAlignment="1">
      <alignment horizontal="left" vertical="top" wrapText="1"/>
    </xf>
    <xf numFmtId="0" fontId="6" fillId="47" borderId="0" xfId="65" applyFill="1"/>
    <xf numFmtId="0" fontId="6" fillId="47" borderId="16" xfId="65" applyFill="1" applyBorder="1"/>
    <xf numFmtId="0" fontId="6" fillId="0" borderId="0" xfId="65" applyAlignment="1">
      <alignment wrapText="1"/>
    </xf>
    <xf numFmtId="0" fontId="6" fillId="0" borderId="0" xfId="65"/>
    <xf numFmtId="0" fontId="6" fillId="47" borderId="17" xfId="65" applyFill="1" applyBorder="1"/>
    <xf numFmtId="0" fontId="6" fillId="47" borderId="18" xfId="65" applyFill="1" applyBorder="1"/>
    <xf numFmtId="0" fontId="6" fillId="47" borderId="0" xfId="65" applyFill="1" applyAlignment="1">
      <alignment horizontal="center" vertical="top"/>
    </xf>
    <xf numFmtId="0" fontId="6" fillId="0" borderId="19" xfId="4" applyBorder="1">
      <alignment vertical="top"/>
    </xf>
    <xf numFmtId="0" fontId="6" fillId="0" borderId="20" xfId="4" applyBorder="1" applyAlignment="1">
      <alignment vertical="top" wrapText="1"/>
    </xf>
    <xf numFmtId="0" fontId="32" fillId="0" borderId="0" xfId="0" applyFont="1" applyAlignment="1"/>
    <xf numFmtId="0" fontId="6" fillId="0" borderId="0" xfId="0" applyFont="1" applyAlignment="1"/>
    <xf numFmtId="0" fontId="0" fillId="0" borderId="0" xfId="0" applyAlignment="1"/>
    <xf numFmtId="43" fontId="6" fillId="46" borderId="0" xfId="9" applyFill="1">
      <alignment vertical="top"/>
    </xf>
    <xf numFmtId="49" fontId="6" fillId="20" borderId="2" xfId="6" applyFont="1" applyBorder="1">
      <alignment vertical="top"/>
    </xf>
    <xf numFmtId="0" fontId="6" fillId="0" borderId="2" xfId="4" applyBorder="1">
      <alignment vertical="top"/>
    </xf>
    <xf numFmtId="43" fontId="6" fillId="49" borderId="0" xfId="70">
      <alignment vertical="top"/>
    </xf>
    <xf numFmtId="167" fontId="6" fillId="49" borderId="0" xfId="70" applyNumberFormat="1">
      <alignment vertical="top"/>
    </xf>
    <xf numFmtId="167" fontId="2" fillId="0" borderId="0" xfId="63" applyNumberFormat="1" applyFont="1" applyFill="1" applyAlignment="1"/>
    <xf numFmtId="0" fontId="6" fillId="0" borderId="17" xfId="4" applyBorder="1">
      <alignment vertical="top"/>
    </xf>
    <xf numFmtId="0" fontId="6" fillId="47" borderId="21" xfId="65" applyFill="1" applyBorder="1"/>
    <xf numFmtId="43" fontId="6" fillId="49" borderId="15" xfId="70" applyBorder="1">
      <alignment vertical="top"/>
    </xf>
    <xf numFmtId="43" fontId="6" fillId="48" borderId="2" xfId="11" applyBorder="1" applyAlignment="1">
      <alignment horizontal="left" vertical="top" indent="1"/>
    </xf>
    <xf numFmtId="0" fontId="6" fillId="0" borderId="2" xfId="4" applyBorder="1" applyAlignment="1">
      <alignment vertical="top" wrapText="1"/>
    </xf>
    <xf numFmtId="49" fontId="21" fillId="0" borderId="2" xfId="61" applyBorder="1" applyAlignment="1">
      <alignment vertical="top" wrapText="1"/>
    </xf>
    <xf numFmtId="49" fontId="13" fillId="5" borderId="1" xfId="5" applyFont="1">
      <alignment vertical="top"/>
    </xf>
    <xf numFmtId="0" fontId="0" fillId="15" borderId="0" xfId="0" applyFill="1">
      <alignment vertical="top"/>
    </xf>
    <xf numFmtId="10" fontId="6" fillId="13" borderId="0" xfId="8" applyNumberFormat="1">
      <alignment vertical="top"/>
    </xf>
    <xf numFmtId="164" fontId="6" fillId="0" borderId="0" xfId="4" applyNumberFormat="1">
      <alignment vertical="top"/>
    </xf>
    <xf numFmtId="10" fontId="6" fillId="0" borderId="0" xfId="64">
      <alignment vertical="top"/>
    </xf>
    <xf numFmtId="10" fontId="6" fillId="0" borderId="0" xfId="64" applyAlignment="1">
      <alignment horizontal="right" vertical="top"/>
    </xf>
    <xf numFmtId="10" fontId="7" fillId="20" borderId="1" xfId="64" applyFont="1" applyFill="1" applyBorder="1" applyAlignment="1">
      <alignment horizontal="right" vertical="top"/>
    </xf>
    <xf numFmtId="49" fontId="7" fillId="20" borderId="22" xfId="6" applyBorder="1">
      <alignment vertical="top"/>
    </xf>
    <xf numFmtId="49" fontId="7" fillId="20" borderId="23" xfId="6" applyBorder="1">
      <alignment vertical="top"/>
    </xf>
    <xf numFmtId="0" fontId="6" fillId="0" borderId="24" xfId="4" applyBorder="1">
      <alignment vertical="top"/>
    </xf>
    <xf numFmtId="0" fontId="6" fillId="0" borderId="25" xfId="4" applyBorder="1">
      <alignment vertical="top"/>
    </xf>
    <xf numFmtId="0" fontId="6" fillId="0" borderId="26" xfId="4" applyBorder="1">
      <alignment vertical="top"/>
    </xf>
    <xf numFmtId="0" fontId="6" fillId="0" borderId="27" xfId="4" applyBorder="1">
      <alignment vertical="top"/>
    </xf>
    <xf numFmtId="43" fontId="6" fillId="0" borderId="0" xfId="12" applyFill="1">
      <alignment vertical="top"/>
    </xf>
    <xf numFmtId="0" fontId="6" fillId="0" borderId="0" xfId="65" applyAlignment="1">
      <alignment horizontal="center" vertical="top"/>
    </xf>
    <xf numFmtId="10" fontId="6" fillId="0" borderId="0" xfId="64" applyFill="1">
      <alignment vertical="top"/>
    </xf>
    <xf numFmtId="10" fontId="6" fillId="0" borderId="0" xfId="4" applyNumberFormat="1">
      <alignment vertical="top"/>
    </xf>
    <xf numFmtId="14" fontId="6" fillId="50" borderId="2" xfId="0" applyNumberFormat="1" applyFont="1" applyFill="1" applyBorder="1" applyAlignment="1">
      <alignment horizontal="left" vertical="top"/>
    </xf>
    <xf numFmtId="0" fontId="6" fillId="50" borderId="2" xfId="0" applyFont="1" applyFill="1" applyBorder="1">
      <alignment vertical="top"/>
    </xf>
    <xf numFmtId="167" fontId="6" fillId="0" borderId="0" xfId="4" applyNumberFormat="1">
      <alignment vertical="top"/>
    </xf>
    <xf numFmtId="43" fontId="2" fillId="0" borderId="0" xfId="63" applyFont="1" applyFill="1" applyAlignment="1"/>
    <xf numFmtId="0" fontId="6" fillId="0" borderId="0" xfId="4" applyFont="1">
      <alignment vertical="top"/>
    </xf>
    <xf numFmtId="0" fontId="6" fillId="0" borderId="2" xfId="4" applyFont="1" applyBorder="1" applyAlignment="1">
      <alignment horizontal="left" vertical="top" wrapText="1"/>
    </xf>
    <xf numFmtId="0" fontId="6" fillId="9" borderId="0" xfId="4" applyFont="1" applyFill="1">
      <alignment vertical="top"/>
    </xf>
    <xf numFmtId="0" fontId="6" fillId="8" borderId="0" xfId="4" applyFont="1" applyFill="1">
      <alignment vertical="top"/>
    </xf>
    <xf numFmtId="0" fontId="6" fillId="12" borderId="0" xfId="4" applyFont="1" applyFill="1">
      <alignment vertical="top"/>
    </xf>
    <xf numFmtId="49" fontId="6" fillId="20" borderId="0" xfId="6" applyFont="1" applyBorder="1">
      <alignment vertical="top"/>
    </xf>
    <xf numFmtId="0" fontId="6" fillId="51" borderId="2" xfId="0" applyFont="1" applyFill="1" applyBorder="1">
      <alignment vertical="top"/>
    </xf>
    <xf numFmtId="0" fontId="6" fillId="52" borderId="0" xfId="4" applyFill="1">
      <alignment vertical="top"/>
    </xf>
  </cellXfs>
  <cellStyles count="71">
    <cellStyle name="_kop1 Bladtitel" xfId="5" xr:uid="{00000000-0005-0000-0000-000000000000}"/>
    <cellStyle name="_kop2 Bloktitel" xfId="6" xr:uid="{00000000-0005-0000-0000-000001000000}"/>
    <cellStyle name="_kop3 Subkop" xfId="7" xr:uid="{00000000-0005-0000-0000-000002000000}"/>
    <cellStyle name="20% - Accent1" xfId="37" builtinId="30" hidden="1"/>
    <cellStyle name="20% - Accent2" xfId="41" builtinId="34" hidden="1"/>
    <cellStyle name="20% - Accent3" xfId="45" builtinId="38" hidden="1"/>
    <cellStyle name="20% - Accent4" xfId="49" builtinId="42" hidden="1"/>
    <cellStyle name="20% - Accent5" xfId="53" builtinId="46" hidden="1"/>
    <cellStyle name="20% - Accent6" xfId="57" builtinId="50" hidden="1"/>
    <cellStyle name="40% - Accent1" xfId="38" builtinId="31" hidden="1"/>
    <cellStyle name="40% - Accent2" xfId="42" builtinId="35" hidden="1"/>
    <cellStyle name="40% - Accent3" xfId="46" builtinId="39" hidden="1"/>
    <cellStyle name="40% - Accent4" xfId="50" builtinId="43" hidden="1"/>
    <cellStyle name="40% - Accent5" xfId="54" builtinId="47" hidden="1"/>
    <cellStyle name="40% - Accent6" xfId="58" builtinId="51" hidden="1"/>
    <cellStyle name="60% - Accent1" xfId="39" builtinId="32" hidden="1"/>
    <cellStyle name="60% - Accent2" xfId="43" builtinId="36" hidden="1"/>
    <cellStyle name="60% - Accent3" xfId="47" builtinId="40" hidden="1"/>
    <cellStyle name="60% - Accent4" xfId="51" builtinId="44" hidden="1"/>
    <cellStyle name="60% - Accent5" xfId="55" builtinId="48" hidden="1"/>
    <cellStyle name="60% - Accent6" xfId="59" builtinId="52" hidden="1"/>
    <cellStyle name="Accent1" xfId="36" builtinId="29" hidden="1"/>
    <cellStyle name="Accent2" xfId="40" builtinId="33" hidden="1"/>
    <cellStyle name="Accent3" xfId="44" builtinId="37" hidden="1"/>
    <cellStyle name="Accent4" xfId="48" builtinId="41" hidden="1"/>
    <cellStyle name="Accent5" xfId="52" builtinId="45" hidden="1"/>
    <cellStyle name="Accent6" xfId="56" builtinId="49" hidden="1"/>
    <cellStyle name="Berekening" xfId="18" builtinId="22" hidden="1"/>
    <cellStyle name="Cel (tussen)resultaat" xfId="8" xr:uid="{00000000-0005-0000-0000-00001C000000}"/>
    <cellStyle name="Cel Berekening" xfId="9" xr:uid="{00000000-0005-0000-0000-00001D000000}"/>
    <cellStyle name="Cel Bijzonderheid" xfId="10" xr:uid="{00000000-0005-0000-0000-00001E000000}"/>
    <cellStyle name="Cel Input" xfId="11" xr:uid="{00000000-0005-0000-0000-00001F000000}"/>
    <cellStyle name="Cel Input Data" xfId="70" xr:uid="{00000000-0005-0000-0000-000020000000}"/>
    <cellStyle name="Cel n.v.t. (leeg)" xfId="62" xr:uid="{00000000-0005-0000-0000-000021000000}"/>
    <cellStyle name="Cel PM extern" xfId="12" xr:uid="{00000000-0005-0000-0000-000022000000}"/>
    <cellStyle name="Cel Verwijzing" xfId="13" xr:uid="{00000000-0005-0000-0000-000023000000}"/>
    <cellStyle name="Controlecel" xfId="20" builtinId="23" hidden="1"/>
    <cellStyle name="Gekoppelde cel" xfId="19" builtinId="24" hidden="1"/>
    <cellStyle name="Gevolgde hyperlink" xfId="60" builtinId="9" hidden="1"/>
    <cellStyle name="Goed" xfId="1" builtinId="26" hidden="1"/>
    <cellStyle name="Hyperlink" xfId="22" builtinId="8" hidden="1"/>
    <cellStyle name="Hyperlink" xfId="61" builtinId="8" customBuiltin="1"/>
    <cellStyle name="Invoer" xfId="16" builtinId="20" hidden="1"/>
    <cellStyle name="Komma" xfId="23" builtinId="3" hidden="1"/>
    <cellStyle name="Komma" xfId="63" builtinId="3"/>
    <cellStyle name="Komma [0]" xfId="24" builtinId="6" hidden="1"/>
    <cellStyle name="Komma 10 2 2" xfId="68" xr:uid="{00000000-0005-0000-0000-00002E000000}"/>
    <cellStyle name="Komma 14 2" xfId="66" xr:uid="{00000000-0005-0000-0000-00002F000000}"/>
    <cellStyle name="Kop 1" xfId="29" builtinId="16" hidden="1"/>
    <cellStyle name="Kop 2" xfId="30" builtinId="17" hidden="1"/>
    <cellStyle name="Kop 3" xfId="31" builtinId="18" hidden="1"/>
    <cellStyle name="Kop 4" xfId="32" builtinId="19" hidden="1"/>
    <cellStyle name="Neutraal" xfId="3" builtinId="28" hidden="1"/>
    <cellStyle name="Notitie" xfId="21" builtinId="10" hidden="1"/>
    <cellStyle name="Ongeldig" xfId="2" builtinId="27" hidden="1"/>
    <cellStyle name="Opm. INTERN" xfId="14" xr:uid="{00000000-0005-0000-0000-000037000000}"/>
    <cellStyle name="Procent" xfId="27" builtinId="5" hidden="1"/>
    <cellStyle name="Procent" xfId="64" builtinId="5"/>
    <cellStyle name="Procent 2" xfId="67" xr:uid="{00000000-0005-0000-0000-00003A000000}"/>
    <cellStyle name="Standaard" xfId="0" builtinId="0" customBuiltin="1"/>
    <cellStyle name="Standaard 2" xfId="65" xr:uid="{00000000-0005-0000-0000-00003C000000}"/>
    <cellStyle name="Standaard 3 4" xfId="69" xr:uid="{00000000-0005-0000-0000-00003D000000}"/>
    <cellStyle name="Standaard ACM-DE" xfId="4" xr:uid="{00000000-0005-0000-0000-00003E000000}"/>
    <cellStyle name="Titel" xfId="28" builtinId="15" hidden="1"/>
    <cellStyle name="Toelichting" xfId="15" xr:uid="{00000000-0005-0000-0000-000040000000}"/>
    <cellStyle name="Totaal" xfId="35" builtinId="25" hidden="1"/>
    <cellStyle name="Uitvoer" xfId="17" builtinId="21" hidden="1"/>
    <cellStyle name="Valuta" xfId="25" builtinId="4" hidden="1"/>
    <cellStyle name="Valuta [0]" xfId="26" builtinId="7" hidden="1"/>
    <cellStyle name="Verklarende tekst" xfId="34" builtinId="53" hidden="1"/>
    <cellStyle name="Waarschuwingstekst" xfId="33" builtinId="11" hidden="1"/>
  </cellStyles>
  <dxfs count="10">
    <dxf>
      <font>
        <condense val="0"/>
        <extend val="0"/>
        <color auto="1"/>
      </font>
      <fill>
        <patternFill patternType="solid">
          <fgColor indexed="27"/>
          <bgColor indexed="42"/>
        </patternFill>
      </fill>
    </dxf>
    <dxf>
      <font>
        <condense val="0"/>
        <extend val="0"/>
        <color indexed="42"/>
      </font>
      <fill>
        <patternFill>
          <bgColor indexed="42"/>
        </patternFill>
      </fill>
    </dxf>
    <dxf>
      <font>
        <condense val="0"/>
        <extend val="0"/>
        <color indexed="42"/>
      </font>
      <fill>
        <patternFill>
          <bgColor indexed="42"/>
        </patternFill>
      </fill>
    </dxf>
    <dxf>
      <font>
        <condense val="0"/>
        <extend val="0"/>
        <color auto="1"/>
      </font>
      <fill>
        <patternFill patternType="solid">
          <fgColor indexed="27"/>
          <bgColor indexed="42"/>
        </patternFill>
      </fill>
    </dxf>
    <dxf>
      <font>
        <condense val="0"/>
        <extend val="0"/>
        <color auto="1"/>
      </font>
      <fill>
        <patternFill patternType="solid">
          <fgColor indexed="27"/>
          <bgColor indexed="42"/>
        </patternFill>
      </fill>
    </dxf>
    <dxf>
      <font>
        <condense val="0"/>
        <extend val="0"/>
        <color auto="1"/>
      </font>
      <fill>
        <patternFill patternType="solid">
          <fgColor indexed="27"/>
          <bgColor indexed="42"/>
        </patternFill>
      </fill>
    </dxf>
    <dxf>
      <font>
        <condense val="0"/>
        <extend val="0"/>
        <color auto="1"/>
      </font>
      <fill>
        <patternFill patternType="solid">
          <fgColor indexed="27"/>
          <bgColor indexed="42"/>
        </patternFill>
      </fill>
    </dxf>
    <dxf>
      <font>
        <b/>
        <i val="0"/>
        <condense val="0"/>
        <extend val="0"/>
        <color indexed="10"/>
      </font>
    </dxf>
    <dxf>
      <font>
        <color auto="1"/>
      </font>
      <fill>
        <patternFill patternType="solid">
          <fgColor rgb="FF92D050"/>
          <bgColor rgb="FF92D050"/>
        </patternFill>
      </fill>
    </dxf>
    <dxf>
      <fill>
        <patternFill patternType="solid">
          <bgColor rgb="FFFF0000"/>
        </patternFill>
      </fill>
    </dxf>
  </dxfs>
  <tableStyles count="0" defaultTableStyle="TableStyleMedium2" defaultPivotStyle="PivotStyleLight16"/>
  <colors>
    <mruColors>
      <color rgb="FFCCFFCC"/>
      <color rgb="FFE1FFE1"/>
      <color rgb="FFFFFFCC"/>
      <color rgb="FFCCC8D9"/>
      <color rgb="FFCCFFFF"/>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20" Type="http://schemas.openxmlformats.org/officeDocument/2006/relationships/customXml" Target="../customXml/item5.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66675</xdr:colOff>
      <xdr:row>3</xdr:row>
      <xdr:rowOff>133351</xdr:rowOff>
    </xdr:from>
    <xdr:to>
      <xdr:col>1</xdr:col>
      <xdr:colOff>1905000</xdr:colOff>
      <xdr:row>10</xdr:row>
      <xdr:rowOff>94480</xdr:rowOff>
    </xdr:to>
    <xdr:pic>
      <xdr:nvPicPr>
        <xdr:cNvPr id="2" name="Afbeelding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57175" y="685801"/>
          <a:ext cx="1838325" cy="109460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146850</xdr:colOff>
      <xdr:row>20</xdr:row>
      <xdr:rowOff>8005</xdr:rowOff>
    </xdr:from>
    <xdr:to>
      <xdr:col>12</xdr:col>
      <xdr:colOff>126850</xdr:colOff>
      <xdr:row>24</xdr:row>
      <xdr:rowOff>10828</xdr:rowOff>
    </xdr:to>
    <xdr:sp macro="" textlink="">
      <xdr:nvSpPr>
        <xdr:cNvPr id="2" name="Rechthoek 1">
          <a:extLst>
            <a:ext uri="{FF2B5EF4-FFF2-40B4-BE49-F238E27FC236}">
              <a16:creationId xmlns:a16="http://schemas.microsoft.com/office/drawing/2014/main" id="{00000000-0008-0000-0100-000002000000}"/>
            </a:ext>
          </a:extLst>
        </xdr:cNvPr>
        <xdr:cNvSpPr/>
      </xdr:nvSpPr>
      <xdr:spPr>
        <a:xfrm>
          <a:off x="5633250" y="3379855"/>
          <a:ext cx="1808800" cy="764823"/>
        </a:xfrm>
        <a:prstGeom prst="rect">
          <a:avLst/>
        </a:prstGeom>
        <a:solidFill>
          <a:srgbClr val="E5007D"/>
        </a:solidFill>
        <a:ln w="38100" cap="flat" cmpd="sng" algn="ctr">
          <a:solidFill>
            <a:srgbClr val="5F1F7A"/>
          </a:solidFill>
          <a:prstDash val="solid"/>
        </a:ln>
        <a:effectLst>
          <a:outerShdw blurRad="40000" dist="20000" dir="5400000" rotWithShape="0">
            <a:srgbClr val="000000">
              <a:alpha val="38000"/>
            </a:srgbClr>
          </a:outerShdw>
        </a:effectLst>
      </xdr:spPr>
      <xdr:txBody>
        <a:bodyPr vertOverflow="clip" horzOverflow="clip" rtlCol="0" anchor="b"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nl-NL" sz="1200" b="1" i="0" u="none" strike="noStrike" kern="0" cap="none" spc="0" normalizeH="0" baseline="0" noProof="0">
              <a:ln>
                <a:noFill/>
              </a:ln>
              <a:solidFill>
                <a:srgbClr val="FFFFFF"/>
              </a:solidFill>
              <a:effectLst/>
              <a:uLnTx/>
              <a:uFillTx/>
              <a:latin typeface="Arial"/>
              <a:ea typeface="+mn-ea"/>
              <a:cs typeface="+mn-cs"/>
            </a:rPr>
            <a:t>Tarievenbladen </a:t>
          </a:r>
        </a:p>
        <a:p>
          <a:pPr marL="0" marR="0" lvl="0" indent="0" algn="ctr" defTabSz="914400" eaLnBrk="1" fontAlgn="auto" latinLnBrk="0" hangingPunct="1">
            <a:lnSpc>
              <a:spcPct val="100000"/>
            </a:lnSpc>
            <a:spcBef>
              <a:spcPts val="0"/>
            </a:spcBef>
            <a:spcAft>
              <a:spcPts val="0"/>
            </a:spcAft>
            <a:buClrTx/>
            <a:buSzTx/>
            <a:buFontTx/>
            <a:buNone/>
            <a:tabLst/>
            <a:defRPr/>
          </a:pPr>
          <a:r>
            <a:rPr lang="nl-NL" sz="1100" b="1" i="0" baseline="0">
              <a:solidFill>
                <a:schemeClr val="bg1"/>
              </a:solidFill>
              <a:effectLst/>
              <a:latin typeface="+mn-lt"/>
              <a:ea typeface="+mn-ea"/>
              <a:cs typeface="+mn-cs"/>
            </a:rPr>
            <a:t>(dit bestand)</a:t>
          </a:r>
          <a:endParaRPr lang="nl-NL" sz="1200">
            <a:solidFill>
              <a:schemeClr val="bg1"/>
            </a:solidFill>
            <a:effectLst/>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nl-NL" sz="1200" b="1" i="0" u="none" strike="noStrike" kern="0" cap="none" spc="0" normalizeH="0" baseline="0" noProof="0">
            <a:ln>
              <a:noFill/>
            </a:ln>
            <a:solidFill>
              <a:srgbClr val="FFFFFF"/>
            </a:solidFill>
            <a:effectLst/>
            <a:uLnTx/>
            <a:uFillTx/>
            <a:latin typeface="Arial"/>
            <a:ea typeface="+mn-ea"/>
            <a:cs typeface="+mn-cs"/>
          </a:endParaRPr>
        </a:p>
      </xdr:txBody>
    </xdr:sp>
    <xdr:clientData/>
  </xdr:twoCellAnchor>
  <xdr:twoCellAnchor>
    <xdr:from>
      <xdr:col>5</xdr:col>
      <xdr:colOff>19051</xdr:colOff>
      <xdr:row>19</xdr:row>
      <xdr:rowOff>187280</xdr:rowOff>
    </xdr:from>
    <xdr:to>
      <xdr:col>8</xdr:col>
      <xdr:colOff>3283</xdr:colOff>
      <xdr:row>23</xdr:row>
      <xdr:rowOff>190105</xdr:rowOff>
    </xdr:to>
    <xdr:sp macro="" textlink="">
      <xdr:nvSpPr>
        <xdr:cNvPr id="3" name="Rechthoek 2">
          <a:extLst>
            <a:ext uri="{FF2B5EF4-FFF2-40B4-BE49-F238E27FC236}">
              <a16:creationId xmlns:a16="http://schemas.microsoft.com/office/drawing/2014/main" id="{00000000-0008-0000-0100-000003000000}"/>
            </a:ext>
          </a:extLst>
        </xdr:cNvPr>
        <xdr:cNvSpPr/>
      </xdr:nvSpPr>
      <xdr:spPr>
        <a:xfrm>
          <a:off x="3067051" y="3368630"/>
          <a:ext cx="1813032" cy="764825"/>
        </a:xfrm>
        <a:prstGeom prst="rect">
          <a:avLst/>
        </a:prstGeom>
        <a:solidFill>
          <a:srgbClr val="007FAE"/>
        </a:solidFill>
        <a:ln w="25400" cap="flat" cmpd="sng" algn="ctr">
          <a:solidFill>
            <a:srgbClr val="5F1F7A">
              <a:shade val="50000"/>
            </a:srgbClr>
          </a:solidFill>
          <a:prstDash val="solid"/>
        </a:ln>
        <a:effectLst/>
      </xdr:spPr>
      <xdr:txBody>
        <a:bodyPr vertOverflow="clip" horzOverflow="clip" rtlCol="0" anchor="ctr"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nl-NL" sz="1200" b="1" i="0" u="none" strike="noStrike" kern="0" cap="none" spc="0" normalizeH="0" baseline="0">
              <a:ln>
                <a:noFill/>
              </a:ln>
              <a:solidFill>
                <a:srgbClr val="FFFFFF"/>
              </a:solidFill>
              <a:effectLst/>
              <a:uLnTx/>
              <a:uFillTx/>
              <a:latin typeface="Arial" panose="020B0604020202020204" pitchFamily="34" charset="0"/>
              <a:ea typeface="+mn-ea"/>
              <a:cs typeface="Arial" panose="020B0604020202020204" pitchFamily="34" charset="0"/>
            </a:rPr>
            <a:t>Totale inkomsten 2024</a:t>
          </a:r>
        </a:p>
      </xdr:txBody>
    </xdr:sp>
    <xdr:clientData/>
  </xdr:twoCellAnchor>
  <xdr:twoCellAnchor>
    <xdr:from>
      <xdr:col>3</xdr:col>
      <xdr:colOff>549007</xdr:colOff>
      <xdr:row>21</xdr:row>
      <xdr:rowOff>188693</xdr:rowOff>
    </xdr:from>
    <xdr:to>
      <xdr:col>5</xdr:col>
      <xdr:colOff>19051</xdr:colOff>
      <xdr:row>22</xdr:row>
      <xdr:rowOff>12620</xdr:rowOff>
    </xdr:to>
    <xdr:cxnSp macro="">
      <xdr:nvCxnSpPr>
        <xdr:cNvPr id="4" name="Rechte verbindingslijn met pijl 3">
          <a:extLst>
            <a:ext uri="{FF2B5EF4-FFF2-40B4-BE49-F238E27FC236}">
              <a16:creationId xmlns:a16="http://schemas.microsoft.com/office/drawing/2014/main" id="{00000000-0008-0000-0100-000004000000}"/>
            </a:ext>
          </a:extLst>
        </xdr:cNvPr>
        <xdr:cNvCxnSpPr>
          <a:stCxn id="6" idx="3"/>
          <a:endCxn id="3" idx="1"/>
        </xdr:cNvCxnSpPr>
      </xdr:nvCxnSpPr>
      <xdr:spPr>
        <a:xfrm flipV="1">
          <a:off x="2377807" y="3751043"/>
          <a:ext cx="689244" cy="14427"/>
        </a:xfrm>
        <a:prstGeom prst="straightConnector1">
          <a:avLst/>
        </a:prstGeom>
        <a:noFill/>
        <a:ln w="19050" cap="flat" cmpd="sng" algn="ctr">
          <a:solidFill>
            <a:srgbClr val="5F1F7A"/>
          </a:solidFill>
          <a:prstDash val="solid"/>
          <a:tailEnd type="arrow"/>
        </a:ln>
        <a:effectLst/>
      </xdr:spPr>
    </xdr:cxnSp>
    <xdr:clientData/>
  </xdr:twoCellAnchor>
  <xdr:twoCellAnchor>
    <xdr:from>
      <xdr:col>8</xdr:col>
      <xdr:colOff>3283</xdr:colOff>
      <xdr:row>21</xdr:row>
      <xdr:rowOff>188693</xdr:rowOff>
    </xdr:from>
    <xdr:to>
      <xdr:col>9</xdr:col>
      <xdr:colOff>146850</xdr:colOff>
      <xdr:row>22</xdr:row>
      <xdr:rowOff>9417</xdr:rowOff>
    </xdr:to>
    <xdr:cxnSp macro="">
      <xdr:nvCxnSpPr>
        <xdr:cNvPr id="5" name="Rechte verbindingslijn met pijl 4">
          <a:extLst>
            <a:ext uri="{FF2B5EF4-FFF2-40B4-BE49-F238E27FC236}">
              <a16:creationId xmlns:a16="http://schemas.microsoft.com/office/drawing/2014/main" id="{00000000-0008-0000-0100-000005000000}"/>
            </a:ext>
          </a:extLst>
        </xdr:cNvPr>
        <xdr:cNvCxnSpPr>
          <a:stCxn id="3" idx="3"/>
          <a:endCxn id="2" idx="1"/>
        </xdr:cNvCxnSpPr>
      </xdr:nvCxnSpPr>
      <xdr:spPr>
        <a:xfrm>
          <a:off x="4880083" y="3751043"/>
          <a:ext cx="753167" cy="11224"/>
        </a:xfrm>
        <a:prstGeom prst="straightConnector1">
          <a:avLst/>
        </a:prstGeom>
        <a:noFill/>
        <a:ln w="19050" cap="flat" cmpd="sng" algn="ctr">
          <a:solidFill>
            <a:srgbClr val="5F1F7A"/>
          </a:solidFill>
          <a:prstDash val="solid"/>
          <a:tailEnd type="arrow"/>
        </a:ln>
        <a:effectLst/>
      </xdr:spPr>
    </xdr:cxnSp>
    <xdr:clientData/>
  </xdr:twoCellAnchor>
  <xdr:twoCellAnchor>
    <xdr:from>
      <xdr:col>0</xdr:col>
      <xdr:colOff>179293</xdr:colOff>
      <xdr:row>20</xdr:row>
      <xdr:rowOff>33620</xdr:rowOff>
    </xdr:from>
    <xdr:to>
      <xdr:col>3</xdr:col>
      <xdr:colOff>549007</xdr:colOff>
      <xdr:row>23</xdr:row>
      <xdr:rowOff>182120</xdr:rowOff>
    </xdr:to>
    <xdr:sp macro="" textlink="">
      <xdr:nvSpPr>
        <xdr:cNvPr id="6" name="Rechthoek 5">
          <a:extLst>
            <a:ext uri="{FF2B5EF4-FFF2-40B4-BE49-F238E27FC236}">
              <a16:creationId xmlns:a16="http://schemas.microsoft.com/office/drawing/2014/main" id="{00000000-0008-0000-0100-000006000000}"/>
            </a:ext>
          </a:extLst>
        </xdr:cNvPr>
        <xdr:cNvSpPr/>
      </xdr:nvSpPr>
      <xdr:spPr>
        <a:xfrm>
          <a:off x="179293" y="3405470"/>
          <a:ext cx="2198514" cy="720000"/>
        </a:xfrm>
        <a:prstGeom prst="rect">
          <a:avLst/>
        </a:prstGeom>
        <a:solidFill>
          <a:srgbClr val="007FAE"/>
        </a:solidFill>
        <a:ln w="22225" cap="flat" cmpd="sng" algn="ctr">
          <a:solidFill>
            <a:sysClr val="windowText" lastClr="000000"/>
          </a:solidFill>
          <a:prstDash val="solid"/>
        </a:ln>
        <a:effectLst>
          <a:outerShdw blurRad="40000" dist="20000" dir="5400000" rotWithShape="0">
            <a:srgbClr val="000000">
              <a:alpha val="38000"/>
            </a:srgbClr>
          </a:outerShdw>
        </a:effectLst>
      </xdr:spPr>
      <xdr:txBody>
        <a:bodyPr vertOverflow="clip" horzOverflow="clip" rtlCol="0" anchor="ctr" anchorCtr="1"/>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nl-NL" sz="1200" b="1" i="0" u="none" strike="noStrike" kern="0" cap="none" spc="0" normalizeH="0" baseline="0" noProof="0">
              <a:ln>
                <a:noFill/>
              </a:ln>
              <a:solidFill>
                <a:srgbClr val="FFFFFF"/>
              </a:solidFill>
              <a:effectLst/>
              <a:uLnTx/>
              <a:uFillTx/>
              <a:latin typeface="Arial"/>
              <a:ea typeface="+mn-ea"/>
              <a:cs typeface="+mn-cs"/>
            </a:rPr>
            <a:t>x-factormodel</a:t>
          </a:r>
          <a:endParaRPr kumimoji="0" lang="nl-NL" sz="1100" b="0" i="0" u="none" strike="noStrike" kern="0" cap="none" spc="0" normalizeH="0" baseline="0" noProof="0">
            <a:ln>
              <a:noFill/>
            </a:ln>
            <a:solidFill>
              <a:srgbClr val="5F1F7A"/>
            </a:solidFill>
            <a:effectLst/>
            <a:uLnTx/>
            <a:uFillTx/>
            <a:latin typeface="Arial"/>
            <a:ea typeface="+mn-ea"/>
            <a:cs typeface="+mn-cs"/>
          </a:endParaRPr>
        </a:p>
      </xdr:txBody>
    </xdr:sp>
    <xdr:clientData/>
  </xdr:twoCellAnchor>
  <xdr:twoCellAnchor>
    <xdr:from>
      <xdr:col>5</xdr:col>
      <xdr:colOff>22410</xdr:colOff>
      <xdr:row>12</xdr:row>
      <xdr:rowOff>78441</xdr:rowOff>
    </xdr:from>
    <xdr:to>
      <xdr:col>7</xdr:col>
      <xdr:colOff>635292</xdr:colOff>
      <xdr:row>16</xdr:row>
      <xdr:rowOff>81265</xdr:rowOff>
    </xdr:to>
    <xdr:sp macro="" textlink="">
      <xdr:nvSpPr>
        <xdr:cNvPr id="7" name="Stroomdiagram: Proces 6">
          <a:extLst>
            <a:ext uri="{FF2B5EF4-FFF2-40B4-BE49-F238E27FC236}">
              <a16:creationId xmlns:a16="http://schemas.microsoft.com/office/drawing/2014/main" id="{00000000-0008-0000-0100-000007000000}"/>
            </a:ext>
          </a:extLst>
        </xdr:cNvPr>
        <xdr:cNvSpPr/>
      </xdr:nvSpPr>
      <xdr:spPr>
        <a:xfrm>
          <a:off x="3070410" y="1926291"/>
          <a:ext cx="1803507" cy="764824"/>
        </a:xfrm>
        <a:prstGeom prst="flowChartProcess">
          <a:avLst/>
        </a:prstGeom>
        <a:solidFill>
          <a:srgbClr val="007FAE"/>
        </a:solidFill>
        <a:ln w="25400" cap="flat" cmpd="sng" algn="ctr">
          <a:solidFill>
            <a:srgbClr val="5F1F7A">
              <a:shade val="50000"/>
            </a:srgbClr>
          </a:solidFill>
          <a:prstDash val="solid"/>
        </a:ln>
        <a:effectLst/>
      </xdr:spPr>
      <xdr:txBody>
        <a:bodyPr vertOverflow="clip" horzOverflow="clip" rtlCol="0" anchor="ctr"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nl-NL" sz="1200" b="1" i="0" u="none" strike="noStrike" kern="0" cap="none" spc="0" normalizeH="0" baseline="0" noProof="0">
              <a:ln>
                <a:noFill/>
              </a:ln>
              <a:solidFill>
                <a:srgbClr val="FFFFFF"/>
              </a:solidFill>
              <a:effectLst/>
              <a:uLnTx/>
              <a:uFillTx/>
              <a:latin typeface="Arial" panose="020B0604020202020204" pitchFamily="34" charset="0"/>
              <a:ea typeface="+mn-ea"/>
              <a:cs typeface="Arial" panose="020B0604020202020204" pitchFamily="34" charset="0"/>
            </a:rPr>
            <a:t>Input nacalculaties</a:t>
          </a:r>
        </a:p>
      </xdr:txBody>
    </xdr:sp>
    <xdr:clientData/>
  </xdr:twoCellAnchor>
  <xdr:twoCellAnchor>
    <xdr:from>
      <xdr:col>6</xdr:col>
      <xdr:colOff>314564</xdr:colOff>
      <xdr:row>16</xdr:row>
      <xdr:rowOff>81265</xdr:rowOff>
    </xdr:from>
    <xdr:to>
      <xdr:col>6</xdr:col>
      <xdr:colOff>318084</xdr:colOff>
      <xdr:row>19</xdr:row>
      <xdr:rowOff>187280</xdr:rowOff>
    </xdr:to>
    <xdr:cxnSp macro="">
      <xdr:nvCxnSpPr>
        <xdr:cNvPr id="8" name="Rechte verbindingslijn met pijl 7">
          <a:extLst>
            <a:ext uri="{FF2B5EF4-FFF2-40B4-BE49-F238E27FC236}">
              <a16:creationId xmlns:a16="http://schemas.microsoft.com/office/drawing/2014/main" id="{00000000-0008-0000-0100-000008000000}"/>
            </a:ext>
          </a:extLst>
        </xdr:cNvPr>
        <xdr:cNvCxnSpPr>
          <a:stCxn id="7" idx="2"/>
          <a:endCxn id="3" idx="0"/>
        </xdr:cNvCxnSpPr>
      </xdr:nvCxnSpPr>
      <xdr:spPr>
        <a:xfrm>
          <a:off x="3972164" y="2691115"/>
          <a:ext cx="3520" cy="677515"/>
        </a:xfrm>
        <a:prstGeom prst="straightConnector1">
          <a:avLst/>
        </a:prstGeom>
        <a:noFill/>
        <a:ln w="19050" cap="flat" cmpd="sng" algn="ctr">
          <a:solidFill>
            <a:srgbClr val="5F1F7A"/>
          </a:solidFill>
          <a:prstDash val="solid"/>
          <a:tailEnd type="arrow"/>
        </a:ln>
        <a:effectLst/>
      </xdr:spPr>
    </xdr:cxn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66675</xdr:colOff>
      <xdr:row>3</xdr:row>
      <xdr:rowOff>133351</xdr:rowOff>
    </xdr:from>
    <xdr:to>
      <xdr:col>1</xdr:col>
      <xdr:colOff>1905000</xdr:colOff>
      <xdr:row>10</xdr:row>
      <xdr:rowOff>94480</xdr:rowOff>
    </xdr:to>
    <xdr:pic>
      <xdr:nvPicPr>
        <xdr:cNvPr id="2" name="Afbeelding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257175" y="685801"/>
          <a:ext cx="1838325" cy="109460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isis.acm.local/sites/samenwerken/directies/de/de-werkruimtes/tarievenbesluiten-rnb-2019/Achtergrondinfo/16349_regionaal-netbeheerders-elektriciteit-2017-2021-so-bestan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elichting"/>
      <sheetName val="Import gegevens --&gt;"/>
      <sheetName val="Categorie-indeling AD"/>
      <sheetName val="Import Volumes TD"/>
      <sheetName val="Import Tarieven TD 2016"/>
      <sheetName val="Import Volumekortingen TD"/>
      <sheetName val="Import Volumes Invoeding"/>
      <sheetName val="Data en standaardisatie AD --&gt;"/>
      <sheetName val="AD - PAV Cogas"/>
      <sheetName val="AD - PAV Enduris"/>
      <sheetName val="AD - PAV Enexis"/>
      <sheetName val="AD - PAV Liander"/>
      <sheetName val="AD - PAV RENDO"/>
      <sheetName val="AD - PAV Stedin"/>
      <sheetName val="AD - PAV Westland"/>
      <sheetName val="AD - PAV Endinet"/>
      <sheetName val="AD - PAV Endinet cf. Enexis"/>
      <sheetName val="AD - PAV FNOP-gebied"/>
      <sheetName val="AD - PAV FNOP-gebied cf.Liander"/>
      <sheetName val="AD - EAV Cogas"/>
      <sheetName val="AD - EAV Enduris"/>
      <sheetName val="AD - EAV Enexis"/>
      <sheetName val="AD - EAV Liander"/>
      <sheetName val="AD - EAV RENDO"/>
      <sheetName val="AD - EAV Stedin"/>
      <sheetName val="AD - EAV Westland"/>
      <sheetName val="AD - EAV Endinet"/>
      <sheetName val="AD - EAV Endinet cf. Enexis"/>
      <sheetName val="AD - EAV FNOP-gebied"/>
      <sheetName val="AD - EAV FNOP-gebied cf.Liander"/>
      <sheetName val="Berekeningen --&gt;"/>
      <sheetName val="Rekenvolumes TD"/>
      <sheetName val="Volumes Invoeding"/>
      <sheetName val="Overzicht volumes AD"/>
      <sheetName val="Wegingsfactoren"/>
      <sheetName val="SO voor Maatstaf"/>
      <sheetName val="Begininkomsten 2016"/>
      <sheetName val="SO voor PV over 2012-2015"/>
      <sheetName val="Bijdragen EAV"/>
      <sheetName val="Output BI, EAV en SO"/>
      <sheetName val="Output Rekenvolumes per RNB --&gt;"/>
      <sheetName val="Rekenvolumina Cogas"/>
      <sheetName val="Rekenvolumina Enduris"/>
      <sheetName val="Rekenvolumina Enexis"/>
      <sheetName val="Rekenvolumina Liander"/>
      <sheetName val="Rekenvolumina RENDO"/>
      <sheetName val="Rekenvolumina Stedin"/>
      <sheetName val="Rekenvolumina Westland"/>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acm.nl/nl/publicaties/berekening-x-factor-bij-gewijzigde-x-factorbesluiten-gas-2022-2026"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CC8D9"/>
  </sheetPr>
  <dimension ref="B2:C37"/>
  <sheetViews>
    <sheetView showGridLines="0" tabSelected="1" zoomScale="85" zoomScaleNormal="85" workbookViewId="0">
      <pane ySplit="3" topLeftCell="A4" activePane="bottomLeft" state="frozen"/>
      <selection activeCell="X56" sqref="X56"/>
      <selection pane="bottomLeft" activeCell="A4" sqref="A4"/>
    </sheetView>
  </sheetViews>
  <sheetFormatPr defaultColWidth="9.109375" defaultRowHeight="13.2" x14ac:dyDescent="0.25"/>
  <cols>
    <col min="1" max="1" width="2.88671875" style="2" customWidth="1"/>
    <col min="2" max="2" width="39.88671875" style="2" customWidth="1"/>
    <col min="3" max="3" width="91.88671875" style="2" customWidth="1"/>
    <col min="4" max="16384" width="9.109375" style="2"/>
  </cols>
  <sheetData>
    <row r="2" spans="2:3" s="4" customFormat="1" ht="17.399999999999999" x14ac:dyDescent="0.25">
      <c r="B2" s="4" t="s">
        <v>0</v>
      </c>
    </row>
    <row r="6" spans="2:3" x14ac:dyDescent="0.25">
      <c r="B6" s="98"/>
    </row>
    <row r="13" spans="2:3" s="5" customFormat="1" x14ac:dyDescent="0.25">
      <c r="B13" s="5" t="s">
        <v>1</v>
      </c>
    </row>
    <row r="15" spans="2:3" x14ac:dyDescent="0.25">
      <c r="B15" s="99" t="s">
        <v>2</v>
      </c>
      <c r="C15" s="6" t="s">
        <v>3</v>
      </c>
    </row>
    <row r="16" spans="2:3" x14ac:dyDescent="0.25">
      <c r="B16" s="99" t="s">
        <v>4</v>
      </c>
      <c r="C16" s="6" t="s">
        <v>0</v>
      </c>
    </row>
    <row r="17" spans="2:3" x14ac:dyDescent="0.25">
      <c r="B17" s="6" t="s">
        <v>5</v>
      </c>
      <c r="C17" s="6"/>
    </row>
    <row r="18" spans="2:3" x14ac:dyDescent="0.25">
      <c r="B18" s="99" t="s">
        <v>6</v>
      </c>
      <c r="C18" s="6" t="s">
        <v>7</v>
      </c>
    </row>
    <row r="19" spans="2:3" x14ac:dyDescent="0.25">
      <c r="B19" s="99" t="s">
        <v>8</v>
      </c>
      <c r="C19" s="6"/>
    </row>
    <row r="20" spans="2:3" x14ac:dyDescent="0.25">
      <c r="B20" s="99" t="s">
        <v>9</v>
      </c>
      <c r="C20" s="6"/>
    </row>
    <row r="21" spans="2:3" x14ac:dyDescent="0.25">
      <c r="B21" s="99" t="s">
        <v>10</v>
      </c>
      <c r="C21" s="6" t="s">
        <v>11</v>
      </c>
    </row>
    <row r="22" spans="2:3" x14ac:dyDescent="0.25">
      <c r="B22" s="99" t="s">
        <v>12</v>
      </c>
      <c r="C22" s="6"/>
    </row>
    <row r="25" spans="2:3" s="5" customFormat="1" x14ac:dyDescent="0.25">
      <c r="B25" s="5" t="s">
        <v>13</v>
      </c>
    </row>
    <row r="27" spans="2:3" x14ac:dyDescent="0.25">
      <c r="B27" s="99" t="s">
        <v>14</v>
      </c>
      <c r="C27" s="6" t="s">
        <v>15</v>
      </c>
    </row>
    <row r="28" spans="2:3" x14ac:dyDescent="0.25">
      <c r="B28" s="99" t="s">
        <v>16</v>
      </c>
      <c r="C28" s="6" t="s">
        <v>17</v>
      </c>
    </row>
    <row r="29" spans="2:3" ht="26.4" x14ac:dyDescent="0.25">
      <c r="B29" s="99" t="s">
        <v>18</v>
      </c>
      <c r="C29" s="6" t="s">
        <v>19</v>
      </c>
    </row>
    <row r="30" spans="2:3" x14ac:dyDescent="0.25">
      <c r="B30" s="6" t="s">
        <v>20</v>
      </c>
      <c r="C30" s="6" t="s">
        <v>21</v>
      </c>
    </row>
    <row r="31" spans="2:3" x14ac:dyDescent="0.25">
      <c r="B31" s="99" t="s">
        <v>22</v>
      </c>
      <c r="C31" s="6"/>
    </row>
    <row r="32" spans="2:3" x14ac:dyDescent="0.25">
      <c r="B32" s="99" t="s">
        <v>12</v>
      </c>
      <c r="C32" s="6"/>
    </row>
    <row r="35" spans="2:2" s="5" customFormat="1" x14ac:dyDescent="0.25">
      <c r="B35" s="5" t="s">
        <v>23</v>
      </c>
    </row>
    <row r="37" spans="2:2" x14ac:dyDescent="0.25">
      <c r="B37" s="2" t="s">
        <v>24</v>
      </c>
    </row>
  </sheetData>
  <pageMargins left="0.75" right="0.75" top="1" bottom="1" header="0.5" footer="0.5"/>
  <pageSetup paperSize="9"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CCC8D9"/>
  </sheetPr>
  <dimension ref="B2:F26"/>
  <sheetViews>
    <sheetView showGridLines="0" zoomScale="85" zoomScaleNormal="85" workbookViewId="0">
      <pane ySplit="3" topLeftCell="A4" activePane="bottomLeft" state="frozen"/>
      <selection activeCell="N50" sqref="M50:N50"/>
      <selection pane="bottomLeft" activeCell="A4" sqref="A4"/>
    </sheetView>
  </sheetViews>
  <sheetFormatPr defaultColWidth="9.109375" defaultRowHeight="12.75" customHeight="1" x14ac:dyDescent="0.25"/>
  <cols>
    <col min="1" max="1" width="2.88671875" style="2" customWidth="1"/>
    <col min="2" max="2" width="4.6640625" style="2" customWidth="1"/>
    <col min="3" max="3" width="75.6640625" style="2" customWidth="1"/>
    <col min="4" max="5" width="12.5546875" style="2" customWidth="1"/>
    <col min="6" max="6" width="53.44140625" style="2" customWidth="1"/>
    <col min="7" max="21" width="12.5546875" style="2" customWidth="1"/>
    <col min="22" max="24" width="2.6640625" style="2" customWidth="1"/>
    <col min="25" max="39" width="13.6640625" style="2" customWidth="1"/>
    <col min="40" max="16384" width="9.109375" style="2"/>
  </cols>
  <sheetData>
    <row r="2" spans="2:6" s="12" customFormat="1" ht="17.399999999999999" x14ac:dyDescent="0.25">
      <c r="B2" s="12" t="s">
        <v>212</v>
      </c>
    </row>
    <row r="4" spans="2:6" s="5" customFormat="1" ht="12.75" customHeight="1" x14ac:dyDescent="0.25">
      <c r="C4" s="5" t="s">
        <v>213</v>
      </c>
      <c r="D4" s="5" t="s">
        <v>214</v>
      </c>
      <c r="F4" s="5" t="s">
        <v>58</v>
      </c>
    </row>
    <row r="5" spans="2:6" ht="12.75" customHeight="1" x14ac:dyDescent="0.25">
      <c r="C5" s="15"/>
    </row>
    <row r="6" spans="2:6" ht="12.75" customHeight="1" x14ac:dyDescent="0.25">
      <c r="C6" s="15" t="s">
        <v>215</v>
      </c>
    </row>
    <row r="7" spans="2:6" ht="26.4" x14ac:dyDescent="0.25">
      <c r="B7" s="91">
        <v>1</v>
      </c>
      <c r="C7" s="50" t="s">
        <v>216</v>
      </c>
      <c r="D7" s="73" t="s">
        <v>15</v>
      </c>
      <c r="E7" s="53"/>
      <c r="F7" s="73"/>
    </row>
    <row r="8" spans="2:6" ht="13.2" x14ac:dyDescent="0.25">
      <c r="B8" s="59">
        <v>2</v>
      </c>
      <c r="C8" s="56" t="s">
        <v>217</v>
      </c>
      <c r="D8" s="73" t="s">
        <v>15</v>
      </c>
      <c r="E8" s="53"/>
      <c r="F8" s="73"/>
    </row>
    <row r="9" spans="2:6" ht="13.2" x14ac:dyDescent="0.25">
      <c r="B9" s="59">
        <v>3</v>
      </c>
      <c r="C9" s="50" t="s">
        <v>218</v>
      </c>
      <c r="D9" s="73" t="s">
        <v>15</v>
      </c>
      <c r="E9" s="53"/>
      <c r="F9" s="73"/>
    </row>
    <row r="10" spans="2:6" ht="28.5" customHeight="1" x14ac:dyDescent="0.25">
      <c r="B10" s="59">
        <v>4</v>
      </c>
      <c r="C10" s="50" t="s">
        <v>219</v>
      </c>
      <c r="D10" s="73" t="s">
        <v>15</v>
      </c>
      <c r="E10" s="72"/>
      <c r="F10" s="73"/>
    </row>
    <row r="12" spans="2:6" ht="12.75" customHeight="1" x14ac:dyDescent="0.25">
      <c r="C12" s="15" t="s">
        <v>199</v>
      </c>
      <c r="D12" s="71"/>
    </row>
    <row r="13" spans="2:6" ht="26.4" x14ac:dyDescent="0.25">
      <c r="B13" s="59">
        <v>5</v>
      </c>
      <c r="C13" s="50" t="s">
        <v>220</v>
      </c>
      <c r="D13" s="73" t="s">
        <v>15</v>
      </c>
      <c r="E13" s="54"/>
      <c r="F13" s="73"/>
    </row>
    <row r="14" spans="2:6" ht="38.25" customHeight="1" x14ac:dyDescent="0.25">
      <c r="B14" s="59">
        <v>6</v>
      </c>
      <c r="C14" s="50" t="s">
        <v>221</v>
      </c>
      <c r="D14" s="73" t="s">
        <v>15</v>
      </c>
      <c r="E14" s="54"/>
      <c r="F14" s="73"/>
    </row>
    <row r="15" spans="2:6" ht="26.4" x14ac:dyDescent="0.25">
      <c r="B15" s="59">
        <v>7</v>
      </c>
      <c r="C15" s="52" t="s">
        <v>222</v>
      </c>
      <c r="D15" s="73" t="s">
        <v>21</v>
      </c>
      <c r="E15" s="54"/>
      <c r="F15" s="73"/>
    </row>
    <row r="16" spans="2:6" ht="12.75" customHeight="1" x14ac:dyDescent="0.25">
      <c r="B16" s="59"/>
      <c r="C16" s="52"/>
      <c r="D16" s="56"/>
      <c r="E16" s="53"/>
      <c r="F16" s="55"/>
    </row>
    <row r="17" spans="2:6" ht="12.75" customHeight="1" x14ac:dyDescent="0.25">
      <c r="B17" s="59"/>
      <c r="C17" s="51" t="s">
        <v>206</v>
      </c>
      <c r="D17" s="57"/>
      <c r="E17" s="53"/>
      <c r="F17" s="55"/>
    </row>
    <row r="18" spans="2:6" ht="38.25" customHeight="1" x14ac:dyDescent="0.25">
      <c r="B18" s="59">
        <v>8</v>
      </c>
      <c r="C18" s="50" t="s">
        <v>223</v>
      </c>
      <c r="D18" s="73" t="s">
        <v>21</v>
      </c>
      <c r="E18" s="58"/>
      <c r="F18" s="73"/>
    </row>
    <row r="19" spans="2:6" ht="38.25" customHeight="1" x14ac:dyDescent="0.25">
      <c r="B19" s="59">
        <v>9</v>
      </c>
      <c r="C19" s="50" t="s">
        <v>224</v>
      </c>
      <c r="D19" s="73" t="s">
        <v>21</v>
      </c>
      <c r="E19" s="53"/>
      <c r="F19" s="73"/>
    </row>
    <row r="20" spans="2:6" ht="38.25" customHeight="1" x14ac:dyDescent="0.25">
      <c r="B20" s="59">
        <v>10</v>
      </c>
      <c r="C20" s="50" t="s">
        <v>225</v>
      </c>
      <c r="D20" s="73" t="s">
        <v>21</v>
      </c>
      <c r="E20" s="53"/>
      <c r="F20" s="73"/>
    </row>
    <row r="21" spans="2:6" ht="13.2" x14ac:dyDescent="0.25">
      <c r="B21" s="59"/>
      <c r="C21" s="50"/>
      <c r="D21" s="56"/>
      <c r="E21" s="53"/>
      <c r="F21" s="55"/>
    </row>
    <row r="23" spans="2:6" ht="12.75" customHeight="1" thickBot="1" x14ac:dyDescent="0.3"/>
    <row r="24" spans="2:6" ht="66.599999999999994" thickBot="1" x14ac:dyDescent="0.3">
      <c r="B24" s="60" t="s">
        <v>226</v>
      </c>
      <c r="C24" s="61" t="s">
        <v>227</v>
      </c>
    </row>
    <row r="25" spans="2:6" ht="12.75" customHeight="1" thickBot="1" x14ac:dyDescent="0.3"/>
    <row r="26" spans="2:6" ht="27" thickBot="1" x14ac:dyDescent="0.3">
      <c r="B26" s="60" t="s">
        <v>228</v>
      </c>
      <c r="C26" s="61" t="s">
        <v>229</v>
      </c>
    </row>
  </sheetData>
  <conditionalFormatting sqref="D7:D11 F7:F11">
    <cfRule type="cellIs" dxfId="6" priority="14" stopIfTrue="1" operator="equal">
      <formula>"ja"</formula>
    </cfRule>
  </conditionalFormatting>
  <conditionalFormatting sqref="D13:D15">
    <cfRule type="cellIs" dxfId="5" priority="5" stopIfTrue="1" operator="equal">
      <formula>"ja"</formula>
    </cfRule>
  </conditionalFormatting>
  <conditionalFormatting sqref="D18:D20">
    <cfRule type="cellIs" dxfId="4" priority="4" stopIfTrue="1" operator="equal">
      <formula>"ja"</formula>
    </cfRule>
  </conditionalFormatting>
  <conditionalFormatting sqref="F13:F15">
    <cfRule type="cellIs" dxfId="3" priority="2" stopIfTrue="1" operator="equal">
      <formula>"ja"</formula>
    </cfRule>
  </conditionalFormatting>
  <conditionalFormatting sqref="F16">
    <cfRule type="expression" dxfId="2" priority="13" stopIfTrue="1">
      <formula>D16="ja"</formula>
    </cfRule>
  </conditionalFormatting>
  <conditionalFormatting sqref="F17 F21">
    <cfRule type="expression" dxfId="1" priority="12" stopIfTrue="1">
      <formula>D17="nee"</formula>
    </cfRule>
  </conditionalFormatting>
  <conditionalFormatting sqref="F18:F20">
    <cfRule type="cellIs" dxfId="0" priority="3" stopIfTrue="1" operator="equal">
      <formula>"ja"</formula>
    </cfRule>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CCC8D9"/>
  </sheetPr>
  <dimension ref="B2:R56"/>
  <sheetViews>
    <sheetView showGridLines="0" zoomScale="85" zoomScaleNormal="85" workbookViewId="0">
      <pane ySplit="3" topLeftCell="A4" activePane="bottomLeft" state="frozen"/>
      <selection activeCell="N50" sqref="M50:N50"/>
      <selection pane="bottomLeft" activeCell="A4" sqref="A4"/>
    </sheetView>
  </sheetViews>
  <sheetFormatPr defaultColWidth="9.109375" defaultRowHeight="13.2" x14ac:dyDescent="0.25"/>
  <cols>
    <col min="1" max="1" width="2.88671875" style="2" customWidth="1"/>
    <col min="2" max="7" width="9.109375" style="2" customWidth="1"/>
    <col min="8" max="16384" width="9.109375" style="2"/>
  </cols>
  <sheetData>
    <row r="2" spans="2:18" s="4" customFormat="1" ht="17.399999999999999" x14ac:dyDescent="0.25">
      <c r="B2" s="4" t="s">
        <v>25</v>
      </c>
    </row>
    <row r="4" spans="2:18" s="5" customFormat="1" x14ac:dyDescent="0.25">
      <c r="B4" s="5" t="s">
        <v>26</v>
      </c>
    </row>
    <row r="6" spans="2:18" x14ac:dyDescent="0.25">
      <c r="B6" s="63" t="s">
        <v>27</v>
      </c>
    </row>
    <row r="7" spans="2:18" x14ac:dyDescent="0.25">
      <c r="B7" s="64" t="s">
        <v>28</v>
      </c>
      <c r="H7" s="18"/>
    </row>
    <row r="8" spans="2:18" x14ac:dyDescent="0.25">
      <c r="B8" s="63" t="s">
        <v>29</v>
      </c>
    </row>
    <row r="9" spans="2:18" x14ac:dyDescent="0.25">
      <c r="B9" s="63"/>
    </row>
    <row r="10" spans="2:18" s="5" customFormat="1" x14ac:dyDescent="0.25">
      <c r="B10" s="5" t="s">
        <v>30</v>
      </c>
    </row>
    <row r="13" spans="2:18" s="62" customFormat="1" ht="13.8" x14ac:dyDescent="0.25"/>
    <row r="14" spans="2:18" s="62" customFormat="1" ht="13.8" x14ac:dyDescent="0.25">
      <c r="B14" s="30"/>
      <c r="C14" s="30"/>
      <c r="D14" s="30"/>
      <c r="E14" s="30"/>
      <c r="F14" s="30"/>
      <c r="G14" s="30"/>
      <c r="H14" s="30"/>
      <c r="I14" s="30"/>
      <c r="J14" s="30"/>
      <c r="K14" s="30"/>
      <c r="L14" s="30"/>
      <c r="M14" s="30"/>
      <c r="N14" s="30"/>
      <c r="O14" s="30"/>
      <c r="P14" s="30"/>
      <c r="Q14" s="30"/>
      <c r="R14" s="30"/>
    </row>
    <row r="15" spans="2:18" s="62" customFormat="1" ht="13.8" x14ac:dyDescent="0.25">
      <c r="B15" s="30"/>
      <c r="C15" s="30"/>
      <c r="D15" s="30"/>
      <c r="E15" s="30"/>
      <c r="F15" s="30"/>
      <c r="G15" s="30"/>
      <c r="H15" s="30"/>
      <c r="I15" s="30"/>
      <c r="J15" s="30"/>
      <c r="K15" s="30"/>
      <c r="L15" s="30"/>
      <c r="M15" s="30"/>
      <c r="N15" s="30"/>
      <c r="O15" s="30"/>
      <c r="P15" s="30"/>
      <c r="Q15" s="30"/>
      <c r="R15" s="30"/>
    </row>
    <row r="16" spans="2:18" s="62" customFormat="1" ht="13.8" x14ac:dyDescent="0.25">
      <c r="B16" s="30"/>
      <c r="C16" s="30"/>
      <c r="D16" s="30"/>
      <c r="E16" s="30"/>
      <c r="F16" s="30"/>
      <c r="G16" s="30"/>
      <c r="H16" s="30"/>
      <c r="I16" s="30"/>
      <c r="J16" s="30"/>
      <c r="K16" s="30"/>
      <c r="L16" s="30"/>
      <c r="M16" s="30"/>
      <c r="N16" s="30"/>
      <c r="O16" s="30"/>
      <c r="P16" s="30"/>
      <c r="Q16" s="30"/>
      <c r="R16" s="30"/>
    </row>
    <row r="17" spans="2:18" s="62" customFormat="1" ht="13.8" x14ac:dyDescent="0.25">
      <c r="B17" s="30"/>
      <c r="C17" s="30"/>
      <c r="D17" s="30"/>
      <c r="E17" s="30"/>
      <c r="F17" s="30"/>
      <c r="G17" s="30"/>
      <c r="H17" s="30"/>
      <c r="I17" s="30"/>
      <c r="J17" s="30"/>
      <c r="K17" s="30"/>
      <c r="L17" s="30"/>
      <c r="M17" s="30"/>
      <c r="N17" s="30"/>
      <c r="O17" s="30"/>
      <c r="P17" s="30"/>
      <c r="Q17" s="30"/>
      <c r="R17" s="30"/>
    </row>
    <row r="18" spans="2:18" s="62" customFormat="1" ht="13.8" x14ac:dyDescent="0.25">
      <c r="B18" s="30"/>
      <c r="C18" s="30"/>
      <c r="D18" s="30"/>
      <c r="E18" s="30"/>
      <c r="F18" s="30"/>
      <c r="G18" s="30"/>
      <c r="H18" s="30"/>
      <c r="I18" s="30"/>
      <c r="J18" s="30"/>
      <c r="K18" s="30"/>
      <c r="L18" s="30"/>
      <c r="M18" s="30"/>
      <c r="N18" s="30"/>
      <c r="O18" s="30"/>
      <c r="P18" s="30"/>
      <c r="Q18" s="30"/>
      <c r="R18" s="30"/>
    </row>
    <row r="19" spans="2:18" s="62" customFormat="1" ht="13.8" x14ac:dyDescent="0.25">
      <c r="B19" s="30"/>
      <c r="C19" s="30"/>
      <c r="D19" s="30"/>
      <c r="E19" s="30"/>
      <c r="F19" s="30"/>
      <c r="G19" s="30"/>
      <c r="H19" s="30"/>
      <c r="I19" s="30"/>
      <c r="J19" s="30"/>
      <c r="K19" s="30"/>
      <c r="L19" s="30"/>
      <c r="M19" s="30"/>
      <c r="N19" s="30"/>
      <c r="O19" s="30"/>
      <c r="P19" s="30"/>
      <c r="Q19" s="30"/>
      <c r="R19" s="30"/>
    </row>
    <row r="20" spans="2:18" s="62" customFormat="1" ht="13.8" x14ac:dyDescent="0.25">
      <c r="B20" s="30"/>
      <c r="C20" s="30"/>
      <c r="D20" s="30"/>
      <c r="E20" s="30"/>
      <c r="F20" s="30"/>
      <c r="G20" s="30"/>
      <c r="H20" s="30"/>
      <c r="I20" s="30"/>
      <c r="J20" s="30"/>
      <c r="K20" s="30"/>
      <c r="L20" s="30"/>
      <c r="M20" s="30"/>
      <c r="N20" s="30"/>
      <c r="O20" s="30"/>
      <c r="P20" s="30"/>
      <c r="Q20" s="30"/>
      <c r="R20" s="30"/>
    </row>
    <row r="21" spans="2:18" s="62" customFormat="1" ht="13.8" x14ac:dyDescent="0.25">
      <c r="B21" s="30"/>
      <c r="C21" s="30"/>
      <c r="D21" s="30"/>
      <c r="E21" s="30"/>
      <c r="F21" s="30"/>
      <c r="G21" s="30"/>
      <c r="H21" s="30"/>
      <c r="I21" s="30"/>
      <c r="J21" s="30"/>
      <c r="K21" s="30"/>
      <c r="L21" s="30"/>
      <c r="M21" s="30"/>
      <c r="N21" s="30"/>
      <c r="O21" s="30"/>
      <c r="P21" s="30"/>
      <c r="Q21" s="30"/>
      <c r="R21" s="30"/>
    </row>
    <row r="22" spans="2:18" s="62" customFormat="1" ht="13.8" x14ac:dyDescent="0.25">
      <c r="B22" s="30"/>
      <c r="C22" s="30"/>
      <c r="D22" s="30"/>
      <c r="E22" s="30"/>
      <c r="F22" s="30"/>
      <c r="G22" s="30"/>
      <c r="H22" s="30"/>
      <c r="I22" s="30"/>
      <c r="J22" s="30"/>
      <c r="K22" s="30"/>
      <c r="L22" s="30"/>
      <c r="M22" s="30"/>
      <c r="N22" s="30"/>
      <c r="O22" s="30"/>
      <c r="P22" s="30"/>
      <c r="Q22" s="30"/>
      <c r="R22" s="30"/>
    </row>
    <row r="23" spans="2:18" s="62" customFormat="1" ht="13.8" x14ac:dyDescent="0.25">
      <c r="B23" s="30"/>
      <c r="C23" s="30"/>
      <c r="D23" s="30"/>
      <c r="E23" s="30"/>
      <c r="F23" s="30"/>
      <c r="G23" s="30"/>
      <c r="H23" s="30"/>
      <c r="I23" s="30"/>
      <c r="J23" s="30"/>
      <c r="K23" s="30"/>
      <c r="L23" s="30"/>
      <c r="M23" s="30"/>
      <c r="N23" s="30"/>
      <c r="O23" s="30"/>
      <c r="P23" s="30"/>
      <c r="Q23" s="30"/>
      <c r="R23" s="30"/>
    </row>
    <row r="24" spans="2:18" s="62" customFormat="1" ht="13.8" x14ac:dyDescent="0.25">
      <c r="B24" s="30"/>
      <c r="C24" s="30"/>
      <c r="D24" s="30"/>
      <c r="E24" s="30"/>
      <c r="F24" s="30"/>
      <c r="G24" s="30"/>
      <c r="H24" s="30"/>
      <c r="I24" s="30"/>
      <c r="J24" s="30"/>
      <c r="K24" s="30"/>
      <c r="L24" s="30"/>
      <c r="M24" s="30"/>
      <c r="N24" s="30"/>
      <c r="O24" s="30"/>
      <c r="P24" s="30"/>
      <c r="Q24" s="30"/>
      <c r="R24" s="30"/>
    </row>
    <row r="25" spans="2:18" s="62" customFormat="1" ht="13.8" x14ac:dyDescent="0.25">
      <c r="B25" s="30"/>
      <c r="C25" s="30"/>
      <c r="D25" s="30"/>
      <c r="E25" s="30"/>
      <c r="F25" s="30"/>
      <c r="G25" s="30"/>
      <c r="H25" s="30"/>
      <c r="I25" s="30"/>
      <c r="J25" s="30"/>
      <c r="K25" s="30"/>
      <c r="L25" s="30"/>
      <c r="M25" s="30"/>
      <c r="N25" s="30"/>
      <c r="O25" s="30"/>
      <c r="P25" s="30"/>
      <c r="Q25" s="30"/>
      <c r="R25" s="30"/>
    </row>
    <row r="26" spans="2:18" s="5" customFormat="1" x14ac:dyDescent="0.25">
      <c r="B26" s="5" t="s">
        <v>31</v>
      </c>
    </row>
    <row r="28" spans="2:18" x14ac:dyDescent="0.25">
      <c r="B28" s="15" t="s">
        <v>32</v>
      </c>
      <c r="D28" s="15" t="s">
        <v>33</v>
      </c>
      <c r="F28" s="3"/>
    </row>
    <row r="30" spans="2:18" x14ac:dyDescent="0.25">
      <c r="B30" s="23">
        <v>123</v>
      </c>
      <c r="D30" s="2" t="s">
        <v>34</v>
      </c>
    </row>
    <row r="31" spans="2:18" x14ac:dyDescent="0.25">
      <c r="B31" s="20">
        <f>B30</f>
        <v>123</v>
      </c>
      <c r="D31" s="2" t="s">
        <v>35</v>
      </c>
    </row>
    <row r="32" spans="2:18" x14ac:dyDescent="0.25">
      <c r="B32" s="19">
        <f>B31+B30</f>
        <v>246</v>
      </c>
      <c r="D32" s="2" t="s">
        <v>36</v>
      </c>
    </row>
    <row r="33" spans="2:7" x14ac:dyDescent="0.25">
      <c r="B33" s="17">
        <f>B31+B32</f>
        <v>369</v>
      </c>
      <c r="D33" s="2" t="s">
        <v>37</v>
      </c>
      <c r="E33" s="3"/>
      <c r="F33" s="3"/>
    </row>
    <row r="34" spans="2:7" x14ac:dyDescent="0.25">
      <c r="B34" s="7"/>
      <c r="D34" s="98" t="s">
        <v>38</v>
      </c>
      <c r="E34" s="3"/>
    </row>
    <row r="36" spans="2:7" x14ac:dyDescent="0.25">
      <c r="B36" s="16" t="s">
        <v>39</v>
      </c>
    </row>
    <row r="37" spans="2:7" x14ac:dyDescent="0.25">
      <c r="B37" s="21">
        <f>B33+16</f>
        <v>385</v>
      </c>
      <c r="D37" s="2" t="s">
        <v>40</v>
      </c>
    </row>
    <row r="38" spans="2:7" x14ac:dyDescent="0.25">
      <c r="B38" s="22">
        <f>B31*PI()</f>
        <v>386.41589639154455</v>
      </c>
      <c r="C38" s="9"/>
      <c r="D38" s="2" t="s">
        <v>41</v>
      </c>
    </row>
    <row r="39" spans="2:7" x14ac:dyDescent="0.25">
      <c r="B39" s="9"/>
      <c r="C39" s="9"/>
    </row>
    <row r="40" spans="2:7" x14ac:dyDescent="0.25">
      <c r="B40" s="16" t="s">
        <v>42</v>
      </c>
      <c r="C40" s="10"/>
    </row>
    <row r="41" spans="2:7" x14ac:dyDescent="0.25">
      <c r="B41" s="68">
        <v>123</v>
      </c>
      <c r="C41" s="10"/>
      <c r="D41" s="2" t="s">
        <v>43</v>
      </c>
      <c r="G41" s="3"/>
    </row>
    <row r="42" spans="2:7" x14ac:dyDescent="0.25">
      <c r="B42" s="74">
        <v>124</v>
      </c>
      <c r="C42" s="10"/>
      <c r="D42" s="2" t="s">
        <v>44</v>
      </c>
    </row>
    <row r="43" spans="2:7" x14ac:dyDescent="0.25">
      <c r="B43" s="24">
        <f>B41-B42</f>
        <v>-1</v>
      </c>
      <c r="C43" s="11"/>
      <c r="D43" s="2" t="s">
        <v>45</v>
      </c>
    </row>
    <row r="46" spans="2:7" x14ac:dyDescent="0.25">
      <c r="B46" s="15" t="s">
        <v>46</v>
      </c>
    </row>
    <row r="47" spans="2:7" x14ac:dyDescent="0.25">
      <c r="B47" s="1"/>
    </row>
    <row r="48" spans="2:7" x14ac:dyDescent="0.25">
      <c r="B48" s="16" t="s">
        <v>47</v>
      </c>
    </row>
    <row r="49" spans="2:4" x14ac:dyDescent="0.25">
      <c r="B49" s="100" t="s">
        <v>48</v>
      </c>
      <c r="D49" s="98" t="s">
        <v>49</v>
      </c>
    </row>
    <row r="50" spans="2:4" x14ac:dyDescent="0.25">
      <c r="B50" s="101" t="s">
        <v>50</v>
      </c>
      <c r="D50" s="98" t="s">
        <v>51</v>
      </c>
    </row>
    <row r="51" spans="2:4" x14ac:dyDescent="0.25">
      <c r="B51" s="102" t="s">
        <v>52</v>
      </c>
      <c r="D51" s="98" t="s">
        <v>53</v>
      </c>
    </row>
    <row r="52" spans="2:4" x14ac:dyDescent="0.25">
      <c r="B52" s="8" t="s">
        <v>52</v>
      </c>
      <c r="D52" s="98" t="s">
        <v>54</v>
      </c>
    </row>
    <row r="53" spans="2:4" x14ac:dyDescent="0.25">
      <c r="D53" s="98"/>
    </row>
    <row r="54" spans="2:4" x14ac:dyDescent="0.25">
      <c r="B54" s="16" t="s">
        <v>55</v>
      </c>
      <c r="D54" s="98"/>
    </row>
    <row r="55" spans="2:4" x14ac:dyDescent="0.25">
      <c r="B55" s="14" t="s">
        <v>56</v>
      </c>
      <c r="D55" s="98" t="s">
        <v>57</v>
      </c>
    </row>
    <row r="56" spans="2:4" x14ac:dyDescent="0.25">
      <c r="B56" s="103" t="s">
        <v>58</v>
      </c>
      <c r="D56" s="2" t="s">
        <v>59</v>
      </c>
    </row>
  </sheetData>
  <pageMargins left="0.75" right="0.75" top="1" bottom="1" header="0.5" footer="0.5"/>
  <pageSetup paperSize="9" orientation="portrait"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CCC8D9"/>
  </sheetPr>
  <dimension ref="B2:E13"/>
  <sheetViews>
    <sheetView showGridLines="0" zoomScale="85" zoomScaleNormal="85" workbookViewId="0">
      <pane ySplit="3" topLeftCell="A4" activePane="bottomLeft" state="frozen"/>
      <selection activeCell="N50" sqref="M50:N50"/>
      <selection pane="bottomLeft" activeCell="A4" sqref="A4"/>
    </sheetView>
  </sheetViews>
  <sheetFormatPr defaultColWidth="9.109375" defaultRowHeight="13.2" x14ac:dyDescent="0.25"/>
  <cols>
    <col min="1" max="1" width="2.88671875" style="2" customWidth="1"/>
    <col min="2" max="2" width="7.5546875" style="2" customWidth="1"/>
    <col min="3" max="3" width="35.109375" style="2" customWidth="1"/>
    <col min="4" max="4" width="54.5546875" style="2" bestFit="1" customWidth="1"/>
    <col min="5" max="5" width="87.44140625" style="2" bestFit="1" customWidth="1"/>
    <col min="6" max="6" width="4.5546875" style="2" customWidth="1"/>
    <col min="7" max="7" width="43.44140625" style="2" customWidth="1"/>
    <col min="8" max="8" width="28.6640625" style="2" customWidth="1"/>
    <col min="9" max="9" width="18.44140625" style="2" customWidth="1"/>
    <col min="10" max="11" width="58.44140625" style="2" customWidth="1"/>
    <col min="12" max="16384" width="9.109375" style="2"/>
  </cols>
  <sheetData>
    <row r="2" spans="2:5" s="4" customFormat="1" ht="17.399999999999999" x14ac:dyDescent="0.25">
      <c r="B2" s="4" t="s">
        <v>60</v>
      </c>
    </row>
    <row r="4" spans="2:5" s="5" customFormat="1" x14ac:dyDescent="0.25">
      <c r="B4" s="5" t="s">
        <v>61</v>
      </c>
    </row>
    <row r="6" spans="2:5" x14ac:dyDescent="0.25">
      <c r="B6" s="16" t="s">
        <v>62</v>
      </c>
    </row>
    <row r="7" spans="2:5" x14ac:dyDescent="0.25">
      <c r="B7" s="16" t="s">
        <v>63</v>
      </c>
    </row>
    <row r="9" spans="2:5" x14ac:dyDescent="0.25">
      <c r="B9" s="77" t="s">
        <v>64</v>
      </c>
      <c r="C9" s="77" t="s">
        <v>65</v>
      </c>
      <c r="D9" s="77" t="s">
        <v>66</v>
      </c>
      <c r="E9" s="77" t="s">
        <v>67</v>
      </c>
    </row>
    <row r="10" spans="2:5" x14ac:dyDescent="0.25">
      <c r="B10" s="66"/>
      <c r="C10" s="66" t="s">
        <v>68</v>
      </c>
      <c r="D10" s="66" t="s">
        <v>69</v>
      </c>
      <c r="E10" s="66" t="s">
        <v>70</v>
      </c>
    </row>
    <row r="11" spans="2:5" ht="12.75" customHeight="1" x14ac:dyDescent="0.25">
      <c r="B11" s="67">
        <v>1</v>
      </c>
      <c r="C11" s="67" t="s">
        <v>71</v>
      </c>
      <c r="D11" s="67" t="s">
        <v>72</v>
      </c>
      <c r="E11" s="76" t="s">
        <v>73</v>
      </c>
    </row>
    <row r="12" spans="2:5" x14ac:dyDescent="0.25">
      <c r="B12" s="67">
        <v>2</v>
      </c>
      <c r="C12" s="67" t="s">
        <v>74</v>
      </c>
      <c r="D12" s="75"/>
      <c r="E12" s="76"/>
    </row>
    <row r="13" spans="2:5" x14ac:dyDescent="0.25">
      <c r="B13" s="67">
        <v>3</v>
      </c>
      <c r="C13" s="67" t="s">
        <v>75</v>
      </c>
      <c r="D13" s="67" t="s">
        <v>76</v>
      </c>
      <c r="E13" s="67"/>
    </row>
  </sheetData>
  <hyperlinks>
    <hyperlink ref="E11" r:id="rId1" xr:uid="{31A54C9C-98B1-48F7-9987-F1031E62C5B5}"/>
  </hyperlinks>
  <pageMargins left="0.75" right="0.75" top="1" bottom="1" header="0.5" footer="0.5"/>
  <pageSetup paperSize="9" orientation="portrait" r:id="rId2"/>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CCFFCC"/>
  </sheetPr>
  <dimension ref="B2:C34"/>
  <sheetViews>
    <sheetView showGridLines="0" zoomScale="85" zoomScaleNormal="85" workbookViewId="0">
      <pane ySplit="3" topLeftCell="A4" activePane="bottomLeft" state="frozen"/>
      <selection activeCell="N50" sqref="M50:N50"/>
      <selection pane="bottomLeft" activeCell="A4" sqref="A4"/>
    </sheetView>
  </sheetViews>
  <sheetFormatPr defaultColWidth="9.109375" defaultRowHeight="13.2" x14ac:dyDescent="0.25"/>
  <cols>
    <col min="1" max="1" width="2.88671875" style="2" customWidth="1"/>
    <col min="2" max="2" width="39.88671875" style="2" customWidth="1"/>
    <col min="3" max="3" width="91.88671875" style="2" customWidth="1"/>
    <col min="4" max="16384" width="9.109375" style="2"/>
  </cols>
  <sheetData>
    <row r="2" spans="2:3" s="4" customFormat="1" ht="17.399999999999999" x14ac:dyDescent="0.25">
      <c r="B2" s="4" t="s">
        <v>77</v>
      </c>
    </row>
    <row r="6" spans="2:3" x14ac:dyDescent="0.25">
      <c r="B6" s="98"/>
    </row>
    <row r="13" spans="2:3" s="5" customFormat="1" x14ac:dyDescent="0.25">
      <c r="B13" s="5" t="s">
        <v>78</v>
      </c>
    </row>
    <row r="15" spans="2:3" x14ac:dyDescent="0.25">
      <c r="B15" s="6" t="s">
        <v>79</v>
      </c>
      <c r="C15" s="94">
        <v>45562</v>
      </c>
    </row>
    <row r="16" spans="2:3" x14ac:dyDescent="0.25">
      <c r="B16" s="6" t="s">
        <v>80</v>
      </c>
      <c r="C16" s="95"/>
    </row>
    <row r="17" spans="2:3" x14ac:dyDescent="0.25">
      <c r="B17" s="6" t="s">
        <v>81</v>
      </c>
      <c r="C17" s="95" t="s">
        <v>82</v>
      </c>
    </row>
    <row r="18" spans="2:3" x14ac:dyDescent="0.25">
      <c r="B18" s="6" t="s">
        <v>83</v>
      </c>
      <c r="C18" s="95" t="s">
        <v>84</v>
      </c>
    </row>
    <row r="19" spans="2:3" x14ac:dyDescent="0.25">
      <c r="B19" s="6" t="s">
        <v>85</v>
      </c>
      <c r="C19" s="95" t="s">
        <v>86</v>
      </c>
    </row>
    <row r="20" spans="2:3" x14ac:dyDescent="0.25">
      <c r="B20" s="6" t="s">
        <v>87</v>
      </c>
      <c r="C20" s="104"/>
    </row>
    <row r="21" spans="2:3" x14ac:dyDescent="0.25">
      <c r="B21" s="6" t="s">
        <v>88</v>
      </c>
      <c r="C21" s="104"/>
    </row>
    <row r="22" spans="2:3" x14ac:dyDescent="0.25">
      <c r="B22" s="6" t="s">
        <v>89</v>
      </c>
      <c r="C22" s="104"/>
    </row>
    <row r="25" spans="2:3" s="5" customFormat="1" x14ac:dyDescent="0.25">
      <c r="B25" s="5" t="s">
        <v>90</v>
      </c>
    </row>
    <row r="27" spans="2:3" x14ac:dyDescent="0.25">
      <c r="B27" s="15" t="s">
        <v>87</v>
      </c>
      <c r="C27" s="15" t="s">
        <v>88</v>
      </c>
    </row>
    <row r="28" spans="2:3" x14ac:dyDescent="0.25">
      <c r="B28" s="105"/>
      <c r="C28" s="105"/>
    </row>
    <row r="30" spans="2:3" x14ac:dyDescent="0.25">
      <c r="B30" s="2" t="s">
        <v>91</v>
      </c>
    </row>
    <row r="31" spans="2:3" x14ac:dyDescent="0.25">
      <c r="B31" s="2" t="s">
        <v>92</v>
      </c>
    </row>
    <row r="32" spans="2:3" x14ac:dyDescent="0.25">
      <c r="B32" s="2" t="s">
        <v>93</v>
      </c>
    </row>
    <row r="33" spans="2:2" x14ac:dyDescent="0.25">
      <c r="B33" s="2" t="s">
        <v>94</v>
      </c>
    </row>
    <row r="34" spans="2:2" x14ac:dyDescent="0.25">
      <c r="B34" s="2" t="s">
        <v>95</v>
      </c>
    </row>
  </sheetData>
  <pageMargins left="0.75" right="0.75" top="1" bottom="1" header="0.5" footer="0.5"/>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CCFFCC"/>
  </sheetPr>
  <dimension ref="B2:T178"/>
  <sheetViews>
    <sheetView showGridLines="0" zoomScale="85" zoomScaleNormal="85" workbookViewId="0">
      <pane xSplit="5" ySplit="15" topLeftCell="F16" activePane="bottomRight" state="frozen"/>
      <selection pane="topRight" activeCell="N50" sqref="M50:N50"/>
      <selection pane="bottomLeft" activeCell="N50" sqref="M50:N50"/>
      <selection pane="bottomRight" activeCell="F16" sqref="F16"/>
    </sheetView>
  </sheetViews>
  <sheetFormatPr defaultColWidth="9.109375" defaultRowHeight="13.2" x14ac:dyDescent="0.25"/>
  <cols>
    <col min="1" max="1" width="2.88671875" style="2" customWidth="1"/>
    <col min="2" max="2" width="22" style="2" customWidth="1"/>
    <col min="3" max="3" width="4.109375" style="2" customWidth="1"/>
    <col min="4" max="4" width="30.44140625" style="2" customWidth="1"/>
    <col min="5" max="5" width="21.44140625" style="2" customWidth="1"/>
    <col min="6" max="6" width="2.6640625" style="2" customWidth="1"/>
    <col min="7" max="7" width="12.5546875" style="2" customWidth="1"/>
    <col min="8" max="8" width="2.6640625" style="2" customWidth="1"/>
    <col min="9" max="9" width="15.6640625" style="2" customWidth="1"/>
    <col min="10" max="10" width="2.6640625" style="2" customWidth="1"/>
    <col min="11" max="11" width="12.5546875" style="2" customWidth="1"/>
    <col min="12" max="12" width="2.6640625" style="2" customWidth="1"/>
    <col min="13" max="13" width="15.6640625" style="2" customWidth="1"/>
    <col min="14" max="14" width="2.6640625" style="2" customWidth="1"/>
    <col min="15" max="15" width="17.109375" style="2" customWidth="1"/>
    <col min="16" max="16" width="10.5546875" style="2" customWidth="1"/>
    <col min="17" max="17" width="20.5546875" style="2" bestFit="1" customWidth="1"/>
    <col min="18" max="18" width="36.33203125" style="2" bestFit="1" customWidth="1"/>
    <col min="19" max="32" width="13.6640625" style="2" customWidth="1"/>
    <col min="33" max="16384" width="9.109375" style="2"/>
  </cols>
  <sheetData>
    <row r="2" spans="2:17" s="12" customFormat="1" ht="17.399999999999999" x14ac:dyDescent="0.25">
      <c r="B2" s="12" t="s">
        <v>96</v>
      </c>
    </row>
    <row r="4" spans="2:17" x14ac:dyDescent="0.25">
      <c r="B4" s="15" t="s">
        <v>97</v>
      </c>
    </row>
    <row r="5" spans="2:17" x14ac:dyDescent="0.25">
      <c r="B5" s="2" t="s">
        <v>98</v>
      </c>
    </row>
    <row r="6" spans="2:17" x14ac:dyDescent="0.25">
      <c r="B6" s="15"/>
      <c r="C6" s="1"/>
      <c r="D6" s="1"/>
    </row>
    <row r="7" spans="2:17" x14ac:dyDescent="0.25">
      <c r="B7" s="15" t="s">
        <v>99</v>
      </c>
      <c r="G7" s="13"/>
      <c r="P7" s="84" t="s">
        <v>100</v>
      </c>
      <c r="Q7" s="85"/>
    </row>
    <row r="8" spans="2:17" x14ac:dyDescent="0.25">
      <c r="B8" s="2" t="s">
        <v>101</v>
      </c>
      <c r="D8" s="47" t="str">
        <f>'Controles ACM'!I35</f>
        <v>REKENVOLUME VOLDOET</v>
      </c>
      <c r="G8" s="13"/>
      <c r="P8" s="86" t="s">
        <v>102</v>
      </c>
      <c r="Q8" s="87" t="s">
        <v>103</v>
      </c>
    </row>
    <row r="9" spans="2:17" x14ac:dyDescent="0.25">
      <c r="B9" s="2" t="s">
        <v>104</v>
      </c>
      <c r="D9" s="47" t="str">
        <f>'Controles ACM'!I27</f>
        <v>TARIEVENVOORSTEL VOLDOET</v>
      </c>
      <c r="G9" s="13"/>
      <c r="P9" s="88" t="s">
        <v>105</v>
      </c>
      <c r="Q9" s="89" t="s">
        <v>106</v>
      </c>
    </row>
    <row r="10" spans="2:17" x14ac:dyDescent="0.25">
      <c r="B10" s="2" t="s">
        <v>107</v>
      </c>
      <c r="D10" s="47">
        <f>'Controles ACM'!I25</f>
        <v>0.56949758529663086</v>
      </c>
      <c r="P10" s="2" t="s">
        <v>108</v>
      </c>
    </row>
    <row r="14" spans="2:17" s="5" customFormat="1" x14ac:dyDescent="0.25">
      <c r="B14" s="5" t="s">
        <v>109</v>
      </c>
      <c r="G14" s="5" t="s">
        <v>110</v>
      </c>
      <c r="I14" s="5" t="s">
        <v>111</v>
      </c>
      <c r="K14" s="5" t="s">
        <v>110</v>
      </c>
      <c r="M14" s="5" t="s">
        <v>112</v>
      </c>
      <c r="O14" s="5" t="s">
        <v>113</v>
      </c>
    </row>
    <row r="17" spans="2:19" s="5" customFormat="1" x14ac:dyDescent="0.25">
      <c r="B17" s="5" t="s">
        <v>114</v>
      </c>
    </row>
    <row r="19" spans="2:19" x14ac:dyDescent="0.25">
      <c r="B19" s="15" t="s">
        <v>115</v>
      </c>
    </row>
    <row r="20" spans="2:19" x14ac:dyDescent="0.25">
      <c r="B20" s="2" t="s">
        <v>116</v>
      </c>
      <c r="G20" s="2" t="s">
        <v>117</v>
      </c>
      <c r="I20" s="26">
        <v>2107343.808447673</v>
      </c>
      <c r="K20" s="2" t="s">
        <v>118</v>
      </c>
      <c r="M20" s="69">
        <v>18</v>
      </c>
      <c r="O20" s="82">
        <f>'Controles ACM'!$I$47</f>
        <v>0</v>
      </c>
    </row>
    <row r="21" spans="2:19" x14ac:dyDescent="0.25">
      <c r="B21" s="2" t="s">
        <v>119</v>
      </c>
      <c r="G21" s="2" t="s">
        <v>117</v>
      </c>
      <c r="I21" s="27">
        <v>6392096.3850025656</v>
      </c>
      <c r="K21" s="2" t="s">
        <v>120</v>
      </c>
      <c r="M21" s="69">
        <v>40.28</v>
      </c>
      <c r="O21" s="82">
        <f>'Controles ACM'!$I$48</f>
        <v>0.18233731294293748</v>
      </c>
      <c r="R21" s="92"/>
      <c r="S21" s="93"/>
    </row>
    <row r="22" spans="2:19" x14ac:dyDescent="0.25">
      <c r="I22" s="28"/>
      <c r="O22" s="82"/>
    </row>
    <row r="23" spans="2:19" x14ac:dyDescent="0.25">
      <c r="B23" s="15" t="s">
        <v>121</v>
      </c>
      <c r="I23" s="28"/>
      <c r="O23" s="82"/>
    </row>
    <row r="24" spans="2:19" x14ac:dyDescent="0.25">
      <c r="B24" s="2" t="s">
        <v>116</v>
      </c>
      <c r="G24" s="2" t="s">
        <v>117</v>
      </c>
      <c r="I24" s="26">
        <v>7369.606621918756</v>
      </c>
      <c r="K24" s="2" t="s">
        <v>118</v>
      </c>
      <c r="M24" s="69">
        <v>18</v>
      </c>
      <c r="O24" s="82">
        <f>'Controles ACM'!$I$47</f>
        <v>0</v>
      </c>
    </row>
    <row r="25" spans="2:19" x14ac:dyDescent="0.25">
      <c r="B25" s="2" t="s">
        <v>119</v>
      </c>
      <c r="G25" s="2" t="s">
        <v>117</v>
      </c>
      <c r="I25" s="27">
        <v>543247.74890911288</v>
      </c>
      <c r="K25" s="2" t="s">
        <v>120</v>
      </c>
      <c r="M25" s="69">
        <v>40.28</v>
      </c>
      <c r="O25" s="82">
        <f>'Controles ACM'!$I$48</f>
        <v>0.18233731294293748</v>
      </c>
      <c r="R25" s="92"/>
      <c r="S25" s="93"/>
    </row>
    <row r="26" spans="2:19" ht="13.8" x14ac:dyDescent="0.25">
      <c r="I26" s="30"/>
      <c r="O26" s="82"/>
    </row>
    <row r="27" spans="2:19" ht="13.8" x14ac:dyDescent="0.25">
      <c r="B27" s="15" t="s">
        <v>122</v>
      </c>
      <c r="I27" s="30"/>
      <c r="O27" s="82"/>
    </row>
    <row r="28" spans="2:19" x14ac:dyDescent="0.25">
      <c r="B28" s="2" t="s">
        <v>116</v>
      </c>
      <c r="G28" s="2" t="s">
        <v>117</v>
      </c>
      <c r="I28" s="26">
        <v>2180.8802796601235</v>
      </c>
      <c r="K28" s="2" t="s">
        <v>118</v>
      </c>
      <c r="M28" s="69">
        <v>1000</v>
      </c>
      <c r="O28" s="82">
        <f>'Controles ACM'!$I$49</f>
        <v>0.15703526711104177</v>
      </c>
      <c r="R28" s="92"/>
      <c r="S28" s="93"/>
    </row>
    <row r="29" spans="2:19" x14ac:dyDescent="0.25">
      <c r="B29" s="2" t="s">
        <v>123</v>
      </c>
      <c r="G29" s="2" t="s">
        <v>117</v>
      </c>
      <c r="I29" s="29">
        <v>0</v>
      </c>
      <c r="K29" s="2" t="s">
        <v>120</v>
      </c>
      <c r="M29" s="69"/>
      <c r="O29" s="82">
        <f>'Controles ACM'!$I$49</f>
        <v>0.15703526711104177</v>
      </c>
    </row>
    <row r="30" spans="2:19" x14ac:dyDescent="0.25">
      <c r="B30" s="2" t="s">
        <v>124</v>
      </c>
      <c r="G30" s="2" t="s">
        <v>117</v>
      </c>
      <c r="I30" s="29">
        <v>0</v>
      </c>
      <c r="K30" s="2" t="s">
        <v>120</v>
      </c>
      <c r="M30" s="69"/>
      <c r="O30" s="82">
        <f>'Controles ACM'!$I$49</f>
        <v>0.15703526711104177</v>
      </c>
    </row>
    <row r="31" spans="2:19" x14ac:dyDescent="0.25">
      <c r="B31" s="2" t="s">
        <v>125</v>
      </c>
      <c r="G31" s="2" t="s">
        <v>117</v>
      </c>
      <c r="I31" s="27">
        <v>674648.42630164628</v>
      </c>
      <c r="K31" s="2" t="s">
        <v>120</v>
      </c>
      <c r="M31" s="69">
        <v>32.289400000000001</v>
      </c>
      <c r="O31" s="82">
        <f>'Controles ACM'!$I$49</f>
        <v>0.15703526711104177</v>
      </c>
      <c r="R31" s="92"/>
      <c r="S31" s="93"/>
    </row>
    <row r="32" spans="2:19" x14ac:dyDescent="0.25">
      <c r="O32" s="82"/>
    </row>
    <row r="33" spans="2:20" x14ac:dyDescent="0.25">
      <c r="O33" s="82"/>
    </row>
    <row r="34" spans="2:20" x14ac:dyDescent="0.25">
      <c r="O34" s="82"/>
    </row>
    <row r="35" spans="2:20" x14ac:dyDescent="0.25">
      <c r="O35" s="82"/>
    </row>
    <row r="36" spans="2:20" s="5" customFormat="1" x14ac:dyDescent="0.25">
      <c r="B36" s="5" t="s">
        <v>126</v>
      </c>
      <c r="O36" s="83"/>
    </row>
    <row r="37" spans="2:20" x14ac:dyDescent="0.25">
      <c r="O37" s="82"/>
    </row>
    <row r="38" spans="2:20" x14ac:dyDescent="0.25">
      <c r="B38" s="15" t="s">
        <v>127</v>
      </c>
      <c r="O38" s="82"/>
    </row>
    <row r="39" spans="2:20" x14ac:dyDescent="0.25">
      <c r="O39" s="82"/>
    </row>
    <row r="40" spans="2:20" x14ac:dyDescent="0.25">
      <c r="B40" s="15" t="s">
        <v>128</v>
      </c>
      <c r="O40" s="82"/>
    </row>
    <row r="41" spans="2:20" x14ac:dyDescent="0.25">
      <c r="B41" s="2" t="s">
        <v>129</v>
      </c>
      <c r="G41" s="2" t="s">
        <v>117</v>
      </c>
      <c r="I41" s="26">
        <v>2077535.275391184</v>
      </c>
      <c r="K41" s="25" t="s">
        <v>130</v>
      </c>
      <c r="M41" s="69">
        <v>48.43</v>
      </c>
      <c r="O41" s="82">
        <f>'Controles ACM'!$I$59</f>
        <v>0.19339969497857168</v>
      </c>
      <c r="R41" s="92"/>
      <c r="S41" s="93"/>
      <c r="T41" s="81"/>
    </row>
    <row r="42" spans="2:20" x14ac:dyDescent="0.25">
      <c r="B42" s="2" t="s">
        <v>131</v>
      </c>
      <c r="G42" s="2" t="s">
        <v>117</v>
      </c>
      <c r="I42" s="29">
        <v>8101.3601660270151</v>
      </c>
      <c r="K42" s="25" t="s">
        <v>130</v>
      </c>
      <c r="M42" s="69">
        <v>105</v>
      </c>
      <c r="O42" s="82">
        <f>'Controles ACM'!$I$59</f>
        <v>0.19339969497857168</v>
      </c>
      <c r="R42" s="92"/>
      <c r="S42" s="93"/>
      <c r="T42" s="81"/>
    </row>
    <row r="43" spans="2:20" x14ac:dyDescent="0.25">
      <c r="B43" s="2" t="s">
        <v>132</v>
      </c>
      <c r="G43" s="2" t="s">
        <v>117</v>
      </c>
      <c r="I43" s="29">
        <v>15366.162532508224</v>
      </c>
      <c r="K43" s="25" t="s">
        <v>130</v>
      </c>
      <c r="M43" s="69">
        <v>105</v>
      </c>
      <c r="O43" s="82">
        <f>'Controles ACM'!$I$59</f>
        <v>0.19339969497857168</v>
      </c>
      <c r="R43" s="92"/>
      <c r="S43" s="93"/>
      <c r="T43" s="81"/>
    </row>
    <row r="44" spans="2:20" x14ac:dyDescent="0.25">
      <c r="B44" s="2" t="s">
        <v>133</v>
      </c>
      <c r="G44" s="2" t="s">
        <v>117</v>
      </c>
      <c r="I44" s="27">
        <v>6341.0101839231729</v>
      </c>
      <c r="K44" s="25" t="s">
        <v>130</v>
      </c>
      <c r="M44" s="69">
        <v>170.48</v>
      </c>
      <c r="O44" s="82">
        <f>'Controles ACM'!$I$59</f>
        <v>0.19339969497857168</v>
      </c>
      <c r="R44" s="92"/>
      <c r="S44" s="93"/>
      <c r="T44" s="81"/>
    </row>
    <row r="45" spans="2:20" x14ac:dyDescent="0.25">
      <c r="I45" s="28"/>
      <c r="K45" s="25"/>
      <c r="M45" s="70"/>
      <c r="O45" s="82"/>
    </row>
    <row r="46" spans="2:20" x14ac:dyDescent="0.25">
      <c r="B46" s="15" t="s">
        <v>134</v>
      </c>
      <c r="I46" s="28"/>
      <c r="K46" s="25"/>
      <c r="M46" s="70"/>
      <c r="O46" s="82"/>
    </row>
    <row r="47" spans="2:20" x14ac:dyDescent="0.25">
      <c r="B47" s="2" t="s">
        <v>129</v>
      </c>
      <c r="G47" s="2" t="s">
        <v>117</v>
      </c>
      <c r="I47" s="26">
        <v>0</v>
      </c>
      <c r="K47" s="25" t="s">
        <v>130</v>
      </c>
      <c r="M47" s="69"/>
      <c r="O47" s="82">
        <f>'Controles ACM'!$I$59</f>
        <v>0.19339969497857168</v>
      </c>
    </row>
    <row r="48" spans="2:20" x14ac:dyDescent="0.25">
      <c r="B48" s="2" t="s">
        <v>131</v>
      </c>
      <c r="G48" s="2" t="s">
        <v>117</v>
      </c>
      <c r="I48" s="29">
        <v>0</v>
      </c>
      <c r="K48" s="25" t="s">
        <v>130</v>
      </c>
      <c r="M48" s="69"/>
      <c r="O48" s="82">
        <f>'Controles ACM'!$I$59</f>
        <v>0.19339969497857168</v>
      </c>
    </row>
    <row r="49" spans="2:19" x14ac:dyDescent="0.25">
      <c r="B49" s="2" t="s">
        <v>132</v>
      </c>
      <c r="G49" s="2" t="s">
        <v>117</v>
      </c>
      <c r="I49" s="29">
        <v>0</v>
      </c>
      <c r="K49" s="25" t="s">
        <v>130</v>
      </c>
      <c r="M49" s="69"/>
      <c r="O49" s="82">
        <f>'Controles ACM'!$I$59</f>
        <v>0.19339969497857168</v>
      </c>
    </row>
    <row r="50" spans="2:19" x14ac:dyDescent="0.25">
      <c r="B50" s="2" t="s">
        <v>133</v>
      </c>
      <c r="G50" s="2" t="s">
        <v>117</v>
      </c>
      <c r="I50" s="27">
        <v>0</v>
      </c>
      <c r="K50" s="25" t="s">
        <v>130</v>
      </c>
      <c r="M50" s="69"/>
      <c r="O50" s="82">
        <f>'Controles ACM'!$I$59</f>
        <v>0.19339969497857168</v>
      </c>
    </row>
    <row r="51" spans="2:19" x14ac:dyDescent="0.25">
      <c r="I51" s="28"/>
      <c r="K51" s="25"/>
      <c r="M51" s="28"/>
      <c r="O51" s="82"/>
    </row>
    <row r="52" spans="2:19" x14ac:dyDescent="0.25">
      <c r="I52" s="28"/>
      <c r="K52" s="25"/>
      <c r="M52" s="28"/>
      <c r="O52" s="82"/>
    </row>
    <row r="53" spans="2:19" x14ac:dyDescent="0.25">
      <c r="B53" s="15" t="s">
        <v>135</v>
      </c>
      <c r="I53" s="28"/>
      <c r="K53" s="25"/>
      <c r="M53" s="28"/>
      <c r="O53" s="82"/>
    </row>
    <row r="54" spans="2:19" x14ac:dyDescent="0.25">
      <c r="I54" s="28"/>
      <c r="K54" s="25"/>
      <c r="M54" s="28"/>
      <c r="O54" s="82"/>
    </row>
    <row r="55" spans="2:19" x14ac:dyDescent="0.25">
      <c r="B55" s="15" t="s">
        <v>136</v>
      </c>
      <c r="I55" s="28"/>
      <c r="K55" s="25"/>
      <c r="M55" s="28"/>
      <c r="O55" s="82"/>
    </row>
    <row r="56" spans="2:19" x14ac:dyDescent="0.25">
      <c r="B56" s="2" t="s">
        <v>137</v>
      </c>
      <c r="G56" s="2" t="s">
        <v>117</v>
      </c>
      <c r="I56" s="26">
        <v>5415.0636821769258</v>
      </c>
      <c r="K56" s="25" t="s">
        <v>130</v>
      </c>
      <c r="M56" s="69">
        <v>449.5</v>
      </c>
      <c r="O56" s="82">
        <f>'Controles ACM'!$I$59</f>
        <v>0.19339969497857168</v>
      </c>
      <c r="R56" s="92"/>
      <c r="S56" s="93"/>
    </row>
    <row r="57" spans="2:19" x14ac:dyDescent="0.25">
      <c r="B57" s="2" t="s">
        <v>138</v>
      </c>
      <c r="G57" s="2" t="s">
        <v>117</v>
      </c>
      <c r="I57" s="29">
        <v>2659.427484948787</v>
      </c>
      <c r="K57" s="25" t="s">
        <v>130</v>
      </c>
      <c r="M57" s="69">
        <v>874.5</v>
      </c>
      <c r="O57" s="82">
        <f>'Controles ACM'!$I$59</f>
        <v>0.19339969497857168</v>
      </c>
      <c r="R57" s="92"/>
      <c r="S57" s="93"/>
    </row>
    <row r="58" spans="2:19" x14ac:dyDescent="0.25">
      <c r="B58" s="2" t="s">
        <v>139</v>
      </c>
      <c r="G58" s="2" t="s">
        <v>117</v>
      </c>
      <c r="I58" s="27">
        <v>222.90534009768911</v>
      </c>
      <c r="K58" s="25" t="s">
        <v>130</v>
      </c>
      <c r="M58" s="69">
        <v>1403</v>
      </c>
      <c r="O58" s="82">
        <f>'Controles ACM'!$I$59</f>
        <v>0.19339969497857168</v>
      </c>
      <c r="R58" s="92"/>
      <c r="S58" s="93"/>
    </row>
    <row r="59" spans="2:19" x14ac:dyDescent="0.25">
      <c r="I59" s="28"/>
      <c r="K59" s="25"/>
      <c r="M59" s="96"/>
      <c r="O59" s="82"/>
    </row>
    <row r="60" spans="2:19" x14ac:dyDescent="0.25">
      <c r="B60" s="15" t="s">
        <v>140</v>
      </c>
      <c r="I60" s="28"/>
      <c r="K60" s="25"/>
      <c r="M60" s="70"/>
      <c r="O60" s="82"/>
    </row>
    <row r="61" spans="2:19" x14ac:dyDescent="0.25">
      <c r="B61" s="2" t="s">
        <v>137</v>
      </c>
      <c r="G61" s="2" t="s">
        <v>117</v>
      </c>
      <c r="I61" s="26">
        <v>106.4532256138146</v>
      </c>
      <c r="K61" s="25" t="s">
        <v>130</v>
      </c>
      <c r="M61" s="69">
        <v>449.5</v>
      </c>
      <c r="O61" s="82">
        <f>'Controles ACM'!$I$59</f>
        <v>0.19339969497857168</v>
      </c>
      <c r="R61" s="92"/>
      <c r="S61" s="93"/>
    </row>
    <row r="62" spans="2:19" x14ac:dyDescent="0.25">
      <c r="B62" s="2" t="s">
        <v>138</v>
      </c>
      <c r="G62" s="2" t="s">
        <v>117</v>
      </c>
      <c r="I62" s="29">
        <v>102.12106726521205</v>
      </c>
      <c r="K62" s="25" t="s">
        <v>130</v>
      </c>
      <c r="M62" s="69">
        <v>874.5</v>
      </c>
      <c r="O62" s="82">
        <f>'Controles ACM'!$I$59</f>
        <v>0.19339969497857168</v>
      </c>
      <c r="R62" s="92"/>
      <c r="S62" s="93"/>
    </row>
    <row r="63" spans="2:19" x14ac:dyDescent="0.25">
      <c r="B63" s="2" t="s">
        <v>139</v>
      </c>
      <c r="G63" s="2" t="s">
        <v>117</v>
      </c>
      <c r="I63" s="27">
        <v>6.9230695211084381</v>
      </c>
      <c r="K63" s="25" t="s">
        <v>130</v>
      </c>
      <c r="M63" s="69">
        <v>1403</v>
      </c>
      <c r="O63" s="82">
        <f>'Controles ACM'!$I$59</f>
        <v>0.19339969497857168</v>
      </c>
      <c r="R63" s="92"/>
      <c r="S63" s="93"/>
    </row>
    <row r="64" spans="2:19" x14ac:dyDescent="0.25">
      <c r="I64" s="28"/>
      <c r="K64" s="25"/>
      <c r="M64" s="96"/>
      <c r="O64" s="82"/>
    </row>
    <row r="65" spans="2:19" x14ac:dyDescent="0.25">
      <c r="B65" s="15" t="s">
        <v>141</v>
      </c>
      <c r="I65" s="28"/>
      <c r="K65" s="25"/>
      <c r="M65" s="70"/>
      <c r="O65" s="82"/>
    </row>
    <row r="66" spans="2:19" x14ac:dyDescent="0.25">
      <c r="B66" s="2" t="s">
        <v>137</v>
      </c>
      <c r="G66" s="2" t="s">
        <v>117</v>
      </c>
      <c r="I66" s="26">
        <v>84.992614536908519</v>
      </c>
      <c r="K66" s="25" t="s">
        <v>130</v>
      </c>
      <c r="M66" s="69">
        <v>1242.5</v>
      </c>
      <c r="O66" s="82">
        <f>'Controles ACM'!$I$59</f>
        <v>0.19339969497857168</v>
      </c>
      <c r="R66" s="92"/>
      <c r="S66" s="93"/>
    </row>
    <row r="67" spans="2:19" x14ac:dyDescent="0.25">
      <c r="B67" s="2" t="s">
        <v>138</v>
      </c>
      <c r="G67" s="2" t="s">
        <v>117</v>
      </c>
      <c r="I67" s="29">
        <v>183.65947792989928</v>
      </c>
      <c r="K67" s="25" t="s">
        <v>130</v>
      </c>
      <c r="M67" s="69">
        <v>1315.1</v>
      </c>
      <c r="O67" s="82">
        <f>'Controles ACM'!$I$59</f>
        <v>0.19339969497857168</v>
      </c>
      <c r="R67" s="92"/>
      <c r="S67" s="93"/>
    </row>
    <row r="68" spans="2:19" x14ac:dyDescent="0.25">
      <c r="B68" s="2" t="s">
        <v>142</v>
      </c>
      <c r="G68" s="2" t="s">
        <v>117</v>
      </c>
      <c r="I68" s="27">
        <v>509.41685610992403</v>
      </c>
      <c r="K68" s="25" t="s">
        <v>130</v>
      </c>
      <c r="M68" s="69">
        <v>1402.24</v>
      </c>
      <c r="O68" s="82">
        <f>'Controles ACM'!$I$59</f>
        <v>0.19339969497857168</v>
      </c>
      <c r="R68" s="92"/>
      <c r="S68" s="93"/>
    </row>
    <row r="69" spans="2:19" x14ac:dyDescent="0.25">
      <c r="I69" s="28"/>
      <c r="K69" s="25"/>
      <c r="M69" s="96"/>
      <c r="O69" s="82"/>
    </row>
    <row r="70" spans="2:19" x14ac:dyDescent="0.25">
      <c r="B70" s="15" t="s">
        <v>143</v>
      </c>
      <c r="I70" s="28"/>
      <c r="K70" s="25"/>
      <c r="M70" s="70"/>
      <c r="O70" s="82"/>
    </row>
    <row r="71" spans="2:19" x14ac:dyDescent="0.25">
      <c r="B71" s="2" t="s">
        <v>137</v>
      </c>
      <c r="G71" s="2" t="s">
        <v>117</v>
      </c>
      <c r="I71" s="26">
        <v>33.204105260797867</v>
      </c>
      <c r="K71" s="25" t="s">
        <v>130</v>
      </c>
      <c r="M71" s="69">
        <v>1242.5</v>
      </c>
      <c r="O71" s="82">
        <f>'Controles ACM'!$I$59</f>
        <v>0.19339969497857168</v>
      </c>
      <c r="R71" s="92"/>
      <c r="S71" s="93"/>
    </row>
    <row r="72" spans="2:19" x14ac:dyDescent="0.25">
      <c r="B72" s="2" t="s">
        <v>138</v>
      </c>
      <c r="G72" s="2" t="s">
        <v>117</v>
      </c>
      <c r="I72" s="29">
        <v>78.820586600740299</v>
      </c>
      <c r="K72" s="25" t="s">
        <v>130</v>
      </c>
      <c r="M72" s="69">
        <v>1315.1</v>
      </c>
      <c r="O72" s="82">
        <f>'Controles ACM'!$I$59</f>
        <v>0.19339969497857168</v>
      </c>
      <c r="R72" s="92"/>
      <c r="S72" s="93"/>
    </row>
    <row r="73" spans="2:19" x14ac:dyDescent="0.25">
      <c r="B73" s="2" t="s">
        <v>142</v>
      </c>
      <c r="G73" s="2" t="s">
        <v>117</v>
      </c>
      <c r="I73" s="27">
        <v>36.139799921747858</v>
      </c>
      <c r="K73" s="25" t="s">
        <v>130</v>
      </c>
      <c r="M73" s="69">
        <v>1402.24</v>
      </c>
      <c r="O73" s="82">
        <f>'Controles ACM'!$I$59</f>
        <v>0.19339969497857168</v>
      </c>
      <c r="R73" s="92"/>
      <c r="S73" s="93"/>
    </row>
    <row r="74" spans="2:19" x14ac:dyDescent="0.25">
      <c r="I74" s="28"/>
      <c r="K74" s="25"/>
      <c r="M74" s="28"/>
      <c r="O74" s="82"/>
    </row>
    <row r="75" spans="2:19" x14ac:dyDescent="0.25">
      <c r="I75" s="28"/>
      <c r="K75" s="25"/>
      <c r="M75" s="28"/>
      <c r="O75" s="82"/>
    </row>
    <row r="76" spans="2:19" x14ac:dyDescent="0.25">
      <c r="B76" s="15" t="s">
        <v>144</v>
      </c>
      <c r="I76" s="28"/>
      <c r="K76" s="25"/>
      <c r="M76" s="28"/>
      <c r="O76" s="82"/>
    </row>
    <row r="77" spans="2:19" x14ac:dyDescent="0.25">
      <c r="I77" s="28"/>
      <c r="K77" s="25"/>
      <c r="M77" s="28"/>
      <c r="O77" s="82"/>
    </row>
    <row r="78" spans="2:19" x14ac:dyDescent="0.25">
      <c r="B78" s="15" t="s">
        <v>128</v>
      </c>
      <c r="I78" s="28"/>
      <c r="K78" s="25"/>
      <c r="M78" s="28"/>
      <c r="O78" s="82"/>
    </row>
    <row r="79" spans="2:19" x14ac:dyDescent="0.25">
      <c r="B79" s="2" t="s">
        <v>129</v>
      </c>
      <c r="G79" s="2" t="s">
        <v>117</v>
      </c>
      <c r="I79" s="26">
        <v>4113.0458290156103</v>
      </c>
      <c r="K79" s="25" t="s">
        <v>130</v>
      </c>
      <c r="M79" s="68">
        <v>1700</v>
      </c>
      <c r="O79" s="82">
        <f>'Controles ACM'!$I$60</f>
        <v>7.3456716231627306E-2</v>
      </c>
      <c r="R79" s="92"/>
      <c r="S79" s="93"/>
    </row>
    <row r="80" spans="2:19" x14ac:dyDescent="0.25">
      <c r="B80" s="2" t="s">
        <v>131</v>
      </c>
      <c r="G80" s="2" t="s">
        <v>117</v>
      </c>
      <c r="I80" s="29">
        <v>44.598587131339634</v>
      </c>
      <c r="K80" s="25" t="s">
        <v>130</v>
      </c>
      <c r="M80" s="68">
        <v>3250</v>
      </c>
      <c r="O80" s="82">
        <f>'Controles ACM'!$I$60</f>
        <v>7.3456716231627306E-2</v>
      </c>
      <c r="R80" s="92"/>
      <c r="S80" s="93"/>
    </row>
    <row r="81" spans="2:19" x14ac:dyDescent="0.25">
      <c r="B81" s="2" t="s">
        <v>132</v>
      </c>
      <c r="G81" s="2" t="s">
        <v>117</v>
      </c>
      <c r="I81" s="29">
        <v>20.941860220880052</v>
      </c>
      <c r="K81" s="25" t="s">
        <v>130</v>
      </c>
      <c r="M81" s="68">
        <v>3250</v>
      </c>
      <c r="O81" s="82">
        <f>'Controles ACM'!$I$60</f>
        <v>7.3456716231627306E-2</v>
      </c>
      <c r="R81" s="92"/>
      <c r="S81" s="93"/>
    </row>
    <row r="82" spans="2:19" x14ac:dyDescent="0.25">
      <c r="B82" s="2" t="s">
        <v>133</v>
      </c>
      <c r="G82" s="2" t="s">
        <v>117</v>
      </c>
      <c r="I82" s="27">
        <v>15.509832755873548</v>
      </c>
      <c r="K82" s="25" t="s">
        <v>130</v>
      </c>
      <c r="M82" s="68">
        <v>4100</v>
      </c>
      <c r="O82" s="82">
        <f>'Controles ACM'!$I$60</f>
        <v>7.3456716231627306E-2</v>
      </c>
      <c r="R82" s="92"/>
      <c r="S82" s="93"/>
    </row>
    <row r="83" spans="2:19" x14ac:dyDescent="0.25">
      <c r="I83" s="28"/>
      <c r="K83" s="25"/>
      <c r="M83" s="97"/>
      <c r="O83" s="82"/>
    </row>
    <row r="84" spans="2:19" x14ac:dyDescent="0.25">
      <c r="B84" s="15" t="s">
        <v>134</v>
      </c>
      <c r="I84" s="28"/>
      <c r="K84" s="25"/>
      <c r="M84" s="97"/>
      <c r="O84" s="82"/>
    </row>
    <row r="85" spans="2:19" x14ac:dyDescent="0.25">
      <c r="B85" s="2" t="s">
        <v>129</v>
      </c>
      <c r="G85" s="2" t="s">
        <v>117</v>
      </c>
      <c r="I85" s="26">
        <v>0</v>
      </c>
      <c r="K85" s="25" t="s">
        <v>130</v>
      </c>
      <c r="M85" s="68"/>
      <c r="O85" s="82">
        <f>'Controles ACM'!$I$60</f>
        <v>7.3456716231627306E-2</v>
      </c>
    </row>
    <row r="86" spans="2:19" x14ac:dyDescent="0.25">
      <c r="B86" s="2" t="s">
        <v>131</v>
      </c>
      <c r="G86" s="2" t="s">
        <v>117</v>
      </c>
      <c r="I86" s="29">
        <v>0</v>
      </c>
      <c r="K86" s="25" t="s">
        <v>130</v>
      </c>
      <c r="M86" s="68"/>
      <c r="O86" s="82">
        <f>'Controles ACM'!$I$60</f>
        <v>7.3456716231627306E-2</v>
      </c>
    </row>
    <row r="87" spans="2:19" x14ac:dyDescent="0.25">
      <c r="B87" s="2" t="s">
        <v>132</v>
      </c>
      <c r="G87" s="2" t="s">
        <v>117</v>
      </c>
      <c r="I87" s="29">
        <v>0</v>
      </c>
      <c r="K87" s="25" t="s">
        <v>130</v>
      </c>
      <c r="M87" s="68"/>
      <c r="O87" s="82">
        <f>'Controles ACM'!$I$60</f>
        <v>7.3456716231627306E-2</v>
      </c>
    </row>
    <row r="88" spans="2:19" x14ac:dyDescent="0.25">
      <c r="B88" s="2" t="s">
        <v>133</v>
      </c>
      <c r="G88" s="2" t="s">
        <v>117</v>
      </c>
      <c r="I88" s="27">
        <v>0</v>
      </c>
      <c r="K88" s="25" t="s">
        <v>130</v>
      </c>
      <c r="M88" s="68"/>
      <c r="O88" s="82">
        <f>'Controles ACM'!$I$60</f>
        <v>7.3456716231627306E-2</v>
      </c>
    </row>
    <row r="89" spans="2:19" x14ac:dyDescent="0.25">
      <c r="I89" s="28"/>
      <c r="K89" s="25"/>
      <c r="M89" s="97"/>
      <c r="O89" s="82"/>
    </row>
    <row r="90" spans="2:19" x14ac:dyDescent="0.25">
      <c r="I90" s="28"/>
      <c r="K90" s="25"/>
      <c r="M90" s="97"/>
      <c r="O90" s="82"/>
    </row>
    <row r="91" spans="2:19" x14ac:dyDescent="0.25">
      <c r="B91" s="15" t="s">
        <v>145</v>
      </c>
      <c r="I91" s="28"/>
      <c r="K91" s="25"/>
      <c r="M91" s="97"/>
      <c r="O91" s="82"/>
    </row>
    <row r="92" spans="2:19" x14ac:dyDescent="0.25">
      <c r="I92" s="28"/>
      <c r="K92" s="25"/>
      <c r="M92" s="97"/>
      <c r="O92" s="82"/>
    </row>
    <row r="93" spans="2:19" x14ac:dyDescent="0.25">
      <c r="B93" s="15" t="s">
        <v>128</v>
      </c>
      <c r="I93" s="28"/>
      <c r="K93" s="25"/>
      <c r="M93" s="97"/>
      <c r="O93" s="82"/>
    </row>
    <row r="94" spans="2:19" x14ac:dyDescent="0.25">
      <c r="B94" s="2" t="s">
        <v>129</v>
      </c>
      <c r="G94" s="2" t="s">
        <v>117</v>
      </c>
      <c r="I94" s="26">
        <v>2058.7540425531915</v>
      </c>
      <c r="K94" s="25" t="s">
        <v>146</v>
      </c>
      <c r="M94" s="68">
        <v>65</v>
      </c>
      <c r="O94" s="82">
        <f>'Controles ACM'!$I$60</f>
        <v>7.3456716231627306E-2</v>
      </c>
      <c r="R94" s="92"/>
      <c r="S94" s="93"/>
    </row>
    <row r="95" spans="2:19" x14ac:dyDescent="0.25">
      <c r="B95" s="2" t="s">
        <v>131</v>
      </c>
      <c r="G95" s="2" t="s">
        <v>117</v>
      </c>
      <c r="I95" s="29">
        <v>271.61288461538459</v>
      </c>
      <c r="K95" s="25" t="s">
        <v>146</v>
      </c>
      <c r="M95" s="68">
        <v>75</v>
      </c>
      <c r="O95" s="82">
        <f>'Controles ACM'!$I$60</f>
        <v>7.3456716231627306E-2</v>
      </c>
      <c r="R95" s="92"/>
      <c r="S95" s="93"/>
    </row>
    <row r="96" spans="2:19" x14ac:dyDescent="0.25">
      <c r="B96" s="2" t="s">
        <v>132</v>
      </c>
      <c r="G96" s="2" t="s">
        <v>117</v>
      </c>
      <c r="I96" s="29">
        <v>136.21730769230768</v>
      </c>
      <c r="K96" s="25" t="s">
        <v>146</v>
      </c>
      <c r="M96" s="68">
        <v>75</v>
      </c>
      <c r="O96" s="82">
        <f>'Controles ACM'!$I$60</f>
        <v>7.3456716231627306E-2</v>
      </c>
      <c r="R96" s="92"/>
      <c r="S96" s="93"/>
    </row>
    <row r="97" spans="2:19" x14ac:dyDescent="0.25">
      <c r="B97" s="2" t="s">
        <v>133</v>
      </c>
      <c r="G97" s="2" t="s">
        <v>117</v>
      </c>
      <c r="I97" s="27">
        <v>107.52857142857142</v>
      </c>
      <c r="K97" s="25" t="s">
        <v>146</v>
      </c>
      <c r="M97" s="68">
        <v>82.5</v>
      </c>
      <c r="O97" s="82">
        <f>'Controles ACM'!$I$60</f>
        <v>7.3456716231627306E-2</v>
      </c>
      <c r="R97" s="92"/>
      <c r="S97" s="93"/>
    </row>
    <row r="98" spans="2:19" x14ac:dyDescent="0.25">
      <c r="I98" s="28"/>
      <c r="K98" s="25"/>
      <c r="M98" s="97"/>
      <c r="O98" s="82"/>
    </row>
    <row r="99" spans="2:19" x14ac:dyDescent="0.25">
      <c r="B99" s="15" t="s">
        <v>134</v>
      </c>
      <c r="I99" s="28"/>
      <c r="K99" s="25"/>
      <c r="M99" s="97"/>
      <c r="O99" s="82"/>
    </row>
    <row r="100" spans="2:19" x14ac:dyDescent="0.25">
      <c r="B100" s="2" t="s">
        <v>129</v>
      </c>
      <c r="G100" s="2" t="s">
        <v>117</v>
      </c>
      <c r="I100" s="26">
        <v>0</v>
      </c>
      <c r="K100" s="25" t="s">
        <v>146</v>
      </c>
      <c r="M100" s="68"/>
      <c r="O100" s="82">
        <f>'Controles ACM'!$I$60</f>
        <v>7.3456716231627306E-2</v>
      </c>
    </row>
    <row r="101" spans="2:19" x14ac:dyDescent="0.25">
      <c r="B101" s="2" t="s">
        <v>131</v>
      </c>
      <c r="G101" s="2" t="s">
        <v>117</v>
      </c>
      <c r="I101" s="29">
        <v>0</v>
      </c>
      <c r="K101" s="25" t="s">
        <v>146</v>
      </c>
      <c r="M101" s="68"/>
      <c r="O101" s="82">
        <f>'Controles ACM'!$I$60</f>
        <v>7.3456716231627306E-2</v>
      </c>
    </row>
    <row r="102" spans="2:19" x14ac:dyDescent="0.25">
      <c r="B102" s="2" t="s">
        <v>132</v>
      </c>
      <c r="G102" s="2" t="s">
        <v>117</v>
      </c>
      <c r="I102" s="29">
        <v>0</v>
      </c>
      <c r="K102" s="25" t="s">
        <v>146</v>
      </c>
      <c r="M102" s="68"/>
      <c r="O102" s="82">
        <f>'Controles ACM'!$I$60</f>
        <v>7.3456716231627306E-2</v>
      </c>
    </row>
    <row r="103" spans="2:19" x14ac:dyDescent="0.25">
      <c r="B103" s="2" t="s">
        <v>133</v>
      </c>
      <c r="G103" s="2" t="s">
        <v>117</v>
      </c>
      <c r="I103" s="27">
        <v>0</v>
      </c>
      <c r="K103" s="25" t="s">
        <v>146</v>
      </c>
      <c r="M103" s="68"/>
      <c r="O103" s="82">
        <f>'Controles ACM'!$I$60</f>
        <v>7.3456716231627306E-2</v>
      </c>
    </row>
    <row r="104" spans="2:19" x14ac:dyDescent="0.25">
      <c r="I104" s="28"/>
      <c r="K104" s="25"/>
      <c r="M104" s="97"/>
      <c r="O104" s="82"/>
    </row>
    <row r="105" spans="2:19" x14ac:dyDescent="0.25">
      <c r="I105" s="28"/>
      <c r="K105" s="25"/>
      <c r="M105" s="97"/>
      <c r="O105" s="82"/>
    </row>
    <row r="106" spans="2:19" x14ac:dyDescent="0.25">
      <c r="B106" s="15" t="s">
        <v>147</v>
      </c>
      <c r="I106" s="28"/>
      <c r="K106" s="25"/>
      <c r="M106" s="97"/>
      <c r="O106" s="82"/>
    </row>
    <row r="107" spans="2:19" x14ac:dyDescent="0.25">
      <c r="I107" s="28"/>
      <c r="K107" s="25"/>
      <c r="M107" s="97"/>
      <c r="O107" s="82"/>
    </row>
    <row r="108" spans="2:19" x14ac:dyDescent="0.25">
      <c r="B108" s="15" t="s">
        <v>136</v>
      </c>
      <c r="I108" s="28"/>
      <c r="K108" s="25"/>
      <c r="M108" s="97"/>
      <c r="O108" s="82"/>
    </row>
    <row r="109" spans="2:19" x14ac:dyDescent="0.25">
      <c r="B109" s="2" t="s">
        <v>137</v>
      </c>
      <c r="G109" s="2" t="s">
        <v>117</v>
      </c>
      <c r="I109" s="26">
        <v>20.656735917873227</v>
      </c>
      <c r="K109" s="25" t="s">
        <v>130</v>
      </c>
      <c r="M109" s="68">
        <v>12354</v>
      </c>
      <c r="O109" s="82">
        <f>'Controles ACM'!$I$60</f>
        <v>7.3456716231627306E-2</v>
      </c>
      <c r="R109" s="92"/>
      <c r="S109" s="93"/>
    </row>
    <row r="110" spans="2:19" x14ac:dyDescent="0.25">
      <c r="B110" s="2" t="s">
        <v>138</v>
      </c>
      <c r="G110" s="2" t="s">
        <v>117</v>
      </c>
      <c r="I110" s="29">
        <v>2.2986339185637297</v>
      </c>
      <c r="K110" s="25" t="s">
        <v>130</v>
      </c>
      <c r="M110" s="68">
        <v>24135</v>
      </c>
      <c r="O110" s="82">
        <f>'Controles ACM'!$I$60</f>
        <v>7.3456716231627306E-2</v>
      </c>
      <c r="R110" s="92"/>
      <c r="S110" s="93"/>
    </row>
    <row r="111" spans="2:19" x14ac:dyDescent="0.25">
      <c r="B111" s="2" t="s">
        <v>139</v>
      </c>
      <c r="G111" s="2" t="s">
        <v>117</v>
      </c>
      <c r="I111" s="27">
        <v>0</v>
      </c>
      <c r="K111" s="25" t="s">
        <v>130</v>
      </c>
      <c r="M111" s="68">
        <v>38700.5</v>
      </c>
      <c r="O111" s="82">
        <f>'Controles ACM'!$I$60</f>
        <v>7.3456716231627306E-2</v>
      </c>
      <c r="R111" s="92"/>
      <c r="S111" s="93"/>
    </row>
    <row r="112" spans="2:19" x14ac:dyDescent="0.25">
      <c r="I112" s="28"/>
      <c r="K112" s="25"/>
      <c r="M112" s="48"/>
      <c r="O112" s="82"/>
    </row>
    <row r="113" spans="2:19" x14ac:dyDescent="0.25">
      <c r="B113" s="15" t="s">
        <v>140</v>
      </c>
      <c r="I113" s="28"/>
      <c r="K113" s="25"/>
      <c r="M113" s="97"/>
      <c r="O113" s="82"/>
    </row>
    <row r="114" spans="2:19" x14ac:dyDescent="0.25">
      <c r="B114" s="2" t="s">
        <v>137</v>
      </c>
      <c r="G114" s="2" t="s">
        <v>117</v>
      </c>
      <c r="I114" s="26">
        <v>1</v>
      </c>
      <c r="K114" s="25" t="s">
        <v>130</v>
      </c>
      <c r="M114" s="68">
        <v>12354</v>
      </c>
      <c r="O114" s="82">
        <f>'Controles ACM'!$I$60</f>
        <v>7.3456716231627306E-2</v>
      </c>
      <c r="R114" s="92"/>
      <c r="S114" s="93"/>
    </row>
    <row r="115" spans="2:19" x14ac:dyDescent="0.25">
      <c r="B115" s="2" t="s">
        <v>138</v>
      </c>
      <c r="G115" s="2" t="s">
        <v>117</v>
      </c>
      <c r="I115" s="29">
        <v>0</v>
      </c>
      <c r="K115" s="25" t="s">
        <v>130</v>
      </c>
      <c r="M115" s="68">
        <v>24135</v>
      </c>
      <c r="O115" s="82">
        <f>'Controles ACM'!$I$60</f>
        <v>7.3456716231627306E-2</v>
      </c>
      <c r="R115" s="92"/>
      <c r="S115" s="93"/>
    </row>
    <row r="116" spans="2:19" x14ac:dyDescent="0.25">
      <c r="B116" s="2" t="s">
        <v>139</v>
      </c>
      <c r="G116" s="2" t="s">
        <v>117</v>
      </c>
      <c r="I116" s="27">
        <v>0</v>
      </c>
      <c r="K116" s="25" t="s">
        <v>130</v>
      </c>
      <c r="M116" s="68">
        <v>38700.5</v>
      </c>
      <c r="O116" s="82">
        <f>'Controles ACM'!$I$60</f>
        <v>7.3456716231627306E-2</v>
      </c>
      <c r="R116" s="92"/>
      <c r="S116" s="93"/>
    </row>
    <row r="117" spans="2:19" x14ac:dyDescent="0.25">
      <c r="I117" s="28"/>
      <c r="K117" s="25"/>
      <c r="M117" s="48"/>
      <c r="O117" s="82"/>
    </row>
    <row r="118" spans="2:19" x14ac:dyDescent="0.25">
      <c r="B118" s="15" t="s">
        <v>141</v>
      </c>
      <c r="I118" s="28"/>
      <c r="K118" s="25"/>
      <c r="M118" s="97"/>
      <c r="O118" s="82"/>
    </row>
    <row r="119" spans="2:19" x14ac:dyDescent="0.25">
      <c r="B119" s="2" t="s">
        <v>137</v>
      </c>
      <c r="G119" s="2" t="s">
        <v>117</v>
      </c>
      <c r="I119" s="26">
        <v>7.5762136638709823</v>
      </c>
      <c r="K119" s="25" t="s">
        <v>130</v>
      </c>
      <c r="M119" s="68">
        <v>34410</v>
      </c>
      <c r="O119" s="82">
        <f>'Controles ACM'!$I$60</f>
        <v>7.3456716231627306E-2</v>
      </c>
      <c r="R119" s="92"/>
      <c r="S119" s="93"/>
    </row>
    <row r="120" spans="2:19" x14ac:dyDescent="0.25">
      <c r="B120" s="2" t="s">
        <v>138</v>
      </c>
      <c r="G120" s="2" t="s">
        <v>117</v>
      </c>
      <c r="I120" s="29">
        <v>1.7658505573248984</v>
      </c>
      <c r="K120" s="25" t="s">
        <v>130</v>
      </c>
      <c r="M120" s="68">
        <v>36345</v>
      </c>
      <c r="O120" s="82">
        <f>'Controles ACM'!$I$60</f>
        <v>7.3456716231627306E-2</v>
      </c>
      <c r="R120" s="92"/>
      <c r="S120" s="93"/>
    </row>
    <row r="121" spans="2:19" x14ac:dyDescent="0.25">
      <c r="B121" s="2" t="s">
        <v>142</v>
      </c>
      <c r="G121" s="2" t="s">
        <v>117</v>
      </c>
      <c r="I121" s="27">
        <v>4.2954293402506671</v>
      </c>
      <c r="K121" s="25" t="s">
        <v>130</v>
      </c>
      <c r="M121" s="68">
        <v>38700</v>
      </c>
      <c r="O121" s="82">
        <f>'Controles ACM'!$I$60</f>
        <v>7.3456716231627306E-2</v>
      </c>
      <c r="R121" s="92"/>
      <c r="S121" s="93"/>
    </row>
    <row r="122" spans="2:19" x14ac:dyDescent="0.25">
      <c r="I122" s="28"/>
      <c r="K122" s="25"/>
      <c r="M122" s="48"/>
      <c r="O122" s="82"/>
    </row>
    <row r="123" spans="2:19" x14ac:dyDescent="0.25">
      <c r="B123" s="15" t="s">
        <v>143</v>
      </c>
      <c r="I123" s="28"/>
      <c r="K123" s="25"/>
      <c r="M123" s="97"/>
      <c r="O123" s="82"/>
    </row>
    <row r="124" spans="2:19" x14ac:dyDescent="0.25">
      <c r="B124" s="2" t="s">
        <v>137</v>
      </c>
      <c r="G124" s="2" t="s">
        <v>117</v>
      </c>
      <c r="I124" s="26">
        <v>0</v>
      </c>
      <c r="K124" s="25" t="s">
        <v>130</v>
      </c>
      <c r="M124" s="68">
        <v>34410</v>
      </c>
      <c r="O124" s="82">
        <f>'Controles ACM'!$I$60</f>
        <v>7.3456716231627306E-2</v>
      </c>
      <c r="R124" s="92"/>
      <c r="S124" s="93"/>
    </row>
    <row r="125" spans="2:19" x14ac:dyDescent="0.25">
      <c r="B125" s="2" t="s">
        <v>138</v>
      </c>
      <c r="G125" s="2" t="s">
        <v>117</v>
      </c>
      <c r="I125" s="29">
        <v>0</v>
      </c>
      <c r="K125" s="25" t="s">
        <v>130</v>
      </c>
      <c r="M125" s="68">
        <v>36345</v>
      </c>
      <c r="O125" s="82">
        <f>'Controles ACM'!$I$60</f>
        <v>7.3456716231627306E-2</v>
      </c>
      <c r="R125" s="92"/>
      <c r="S125" s="93"/>
    </row>
    <row r="126" spans="2:19" x14ac:dyDescent="0.25">
      <c r="B126" s="2" t="s">
        <v>142</v>
      </c>
      <c r="G126" s="2" t="s">
        <v>117</v>
      </c>
      <c r="I126" s="27">
        <v>0</v>
      </c>
      <c r="K126" s="25" t="s">
        <v>130</v>
      </c>
      <c r="M126" s="68">
        <v>38700</v>
      </c>
      <c r="O126" s="82">
        <f>'Controles ACM'!$I$60</f>
        <v>7.3456716231627306E-2</v>
      </c>
      <c r="R126" s="92"/>
      <c r="S126" s="93"/>
    </row>
    <row r="127" spans="2:19" x14ac:dyDescent="0.25">
      <c r="I127" s="28"/>
      <c r="K127" s="25"/>
      <c r="M127" s="97"/>
      <c r="O127" s="82"/>
    </row>
    <row r="128" spans="2:19" x14ac:dyDescent="0.25">
      <c r="I128" s="28"/>
      <c r="K128" s="25"/>
      <c r="M128" s="97"/>
      <c r="O128" s="82"/>
    </row>
    <row r="129" spans="2:19" x14ac:dyDescent="0.25">
      <c r="B129" s="15" t="s">
        <v>148</v>
      </c>
      <c r="I129" s="28"/>
      <c r="K129" s="25"/>
      <c r="M129" s="97"/>
      <c r="O129" s="82"/>
    </row>
    <row r="130" spans="2:19" x14ac:dyDescent="0.25">
      <c r="I130" s="28"/>
      <c r="K130" s="25"/>
      <c r="M130" s="97"/>
      <c r="O130" s="82"/>
    </row>
    <row r="131" spans="2:19" x14ac:dyDescent="0.25">
      <c r="B131" s="15" t="s">
        <v>136</v>
      </c>
      <c r="I131" s="28"/>
      <c r="K131" s="25"/>
      <c r="M131" s="97"/>
      <c r="O131" s="82"/>
    </row>
    <row r="132" spans="2:19" x14ac:dyDescent="0.25">
      <c r="B132" s="2" t="s">
        <v>137</v>
      </c>
      <c r="G132" s="2" t="s">
        <v>117</v>
      </c>
      <c r="I132" s="26">
        <v>242.25379560389754</v>
      </c>
      <c r="K132" s="25" t="s">
        <v>130</v>
      </c>
      <c r="M132" s="68">
        <v>158</v>
      </c>
      <c r="O132" s="82">
        <f>'Controles ACM'!$I$60</f>
        <v>7.3456716231627306E-2</v>
      </c>
      <c r="R132" s="92"/>
      <c r="S132" s="93"/>
    </row>
    <row r="133" spans="2:19" x14ac:dyDescent="0.25">
      <c r="B133" s="2" t="s">
        <v>138</v>
      </c>
      <c r="G133" s="2" t="s">
        <v>117</v>
      </c>
      <c r="I133" s="29">
        <v>108.36803364879074</v>
      </c>
      <c r="K133" s="25" t="s">
        <v>130</v>
      </c>
      <c r="M133" s="68">
        <v>167</v>
      </c>
      <c r="O133" s="82">
        <f>'Controles ACM'!$I$60</f>
        <v>7.3456716231627306E-2</v>
      </c>
      <c r="R133" s="92"/>
      <c r="S133" s="93"/>
    </row>
    <row r="134" spans="2:19" x14ac:dyDescent="0.25">
      <c r="B134" s="2" t="s">
        <v>139</v>
      </c>
      <c r="G134" s="2" t="s">
        <v>117</v>
      </c>
      <c r="I134" s="27">
        <v>0</v>
      </c>
      <c r="K134" s="25" t="s">
        <v>130</v>
      </c>
      <c r="M134" s="68">
        <v>168</v>
      </c>
      <c r="O134" s="82">
        <f>'Controles ACM'!$I$60</f>
        <v>7.3456716231627306E-2</v>
      </c>
      <c r="R134" s="92"/>
      <c r="S134" s="93"/>
    </row>
    <row r="135" spans="2:19" x14ac:dyDescent="0.25">
      <c r="I135" s="28"/>
      <c r="K135" s="25"/>
      <c r="M135" s="48"/>
      <c r="O135" s="82"/>
    </row>
    <row r="136" spans="2:19" x14ac:dyDescent="0.25">
      <c r="B136" s="15" t="s">
        <v>140</v>
      </c>
      <c r="I136" s="28"/>
      <c r="K136" s="25"/>
      <c r="M136" s="97"/>
      <c r="O136" s="82"/>
    </row>
    <row r="137" spans="2:19" x14ac:dyDescent="0.25">
      <c r="B137" s="2" t="s">
        <v>137</v>
      </c>
      <c r="G137" s="2" t="s">
        <v>117</v>
      </c>
      <c r="I137" s="26">
        <v>0</v>
      </c>
      <c r="K137" s="25" t="s">
        <v>130</v>
      </c>
      <c r="M137" s="68">
        <v>158</v>
      </c>
      <c r="O137" s="82">
        <f>'Controles ACM'!$I$60</f>
        <v>7.3456716231627306E-2</v>
      </c>
      <c r="R137" s="92"/>
      <c r="S137" s="93"/>
    </row>
    <row r="138" spans="2:19" x14ac:dyDescent="0.25">
      <c r="B138" s="2" t="s">
        <v>138</v>
      </c>
      <c r="G138" s="2" t="s">
        <v>117</v>
      </c>
      <c r="I138" s="29">
        <v>0</v>
      </c>
      <c r="K138" s="25" t="s">
        <v>130</v>
      </c>
      <c r="M138" s="68">
        <v>167</v>
      </c>
      <c r="O138" s="82">
        <f>'Controles ACM'!$I$60</f>
        <v>7.3456716231627306E-2</v>
      </c>
      <c r="R138" s="92"/>
      <c r="S138" s="93"/>
    </row>
    <row r="139" spans="2:19" x14ac:dyDescent="0.25">
      <c r="B139" s="2" t="s">
        <v>139</v>
      </c>
      <c r="G139" s="2" t="s">
        <v>117</v>
      </c>
      <c r="I139" s="27">
        <v>0</v>
      </c>
      <c r="K139" s="25" t="s">
        <v>130</v>
      </c>
      <c r="M139" s="68">
        <v>168</v>
      </c>
      <c r="O139" s="82">
        <f>'Controles ACM'!$I$60</f>
        <v>7.3456716231627306E-2</v>
      </c>
      <c r="R139" s="92"/>
      <c r="S139" s="93"/>
    </row>
    <row r="140" spans="2:19" x14ac:dyDescent="0.25">
      <c r="I140" s="28"/>
      <c r="K140" s="25"/>
      <c r="M140" s="48"/>
      <c r="O140" s="82"/>
    </row>
    <row r="141" spans="2:19" x14ac:dyDescent="0.25">
      <c r="B141" s="15" t="s">
        <v>141</v>
      </c>
      <c r="I141" s="28"/>
      <c r="K141" s="25"/>
      <c r="M141" s="97"/>
      <c r="O141" s="82"/>
    </row>
    <row r="142" spans="2:19" x14ac:dyDescent="0.25">
      <c r="B142" s="2" t="s">
        <v>137</v>
      </c>
      <c r="G142" s="2" t="s">
        <v>117</v>
      </c>
      <c r="I142" s="26">
        <v>421.99248049628721</v>
      </c>
      <c r="K142" s="25" t="s">
        <v>130</v>
      </c>
      <c r="M142" s="68">
        <v>165.3</v>
      </c>
      <c r="O142" s="82">
        <f>'Controles ACM'!$I$60</f>
        <v>7.3456716231627306E-2</v>
      </c>
      <c r="R142" s="92"/>
      <c r="S142" s="93"/>
    </row>
    <row r="143" spans="2:19" x14ac:dyDescent="0.25">
      <c r="B143" s="2" t="s">
        <v>138</v>
      </c>
      <c r="G143" s="2" t="s">
        <v>117</v>
      </c>
      <c r="I143" s="29">
        <v>280.1482282169377</v>
      </c>
      <c r="K143" s="25" t="s">
        <v>130</v>
      </c>
      <c r="M143" s="68">
        <v>168</v>
      </c>
      <c r="O143" s="82">
        <f>'Controles ACM'!$I$60</f>
        <v>7.3456716231627306E-2</v>
      </c>
      <c r="R143" s="92"/>
      <c r="S143" s="93"/>
    </row>
    <row r="144" spans="2:19" x14ac:dyDescent="0.25">
      <c r="B144" s="2" t="s">
        <v>142</v>
      </c>
      <c r="G144" s="2" t="s">
        <v>117</v>
      </c>
      <c r="I144" s="27">
        <v>537</v>
      </c>
      <c r="K144" s="25" t="s">
        <v>130</v>
      </c>
      <c r="M144" s="68">
        <v>170</v>
      </c>
      <c r="O144" s="82">
        <f>'Controles ACM'!$I$60</f>
        <v>7.3456716231627306E-2</v>
      </c>
      <c r="R144" s="92"/>
      <c r="S144" s="93"/>
    </row>
    <row r="145" spans="2:19" x14ac:dyDescent="0.25">
      <c r="I145" s="28"/>
      <c r="K145" s="25"/>
      <c r="M145" s="48"/>
      <c r="O145" s="82"/>
    </row>
    <row r="146" spans="2:19" x14ac:dyDescent="0.25">
      <c r="B146" s="15" t="s">
        <v>143</v>
      </c>
      <c r="I146" s="28"/>
      <c r="K146" s="25"/>
      <c r="M146" s="97"/>
      <c r="O146" s="82"/>
    </row>
    <row r="147" spans="2:19" x14ac:dyDescent="0.25">
      <c r="B147" s="2" t="s">
        <v>137</v>
      </c>
      <c r="G147" s="2" t="s">
        <v>117</v>
      </c>
      <c r="I147" s="26">
        <v>0</v>
      </c>
      <c r="K147" s="25" t="s">
        <v>130</v>
      </c>
      <c r="M147" s="68">
        <v>165.3</v>
      </c>
      <c r="O147" s="82">
        <f>'Controles ACM'!$I$60</f>
        <v>7.3456716231627306E-2</v>
      </c>
      <c r="R147" s="92"/>
      <c r="S147" s="93"/>
    </row>
    <row r="148" spans="2:19" x14ac:dyDescent="0.25">
      <c r="B148" s="2" t="s">
        <v>138</v>
      </c>
      <c r="G148" s="2" t="s">
        <v>117</v>
      </c>
      <c r="I148" s="29">
        <v>0</v>
      </c>
      <c r="K148" s="25" t="s">
        <v>130</v>
      </c>
      <c r="M148" s="68">
        <v>168</v>
      </c>
      <c r="O148" s="82">
        <f>'Controles ACM'!$I$60</f>
        <v>7.3456716231627306E-2</v>
      </c>
      <c r="R148" s="92"/>
      <c r="S148" s="93"/>
    </row>
    <row r="149" spans="2:19" x14ac:dyDescent="0.25">
      <c r="B149" s="2" t="s">
        <v>142</v>
      </c>
      <c r="G149" s="2" t="s">
        <v>117</v>
      </c>
      <c r="I149" s="27">
        <v>0</v>
      </c>
      <c r="K149" s="25" t="s">
        <v>130</v>
      </c>
      <c r="M149" s="68">
        <v>170</v>
      </c>
      <c r="O149" s="82">
        <f>'Controles ACM'!$I$60</f>
        <v>7.3456716231627306E-2</v>
      </c>
      <c r="R149" s="92"/>
      <c r="S149" s="93"/>
    </row>
    <row r="150" spans="2:19" x14ac:dyDescent="0.25">
      <c r="I150" s="28"/>
      <c r="K150" s="25"/>
      <c r="M150" s="48"/>
      <c r="O150" s="48"/>
    </row>
    <row r="151" spans="2:19" x14ac:dyDescent="0.25">
      <c r="I151" s="28"/>
      <c r="K151" s="25"/>
      <c r="M151" s="48"/>
      <c r="O151" s="48"/>
    </row>
    <row r="152" spans="2:19" x14ac:dyDescent="0.25">
      <c r="I152" s="28"/>
      <c r="K152" s="25"/>
      <c r="M152" s="48"/>
      <c r="O152" s="48"/>
    </row>
    <row r="153" spans="2:19" x14ac:dyDescent="0.25">
      <c r="I153" s="28"/>
      <c r="K153" s="25"/>
      <c r="O153" s="48"/>
    </row>
    <row r="154" spans="2:19" x14ac:dyDescent="0.25">
      <c r="I154" s="28"/>
      <c r="K154" s="25"/>
      <c r="O154" s="48"/>
    </row>
    <row r="155" spans="2:19" x14ac:dyDescent="0.25">
      <c r="I155" s="28"/>
      <c r="K155" s="25"/>
      <c r="O155" s="48"/>
    </row>
    <row r="156" spans="2:19" x14ac:dyDescent="0.25">
      <c r="I156" s="28"/>
      <c r="K156" s="25"/>
      <c r="O156" s="48"/>
    </row>
    <row r="178" spans="9:9" x14ac:dyDescent="0.25">
      <c r="I178" s="49"/>
    </row>
  </sheetData>
  <phoneticPr fontId="33" type="noConversion"/>
  <conditionalFormatting sqref="D8:D9">
    <cfRule type="containsText" dxfId="9" priority="1" operator="containsText" text="niet">
      <formula>NOT(ISERROR(SEARCH("niet",D8)))</formula>
    </cfRule>
    <cfRule type="endsWith" dxfId="8" priority="2" operator="endsWith" text="Voldoet">
      <formula>RIGHT(D8,LEN("Voldoet"))="Voldoet"</formula>
    </cfRule>
  </conditionalFormatting>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A7DC44-EDE6-472C-B9EF-9DD5A2A95476}">
  <sheetPr>
    <tabColor theme="0" tint="-4.9989318521683403E-2"/>
  </sheetPr>
  <dimension ref="A1"/>
  <sheetViews>
    <sheetView showGridLines="0" zoomScale="85" zoomScaleNormal="85" workbookViewId="0"/>
  </sheetViews>
  <sheetFormatPr defaultColWidth="9.109375" defaultRowHeight="13.2" x14ac:dyDescent="0.25"/>
  <cols>
    <col min="1" max="16384" width="9.109375" style="78"/>
  </cols>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CC"/>
  </sheetPr>
  <dimension ref="B2:T65"/>
  <sheetViews>
    <sheetView showGridLines="0" zoomScale="85" zoomScaleNormal="85" workbookViewId="0">
      <pane xSplit="5" ySplit="8" topLeftCell="F9" activePane="bottomRight" state="frozen"/>
      <selection pane="topRight" activeCell="N50" sqref="M50:N50"/>
      <selection pane="bottomLeft" activeCell="N50" sqref="M50:N50"/>
      <selection pane="bottomRight" activeCell="F9" sqref="F9"/>
    </sheetView>
  </sheetViews>
  <sheetFormatPr defaultColWidth="9.109375" defaultRowHeight="13.2" x14ac:dyDescent="0.25"/>
  <cols>
    <col min="1" max="1" width="2.88671875" style="2" customWidth="1"/>
    <col min="2" max="2" width="60.5546875" style="2" customWidth="1"/>
    <col min="3" max="5" width="4.5546875" style="2" customWidth="1"/>
    <col min="6" max="6" width="2.6640625" style="2" customWidth="1"/>
    <col min="7" max="7" width="13.33203125" style="2" bestFit="1" customWidth="1"/>
    <col min="8" max="8" width="2.6640625" style="2" customWidth="1"/>
    <col min="9" max="9" width="31.33203125" style="2" bestFit="1" customWidth="1"/>
    <col min="10" max="10" width="2.6640625" style="2" customWidth="1"/>
    <col min="11" max="11" width="15.44140625" style="2" bestFit="1" customWidth="1"/>
    <col min="12" max="12" width="2.6640625" style="2" customWidth="1"/>
    <col min="13" max="13" width="15.33203125" style="2" bestFit="1" customWidth="1"/>
    <col min="14" max="14" width="2.6640625" style="2" customWidth="1"/>
    <col min="15" max="15" width="12.5546875" style="2" customWidth="1"/>
    <col min="16" max="16" width="2.6640625" style="2" customWidth="1"/>
    <col min="17" max="17" width="12.5546875" style="2" customWidth="1"/>
    <col min="18" max="18" width="2.6640625" style="2" customWidth="1"/>
    <col min="19" max="19" width="17.109375" style="2" customWidth="1"/>
    <col min="20" max="20" width="2.6640625" style="2" customWidth="1"/>
    <col min="21" max="21" width="13.6640625" style="2" customWidth="1"/>
    <col min="22" max="22" width="2.6640625" style="2" customWidth="1"/>
    <col min="23" max="37" width="13.6640625" style="2" customWidth="1"/>
    <col min="38" max="16384" width="9.109375" style="2"/>
  </cols>
  <sheetData>
    <row r="2" spans="2:19" s="12" customFormat="1" ht="17.399999999999999" x14ac:dyDescent="0.25">
      <c r="B2" s="12" t="s">
        <v>96</v>
      </c>
    </row>
    <row r="4" spans="2:19" x14ac:dyDescent="0.25">
      <c r="B4" s="15" t="s">
        <v>97</v>
      </c>
      <c r="C4" s="1"/>
      <c r="D4" s="1"/>
    </row>
    <row r="5" spans="2:19" x14ac:dyDescent="0.25">
      <c r="B5" s="2" t="s">
        <v>149</v>
      </c>
      <c r="C5" s="98"/>
      <c r="D5" s="98"/>
      <c r="G5" s="13"/>
      <c r="K5" s="13"/>
    </row>
    <row r="7" spans="2:19" s="5" customFormat="1" x14ac:dyDescent="0.25">
      <c r="B7" s="5" t="s">
        <v>150</v>
      </c>
      <c r="G7" s="5" t="s">
        <v>110</v>
      </c>
      <c r="I7" s="5" t="s">
        <v>151</v>
      </c>
      <c r="K7" s="5" t="s">
        <v>152</v>
      </c>
      <c r="M7" s="5" t="s">
        <v>153</v>
      </c>
      <c r="S7" s="5" t="s">
        <v>154</v>
      </c>
    </row>
    <row r="9" spans="2:19" x14ac:dyDescent="0.25">
      <c r="Q9" s="32"/>
    </row>
    <row r="10" spans="2:19" s="5" customFormat="1" x14ac:dyDescent="0.25">
      <c r="B10" s="5" t="s">
        <v>155</v>
      </c>
    </row>
    <row r="11" spans="2:19" x14ac:dyDescent="0.25">
      <c r="B11" s="15"/>
    </row>
    <row r="12" spans="2:19" x14ac:dyDescent="0.25">
      <c r="B12" s="15" t="s">
        <v>156</v>
      </c>
      <c r="D12" s="34"/>
      <c r="G12" s="33" t="s">
        <v>157</v>
      </c>
      <c r="I12" s="35">
        <v>460542580.45136356</v>
      </c>
      <c r="K12" s="33"/>
      <c r="M12" s="2" t="s">
        <v>158</v>
      </c>
    </row>
    <row r="13" spans="2:19" x14ac:dyDescent="0.25">
      <c r="D13" s="36"/>
      <c r="G13" s="36"/>
      <c r="I13" s="36"/>
      <c r="K13" s="36"/>
    </row>
    <row r="14" spans="2:19" x14ac:dyDescent="0.25">
      <c r="B14" s="2" t="s">
        <v>159</v>
      </c>
      <c r="D14" s="37"/>
      <c r="G14" s="33" t="s">
        <v>157</v>
      </c>
      <c r="I14" s="31">
        <f>SUMPRODUCT(Tarievenvoorstel!I20:I21,Tarievenvoorstel!M20:M21)</f>
        <v>295405830.93996149</v>
      </c>
      <c r="K14" s="36"/>
    </row>
    <row r="15" spans="2:19" x14ac:dyDescent="0.25">
      <c r="B15" s="2" t="s">
        <v>160</v>
      </c>
      <c r="D15" s="37"/>
      <c r="G15" s="33" t="s">
        <v>157</v>
      </c>
      <c r="I15" s="31">
        <f>SUMPRODUCT(Tarievenvoorstel!I24:I25,Tarievenvoorstel!M24:M25)</f>
        <v>22014672.245253604</v>
      </c>
      <c r="K15" s="36"/>
    </row>
    <row r="16" spans="2:19" x14ac:dyDescent="0.25">
      <c r="B16" s="2" t="s">
        <v>161</v>
      </c>
      <c r="D16" s="37"/>
      <c r="G16" s="33" t="s">
        <v>157</v>
      </c>
      <c r="I16" s="31">
        <f>SUMPRODUCT(Tarievenvoorstel!I28:I31,Tarievenvoorstel!M28:M31)</f>
        <v>23964873.175884504</v>
      </c>
      <c r="K16" s="36"/>
    </row>
    <row r="17" spans="2:13" x14ac:dyDescent="0.25">
      <c r="B17" s="15" t="s">
        <v>162</v>
      </c>
      <c r="D17" s="37"/>
      <c r="G17" s="33" t="s">
        <v>157</v>
      </c>
      <c r="I17" s="46">
        <f>SUM(I14:I16)</f>
        <v>341385376.3610996</v>
      </c>
      <c r="K17" s="36"/>
    </row>
    <row r="18" spans="2:13" x14ac:dyDescent="0.25">
      <c r="D18" s="33"/>
      <c r="G18" s="36"/>
      <c r="I18" s="38"/>
      <c r="K18" s="36"/>
    </row>
    <row r="19" spans="2:13" x14ac:dyDescent="0.25">
      <c r="B19" s="2" t="s">
        <v>163</v>
      </c>
      <c r="D19" s="37"/>
      <c r="G19" s="33" t="s">
        <v>157</v>
      </c>
      <c r="I19" s="31">
        <f>SUMPRODUCT(Tarievenvoorstel!I41:I44,Tarievenvoorstel!M41:M44)+SUMPRODUCT(Tarievenvoorstel!I47:I50,Tarievenvoorstel!M47:M50)+SUMPRODUCT(Tarievenvoorstel!I79:I82,Tarievenvoorstel!M79:M82)+SUMPRODUCT(Tarievenvoorstel!I85:I88,Tarievenvoorstel!M85:M88)+SUMPRODUCT(Tarievenvoorstel!I94:I97,Tarievenvoorstel!M94:M97)+SUMPRODUCT(Tarievenvoorstel!I100:I103,Tarievenvoorstel!M100:M103)</f>
        <v>111602190.74854869</v>
      </c>
      <c r="K19" s="36"/>
    </row>
    <row r="20" spans="2:13" x14ac:dyDescent="0.25">
      <c r="B20" s="2" t="s">
        <v>164</v>
      </c>
      <c r="D20" s="37"/>
      <c r="G20" s="33" t="s">
        <v>157</v>
      </c>
      <c r="I20" s="31">
        <f>SUMPRODUCT(Tarievenvoorstel!I56:I58,Tarievenvoorstel!M56:M58)+SUMPRODUCT(Tarievenvoorstel!I61:I63,Tarievenvoorstel!M61:M63)+SUMPRODUCT(Tarievenvoorstel!I66:I68,Tarievenvoorstel!M66:M68)+SUMPRODUCT(Tarievenvoorstel!I71:I73,Tarievenvoorstel!M71:M73)+SUMPRODUCT(Tarievenvoorstel!I109:I111,Tarievenvoorstel!M109:M111)+SUMPRODUCT(Tarievenvoorstel!I114:I116,Tarievenvoorstel!M114:M116)+SUMPRODUCT(Tarievenvoorstel!I119:I121,Tarievenvoorstel!M119:M121)+SUMPRODUCT(Tarievenvoorstel!I124:I126,Tarievenvoorstel!M124:M126)+SUMPRODUCT(Tarievenvoorstel!I132:I134,Tarievenvoorstel!M132:M134)+SUMPRODUCT(Tarievenvoorstel!I137:I139,Tarievenvoorstel!M137:M139)+SUMPRODUCT(Tarievenvoorstel!I142:I144,Tarievenvoorstel!M142:M144)+SUMPRODUCT(Tarievenvoorstel!I147:I149,Tarievenvoorstel!M147:M149)</f>
        <v>7555012.7722176611</v>
      </c>
      <c r="K20" s="36"/>
    </row>
    <row r="21" spans="2:13" x14ac:dyDescent="0.25">
      <c r="B21" s="15" t="s">
        <v>165</v>
      </c>
      <c r="D21" s="37"/>
      <c r="G21" s="33" t="s">
        <v>157</v>
      </c>
      <c r="I21" s="46">
        <f>SUM(I19:I20)</f>
        <v>119157203.52076635</v>
      </c>
      <c r="K21" s="36"/>
    </row>
    <row r="22" spans="2:13" x14ac:dyDescent="0.25">
      <c r="D22" s="33"/>
      <c r="G22" s="36"/>
      <c r="I22" s="38"/>
      <c r="K22" s="36"/>
    </row>
    <row r="23" spans="2:13" x14ac:dyDescent="0.25">
      <c r="B23" s="15" t="s">
        <v>166</v>
      </c>
      <c r="D23" s="37"/>
      <c r="G23" s="33" t="s">
        <v>157</v>
      </c>
      <c r="I23" s="31">
        <f>SUM(I14:I16,I19:I20)</f>
        <v>460542579.88186598</v>
      </c>
      <c r="K23" s="33"/>
    </row>
    <row r="24" spans="2:13" x14ac:dyDescent="0.25">
      <c r="B24" s="15"/>
      <c r="D24" s="37"/>
      <c r="G24" s="33"/>
      <c r="I24" s="65"/>
      <c r="K24" s="33"/>
    </row>
    <row r="25" spans="2:13" x14ac:dyDescent="0.25">
      <c r="B25" s="15" t="s">
        <v>107</v>
      </c>
      <c r="D25" s="37"/>
      <c r="G25" s="33"/>
      <c r="I25" s="31">
        <f>I12-I23</f>
        <v>0.56949758529663086</v>
      </c>
      <c r="K25" s="33"/>
    </row>
    <row r="26" spans="2:13" x14ac:dyDescent="0.25">
      <c r="D26" s="37"/>
      <c r="G26" s="33"/>
      <c r="I26" s="39"/>
      <c r="K26" s="33"/>
    </row>
    <row r="27" spans="2:13" x14ac:dyDescent="0.25">
      <c r="B27" s="15" t="s">
        <v>104</v>
      </c>
      <c r="C27" s="40"/>
      <c r="D27" s="40"/>
      <c r="I27" s="17" t="str">
        <f>IF(I23&gt;I12, "TARIEVENVOORSTEL VOLDOET NIET", "TARIEVENVOORSTEL VOLDOET")</f>
        <v>TARIEVENVOORSTEL VOLDOET</v>
      </c>
    </row>
    <row r="29" spans="2:13" s="5" customFormat="1" x14ac:dyDescent="0.25">
      <c r="B29" s="5" t="s">
        <v>167</v>
      </c>
    </row>
    <row r="31" spans="2:13" x14ac:dyDescent="0.25">
      <c r="B31" s="2" t="s">
        <v>168</v>
      </c>
      <c r="G31" s="2" t="s">
        <v>117</v>
      </c>
      <c r="I31" s="35">
        <v>11852065.355462976</v>
      </c>
      <c r="M31" s="2" t="s">
        <v>169</v>
      </c>
    </row>
    <row r="33" spans="2:20" x14ac:dyDescent="0.25">
      <c r="B33" s="2" t="s">
        <v>170</v>
      </c>
      <c r="G33" s="2" t="s">
        <v>117</v>
      </c>
      <c r="I33" s="46">
        <f>SUM(Tarievenvoorstel!I20:I21,Tarievenvoorstel!I24:I25,Tarievenvoorstel!I28:I31,Tarievenvoorstel!I41:I44,Tarievenvoorstel!I47:I50,Tarievenvoorstel!I56:I58,Tarievenvoorstel!I61:I63,Tarievenvoorstel!I66:I68,Tarievenvoorstel!I71:I73,Tarievenvoorstel!I79:I82,Tarievenvoorstel!I85:I88,Tarievenvoorstel!I94:I97,Tarievenvoorstel!I100:I103,Tarievenvoorstel!I109:I111,Tarievenvoorstel!I114:I116,Tarievenvoorstel!I119:I121,Tarievenvoorstel!I124:I126,Tarievenvoorstel!I132:I134,Tarievenvoorstel!I137:I139,Tarievenvoorstel!I142:I144,Tarievenvoorstel!I147:I149)</f>
        <v>11852065.355462978</v>
      </c>
    </row>
    <row r="35" spans="2:20" x14ac:dyDescent="0.25">
      <c r="B35" s="2" t="s">
        <v>99</v>
      </c>
      <c r="I35" s="17" t="str">
        <f>IF(I31=I33, "REKENVOLUME VOLDOET", "REKENVOLUME VOLDOET NIET")</f>
        <v>REKENVOLUME VOLDOET</v>
      </c>
    </row>
    <row r="37" spans="2:20" s="5" customFormat="1" x14ac:dyDescent="0.25">
      <c r="B37" s="5" t="s">
        <v>171</v>
      </c>
    </row>
    <row r="39" spans="2:20" x14ac:dyDescent="0.25">
      <c r="B39" s="2" t="s">
        <v>172</v>
      </c>
      <c r="G39" s="33" t="s">
        <v>173</v>
      </c>
      <c r="H39" s="37"/>
      <c r="I39" s="35">
        <v>295051339.94222301</v>
      </c>
      <c r="J39" s="25"/>
      <c r="K39" s="36"/>
      <c r="L39" s="37"/>
      <c r="M39" s="33" t="s">
        <v>174</v>
      </c>
      <c r="T39" s="90"/>
    </row>
    <row r="40" spans="2:20" x14ac:dyDescent="0.25">
      <c r="G40" s="33"/>
      <c r="H40" s="37"/>
      <c r="I40" s="44"/>
      <c r="J40" s="25"/>
      <c r="K40" s="36"/>
      <c r="L40" s="37"/>
      <c r="M40" s="33"/>
    </row>
    <row r="41" spans="2:20" x14ac:dyDescent="0.25">
      <c r="B41" s="2" t="s">
        <v>175</v>
      </c>
      <c r="G41" s="33" t="s">
        <v>173</v>
      </c>
      <c r="H41" s="37"/>
      <c r="I41" s="41">
        <v>274311451.23916179</v>
      </c>
      <c r="J41" s="25"/>
      <c r="K41" s="36"/>
      <c r="L41" s="37"/>
      <c r="M41" s="33" t="s">
        <v>174</v>
      </c>
    </row>
    <row r="42" spans="2:20" x14ac:dyDescent="0.25">
      <c r="B42" s="2" t="s">
        <v>176</v>
      </c>
      <c r="G42" s="33" t="s">
        <v>173</v>
      </c>
      <c r="H42" s="37"/>
      <c r="I42" s="42">
        <v>38064841.47125265</v>
      </c>
      <c r="J42" s="25"/>
      <c r="K42" s="36"/>
      <c r="L42" s="37"/>
      <c r="M42" s="33" t="s">
        <v>174</v>
      </c>
    </row>
    <row r="43" spans="2:20" x14ac:dyDescent="0.25">
      <c r="B43" s="2" t="s">
        <v>177</v>
      </c>
      <c r="G43" s="33" t="s">
        <v>173</v>
      </c>
      <c r="H43" s="37"/>
      <c r="I43" s="31">
        <f>I41-I42</f>
        <v>236246609.76790914</v>
      </c>
      <c r="J43" s="33"/>
      <c r="K43" s="36"/>
      <c r="L43" s="37"/>
      <c r="M43" s="33"/>
    </row>
    <row r="44" spans="2:20" x14ac:dyDescent="0.25">
      <c r="G44" s="36"/>
      <c r="H44" s="37"/>
      <c r="I44" s="39"/>
      <c r="J44" s="33"/>
      <c r="K44" s="36"/>
      <c r="L44" s="37"/>
    </row>
    <row r="45" spans="2:20" x14ac:dyDescent="0.25">
      <c r="B45" s="2" t="s">
        <v>178</v>
      </c>
      <c r="G45" s="33" t="s">
        <v>157</v>
      </c>
      <c r="H45" s="37"/>
      <c r="I45" s="45">
        <v>341384805.92152077</v>
      </c>
      <c r="J45" s="25"/>
      <c r="K45" s="36"/>
      <c r="L45" s="37"/>
      <c r="M45" s="2" t="s">
        <v>179</v>
      </c>
    </row>
    <row r="46" spans="2:20" x14ac:dyDescent="0.25">
      <c r="G46" s="36"/>
      <c r="H46" s="37"/>
      <c r="I46" s="39"/>
      <c r="J46" s="25"/>
      <c r="K46" s="36"/>
      <c r="L46" s="37"/>
    </row>
    <row r="47" spans="2:20" x14ac:dyDescent="0.25">
      <c r="B47" s="15" t="s">
        <v>180</v>
      </c>
      <c r="G47" s="36"/>
      <c r="H47" s="37"/>
      <c r="I47" s="43">
        <v>0</v>
      </c>
      <c r="J47" s="25"/>
      <c r="K47" s="36" t="s">
        <v>181</v>
      </c>
      <c r="L47" s="37"/>
    </row>
    <row r="48" spans="2:20" x14ac:dyDescent="0.25">
      <c r="B48" s="15" t="s">
        <v>182</v>
      </c>
      <c r="G48" s="36" t="s">
        <v>183</v>
      </c>
      <c r="H48" s="36"/>
      <c r="I48" s="79">
        <f>(I45/I39-1)/(I43/I41)</f>
        <v>0.18233731294293748</v>
      </c>
      <c r="J48" s="36"/>
      <c r="K48" s="36" t="s">
        <v>184</v>
      </c>
      <c r="L48" s="36"/>
    </row>
    <row r="49" spans="2:13" x14ac:dyDescent="0.25">
      <c r="B49" s="15" t="s">
        <v>185</v>
      </c>
      <c r="G49" s="36" t="s">
        <v>183</v>
      </c>
      <c r="H49" s="36"/>
      <c r="I49" s="79">
        <f>I45/I39-1</f>
        <v>0.15703526711104177</v>
      </c>
      <c r="J49" s="36"/>
      <c r="K49" s="36" t="s">
        <v>186</v>
      </c>
      <c r="L49" s="36"/>
    </row>
    <row r="51" spans="2:13" s="5" customFormat="1" x14ac:dyDescent="0.25">
      <c r="B51" s="5" t="s">
        <v>187</v>
      </c>
    </row>
    <row r="53" spans="2:13" x14ac:dyDescent="0.25">
      <c r="B53" s="2" t="s">
        <v>188</v>
      </c>
      <c r="G53" s="33" t="s">
        <v>173</v>
      </c>
      <c r="I53" s="41">
        <v>92699231.305713445</v>
      </c>
      <c r="M53" s="33" t="s">
        <v>174</v>
      </c>
    </row>
    <row r="54" spans="2:13" x14ac:dyDescent="0.25">
      <c r="B54" s="2" t="s">
        <v>189</v>
      </c>
      <c r="G54" s="33" t="s">
        <v>157</v>
      </c>
      <c r="I54" s="42">
        <v>110627234.36498649</v>
      </c>
      <c r="M54" s="2" t="s">
        <v>190</v>
      </c>
    </row>
    <row r="55" spans="2:13" x14ac:dyDescent="0.25">
      <c r="I55" s="44"/>
    </row>
    <row r="56" spans="2:13" x14ac:dyDescent="0.25">
      <c r="B56" s="2" t="s">
        <v>191</v>
      </c>
      <c r="G56" s="33" t="s">
        <v>173</v>
      </c>
      <c r="I56" s="41">
        <v>7946794.7201474681</v>
      </c>
      <c r="M56" s="33" t="s">
        <v>174</v>
      </c>
    </row>
    <row r="57" spans="2:13" x14ac:dyDescent="0.25">
      <c r="B57" s="2" t="s">
        <v>192</v>
      </c>
      <c r="G57" s="33" t="s">
        <v>157</v>
      </c>
      <c r="I57" s="42">
        <v>8530540.1648563351</v>
      </c>
      <c r="M57" s="2" t="s">
        <v>193</v>
      </c>
    </row>
    <row r="58" spans="2:13" x14ac:dyDescent="0.25">
      <c r="I58" s="44"/>
    </row>
    <row r="59" spans="2:13" x14ac:dyDescent="0.25">
      <c r="B59" s="15" t="s">
        <v>194</v>
      </c>
      <c r="G59" s="2" t="s">
        <v>183</v>
      </c>
      <c r="I59" s="79">
        <f>(I54/I53)-1</f>
        <v>0.19339969497857168</v>
      </c>
      <c r="K59" s="2" t="s">
        <v>195</v>
      </c>
      <c r="M59" s="80"/>
    </row>
    <row r="60" spans="2:13" x14ac:dyDescent="0.25">
      <c r="B60" s="15" t="s">
        <v>196</v>
      </c>
      <c r="G60" s="2" t="s">
        <v>183</v>
      </c>
      <c r="I60" s="79">
        <f>I57/I56-1</f>
        <v>7.3456716231627306E-2</v>
      </c>
      <c r="K60" s="2" t="s">
        <v>197</v>
      </c>
      <c r="M60" s="81"/>
    </row>
    <row r="63" spans="2:13" x14ac:dyDescent="0.25">
      <c r="I63" s="81"/>
    </row>
    <row r="65" spans="9:9" x14ac:dyDescent="0.25">
      <c r="I65" s="81"/>
    </row>
  </sheetData>
  <phoneticPr fontId="33" type="noConversion"/>
  <conditionalFormatting sqref="I27">
    <cfRule type="cellIs" dxfId="7" priority="1" stopIfTrue="1" operator="equal">
      <formula>"NORMVOLUME VOLDOET NIET"</formula>
    </cfRule>
  </conditionalFormatting>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0" tint="-4.9989318521683403E-2"/>
  </sheetPr>
  <dimension ref="A1"/>
  <sheetViews>
    <sheetView showGridLines="0" zoomScale="85" zoomScaleNormal="85" workbookViewId="0"/>
  </sheetViews>
  <sheetFormatPr defaultColWidth="9.109375" defaultRowHeight="13.2" x14ac:dyDescent="0.25"/>
  <cols>
    <col min="1" max="16384" width="9.109375" style="14"/>
  </cols>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CCC8D9"/>
  </sheetPr>
  <dimension ref="B2:B41"/>
  <sheetViews>
    <sheetView showGridLines="0" zoomScale="85" zoomScaleNormal="85" workbookViewId="0">
      <pane ySplit="3" topLeftCell="A4" activePane="bottomLeft" state="frozen"/>
      <selection activeCell="N50" sqref="M50:N50"/>
      <selection pane="bottomLeft" activeCell="A4" sqref="A4"/>
    </sheetView>
  </sheetViews>
  <sheetFormatPr defaultColWidth="9.109375" defaultRowHeight="13.2" x14ac:dyDescent="0.25"/>
  <cols>
    <col min="1" max="1" width="2.88671875" style="2" customWidth="1"/>
    <col min="2" max="2" width="112.33203125" style="2" customWidth="1"/>
    <col min="3" max="21" width="12.5546875" style="2" customWidth="1"/>
    <col min="22" max="24" width="2.6640625" style="2" customWidth="1"/>
    <col min="25" max="39" width="13.6640625" style="2" customWidth="1"/>
    <col min="40" max="16384" width="9.109375" style="2"/>
  </cols>
  <sheetData>
    <row r="2" spans="2:2" s="12" customFormat="1" ht="17.399999999999999" x14ac:dyDescent="0.25">
      <c r="B2" s="12" t="s">
        <v>198</v>
      </c>
    </row>
    <row r="4" spans="2:2" s="5" customFormat="1" x14ac:dyDescent="0.25">
      <c r="B4" s="5" t="s">
        <v>199</v>
      </c>
    </row>
    <row r="6" spans="2:2" x14ac:dyDescent="0.25">
      <c r="B6" s="15" t="s">
        <v>200</v>
      </c>
    </row>
    <row r="7" spans="2:2" x14ac:dyDescent="0.25">
      <c r="B7" s="2" t="s">
        <v>201</v>
      </c>
    </row>
    <row r="8" spans="2:2" ht="36" customHeight="1" x14ac:dyDescent="0.25">
      <c r="B8" s="68" t="s">
        <v>202</v>
      </c>
    </row>
    <row r="9" spans="2:2" x14ac:dyDescent="0.25">
      <c r="B9" s="2" t="s">
        <v>203</v>
      </c>
    </row>
    <row r="10" spans="2:2" ht="36" customHeight="1" x14ac:dyDescent="0.25">
      <c r="B10" s="68" t="s">
        <v>202</v>
      </c>
    </row>
    <row r="12" spans="2:2" x14ac:dyDescent="0.25">
      <c r="B12" s="15" t="s">
        <v>204</v>
      </c>
    </row>
    <row r="13" spans="2:2" x14ac:dyDescent="0.25">
      <c r="B13" s="2" t="s">
        <v>201</v>
      </c>
    </row>
    <row r="14" spans="2:2" ht="36" customHeight="1" x14ac:dyDescent="0.25">
      <c r="B14" s="68" t="s">
        <v>202</v>
      </c>
    </row>
    <row r="15" spans="2:2" x14ac:dyDescent="0.25">
      <c r="B15" s="2" t="s">
        <v>203</v>
      </c>
    </row>
    <row r="16" spans="2:2" ht="36" customHeight="1" x14ac:dyDescent="0.25">
      <c r="B16" s="68" t="s">
        <v>202</v>
      </c>
    </row>
    <row r="18" spans="2:2" x14ac:dyDescent="0.25">
      <c r="B18" s="15" t="s">
        <v>205</v>
      </c>
    </row>
    <row r="19" spans="2:2" x14ac:dyDescent="0.25">
      <c r="B19" s="2" t="s">
        <v>201</v>
      </c>
    </row>
    <row r="20" spans="2:2" ht="36" customHeight="1" x14ac:dyDescent="0.25">
      <c r="B20" s="68" t="s">
        <v>202</v>
      </c>
    </row>
    <row r="21" spans="2:2" x14ac:dyDescent="0.25">
      <c r="B21" s="2" t="s">
        <v>203</v>
      </c>
    </row>
    <row r="22" spans="2:2" ht="36" customHeight="1" x14ac:dyDescent="0.25">
      <c r="B22" s="68" t="s">
        <v>202</v>
      </c>
    </row>
    <row r="23" spans="2:2" x14ac:dyDescent="0.25">
      <c r="B23" s="3"/>
    </row>
    <row r="24" spans="2:2" s="5" customFormat="1" x14ac:dyDescent="0.25">
      <c r="B24" s="5" t="s">
        <v>206</v>
      </c>
    </row>
    <row r="26" spans="2:2" x14ac:dyDescent="0.25">
      <c r="B26" s="2" t="s">
        <v>207</v>
      </c>
    </row>
    <row r="27" spans="2:2" ht="36" customHeight="1" x14ac:dyDescent="0.25">
      <c r="B27" s="68" t="s">
        <v>202</v>
      </c>
    </row>
    <row r="28" spans="2:2" x14ac:dyDescent="0.25">
      <c r="B28" s="2" t="s">
        <v>208</v>
      </c>
    </row>
    <row r="29" spans="2:2" ht="36" customHeight="1" x14ac:dyDescent="0.25">
      <c r="B29" s="68" t="s">
        <v>202</v>
      </c>
    </row>
    <row r="30" spans="2:2" x14ac:dyDescent="0.25">
      <c r="B30" s="2" t="s">
        <v>209</v>
      </c>
    </row>
    <row r="31" spans="2:2" ht="36" customHeight="1" x14ac:dyDescent="0.25">
      <c r="B31" s="68" t="s">
        <v>202</v>
      </c>
    </row>
    <row r="32" spans="2:2" x14ac:dyDescent="0.25">
      <c r="B32" s="3"/>
    </row>
    <row r="33" spans="2:2" s="5" customFormat="1" x14ac:dyDescent="0.25">
      <c r="B33" s="5" t="s">
        <v>210</v>
      </c>
    </row>
    <row r="36" spans="2:2" ht="45" customHeight="1" x14ac:dyDescent="0.25">
      <c r="B36" s="68" t="s">
        <v>202</v>
      </c>
    </row>
    <row r="38" spans="2:2" s="5" customFormat="1" x14ac:dyDescent="0.25">
      <c r="B38" s="5" t="s">
        <v>211</v>
      </c>
    </row>
    <row r="41" spans="2:2" ht="45" customHeight="1" x14ac:dyDescent="0.25">
      <c r="B41" s="68" t="s">
        <v>202</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xmlns:pc="http://schemas.microsoft.com/office/infopath/2007/PartnerControls">
  <documentManagement>
    <j3c504f879c44879af5a0eca98c44af3 xmlns="b5bd485c-512e-407d-a6ea-42f029331c51">
      <Terms xmlns="http://schemas.microsoft.com/office/infopath/2007/PartnerControls"/>
    </j3c504f879c44879af5a0eca98c44af3>
    <h1845a6a99cf4df984d158b50ac94251 xmlns="b5bd485c-512e-407d-a6ea-42f029331c51">
      <Terms xmlns="http://schemas.microsoft.com/office/infopath/2007/PartnerControls"/>
    </h1845a6a99cf4df984d158b50ac94251>
    <oec226ff7b0649b1a381986076f21f40 xmlns="b5bd485c-512e-407d-a6ea-42f029331c51">
      <Terms xmlns="http://schemas.microsoft.com/office/infopath/2007/PartnerControls"/>
    </oec226ff7b0649b1a381986076f21f40>
    <TaxKeywordTaxHTField xmlns="b5bd485c-512e-407d-a6ea-42f029331c51">
      <Terms xmlns="http://schemas.microsoft.com/office/infopath/2007/PartnerControls"/>
    </TaxKeywordTaxHTField>
    <nebeaeaf2a114e259f3c847eeaed1a9a xmlns="b5bd485c-512e-407d-a6ea-42f029331c51">
      <Terms xmlns="http://schemas.microsoft.com/office/infopath/2007/PartnerControls">
        <TermInfo xmlns="http://schemas.microsoft.com/office/infopath/2007/PartnerControls">
          <TermName xmlns="http://schemas.microsoft.com/office/infopath/2007/PartnerControls">Actief</TermName>
          <TermId xmlns="http://schemas.microsoft.com/office/infopath/2007/PartnerControls">daf86166-a937-43c2-91a7-afc7697ebaa9</TermId>
        </TermInfo>
      </Terms>
    </nebeaeaf2a114e259f3c847eeaed1a9a>
    <TaxCatchAll xmlns="b5bd485c-512e-407d-a6ea-42f029331c51">
      <Value>2</Value>
    </TaxCatchAll>
    <lcf76f155ced4ddcb4097134ff3c332f xmlns="68e89773-518a-472d-9e81-66c6dcb47e4d">
      <Terms xmlns="http://schemas.microsoft.com/office/infopath/2007/PartnerControls"/>
    </lcf76f155ced4ddcb4097134ff3c332f>
    <_dlc_DocId xmlns="b4bd75fb-20a7-4f5e-8cd2-1196e2a15875">STT-ER001-1375655646-71793</_dlc_DocId>
    <_dlc_DocIdUrl xmlns="b4bd75fb-20a7-4f5e-8cd2-1196e2a15875">
      <Url>https://stedingroep.sharepoint.com/teams/stt-er001/_layouts/15/DocIdRedir.aspx?ID=STT-ER001-1375655646-71793</Url>
      <Description>STT-ER001-1375655646-71793</Description>
    </_dlc_DocIdUr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mso-contentType ?>
<SharedContentType xmlns="Microsoft.SharePoint.Taxonomy.ContentTypeSync" SourceId="604cbdeb-6728-4034-97dc-7aa7c91a6516" ContentTypeId="0x01010050A0D7467D640B4A90298761CEAB2DBF" PreviousValue="false"/>
</file>

<file path=customXml/item5.xml><?xml version="1.0" encoding="utf-8"?>
<ct:contentTypeSchema xmlns:ct="http://schemas.microsoft.com/office/2006/metadata/contentType" xmlns:ma="http://schemas.microsoft.com/office/2006/metadata/properties/metaAttributes" ct:_="" ma:_="" ma:contentTypeName="Stedin Document" ma:contentTypeID="0x01010050A0D7467D640B4A90298761CEAB2DBF0009A666F5857AC544A6F39DE63DB594B7" ma:contentTypeVersion="29" ma:contentTypeDescription="" ma:contentTypeScope="" ma:versionID="958c75765aa4643acb5550794e47402a">
  <xsd:schema xmlns:xsd="http://www.w3.org/2001/XMLSchema" xmlns:xs="http://www.w3.org/2001/XMLSchema" xmlns:p="http://schemas.microsoft.com/office/2006/metadata/properties" xmlns:ns2="b5bd485c-512e-407d-a6ea-42f029331c51" xmlns:ns3="b4bd75fb-20a7-4f5e-8cd2-1196e2a15875" xmlns:ns4="68e89773-518a-472d-9e81-66c6dcb47e4d" targetNamespace="http://schemas.microsoft.com/office/2006/metadata/properties" ma:root="true" ma:fieldsID="6ea14efff229fb3a8b55b11ae39890f9" ns2:_="" ns3:_="" ns4:_="">
    <xsd:import namespace="b5bd485c-512e-407d-a6ea-42f029331c51"/>
    <xsd:import namespace="b4bd75fb-20a7-4f5e-8cd2-1196e2a15875"/>
    <xsd:import namespace="68e89773-518a-472d-9e81-66c6dcb47e4d"/>
    <xsd:element name="properties">
      <xsd:complexType>
        <xsd:sequence>
          <xsd:element name="documentManagement">
            <xsd:complexType>
              <xsd:all>
                <xsd:element ref="ns2:TaxCatchAll" minOccurs="0"/>
                <xsd:element ref="ns2:TaxCatchAllLabel" minOccurs="0"/>
                <xsd:element ref="ns2:TaxKeywordTaxHTField" minOccurs="0"/>
                <xsd:element ref="ns2:j3c504f879c44879af5a0eca98c44af3" minOccurs="0"/>
                <xsd:element ref="ns2:h1845a6a99cf4df984d158b50ac94251" minOccurs="0"/>
                <xsd:element ref="ns3:_dlc_DocId" minOccurs="0"/>
                <xsd:element ref="ns3:_dlc_DocIdUrl" minOccurs="0"/>
                <xsd:element ref="ns3:_dlc_DocIdPersistId" minOccurs="0"/>
                <xsd:element ref="ns2:nebeaeaf2a114e259f3c847eeaed1a9a" minOccurs="0"/>
                <xsd:element ref="ns2:oec226ff7b0649b1a381986076f21f40" minOccurs="0"/>
                <xsd:element ref="ns3:SharedWithUsers" minOccurs="0"/>
                <xsd:element ref="ns3:SharedWithDetails" minOccurs="0"/>
                <xsd:element ref="ns4:MediaServiceMetadata" minOccurs="0"/>
                <xsd:element ref="ns4:MediaServiceFastMetadata" minOccurs="0"/>
                <xsd:element ref="ns4:MediaServiceAutoKeyPoints" minOccurs="0"/>
                <xsd:element ref="ns4:MediaServiceKeyPoints" minOccurs="0"/>
                <xsd:element ref="ns4:MediaServiceAutoTags" minOccurs="0"/>
                <xsd:element ref="ns4:MediaServiceOCR" minOccurs="0"/>
                <xsd:element ref="ns4:MediaServiceGenerationTime" minOccurs="0"/>
                <xsd:element ref="ns4:MediaServiceEventHashCode" minOccurs="0"/>
                <xsd:element ref="ns4:MediaServiceDateTaken" minOccurs="0"/>
                <xsd:element ref="ns4:MediaServiceLocation" minOccurs="0"/>
                <xsd:element ref="ns4:lcf76f155ced4ddcb4097134ff3c332f" minOccurs="0"/>
                <xsd:element ref="ns4:MediaServiceObjectDetectorVersion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5bd485c-512e-407d-a6ea-42f029331c51" elementFormDefault="qualified">
    <xsd:import namespace="http://schemas.microsoft.com/office/2006/documentManagement/types"/>
    <xsd:import namespace="http://schemas.microsoft.com/office/infopath/2007/PartnerControls"/>
    <xsd:element name="TaxCatchAll" ma:index="8" nillable="true" ma:displayName="Taxonomy Catch All Column" ma:hidden="true" ma:list="{f868f704-2be0-4be8-8d71-e7c25a4f692a}" ma:internalName="TaxCatchAll" ma:showField="CatchAllData" ma:web="b4bd75fb-20a7-4f5e-8cd2-1196e2a15875">
      <xsd:complexType>
        <xsd:complexContent>
          <xsd:extension base="dms:MultiChoiceLookup">
            <xsd:sequence>
              <xsd:element name="Value" type="dms:Lookup" maxOccurs="unbounded" minOccurs="0" nillable="true"/>
            </xsd:sequence>
          </xsd:extension>
        </xsd:complexContent>
      </xsd:complexType>
    </xsd:element>
    <xsd:element name="TaxCatchAllLabel" ma:index="9" nillable="true" ma:displayName="Taxonomy Catch All Column1" ma:hidden="true" ma:list="{f868f704-2be0-4be8-8d71-e7c25a4f692a}" ma:internalName="TaxCatchAllLabel" ma:readOnly="true" ma:showField="CatchAllDataLabel" ma:web="b4bd75fb-20a7-4f5e-8cd2-1196e2a15875">
      <xsd:complexType>
        <xsd:complexContent>
          <xsd:extension base="dms:MultiChoiceLookup">
            <xsd:sequence>
              <xsd:element name="Value" type="dms:Lookup" maxOccurs="unbounded" minOccurs="0" nillable="true"/>
            </xsd:sequence>
          </xsd:extension>
        </xsd:complexContent>
      </xsd:complexType>
    </xsd:element>
    <xsd:element name="TaxKeywordTaxHTField" ma:index="10" nillable="true" ma:taxonomy="true" ma:internalName="TaxKeywordTaxHTField" ma:taxonomyFieldName="TaxKeyword" ma:displayName="Tags" ma:fieldId="{23f27201-bee3-471e-b2e7-b64fd8b7ca38}" ma:taxonomyMulti="true" ma:sspId="604cbdeb-6728-4034-97dc-7aa7c91a6516" ma:termSetId="00000000-0000-0000-0000-000000000000" ma:anchorId="00000000-0000-0000-0000-000000000000" ma:open="true" ma:isKeyword="true">
      <xsd:complexType>
        <xsd:sequence>
          <xsd:element ref="pc:Terms" minOccurs="0" maxOccurs="1"/>
        </xsd:sequence>
      </xsd:complexType>
    </xsd:element>
    <xsd:element name="j3c504f879c44879af5a0eca98c44af3" ma:index="12" nillable="true" ma:taxonomy="true" ma:internalName="j3c504f879c44879af5a0eca98c44af3" ma:taxonomyFieldName="DocumentsoortSTD" ma:displayName="Documentsoort" ma:indexed="true" ma:readOnly="false" ma:default="" ma:fieldId="{33c504f8-79c4-4879-af5a-0eca98c44af3}" ma:sspId="604cbdeb-6728-4034-97dc-7aa7c91a6516" ma:termSetId="c1637769-c6cc-4185-8151-08b503c1cf14" ma:anchorId="00000000-0000-0000-0000-000000000000" ma:open="false" ma:isKeyword="false">
      <xsd:complexType>
        <xsd:sequence>
          <xsd:element ref="pc:Terms" minOccurs="0" maxOccurs="1"/>
        </xsd:sequence>
      </xsd:complexType>
    </xsd:element>
    <xsd:element name="h1845a6a99cf4df984d158b50ac94251" ma:index="14" nillable="true" ma:taxonomy="true" ma:internalName="h1845a6a99cf4df984d158b50ac94251" ma:taxonomyFieldName="Onderwerp_x002f_ThemaSTD" ma:displayName="Onderwerp" ma:indexed="true" ma:readOnly="false" ma:default="" ma:fieldId="{11845a6a-99cf-4df9-84d1-58b50ac94251}" ma:sspId="604cbdeb-6728-4034-97dc-7aa7c91a6516" ma:termSetId="d8a946e3-8f4f-4667-946f-705c596cde1f" ma:anchorId="00000000-0000-0000-0000-000000000000" ma:open="false" ma:isKeyword="false">
      <xsd:complexType>
        <xsd:sequence>
          <xsd:element ref="pc:Terms" minOccurs="0" maxOccurs="1"/>
        </xsd:sequence>
      </xsd:complexType>
    </xsd:element>
    <xsd:element name="nebeaeaf2a114e259f3c847eeaed1a9a" ma:index="20" nillable="true" ma:taxonomy="true" ma:internalName="nebeaeaf2a114e259f3c847eeaed1a9a" ma:taxonomyFieldName="SgStatus" ma:displayName="Status" ma:indexed="true" ma:default="" ma:fieldId="{7ebeaeaf-2a11-4e25-9f3c-847eeaed1a9a}" ma:sspId="604cbdeb-6728-4034-97dc-7aa7c91a6516" ma:termSetId="e59d2208-eb95-486d-824d-be281a4fb477" ma:anchorId="00000000-0000-0000-0000-000000000000" ma:open="false" ma:isKeyword="false">
      <xsd:complexType>
        <xsd:sequence>
          <xsd:element ref="pc:Terms" minOccurs="0" maxOccurs="1"/>
        </xsd:sequence>
      </xsd:complexType>
    </xsd:element>
    <xsd:element name="oec226ff7b0649b1a381986076f21f40" ma:index="22" nillable="true" ma:taxonomy="true" ma:internalName="oec226ff7b0649b1a381986076f21f40" ma:taxonomyFieldName="Dossierkenmerk_x0020_2" ma:displayName="Sub-Onderwerp" ma:indexed="true" ma:readOnly="false" ma:default="" ma:fieldId="{8ec226ff-7b06-49b1-a381-986076f21f40}" ma:sspId="604cbdeb-6728-4034-97dc-7aa7c91a6516" ma:termSetId="d8a946e3-8f4f-4667-946f-705c596cde1f"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b4bd75fb-20a7-4f5e-8cd2-1196e2a15875" elementFormDefault="qualified">
    <xsd:import namespace="http://schemas.microsoft.com/office/2006/documentManagement/types"/>
    <xsd:import namespace="http://schemas.microsoft.com/office/infopath/2007/PartnerControls"/>
    <xsd:element name="_dlc_DocId" ma:index="16" nillable="true" ma:displayName="Document ID Value" ma:description="The value of the document ID assigned to this item." ma:internalName="_dlc_DocId" ma:readOnly="true">
      <xsd:simpleType>
        <xsd:restriction base="dms:Text"/>
      </xsd:simpleType>
    </xsd:element>
    <xsd:element name="_dlc_DocIdUrl" ma:index="17"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8" nillable="true" ma:displayName="Persist ID" ma:description="Keep ID on add." ma:hidden="true" ma:internalName="_dlc_DocIdPersistId" ma:readOnly="true">
      <xsd:simpleType>
        <xsd:restriction base="dms:Boolean"/>
      </xsd:simpleType>
    </xsd:element>
    <xsd:element name="SharedWithUsers" ma:index="2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4"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8e89773-518a-472d-9e81-66c6dcb47e4d" elementFormDefault="qualified">
    <xsd:import namespace="http://schemas.microsoft.com/office/2006/documentManagement/types"/>
    <xsd:import namespace="http://schemas.microsoft.com/office/infopath/2007/PartnerControls"/>
    <xsd:element name="MediaServiceMetadata" ma:index="25" nillable="true" ma:displayName="MediaServiceMetadata" ma:hidden="true" ma:internalName="MediaServiceMetadata" ma:readOnly="true">
      <xsd:simpleType>
        <xsd:restriction base="dms:Note"/>
      </xsd:simpleType>
    </xsd:element>
    <xsd:element name="MediaServiceFastMetadata" ma:index="26" nillable="true" ma:displayName="MediaServiceFastMetadata" ma:hidden="true" ma:internalName="MediaServiceFastMetadata" ma:readOnly="true">
      <xsd:simpleType>
        <xsd:restriction base="dms:Note"/>
      </xsd:simpleType>
    </xsd:element>
    <xsd:element name="MediaServiceAutoKeyPoints" ma:index="27" nillable="true" ma:displayName="MediaServiceAutoKeyPoints" ma:hidden="true" ma:internalName="MediaServiceAutoKeyPoints" ma:readOnly="true">
      <xsd:simpleType>
        <xsd:restriction base="dms:Note"/>
      </xsd:simpleType>
    </xsd:element>
    <xsd:element name="MediaServiceKeyPoints" ma:index="28" nillable="true" ma:displayName="KeyPoints" ma:internalName="MediaServiceKeyPoints" ma:readOnly="true">
      <xsd:simpleType>
        <xsd:restriction base="dms:Note">
          <xsd:maxLength value="255"/>
        </xsd:restriction>
      </xsd:simpleType>
    </xsd:element>
    <xsd:element name="MediaServiceAutoTags" ma:index="29" nillable="true" ma:displayName="Tags" ma:internalName="MediaServiceAutoTags" ma:readOnly="true">
      <xsd:simpleType>
        <xsd:restriction base="dms:Text"/>
      </xsd:simpleType>
    </xsd:element>
    <xsd:element name="MediaServiceOCR" ma:index="30" nillable="true" ma:displayName="Extracted Text" ma:internalName="MediaServiceOCR" ma:readOnly="true">
      <xsd:simpleType>
        <xsd:restriction base="dms:Note">
          <xsd:maxLength value="255"/>
        </xsd:restriction>
      </xsd:simpleType>
    </xsd:element>
    <xsd:element name="MediaServiceGenerationTime" ma:index="31" nillable="true" ma:displayName="MediaServiceGenerationTime" ma:hidden="true" ma:internalName="MediaServiceGenerationTime" ma:readOnly="true">
      <xsd:simpleType>
        <xsd:restriction base="dms:Text"/>
      </xsd:simpleType>
    </xsd:element>
    <xsd:element name="MediaServiceEventHashCode" ma:index="32" nillable="true" ma:displayName="MediaServiceEventHashCode" ma:hidden="true" ma:internalName="MediaServiceEventHashCode" ma:readOnly="true">
      <xsd:simpleType>
        <xsd:restriction base="dms:Text"/>
      </xsd:simpleType>
    </xsd:element>
    <xsd:element name="MediaServiceDateTaken" ma:index="33" nillable="true" ma:displayName="MediaServiceDateTaken" ma:hidden="true" ma:internalName="MediaServiceDateTaken" ma:readOnly="true">
      <xsd:simpleType>
        <xsd:restriction base="dms:Text"/>
      </xsd:simpleType>
    </xsd:element>
    <xsd:element name="MediaServiceLocation" ma:index="34" nillable="true" ma:displayName="Location" ma:internalName="MediaServiceLocation" ma:readOnly="true">
      <xsd:simpleType>
        <xsd:restriction base="dms:Text"/>
      </xsd:simpleType>
    </xsd:element>
    <xsd:element name="lcf76f155ced4ddcb4097134ff3c332f" ma:index="36" nillable="true" ma:taxonomy="true" ma:internalName="lcf76f155ced4ddcb4097134ff3c332f" ma:taxonomyFieldName="MediaServiceImageTags" ma:displayName="Image Tags" ma:readOnly="false" ma:fieldId="{5cf76f15-5ced-4ddc-b409-7134ff3c332f}" ma:taxonomyMulti="true" ma:sspId="604cbdeb-6728-4034-97dc-7aa7c91a651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37"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38"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3" ma:displayName="Content Type"/>
        <xsd:element ref="dc:title" minOccurs="0" maxOccurs="1" ma:index="0"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CDAB9D1-B815-4B0E-93E7-4496A7FE99F6}">
  <ds:schemaRefs>
    <ds:schemaRef ds:uri="http://schemas.microsoft.com/office/2006/metadata/properties"/>
    <ds:schemaRef ds:uri="http://schemas.microsoft.com/office/infopath/2007/PartnerControls"/>
    <ds:schemaRef ds:uri="b5bd485c-512e-407d-a6ea-42f029331c51"/>
    <ds:schemaRef ds:uri="68e89773-518a-472d-9e81-66c6dcb47e4d"/>
    <ds:schemaRef ds:uri="b4bd75fb-20a7-4f5e-8cd2-1196e2a15875"/>
  </ds:schemaRefs>
</ds:datastoreItem>
</file>

<file path=customXml/itemProps2.xml><?xml version="1.0" encoding="utf-8"?>
<ds:datastoreItem xmlns:ds="http://schemas.openxmlformats.org/officeDocument/2006/customXml" ds:itemID="{5AD5E579-EDEB-42CD-B662-5E3E21C16D27}">
  <ds:schemaRefs>
    <ds:schemaRef ds:uri="http://schemas.microsoft.com/sharepoint/v3/contenttype/forms"/>
  </ds:schemaRefs>
</ds:datastoreItem>
</file>

<file path=customXml/itemProps3.xml><?xml version="1.0" encoding="utf-8"?>
<ds:datastoreItem xmlns:ds="http://schemas.openxmlformats.org/officeDocument/2006/customXml" ds:itemID="{247D5D09-E1DC-4601-BBA7-582CE9FFFC43}">
  <ds:schemaRefs>
    <ds:schemaRef ds:uri="http://schemas.microsoft.com/sharepoint/events"/>
  </ds:schemaRefs>
</ds:datastoreItem>
</file>

<file path=customXml/itemProps4.xml><?xml version="1.0" encoding="utf-8"?>
<ds:datastoreItem xmlns:ds="http://schemas.openxmlformats.org/officeDocument/2006/customXml" ds:itemID="{59741682-448B-434A-9B6E-1790B62954E1}">
  <ds:schemaRefs>
    <ds:schemaRef ds:uri="Microsoft.SharePoint.Taxonomy.ContentTypeSync"/>
  </ds:schemaRefs>
</ds:datastoreItem>
</file>

<file path=customXml/itemProps5.xml><?xml version="1.0" encoding="utf-8"?>
<ds:datastoreItem xmlns:ds="http://schemas.openxmlformats.org/officeDocument/2006/customXml" ds:itemID="{3B016FD1-6EF2-48A0-B4F7-2884BFC7AC6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5bd485c-512e-407d-a6ea-42f029331c51"/>
    <ds:schemaRef ds:uri="b4bd75fb-20a7-4f5e-8cd2-1196e2a15875"/>
    <ds:schemaRef ds:uri="68e89773-518a-472d-9e81-66c6dcb47e4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10</vt:i4>
      </vt:variant>
    </vt:vector>
  </HeadingPairs>
  <TitlesOfParts>
    <vt:vector size="10" baseType="lpstr">
      <vt:lpstr>Titelblad</vt:lpstr>
      <vt:lpstr>Toelichting</vt:lpstr>
      <vt:lpstr>Bronnen en toepassingen</vt:lpstr>
      <vt:lpstr>Contactgegevens</vt:lpstr>
      <vt:lpstr>Tarievenvoorstel</vt:lpstr>
      <vt:lpstr>Berekeningen --&gt;</vt:lpstr>
      <vt:lpstr>Controles ACM</vt:lpstr>
      <vt:lpstr>Overig --&gt;</vt:lpstr>
      <vt:lpstr>Toelichting controle tarieven</vt:lpstr>
      <vt:lpstr>Richtlijn controle tarieven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2018-05-15T11:27:11Z</dcterms:created>
  <dcterms:modified xsi:type="dcterms:W3CDTF">2024-10-01T10:01:08Z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0x01010050A0D7467D640B4A90298761CEAB2DBF0009A666F5857AC544A6F39DE63DB594B7</vt:lpwstr>
  </property>
  <property fmtid="{D5CDD505-2E9C-101B-9397-08002B2CF9AE}" pid="3" name="MSIP_Label_89999a2b-9a21-4e6e-bf76-863fcb82bc91_Enabled">
    <vt:lpwstr>True</vt:lpwstr>
  </property>
  <property fmtid="{D5CDD505-2E9C-101B-9397-08002B2CF9AE}" pid="4" name="MSIP_Label_89999a2b-9a21-4e6e-bf76-863fcb82bc91_SiteId">
    <vt:lpwstr>40ce6286-0e4a-4500-8bb1-bf46447c5f7f</vt:lpwstr>
  </property>
  <property fmtid="{D5CDD505-2E9C-101B-9397-08002B2CF9AE}" pid="5" name="MSIP_Label_89999a2b-9a21-4e6e-bf76-863fcb82bc91_SetDate">
    <vt:lpwstr>2024-09-12T12:27:26Z</vt:lpwstr>
  </property>
  <property fmtid="{D5CDD505-2E9C-101B-9397-08002B2CF9AE}" pid="6" name="MSIP_Label_89999a2b-9a21-4e6e-bf76-863fcb82bc91_Name">
    <vt:lpwstr>Intern</vt:lpwstr>
  </property>
  <property fmtid="{D5CDD505-2E9C-101B-9397-08002B2CF9AE}" pid="7" name="MSIP_Label_89999a2b-9a21-4e6e-bf76-863fcb82bc91_ActionId">
    <vt:lpwstr>aa75c95b-1ea4-400e-8020-c94779c5da84</vt:lpwstr>
  </property>
  <property fmtid="{D5CDD505-2E9C-101B-9397-08002B2CF9AE}" pid="8" name="MSIP_Label_89999a2b-9a21-4e6e-bf76-863fcb82bc91_Removed">
    <vt:lpwstr>False</vt:lpwstr>
  </property>
  <property fmtid="{D5CDD505-2E9C-101B-9397-08002B2CF9AE}" pid="9" name="MSIP_Label_89999a2b-9a21-4e6e-bf76-863fcb82bc91_Extended_MSFT_Method">
    <vt:lpwstr>Standard</vt:lpwstr>
  </property>
  <property fmtid="{D5CDD505-2E9C-101B-9397-08002B2CF9AE}" pid="10" name="Sensitivity">
    <vt:lpwstr>Intern</vt:lpwstr>
  </property>
  <property fmtid="{D5CDD505-2E9C-101B-9397-08002B2CF9AE}" pid="11" name="Dossierkenmerk 2">
    <vt:lpwstr/>
  </property>
  <property fmtid="{D5CDD505-2E9C-101B-9397-08002B2CF9AE}" pid="12" name="TaxKeyword">
    <vt:lpwstr/>
  </property>
  <property fmtid="{D5CDD505-2E9C-101B-9397-08002B2CF9AE}" pid="13" name="MediaServiceImageTags">
    <vt:lpwstr/>
  </property>
  <property fmtid="{D5CDD505-2E9C-101B-9397-08002B2CF9AE}" pid="14" name="Onderwerp/ThemaSTD">
    <vt:lpwstr/>
  </property>
  <property fmtid="{D5CDD505-2E9C-101B-9397-08002B2CF9AE}" pid="15" name="SgStatus">
    <vt:lpwstr>2;#Actief|daf86166-a937-43c2-91a7-afc7697ebaa9</vt:lpwstr>
  </property>
  <property fmtid="{D5CDD505-2E9C-101B-9397-08002B2CF9AE}" pid="16" name="DocumentsoortSTD">
    <vt:lpwstr/>
  </property>
  <property fmtid="{D5CDD505-2E9C-101B-9397-08002B2CF9AE}" pid="17" name="_dlc_DocIdItemGuid">
    <vt:lpwstr>a826ea80-3598-4c83-89aa-c6fa0e67ec88</vt:lpwstr>
  </property>
</Properties>
</file>