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F45880A9-2555-4AF7-B15F-6EEC710167A1}" xr6:coauthVersionLast="47" xr6:coauthVersionMax="47" xr10:uidLastSave="{00000000-0000-0000-0000-000000000000}"/>
  <bookViews>
    <workbookView xWindow="390" yWindow="390" windowWidth="13095" windowHeight="11295" tabRatio="910" xr2:uid="{00000000-000D-0000-FFFF-FFFF00000000}"/>
  </bookViews>
  <sheets>
    <sheet name="Titelblad" sheetId="9" r:id="rId1"/>
    <sheet name="Toelichting" sheetId="10" r:id="rId2"/>
    <sheet name="Bronnen en toepassingen" sheetId="28" r:id="rId3"/>
    <sheet name="Contactgegevens" sheetId="29" r:id="rId4"/>
    <sheet name="Tarievenvoorstel" sheetId="18" r:id="rId5"/>
    <sheet name="Berekeningen --&gt;" sheetId="30" r:id="rId6"/>
    <sheet name="Controles ACM" sheetId="24" r:id="rId7"/>
    <sheet name="Overig --&gt;" sheetId="25" r:id="rId8"/>
    <sheet name="Toelichting controle tarieven" sheetId="21" r:id="rId9"/>
    <sheet name="Richtlijn controle tarieven" sheetId="27" r:id="rId10"/>
  </sheets>
  <externalReferences>
    <externalReference r:id="rId11"/>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3" i="24" l="1"/>
  <c r="I48" i="24" s="1"/>
  <c r="I49" i="24" l="1"/>
  <c r="I59" i="24" l="1"/>
  <c r="O21" i="18" l="1"/>
  <c r="I60" i="24" l="1"/>
  <c r="I33" i="24" l="1"/>
  <c r="I35" i="24" s="1"/>
  <c r="I14" i="24"/>
  <c r="I20" i="24" l="1"/>
  <c r="I19" i="24"/>
  <c r="I21" i="24" l="1"/>
  <c r="O72" i="18" l="1"/>
  <c r="O66" i="18"/>
  <c r="O58" i="18"/>
  <c r="O62" i="18"/>
  <c r="O56" i="18"/>
  <c r="O61" i="18"/>
  <c r="O71" i="18"/>
  <c r="O63" i="18"/>
  <c r="O57" i="18"/>
  <c r="O68" i="18"/>
  <c r="O73" i="18"/>
  <c r="O67" i="18"/>
  <c r="I16" i="24"/>
  <c r="I15" i="24"/>
  <c r="I23" i="24" l="1"/>
  <c r="I25" i="24" s="1"/>
  <c r="D10" i="18" s="1"/>
  <c r="O24" i="18"/>
  <c r="O20" i="18"/>
  <c r="D8" i="18"/>
  <c r="I27" i="24" l="1"/>
  <c r="O148" i="18"/>
  <c r="O142" i="18"/>
  <c r="O134" i="18"/>
  <c r="O125" i="18"/>
  <c r="O119" i="18"/>
  <c r="O111" i="18"/>
  <c r="O138" i="18"/>
  <c r="O121" i="18"/>
  <c r="O109" i="18"/>
  <c r="O149" i="18"/>
  <c r="O137" i="18"/>
  <c r="O114" i="18"/>
  <c r="O147" i="18"/>
  <c r="O139" i="18"/>
  <c r="O133" i="18"/>
  <c r="O124" i="18"/>
  <c r="O116" i="18"/>
  <c r="O110" i="18"/>
  <c r="O144" i="18"/>
  <c r="O132" i="18"/>
  <c r="O115" i="18"/>
  <c r="O143" i="18"/>
  <c r="O126" i="18"/>
  <c r="O120" i="18"/>
  <c r="O100" i="18"/>
  <c r="O94" i="18"/>
  <c r="O85" i="18"/>
  <c r="O79" i="18"/>
  <c r="O103" i="18"/>
  <c r="O97" i="18"/>
  <c r="O88" i="18"/>
  <c r="O82" i="18"/>
  <c r="O102" i="18"/>
  <c r="O96" i="18"/>
  <c r="O87" i="18"/>
  <c r="O81" i="18"/>
  <c r="O101" i="18"/>
  <c r="O95" i="18"/>
  <c r="O86" i="18"/>
  <c r="O80" i="18"/>
  <c r="O31" i="18"/>
  <c r="O30" i="18"/>
  <c r="O29" i="18"/>
  <c r="O28" i="18"/>
  <c r="O50" i="18"/>
  <c r="O44" i="18"/>
  <c r="O49" i="18"/>
  <c r="O43" i="18"/>
  <c r="O48" i="18"/>
  <c r="O42" i="18"/>
  <c r="O47" i="18"/>
  <c r="O41" i="18"/>
  <c r="I17" i="24"/>
  <c r="O25" i="18" l="1"/>
  <c r="D9" i="18"/>
  <c r="B43" i="10" l="1"/>
  <c r="B31" i="10" l="1"/>
  <c r="B38" i="10" s="1"/>
  <c r="B32" i="10" l="1"/>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<sst xmlns="http://schemas.openxmlformats.org/spreadsheetml/2006/main" count="485" uniqueCount="233">
  <si>
    <t>Overige opmerkingen</t>
  </si>
  <si>
    <t>Over dit bestand</t>
  </si>
  <si>
    <t>Zaaknummer</t>
  </si>
  <si>
    <t>Titel</t>
  </si>
  <si>
    <t>Hoort bij besluit(en):</t>
  </si>
  <si>
    <t>Hoort bij onderzoek/publicatie ACM:</t>
  </si>
  <si>
    <t>Kenmerk besluit(en)</t>
  </si>
  <si>
    <t>Samenhang met andere rekenbestanden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</si>
  <si>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</si>
  <si>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</si>
  <si>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</si>
  <si>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</si>
  <si>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</si>
  <si>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</si>
  <si>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</si>
  <si>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</si>
  <si>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</si>
  <si>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</si>
  <si>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</si>
  <si>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</si>
  <si>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</si>
  <si>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</si>
  <si>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</si>
  <si>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</si>
  <si>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</si>
  <si>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</si>
  <si>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</si>
  <si>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</si>
  <si>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</si>
  <si>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</si>
  <si>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</si>
  <si>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</si>
  <si>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</si>
  <si>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</si>
  <si>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</si>
  <si>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</si>
  <si>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</si>
  <si>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</si>
  <si>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</si>
  <si>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</si>
  <si>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</si>
  <si>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</si>
  <si>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</si>
  <si>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</si>
  <si>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</si>
  <si>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</si>
  <si>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</si>
  <si>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</si>
  <si>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</si>
  <si>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</si>
  <si>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</si>
  <si>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</si>
  <si>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</si>
  <si>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</si>
  <si>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</si>
  <si>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</si>
  <si>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</si>
  <si>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</si>
  <si>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0 t/m 10 m3(n)/h</t>
  </si>
  <si>
    <t>10 t/m 16 m3(n)/h</t>
  </si>
  <si>
    <t>16 t/m 25 m3(n)/h</t>
  </si>
  <si>
    <t>25 t/m 40 m3(n)/h</t>
  </si>
  <si>
    <t>Periodieke Aansluitvergoeding aansluitingen groter dan 40 m3/h</t>
  </si>
  <si>
    <t>Bijdragen Eenmalige Aansluitvergoeding t/m 40 m3(n)/h - aansluiting t/m 25 meter</t>
  </si>
  <si>
    <t>Bijdragen Eenmalige Aansluitvergoeding t/m 40 m3(n)/h - meerlengte &gt; 25 meter</t>
  </si>
  <si>
    <t>Rekenvolume</t>
  </si>
  <si>
    <t>Tarief</t>
  </si>
  <si>
    <t>#</t>
  </si>
  <si>
    <t>EUR/jaar</t>
  </si>
  <si>
    <t>EUR/jaar/m3/h</t>
  </si>
  <si>
    <t>EUR</t>
  </si>
  <si>
    <t>EUR/m</t>
  </si>
  <si>
    <t>Omzet transportdienst</t>
  </si>
  <si>
    <t>Omzet aansluitdienst</t>
  </si>
  <si>
    <t>Controle Toegestane Totale Inkomsten</t>
  </si>
  <si>
    <t>Beoordeling omzet</t>
  </si>
  <si>
    <t>Controle Rekenvolume</t>
  </si>
  <si>
    <t>Totaal Rekenvolume</t>
  </si>
  <si>
    <t>Totaal Rekenvolume aangepast</t>
  </si>
  <si>
    <t>Beoordeling</t>
  </si>
  <si>
    <t>Verwachte tariefmutatie Transportdienst</t>
  </si>
  <si>
    <t xml:space="preserve">Verwachte mutatie vastrecht KV en PGV </t>
  </si>
  <si>
    <t>Verwachte mutatie niet-vastrecht KV en PGV tarieven</t>
  </si>
  <si>
    <t xml:space="preserve">Verwachte mutatie tarieven Telemetrie </t>
  </si>
  <si>
    <t>Categorie A</t>
  </si>
  <si>
    <t>%</t>
  </si>
  <si>
    <t>Categorie B</t>
  </si>
  <si>
    <t>Categorie C</t>
  </si>
  <si>
    <t>Categorie D</t>
  </si>
  <si>
    <t>Categorie E</t>
  </si>
  <si>
    <t>Beoordeling rekenvolume</t>
  </si>
  <si>
    <t>Resterende tariefruimte</t>
  </si>
  <si>
    <t>Verwachte mutatie</t>
  </si>
  <si>
    <t>Controle Totale Inkomsten en rekenvolume in Tarievenvoorstel</t>
  </si>
  <si>
    <t xml:space="preserve">Toelichting </t>
  </si>
  <si>
    <t>Kleinverbruik</t>
  </si>
  <si>
    <t>Vastrecht</t>
  </si>
  <si>
    <t>Profielgrootverbruik</t>
  </si>
  <si>
    <t>Telemetriegrootverbruik</t>
  </si>
  <si>
    <t>Transportdienst</t>
  </si>
  <si>
    <t>Eénmalige aansluitvergoeding</t>
  </si>
  <si>
    <t>Periodieke aansluitvergoeding</t>
  </si>
  <si>
    <t>Meerlengtevergoeding</t>
  </si>
  <si>
    <t>Controle</t>
  </si>
  <si>
    <t>Richtlijn controle tarieven</t>
  </si>
  <si>
    <t>Onderwerp</t>
  </si>
  <si>
    <t>Ja/Nee</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</si>
  <si>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</si>
  <si>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</si>
  <si>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</si>
  <si>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</si>
  <si>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</si>
  <si>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</si>
  <si>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</si>
  <si>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</si>
  <si>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NB1</t>
  </si>
  <si>
    <t>NB2</t>
  </si>
  <si>
    <t>Contactpersoon</t>
  </si>
  <si>
    <t>Telefoonnummer</t>
  </si>
  <si>
    <t>ACM</t>
  </si>
  <si>
    <t>Postbus 16326</t>
  </si>
  <si>
    <t>2500 BH  Den Haag</t>
  </si>
  <si>
    <t>Telefoonnummer: 070 - 72 22 000</t>
  </si>
  <si>
    <t>E-mailadres: codatahelpdesk@acm.nl</t>
  </si>
  <si>
    <t>Tarieven zijn excl. BTW</t>
  </si>
  <si>
    <t>Ondertitel</t>
  </si>
  <si>
    <t>In dit bestand worden per netbeheerder de rekenvolumes en tarieven gepresenteerd.</t>
  </si>
  <si>
    <t>Bronverwijzing</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</si>
  <si>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</si>
  <si>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</si>
  <si>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</si>
  <si>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</si>
  <si>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</si>
  <si>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</si>
  <si>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</si>
  <si>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</si>
  <si>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</si>
  <si>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</si>
  <si>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</si>
  <si>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</si>
  <si>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Dit blad dient ter controle van het tarievenvoorstel. Op dit blad wordt gecontroleerd of het tarievenvoorstel aan de maximale totale inkomsten voldoet en of het rekenvolume niet gewijzigd is. Daarnaast wordt de verwachte tariefmutatie berekend.</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</si>
  <si>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</si>
  <si>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</si>
  <si>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Contactgegevens</t>
  </si>
  <si>
    <t>Invuldatum</t>
  </si>
  <si>
    <t>Code bedrijf</t>
  </si>
  <si>
    <t>Naam bedrijf</t>
  </si>
  <si>
    <t>Postcode</t>
  </si>
  <si>
    <t>Plaats</t>
  </si>
  <si>
    <t>E-mailadres</t>
  </si>
  <si>
    <t>Bijdragen Eenmalige Aansluitvergoeding &gt; 40 m3(n)/h - meerlengte &gt; 25 meter</t>
  </si>
  <si>
    <t>De ACM houdt zich het recht voor om de tarieven ook op andere punten te toetsen dan de punten die op dit werkblad zijn opgenoemd.</t>
  </si>
  <si>
    <t>Zijn de rekenvolumes per tariefdrager gelijk aan de door de ACM ingevulde rekenvolumes?</t>
  </si>
  <si>
    <t>artikel 2.3 lid 1</t>
  </si>
  <si>
    <t>artikel 2.3 lid 2</t>
  </si>
  <si>
    <t>artikel 2.4 lid 1</t>
  </si>
  <si>
    <t>&gt; 40 ≤ 100 m3(n)/uur</t>
  </si>
  <si>
    <t>&gt; 100 ≤ 400 m3(n)/uur</t>
  </si>
  <si>
    <t>&gt; 400 ≤ 650 m3(n)/uur</t>
  </si>
  <si>
    <t>artikel 2.4 lid 2</t>
  </si>
  <si>
    <t>artikel 2.4 lid 3</t>
  </si>
  <si>
    <t>&gt; 400 ≤ 1600 m3(n)/uur</t>
  </si>
  <si>
    <t>artikel 2.4 lid 4</t>
  </si>
  <si>
    <t>Bijdragen Eenmalige Aansluitvergoeding &gt; 40 m3(n)/h - aansluiting ≤ 25 meter</t>
  </si>
  <si>
    <t>Capaciteitsafhankelijk tarief</t>
  </si>
  <si>
    <t>Dit bestand maakt geen onderdeel uit van een besluit door ACM. Dit bestand is om die reden niet op zichzelf appellabel. Mogelijkheden ten aanzien van bezwaar en beroep zijn opgenomen in het besluit.</t>
  </si>
  <si>
    <t>Rekenvolumes Transportdienst 2022-2026 en tarieven</t>
  </si>
  <si>
    <t xml:space="preserve">Rekenvolumes Aansluitdienst 2022-2026 en tarieven </t>
  </si>
  <si>
    <t>Rekenvolumes 2022-2026 en tarieven</t>
  </si>
  <si>
    <t>Opmerkingen</t>
  </si>
  <si>
    <t>Verwachte tariefmutatie Aansluitdienst</t>
  </si>
  <si>
    <t>Verwachte mutatie AD PAV</t>
  </si>
  <si>
    <t>Verwachte mutatie AD EAV</t>
  </si>
  <si>
    <t>Legenda</t>
  </si>
  <si>
    <t xml:space="preserve">LD:     </t>
  </si>
  <si>
    <t>&lt; 200mbar</t>
  </si>
  <si>
    <t xml:space="preserve">HD:    </t>
  </si>
  <si>
    <t>≥ 200 mbar en &lt; 16 bar</t>
  </si>
  <si>
    <t>Algemeen</t>
  </si>
  <si>
    <t xml:space="preserve">Gewijzigd SO bestand </t>
  </si>
  <si>
    <t>https://www.acm.nl/nl/publicaties/berekening-x-factor-bij-gewijzigde-x-factorbesluiten-gas-2022-2026</t>
  </si>
  <si>
    <t>Gewijzigd so bestand regionale netbeheerders gas 2022-2026</t>
  </si>
  <si>
    <t>EUR, pp 2025</t>
  </si>
  <si>
    <t>Vastrecht kleinverbruik en profielgrootverbruik</t>
  </si>
  <si>
    <t>Gewijzigd SO bestand</t>
  </si>
  <si>
    <t>Nee</t>
  </si>
  <si>
    <t>TI-berekening regionale netbeheerders gas 2026</t>
  </si>
  <si>
    <t>Dit Excel-bestand is bedoeld voor de tarievenvoorstellen voor het jaar 2026 voor de regionale netbeheerders gas.</t>
  </si>
  <si>
    <t>Deze berekeningen maken onderdeel uit van de tarievenbesluiten gas 2026.</t>
  </si>
  <si>
    <t>Tarievenbesluit gas 2025</t>
  </si>
  <si>
    <t>TI-berekening RNB-G 2026</t>
  </si>
  <si>
    <t>Berekening totale inkomsten regionale netbeheerders gas 2026</t>
  </si>
  <si>
    <t>Tarievenmodule transporttarieven 2026 Gas</t>
  </si>
  <si>
    <t>Tarievenvoorstel 2026</t>
  </si>
  <si>
    <t>Op dit blad wordt door de regionale netbeheerder een voorstel gedaan voor de transport- en aansluittarieven 2026.</t>
  </si>
  <si>
    <t>Totale Inkomsten 2026 inclusief correcties</t>
  </si>
  <si>
    <t>EUR, pp 2026</t>
  </si>
  <si>
    <t>Omzet 2026 voor de transportdienst: kleinverbruikers</t>
  </si>
  <si>
    <t>Omzet 2026 voor de transportdienst: profielgrootverbruikers</t>
  </si>
  <si>
    <t xml:space="preserve">Omzet 2026 voor de transportdienst: telemetriegrootverbruikers </t>
  </si>
  <si>
    <t xml:space="preserve">Omzet 2026 voor de aansluitdienst t/m 40m3/h </t>
  </si>
  <si>
    <t>Omzet 2026 voor de aansluitdienst vanaf 40m3/h</t>
  </si>
  <si>
    <t>Omzet tarievenvoorstel 2026</t>
  </si>
  <si>
    <t>Richtbedrag TI Transport 2026 (inclusief correcties)</t>
  </si>
  <si>
    <t>Richtbedrag TI AD PAV 2026 (incl. correcties)</t>
  </si>
  <si>
    <t>Richtbedrag TI AD EAV 2026 (incl. correcties)</t>
  </si>
  <si>
    <t>TI Transport 2025 (inclusief correcties)</t>
  </si>
  <si>
    <t>Tarievenbesluit gas 2025, somproduct tarieven en rekenvolumes</t>
  </si>
  <si>
    <t>TI kleinverbruik en profielgrootverbruik 2025</t>
  </si>
  <si>
    <t>TI capaciteitsafhankelijk tarief (TAVTc) kleinverbuik en profielgrootverbruik 2025</t>
  </si>
  <si>
    <t>TI AD PAV 2025 (incl. correcties)</t>
  </si>
  <si>
    <t>TI AD EAV 2025 (incl. correcties)</t>
  </si>
  <si>
    <t>Is het bedrag "Totale Inkomsten 2026 inclusief correcties" in het tabblad 'Controles ACM' ongewijzigd? Zo nee, waarom niet?</t>
  </si>
  <si>
    <t>Wijkt de verdeling van de inkomsten over de transportdienst en de aansluitdienst in het tarievenvoorstel meer dan 1 procent af van de verdeling volgens de richtbedragen zoals opgenomen in de spreadsheet TI-berekeningen Gas 2026? Zo ja, waarom?</t>
  </si>
  <si>
    <t>Wijkt de verdeling van de inkomsten over de PAV en de EAV in het tarievenvoorstel meer dan 1 procent af van de verdeling volgens de richtbedragen zoals opgenomen in de spreadsheet TI-berekeningen Gas 2026? Zo ja, waarom?</t>
  </si>
  <si>
    <t>Tarievenmodule Liander Gas 2026</t>
  </si>
  <si>
    <t>Tarievenbesluit Liander Gas 2026</t>
  </si>
  <si>
    <t>ACM/25/195768</t>
  </si>
  <si>
    <t>RNB-G - TI-berekening 2026, tabblad 'TI-berekening 2026', regel 51</t>
  </si>
  <si>
    <t>RNB-G - TI-berekening 2026, tabblad 'Richtbedragen', regel 70</t>
  </si>
  <si>
    <t>RNB-G - TI-berekening 2026, tabblad 'Richtbedragen', regel 71</t>
  </si>
  <si>
    <t>RNB-G - TI-berekening 2026, tabblad 'Richtbedragen', regel 72</t>
  </si>
  <si>
    <t>LIAN</t>
  </si>
  <si>
    <t>Liander N.V.</t>
  </si>
  <si>
    <t>Postbus 50</t>
  </si>
  <si>
    <t>DUIVEN . Locatiecode  2PB1160</t>
  </si>
  <si>
    <t>Ja</t>
  </si>
  <si>
    <t>nee</t>
  </si>
  <si>
    <t>Het vastrecht voor kleinverbruikers wijkt in verband met deelbaarheid door 365 (dagen) minimaal af van € 18,00.</t>
  </si>
  <si>
    <t>ja</t>
  </si>
  <si>
    <t>Bij de openbaarmaking van het tarievenbesluit door ACM hoeft de ACM wat Liander betreft niet de gehele wachttijd van 10 werkdagen in acht te nemen. Daarbij volstaat voor Liander dat de netbeheerders voor publicatie minimaal 1 werkdag de tijd krijgen om een reactie te geven op de inhoud van het tarievenbesluit.</t>
  </si>
  <si>
    <t>Definitieve versie is juridisch integraal onderdeel van bovenstaand besluit</t>
  </si>
  <si>
    <t>Overig opmerkingen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</si>
</sst>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 #,##0.0000_ ;_ * \-#,##0.0000_ ;_ * &quot;-&quot;??_ ;_ @_ "/>
    <numFmt numFmtId="168" formatCode="[$-413]d\ mmmm\ yyyy;@"/>
  </numFmts>
  <fonts count="35"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1"/>
      <color indexed="8"/>
      <name val="Arial"/>
      <family val="2"/>
    </font>
    <font>
      <sz val="8"/>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E1FFE1"/>
        <bgColor indexed="64"/>
      </patternFill>
    </fill>
    <fill>
      <patternFill patternType="solid">
        <fgColor rgb="FF99FF99"/>
        <bgColor indexed="64"/>
      </patternFill>
    </fill>
    <fill>
      <patternFill patternType="solid">
        <fgColor theme="1"/>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8" borderId="0">
      <alignment vertical="top"/>
    </xf>
    <xf numFmtId="43" fontId="6" fillId="7" borderId="0">
      <alignment vertical="top"/>
    </xf>
    <xf numFmtId="43" fontId="6" fillId="14" borderId="0">
      <alignment vertical="top"/>
    </xf>
    <xf numFmtId="49" fontId="11" fillId="0" borderId="0">
      <alignment vertical="top"/>
    </xf>
    <xf numFmtId="49" fontId="10" fillId="0" borderId="0">
      <alignment vertical="top"/>
    </xf>
    <xf numFmtId="0" fontId="17" fillId="16" borderId="3" applyNumberFormat="0" applyAlignment="0" applyProtection="0"/>
    <xf numFmtId="0" fontId="18" fillId="17" borderId="4" applyNumberFormat="0" applyAlignment="0" applyProtection="0"/>
    <xf numFmtId="0" fontId="19" fillId="17" borderId="3" applyNumberFormat="0" applyAlignment="0" applyProtection="0"/>
    <xf numFmtId="0" fontId="20" fillId="0" borderId="5" applyNumberFormat="0" applyFill="0" applyAlignment="0" applyProtection="0"/>
    <xf numFmtId="0" fontId="14" fillId="18" borderId="6" applyNumberFormat="0" applyAlignment="0" applyProtection="0"/>
    <xf numFmtId="0" fontId="16" fillId="19" borderId="7"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xf numFmtId="43" fontId="6" fillId="49" borderId="0">
      <alignment vertical="top"/>
    </xf>
  </cellStyleXfs>
  <cellXfs count="104">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49" fontId="9" fillId="5" borderId="1" xfId="5">
      <alignment vertical="top"/>
    </xf>
    <xf numFmtId="49" fontId="7" fillId="20" borderId="1" xfId="6">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0" fontId="6" fillId="6" borderId="0" xfId="4" applyFill="1">
      <alignment vertical="top"/>
    </xf>
    <xf numFmtId="2" fontId="6" fillId="11" borderId="0" xfId="4" applyNumberFormat="1" applyFill="1">
      <alignment vertical="top"/>
    </xf>
    <xf numFmtId="1" fontId="6" fillId="0" borderId="0" xfId="4" applyNumberFormat="1">
      <alignment vertical="top"/>
    </xf>
    <xf numFmtId="1" fontId="10" fillId="0" borderId="0" xfId="4" applyNumberFormat="1" applyFont="1">
      <alignment vertical="top"/>
    </xf>
    <xf numFmtId="0" fontId="13" fillId="0" borderId="0" xfId="4" applyFont="1">
      <alignment vertical="top"/>
    </xf>
    <xf numFmtId="0" fontId="9" fillId="5" borderId="1" xfId="5" applyNumberFormat="1">
      <alignment vertical="top"/>
    </xf>
    <xf numFmtId="0" fontId="15" fillId="0" borderId="0" xfId="4" applyFont="1">
      <alignment vertical="top"/>
    </xf>
    <xf numFmtId="0" fontId="8" fillId="8" borderId="0" xfId="4" applyFont="1" applyFill="1">
      <alignment vertical="top"/>
    </xf>
    <xf numFmtId="0" fontId="8" fillId="9" borderId="0" xfId="4" applyFont="1" applyFill="1">
      <alignment vertical="top"/>
    </xf>
    <xf numFmtId="0" fontId="6" fillId="15" borderId="0" xfId="4" applyFill="1">
      <alignment vertical="top"/>
    </xf>
    <xf numFmtId="49" fontId="8" fillId="20" borderId="0" xfId="6" applyFont="1" applyBorder="1">
      <alignment vertical="top"/>
    </xf>
    <xf numFmtId="49" fontId="7" fillId="0" borderId="0" xfId="7">
      <alignment vertical="top"/>
    </xf>
    <xf numFmtId="49" fontId="10" fillId="0" borderId="0" xfId="15">
      <alignment vertical="top"/>
    </xf>
    <xf numFmtId="43" fontId="6" fillId="13" borderId="0" xfId="8">
      <alignment vertical="top"/>
    </xf>
    <xf numFmtId="0" fontId="8" fillId="12" borderId="0" xfId="4" applyFont="1" applyFill="1">
      <alignment vertical="top"/>
    </xf>
    <xf numFmtId="9" fontId="6" fillId="0" borderId="0" xfId="4" applyNumberFormat="1">
      <alignment vertical="top"/>
    </xf>
    <xf numFmtId="43" fontId="6" fillId="12" borderId="0" xfId="63" applyFill="1">
      <alignment vertical="top"/>
    </xf>
    <xf numFmtId="43" fontId="6" fillId="14" borderId="0" xfId="63" applyFill="1">
      <alignment vertical="top"/>
    </xf>
    <xf numFmtId="43" fontId="6" fillId="10" borderId="0" xfId="10">
      <alignment vertical="top"/>
    </xf>
    <xf numFmtId="43" fontId="6" fillId="7" borderId="0" xfId="12">
      <alignment vertical="top"/>
    </xf>
    <xf numFmtId="43" fontId="6" fillId="48" borderId="0" xfId="11">
      <alignment vertical="top"/>
    </xf>
    <xf numFmtId="43" fontId="13" fillId="0" borderId="0" xfId="63" applyFont="1" applyFill="1">
      <alignment vertical="top"/>
    </xf>
    <xf numFmtId="0" fontId="2" fillId="0" borderId="0" xfId="0" applyFont="1" applyAlignment="1"/>
    <xf numFmtId="164" fontId="2" fillId="0" borderId="12" xfId="63" applyNumberFormat="1" applyFont="1" applyFill="1" applyBorder="1" applyAlignment="1"/>
    <xf numFmtId="164" fontId="2" fillId="0" borderId="13" xfId="63" applyNumberFormat="1" applyFont="1" applyFill="1" applyBorder="1" applyAlignment="1"/>
    <xf numFmtId="164" fontId="2" fillId="0" borderId="0" xfId="63" applyNumberFormat="1" applyFont="1" applyFill="1" applyAlignment="1"/>
    <xf numFmtId="164" fontId="2" fillId="0" borderId="14" xfId="63" applyNumberFormat="1" applyFont="1" applyFill="1" applyBorder="1" applyAlignment="1"/>
    <xf numFmtId="0" fontId="31" fillId="0" borderId="0" xfId="0" applyFont="1" applyAlignment="1"/>
    <xf numFmtId="43" fontId="6" fillId="0" borderId="0" xfId="11" applyFill="1">
      <alignment vertical="top"/>
    </xf>
    <xf numFmtId="0" fontId="6" fillId="0" borderId="0" xfId="65" applyAlignment="1">
      <alignment vertical="center"/>
    </xf>
    <xf numFmtId="0" fontId="6" fillId="46" borderId="0" xfId="65" applyFill="1" applyAlignment="1">
      <alignment horizontal="right" vertical="center"/>
    </xf>
    <xf numFmtId="164" fontId="6" fillId="0" borderId="2" xfId="66" applyNumberFormat="1" applyFont="1" applyFill="1" applyBorder="1" applyAlignment="1">
      <alignment vertical="center"/>
    </xf>
    <xf numFmtId="0" fontId="6" fillId="46" borderId="0" xfId="65" applyFill="1" applyAlignment="1">
      <alignment vertical="center"/>
    </xf>
    <xf numFmtId="0" fontId="6" fillId="0" borderId="0" xfId="65" applyAlignment="1">
      <alignment horizontal="right" vertical="center"/>
    </xf>
    <xf numFmtId="164" fontId="6" fillId="46" borderId="0" xfId="63" applyNumberFormat="1" applyFont="1" applyFill="1" applyBorder="1" applyAlignment="1">
      <alignment vertical="center"/>
    </xf>
    <xf numFmtId="164" fontId="6" fillId="0" borderId="0" xfId="66" applyNumberFormat="1" applyFont="1" applyFill="1" applyBorder="1" applyAlignment="1">
      <alignment vertical="center"/>
    </xf>
    <xf numFmtId="39" fontId="32" fillId="46" borderId="0" xfId="65" applyNumberFormat="1" applyFont="1" applyFill="1" applyAlignment="1">
      <alignment horizontal="center" vertical="center"/>
    </xf>
    <xf numFmtId="164" fontId="6" fillId="46" borderId="12" xfId="66" applyNumberFormat="1" applyFont="1" applyFill="1" applyBorder="1" applyAlignment="1">
      <alignment vertical="center"/>
    </xf>
    <xf numFmtId="164" fontId="6" fillId="46" borderId="13" xfId="66" applyNumberFormat="1" applyFont="1" applyFill="1" applyBorder="1" applyAlignment="1">
      <alignment vertical="center"/>
    </xf>
    <xf numFmtId="166" fontId="6" fillId="0" borderId="2" xfId="64" applyNumberFormat="1" applyFont="1" applyFill="1" applyBorder="1" applyAlignment="1">
      <alignment vertical="center"/>
    </xf>
    <xf numFmtId="164" fontId="6" fillId="46" borderId="0" xfId="66" applyNumberFormat="1" applyFont="1" applyFill="1" applyBorder="1" applyAlignment="1">
      <alignment vertical="center"/>
    </xf>
    <xf numFmtId="164" fontId="6" fillId="46" borderId="2" xfId="66" applyNumberFormat="1" applyFont="1" applyFill="1" applyBorder="1" applyAlignment="1">
      <alignment vertical="center"/>
    </xf>
    <xf numFmtId="164" fontId="6" fillId="12" borderId="0" xfId="9" applyNumberFormat="1">
      <alignment vertical="top"/>
    </xf>
    <xf numFmtId="43" fontId="6" fillId="0" borderId="2" xfId="4" applyNumberFormat="1" applyBorder="1">
      <alignment vertical="top"/>
    </xf>
    <xf numFmtId="43" fontId="6" fillId="0" borderId="0" xfId="4" applyNumberFormat="1">
      <alignment vertical="top"/>
    </xf>
    <xf numFmtId="164" fontId="6" fillId="0" borderId="0" xfId="9" applyNumberFormat="1" applyFill="1">
      <alignment vertical="top"/>
    </xf>
    <xf numFmtId="0" fontId="6" fillId="0" borderId="0" xfId="65" applyAlignment="1">
      <alignment vertical="top" wrapText="1"/>
    </xf>
    <xf numFmtId="0" fontId="7" fillId="0" borderId="0" xfId="65" applyFont="1" applyAlignment="1">
      <alignment vertical="top" wrapText="1"/>
    </xf>
    <xf numFmtId="0" fontId="6" fillId="0" borderId="0" xfId="65" applyAlignment="1">
      <alignment horizontal="left" vertical="top" wrapText="1"/>
    </xf>
    <xf numFmtId="0" fontId="6" fillId="47" borderId="0" xfId="65" applyFill="1"/>
    <xf numFmtId="0" fontId="6" fillId="47" borderId="16" xfId="65" applyFill="1" applyBorder="1"/>
    <xf numFmtId="0" fontId="6" fillId="0" borderId="0" xfId="65" applyAlignment="1">
      <alignment wrapText="1"/>
    </xf>
    <xf numFmtId="0" fontId="6" fillId="0" borderId="0" xfId="65"/>
    <xf numFmtId="0" fontId="6" fillId="47" borderId="17" xfId="65" applyFill="1" applyBorder="1"/>
    <xf numFmtId="0" fontId="6" fillId="47" borderId="18" xfId="65" applyFill="1" applyBorder="1"/>
    <xf numFmtId="0" fontId="6" fillId="47" borderId="0" xfId="65" applyFill="1" applyAlignment="1">
      <alignment horizontal="center" vertical="top"/>
    </xf>
    <xf numFmtId="0" fontId="6" fillId="0" borderId="19" xfId="4" applyBorder="1">
      <alignment vertical="top"/>
    </xf>
    <xf numFmtId="0" fontId="6" fillId="0" borderId="20" xfId="4" applyBorder="1" applyAlignment="1">
      <alignment vertical="top" wrapText="1"/>
    </xf>
    <xf numFmtId="0" fontId="33" fillId="0" borderId="0" xfId="0" applyFont="1" applyAlignment="1"/>
    <xf numFmtId="0" fontId="6" fillId="0" borderId="0" xfId="0" applyFont="1" applyAlignment="1"/>
    <xf numFmtId="0" fontId="0" fillId="0" borderId="0" xfId="0" applyAlignment="1"/>
    <xf numFmtId="49" fontId="6" fillId="20" borderId="2" xfId="6" applyFont="1" applyBorder="1">
      <alignment vertical="top"/>
    </xf>
    <xf numFmtId="0" fontId="6" fillId="0" borderId="2" xfId="4" applyBorder="1">
      <alignment vertical="top"/>
    </xf>
    <xf numFmtId="43" fontId="6" fillId="49" borderId="0" xfId="70">
      <alignment vertical="top"/>
    </xf>
    <xf numFmtId="167" fontId="6" fillId="49" borderId="0" xfId="70" applyNumberFormat="1">
      <alignment vertical="top"/>
    </xf>
    <xf numFmtId="167" fontId="2" fillId="0" borderId="0" xfId="63" applyNumberFormat="1" applyFont="1" applyFill="1" applyAlignment="1"/>
    <xf numFmtId="0" fontId="6" fillId="0" borderId="17" xfId="4" applyBorder="1">
      <alignment vertical="top"/>
    </xf>
    <xf numFmtId="0" fontId="6" fillId="47" borderId="21" xfId="65" applyFill="1" applyBorder="1"/>
    <xf numFmtId="43" fontId="6" fillId="49" borderId="15" xfId="70" applyBorder="1">
      <alignment vertical="top"/>
    </xf>
    <xf numFmtId="43" fontId="6" fillId="48" borderId="2" xfId="11" applyBorder="1" applyAlignment="1">
      <alignment horizontal="left" vertical="top" indent="1"/>
    </xf>
    <xf numFmtId="43" fontId="6" fillId="49" borderId="2" xfId="70" applyBorder="1">
      <alignment vertical="top"/>
    </xf>
    <xf numFmtId="0" fontId="6" fillId="0" borderId="2" xfId="4" applyBorder="1" applyAlignment="1">
      <alignment vertical="top" wrapText="1"/>
    </xf>
    <xf numFmtId="49" fontId="22" fillId="0" borderId="2" xfId="61" applyBorder="1" applyAlignment="1">
      <alignment vertical="top" wrapText="1"/>
    </xf>
    <xf numFmtId="49" fontId="14" fillId="5" borderId="1" xfId="5" applyFont="1">
      <alignment vertical="top"/>
    </xf>
    <xf numFmtId="0" fontId="0" fillId="15" borderId="0" xfId="0" applyFill="1">
      <alignment vertical="top"/>
    </xf>
    <xf numFmtId="10" fontId="6" fillId="13" borderId="0" xfId="8" applyNumberFormat="1">
      <alignment vertical="top"/>
    </xf>
    <xf numFmtId="164" fontId="6" fillId="0" borderId="0" xfId="4" applyNumberFormat="1">
      <alignment vertical="top"/>
    </xf>
    <xf numFmtId="10" fontId="6" fillId="0" borderId="0" xfId="64">
      <alignment vertical="top"/>
    </xf>
    <xf numFmtId="10" fontId="6" fillId="0" borderId="0" xfId="64" applyAlignment="1">
      <alignment horizontal="right" vertical="top"/>
    </xf>
    <xf numFmtId="10" fontId="7" fillId="20" borderId="1" xfId="64" applyFont="1" applyFill="1" applyBorder="1" applyAlignment="1">
      <alignment horizontal="right" vertical="top"/>
    </xf>
    <xf numFmtId="49" fontId="7" fillId="20" borderId="22" xfId="6" applyBorder="1">
      <alignment vertical="top"/>
    </xf>
    <xf numFmtId="49" fontId="7" fillId="20" borderId="23" xfId="6" applyBorder="1">
      <alignment vertical="top"/>
    </xf>
    <xf numFmtId="0" fontId="6" fillId="0" borderId="24" xfId="4" applyBorder="1">
      <alignment vertical="top"/>
    </xf>
    <xf numFmtId="0" fontId="6" fillId="0" borderId="25" xfId="4" applyBorder="1">
      <alignment vertical="top"/>
    </xf>
    <xf numFmtId="0" fontId="6" fillId="0" borderId="26" xfId="4" applyBorder="1">
      <alignment vertical="top"/>
    </xf>
    <xf numFmtId="0" fontId="6" fillId="0" borderId="27" xfId="4" applyBorder="1">
      <alignment vertical="top"/>
    </xf>
    <xf numFmtId="43" fontId="6" fillId="0" borderId="0" xfId="12" applyFill="1">
      <alignment vertical="top"/>
    </xf>
    <xf numFmtId="0" fontId="6" fillId="0" borderId="0" xfId="65" applyAlignment="1">
      <alignment horizontal="center" vertical="top"/>
    </xf>
    <xf numFmtId="164" fontId="2" fillId="0" borderId="14" xfId="63" applyNumberFormat="1" applyFont="1" applyFill="1" applyBorder="1" applyAlignment="1">
      <alignment horizontal="right"/>
    </xf>
    <xf numFmtId="164" fontId="6" fillId="46" borderId="0" xfId="9" applyNumberFormat="1" applyFill="1">
      <alignment vertical="top"/>
    </xf>
    <xf numFmtId="168" fontId="6" fillId="49" borderId="2" xfId="70" applyNumberFormat="1" applyBorder="1" applyAlignment="1">
      <alignment horizontal="left" vertical="top"/>
    </xf>
    <xf numFmtId="43" fontId="2" fillId="0" borderId="0" xfId="63" applyFont="1" applyFill="1" applyAlignment="1"/>
    <xf numFmtId="49" fontId="6" fillId="49" borderId="0" xfId="70" applyNumberFormat="1" applyAlignment="1">
      <alignment vertical="top" wrapText="1"/>
    </xf>
    <xf numFmtId="43" fontId="6" fillId="49" borderId="15" xfId="70" applyBorder="1" applyAlignment="1">
      <alignment vertical="top" wrapText="1"/>
    </xf>
    <xf numFmtId="167" fontId="6" fillId="50" borderId="2" xfId="70" applyNumberFormat="1" applyFill="1" applyBorder="1">
      <alignment vertical="top"/>
    </xf>
  </cellXfs>
  <cellStyles count="71">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Input" xfId="11" xr:uid="{00000000-0005-0000-0000-00001F000000}"/>
    <cellStyle name="Cel Input Data" xfId="70"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xr:uid="{00000000-0005-0000-0000-00002E000000}"/>
    <cellStyle name="Komma 14 2" xfId="66" xr:uid="{00000000-0005-0000-0000-00002F000000}"/>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7000000}"/>
    <cellStyle name="Procent" xfId="27" builtinId="5" hidden="1"/>
    <cellStyle name="Procent" xfId="64" builtinId="5"/>
    <cellStyle name="Procent 2" xfId="67" xr:uid="{00000000-0005-0000-0000-00003A000000}"/>
    <cellStyle name="Standaard" xfId="0" builtinId="0" customBuiltin="1"/>
    <cellStyle name="Standaard 2" xfId="65" xr:uid="{00000000-0005-0000-0000-00003C000000}"/>
    <cellStyle name="Standaard 3 4" xfId="69" xr:uid="{00000000-0005-0000-0000-00003D000000}"/>
    <cellStyle name="Standaard ACM-DE" xfId="4" xr:uid="{00000000-0005-0000-0000-00003E000000}"/>
    <cellStyle name="Titel" xfId="28" builtinId="15" hidden="1"/>
    <cellStyle name="Toelichting" xfId="15" xr:uid="{00000000-0005-0000-0000-000040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1">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E1FFE1"/>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2026</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gas-2022-2026"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C37"/>
  <sheetViews>
    <sheetView showGridLines="0" tabSelected="1" zoomScale="85" zoomScaleNormal="85" workbookViewId="0">
      <pane ySplit="3" topLeftCell="A4" activePane="bottomLeft" state="frozen"/>
      <selection activeCell="X56" sqref="X56"/>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215</v>
      </c>
    </row>
    <row r="6" spans="2:3" x14ac:dyDescent="0.2">
      <c r="B6" s="3"/>
    </row>
    <row r="13" spans="2:3" s="6" customFormat="1" x14ac:dyDescent="0.2">
      <c r="B13" s="6" t="s">
        <v>1</v>
      </c>
    </row>
    <row r="15" spans="2:3" x14ac:dyDescent="0.2">
      <c r="B15" s="7" t="s">
        <v>2</v>
      </c>
      <c r="C15" s="8" t="s">
        <v>217</v>
      </c>
    </row>
    <row r="16" spans="2:3" x14ac:dyDescent="0.2">
      <c r="B16" s="7" t="s">
        <v>3</v>
      </c>
      <c r="C16" s="8" t="s">
        <v>215</v>
      </c>
    </row>
    <row r="17" spans="2:3" x14ac:dyDescent="0.2">
      <c r="B17" s="8" t="s">
        <v>125</v>
      </c>
      <c r="C17" s="8"/>
    </row>
    <row r="18" spans="2:3" x14ac:dyDescent="0.2">
      <c r="B18" s="7" t="s">
        <v>4</v>
      </c>
      <c r="C18" s="8" t="s">
        <v>216</v>
      </c>
    </row>
    <row r="19" spans="2:3" x14ac:dyDescent="0.2">
      <c r="B19" s="7" t="s">
        <v>5</v>
      </c>
      <c r="C19" s="8"/>
    </row>
    <row r="20" spans="2:3" x14ac:dyDescent="0.2">
      <c r="B20" s="7" t="s">
        <v>6</v>
      </c>
      <c r="C20" s="8"/>
    </row>
    <row r="21" spans="2:3" x14ac:dyDescent="0.2">
      <c r="B21" s="7" t="s">
        <v>7</v>
      </c>
      <c r="C21" s="8" t="s">
        <v>186</v>
      </c>
    </row>
    <row r="22" spans="2:3" x14ac:dyDescent="0.2">
      <c r="B22" s="8" t="s">
        <v>0</v>
      </c>
      <c r="C22" s="8"/>
    </row>
    <row r="25" spans="2:3" s="6" customFormat="1" x14ac:dyDescent="0.2">
      <c r="B25" s="6" t="s">
        <v>8</v>
      </c>
    </row>
    <row r="27" spans="2:3" x14ac:dyDescent="0.2">
      <c r="B27" s="8" t="s">
        <v>9</v>
      </c>
      <c r="C27" s="8" t="s">
        <v>226</v>
      </c>
    </row>
    <row r="28" spans="2:3" x14ac:dyDescent="0.2">
      <c r="B28" s="8" t="s">
        <v>10</v>
      </c>
      <c r="C28" s="8" t="s">
        <v>226</v>
      </c>
    </row>
    <row r="29" spans="2:3" ht="25.5" x14ac:dyDescent="0.2">
      <c r="B29" s="8" t="s">
        <v>11</v>
      </c>
      <c r="C29" s="8" t="s">
        <v>231</v>
      </c>
    </row>
    <row r="30" spans="2:3" x14ac:dyDescent="0.2">
      <c r="B30" s="8" t="s">
        <v>48</v>
      </c>
      <c r="C30" s="8" t="s">
        <v>185</v>
      </c>
    </row>
    <row r="31" spans="2:3" x14ac:dyDescent="0.2">
      <c r="B31" s="8" t="s">
        <v>12</v>
      </c>
      <c r="C31" s="8"/>
    </row>
    <row r="32" spans="2:3" x14ac:dyDescent="0.2">
      <c r="B32" s="8" t="s">
        <v>232</v>
      </c>
      <c r="C32" s="8"/>
    </row>
    <row r="35" spans="2:2" s="6" customFormat="1" x14ac:dyDescent="0.2">
      <c r="B35" s="6" t="s">
        <v>14</v>
      </c>
    </row>
    <row r="37" spans="2:2" x14ac:dyDescent="0.2">
      <c r="B37" s="2" t="s">
        <v>165</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8D9"/>
  </sheetPr>
  <dimension ref="B2:F26"/>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customHeight="1" x14ac:dyDescent="0.2"/>
  <cols>
    <col min="1" max="1" width="2.85546875" style="2" customWidth="1"/>
    <col min="2" max="2" width="4.5703125" style="2" customWidth="1"/>
    <col min="3" max="3" width="75.5703125" style="2" customWidth="1"/>
    <col min="4" max="5" width="12.5703125" style="2" customWidth="1"/>
    <col min="6" max="6" width="53.42578125" style="2" customWidth="1"/>
    <col min="7" max="21" width="12.5703125" style="2" customWidth="1"/>
    <col min="22" max="24" width="2.5703125" style="2" customWidth="1"/>
    <col min="25" max="39" width="13.5703125" style="2" customWidth="1"/>
    <col min="40" max="16384" width="9.140625" style="2"/>
  </cols>
  <sheetData>
    <row r="2" spans="2:6" s="14" customFormat="1" ht="18" x14ac:dyDescent="0.2">
      <c r="B2" s="14" t="s">
        <v>104</v>
      </c>
    </row>
    <row r="4" spans="2:6" s="6" customFormat="1" ht="12.75" customHeight="1" x14ac:dyDescent="0.2">
      <c r="C4" s="6" t="s">
        <v>105</v>
      </c>
      <c r="D4" s="6" t="s">
        <v>106</v>
      </c>
      <c r="F4" s="6" t="s">
        <v>38</v>
      </c>
    </row>
    <row r="5" spans="2:6" ht="12.75" customHeight="1" x14ac:dyDescent="0.2">
      <c r="C5" s="20"/>
    </row>
    <row r="6" spans="2:6" ht="12.75" customHeight="1" x14ac:dyDescent="0.2">
      <c r="C6" s="20" t="s">
        <v>178</v>
      </c>
    </row>
    <row r="7" spans="2:6" ht="25.5" x14ac:dyDescent="0.2">
      <c r="B7" s="96">
        <v>1</v>
      </c>
      <c r="C7" s="55" t="s">
        <v>212</v>
      </c>
      <c r="D7" s="77" t="s">
        <v>226</v>
      </c>
      <c r="E7" s="58"/>
      <c r="F7" s="77"/>
    </row>
    <row r="8" spans="2:6" x14ac:dyDescent="0.2">
      <c r="B8" s="64">
        <v>2</v>
      </c>
      <c r="C8" s="61" t="s">
        <v>152</v>
      </c>
      <c r="D8" s="77" t="s">
        <v>226</v>
      </c>
      <c r="E8" s="58"/>
      <c r="F8" s="77"/>
    </row>
    <row r="9" spans="2:6" x14ac:dyDescent="0.2">
      <c r="B9" s="64">
        <v>3</v>
      </c>
      <c r="C9" s="55" t="s">
        <v>107</v>
      </c>
      <c r="D9" s="77" t="s">
        <v>226</v>
      </c>
      <c r="E9" s="58"/>
      <c r="F9" s="77"/>
    </row>
    <row r="10" spans="2:6" ht="28.5" customHeight="1" x14ac:dyDescent="0.2">
      <c r="B10" s="64">
        <v>4</v>
      </c>
      <c r="C10" s="55" t="s">
        <v>108</v>
      </c>
      <c r="D10" s="77" t="s">
        <v>226</v>
      </c>
      <c r="E10" s="76"/>
      <c r="F10" s="77"/>
    </row>
    <row r="12" spans="2:6" ht="12.75" customHeight="1" x14ac:dyDescent="0.2">
      <c r="C12" s="20" t="s">
        <v>99</v>
      </c>
      <c r="D12" s="75"/>
    </row>
    <row r="13" spans="2:6" ht="25.5" x14ac:dyDescent="0.2">
      <c r="B13" s="64">
        <v>5</v>
      </c>
      <c r="C13" s="55" t="s">
        <v>109</v>
      </c>
      <c r="D13" s="77" t="s">
        <v>227</v>
      </c>
      <c r="E13" s="59"/>
      <c r="F13" s="102" t="s">
        <v>228</v>
      </c>
    </row>
    <row r="14" spans="2:6" ht="38.25" customHeight="1" x14ac:dyDescent="0.2">
      <c r="B14" s="64">
        <v>6</v>
      </c>
      <c r="C14" s="55" t="s">
        <v>110</v>
      </c>
      <c r="D14" s="77" t="s">
        <v>229</v>
      </c>
      <c r="E14" s="59"/>
      <c r="F14" s="77"/>
    </row>
    <row r="15" spans="2:6" ht="25.5" x14ac:dyDescent="0.2">
      <c r="B15" s="64">
        <v>7</v>
      </c>
      <c r="C15" s="57" t="s">
        <v>111</v>
      </c>
      <c r="D15" s="77" t="s">
        <v>227</v>
      </c>
      <c r="E15" s="59"/>
      <c r="F15" s="77"/>
    </row>
    <row r="16" spans="2:6" ht="12.75" customHeight="1" x14ac:dyDescent="0.2">
      <c r="B16" s="64"/>
      <c r="C16" s="57"/>
      <c r="D16" s="61"/>
      <c r="E16" s="58"/>
      <c r="F16" s="60"/>
    </row>
    <row r="17" spans="2:6" ht="12.75" customHeight="1" x14ac:dyDescent="0.2">
      <c r="B17" s="64"/>
      <c r="C17" s="56" t="s">
        <v>112</v>
      </c>
      <c r="D17" s="62"/>
      <c r="E17" s="58"/>
      <c r="F17" s="60"/>
    </row>
    <row r="18" spans="2:6" ht="38.25" customHeight="1" x14ac:dyDescent="0.2">
      <c r="B18" s="64">
        <v>8</v>
      </c>
      <c r="C18" s="55" t="s">
        <v>213</v>
      </c>
      <c r="D18" s="77" t="s">
        <v>185</v>
      </c>
      <c r="E18" s="63"/>
      <c r="F18" s="77"/>
    </row>
    <row r="19" spans="2:6" ht="38.25" customHeight="1" x14ac:dyDescent="0.2">
      <c r="B19" s="64">
        <v>9</v>
      </c>
      <c r="C19" s="55" t="s">
        <v>214</v>
      </c>
      <c r="D19" s="77" t="s">
        <v>185</v>
      </c>
      <c r="E19" s="58"/>
      <c r="F19" s="77"/>
    </row>
    <row r="20" spans="2:6" ht="38.25" customHeight="1" x14ac:dyDescent="0.2">
      <c r="B20" s="64">
        <v>10</v>
      </c>
      <c r="C20" s="55" t="s">
        <v>113</v>
      </c>
      <c r="D20" s="77" t="s">
        <v>185</v>
      </c>
      <c r="E20" s="58"/>
      <c r="F20" s="77"/>
    </row>
    <row r="21" spans="2:6" x14ac:dyDescent="0.2">
      <c r="B21" s="64"/>
      <c r="C21" s="55"/>
      <c r="D21" s="61"/>
      <c r="E21" s="58"/>
      <c r="F21" s="60"/>
    </row>
    <row r="23" spans="2:6" ht="12.75" customHeight="1" thickBot="1" x14ac:dyDescent="0.25"/>
    <row r="24" spans="2:6" ht="64.5" thickBot="1" x14ac:dyDescent="0.25">
      <c r="B24" s="65" t="s">
        <v>115</v>
      </c>
      <c r="C24" s="66" t="s">
        <v>114</v>
      </c>
    </row>
    <row r="25" spans="2:6" ht="12.75" customHeight="1" thickBot="1" x14ac:dyDescent="0.25"/>
    <row r="26" spans="2:6" ht="26.25" thickBot="1" x14ac:dyDescent="0.25">
      <c r="B26" s="65" t="s">
        <v>116</v>
      </c>
      <c r="C26" s="66" t="s">
        <v>151</v>
      </c>
    </row>
  </sheetData>
  <conditionalFormatting sqref="D7:D11 F7:F11">
    <cfRule type="cellIs" dxfId="6" priority="15" stopIfTrue="1" operator="equal">
      <formula>"ja"</formula>
    </cfRule>
  </conditionalFormatting>
  <conditionalFormatting sqref="D13:D15">
    <cfRule type="cellIs" dxfId="5" priority="6" stopIfTrue="1" operator="equal">
      <formula>"ja"</formula>
    </cfRule>
  </conditionalFormatting>
  <conditionalFormatting sqref="D18:D20">
    <cfRule type="cellIs" dxfId="4" priority="5" stopIfTrue="1" operator="equal">
      <formula>"ja"</formula>
    </cfRule>
  </conditionalFormatting>
  <conditionalFormatting sqref="F13:F15">
    <cfRule type="cellIs" dxfId="3" priority="1" stopIfTrue="1" operator="equal">
      <formula>"ja"</formula>
    </cfRule>
  </conditionalFormatting>
  <conditionalFormatting sqref="F16">
    <cfRule type="expression" dxfId="2" priority="14" stopIfTrue="1">
      <formula>D16="ja"</formula>
    </cfRule>
  </conditionalFormatting>
  <conditionalFormatting sqref="F17 F21">
    <cfRule type="expression" dxfId="1" priority="13" stopIfTrue="1">
      <formula>D17="nee"</formula>
    </cfRule>
  </conditionalFormatting>
  <conditionalFormatting sqref="F18:F20">
    <cfRule type="cellIs" dxfId="0" priority="4"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R56"/>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7" width="9.140625" style="2" customWidth="1"/>
    <col min="8" max="16384" width="9.140625" style="2"/>
  </cols>
  <sheetData>
    <row r="2" spans="2:18" s="5" customFormat="1" ht="18" x14ac:dyDescent="0.2">
      <c r="B2" s="5" t="s">
        <v>43</v>
      </c>
    </row>
    <row r="4" spans="2:18" s="6" customFormat="1" x14ac:dyDescent="0.2">
      <c r="B4" s="6" t="s">
        <v>15</v>
      </c>
    </row>
    <row r="6" spans="2:18" x14ac:dyDescent="0.2">
      <c r="B6" s="68" t="s">
        <v>187</v>
      </c>
    </row>
    <row r="7" spans="2:18" x14ac:dyDescent="0.2">
      <c r="B7" s="69" t="s">
        <v>126</v>
      </c>
      <c r="H7" s="24"/>
    </row>
    <row r="8" spans="2:18" x14ac:dyDescent="0.2">
      <c r="B8" s="68" t="s">
        <v>188</v>
      </c>
    </row>
    <row r="9" spans="2:18" x14ac:dyDescent="0.2">
      <c r="B9" s="68"/>
    </row>
    <row r="10" spans="2:18" s="6" customFormat="1" x14ac:dyDescent="0.2">
      <c r="B10" s="6" t="s">
        <v>47</v>
      </c>
    </row>
    <row r="13" spans="2:18" s="67" customFormat="1" ht="15" x14ac:dyDescent="0.25"/>
    <row r="14" spans="2:18" s="67" customFormat="1" ht="15" x14ac:dyDescent="0.25">
      <c r="B14" s="36"/>
      <c r="C14" s="36"/>
      <c r="D14" s="36"/>
      <c r="E14" s="36"/>
      <c r="F14" s="36"/>
      <c r="G14" s="36"/>
      <c r="H14" s="36"/>
      <c r="I14" s="36"/>
      <c r="J14" s="36"/>
      <c r="K14" s="36"/>
      <c r="L14" s="36"/>
      <c r="M14" s="36"/>
      <c r="N14" s="36"/>
      <c r="O14" s="36"/>
      <c r="P14" s="36"/>
      <c r="Q14" s="36"/>
      <c r="R14" s="36"/>
    </row>
    <row r="15" spans="2:18" s="67" customFormat="1" ht="15" x14ac:dyDescent="0.25">
      <c r="B15" s="36"/>
      <c r="C15" s="36"/>
      <c r="D15" s="36"/>
      <c r="E15" s="36"/>
      <c r="F15" s="36"/>
      <c r="G15" s="36"/>
      <c r="H15" s="36"/>
      <c r="I15" s="36"/>
      <c r="J15" s="36"/>
      <c r="K15" s="36"/>
      <c r="L15" s="36"/>
      <c r="M15" s="36"/>
      <c r="N15" s="36"/>
      <c r="O15" s="36"/>
      <c r="P15" s="36"/>
      <c r="Q15" s="36"/>
      <c r="R15" s="36"/>
    </row>
    <row r="16" spans="2:18" s="67" customFormat="1" ht="15" x14ac:dyDescent="0.25">
      <c r="B16" s="36"/>
      <c r="C16" s="36"/>
      <c r="D16" s="36"/>
      <c r="E16" s="36"/>
      <c r="F16" s="36"/>
      <c r="G16" s="36"/>
      <c r="H16" s="36"/>
      <c r="I16" s="36"/>
      <c r="J16" s="36"/>
      <c r="K16" s="36"/>
      <c r="L16" s="36"/>
      <c r="M16" s="36"/>
      <c r="N16" s="36"/>
      <c r="O16" s="36"/>
      <c r="P16" s="36"/>
      <c r="Q16" s="36"/>
      <c r="R16" s="36"/>
    </row>
    <row r="17" spans="2:18" s="67" customFormat="1" ht="15" x14ac:dyDescent="0.25">
      <c r="B17" s="36"/>
      <c r="C17" s="36"/>
      <c r="D17" s="36"/>
      <c r="E17" s="36"/>
      <c r="F17" s="36"/>
      <c r="G17" s="36"/>
      <c r="H17" s="36"/>
      <c r="I17" s="36"/>
      <c r="J17" s="36"/>
      <c r="K17" s="36"/>
      <c r="L17" s="36"/>
      <c r="M17" s="36"/>
      <c r="N17" s="36"/>
      <c r="O17" s="36"/>
      <c r="P17" s="36"/>
      <c r="Q17" s="36"/>
      <c r="R17" s="36"/>
    </row>
    <row r="18" spans="2:18" s="67" customFormat="1" ht="15" x14ac:dyDescent="0.25">
      <c r="B18" s="36"/>
      <c r="C18" s="36"/>
      <c r="D18" s="36"/>
      <c r="E18" s="36"/>
      <c r="F18" s="36"/>
      <c r="G18" s="36"/>
      <c r="H18" s="36"/>
      <c r="I18" s="36"/>
      <c r="J18" s="36"/>
      <c r="K18" s="36"/>
      <c r="L18" s="36"/>
      <c r="M18" s="36"/>
      <c r="N18" s="36"/>
      <c r="O18" s="36"/>
      <c r="P18" s="36"/>
      <c r="Q18" s="36"/>
      <c r="R18" s="36"/>
    </row>
    <row r="19" spans="2:18" s="67" customFormat="1" ht="15" x14ac:dyDescent="0.25">
      <c r="B19" s="36"/>
      <c r="C19" s="36"/>
      <c r="D19" s="36"/>
      <c r="E19" s="36"/>
      <c r="F19" s="36"/>
      <c r="G19" s="36"/>
      <c r="H19" s="36"/>
      <c r="I19" s="36"/>
      <c r="J19" s="36"/>
      <c r="K19" s="36"/>
      <c r="L19" s="36"/>
      <c r="M19" s="36"/>
      <c r="N19" s="36"/>
      <c r="O19" s="36"/>
      <c r="P19" s="36"/>
      <c r="Q19" s="36"/>
      <c r="R19" s="36"/>
    </row>
    <row r="20" spans="2:18" s="67" customFormat="1" ht="15" x14ac:dyDescent="0.25">
      <c r="B20" s="36"/>
      <c r="C20" s="36"/>
      <c r="D20" s="36"/>
      <c r="E20" s="36"/>
      <c r="F20" s="36"/>
      <c r="G20" s="36"/>
      <c r="H20" s="36"/>
      <c r="I20" s="36"/>
      <c r="J20" s="36"/>
      <c r="K20" s="36"/>
      <c r="L20" s="36"/>
      <c r="M20" s="36"/>
      <c r="N20" s="36"/>
      <c r="O20" s="36"/>
      <c r="P20" s="36"/>
      <c r="Q20" s="36"/>
      <c r="R20" s="36"/>
    </row>
    <row r="21" spans="2:18" s="67" customFormat="1" ht="15" x14ac:dyDescent="0.25">
      <c r="B21" s="36"/>
      <c r="C21" s="36"/>
      <c r="D21" s="36"/>
      <c r="E21" s="36"/>
      <c r="F21" s="36"/>
      <c r="G21" s="36"/>
      <c r="H21" s="36"/>
      <c r="I21" s="36"/>
      <c r="J21" s="36"/>
      <c r="K21" s="36"/>
      <c r="L21" s="36"/>
      <c r="M21" s="36"/>
      <c r="N21" s="36"/>
      <c r="O21" s="36"/>
      <c r="P21" s="36"/>
      <c r="Q21" s="36"/>
      <c r="R21" s="36"/>
    </row>
    <row r="22" spans="2:18" s="67" customFormat="1" ht="15" x14ac:dyDescent="0.25">
      <c r="B22" s="36"/>
      <c r="C22" s="36"/>
      <c r="D22" s="36"/>
      <c r="E22" s="36"/>
      <c r="F22" s="36"/>
      <c r="G22" s="36"/>
      <c r="H22" s="36"/>
      <c r="I22" s="36"/>
      <c r="J22" s="36"/>
      <c r="K22" s="36"/>
      <c r="L22" s="36"/>
      <c r="M22" s="36"/>
      <c r="N22" s="36"/>
      <c r="O22" s="36"/>
      <c r="P22" s="36"/>
      <c r="Q22" s="36"/>
      <c r="R22" s="36"/>
    </row>
    <row r="23" spans="2:18" s="67" customFormat="1" ht="15" x14ac:dyDescent="0.25">
      <c r="B23" s="36"/>
      <c r="C23" s="36"/>
      <c r="D23" s="36"/>
      <c r="E23" s="36"/>
      <c r="F23" s="36"/>
      <c r="G23" s="36"/>
      <c r="H23" s="36"/>
      <c r="I23" s="36"/>
      <c r="J23" s="36"/>
      <c r="K23" s="36"/>
      <c r="L23" s="36"/>
      <c r="M23" s="36"/>
      <c r="N23" s="36"/>
      <c r="O23" s="36"/>
      <c r="P23" s="36"/>
      <c r="Q23" s="36"/>
      <c r="R23" s="36"/>
    </row>
    <row r="24" spans="2:18" s="67" customFormat="1" ht="15" x14ac:dyDescent="0.25">
      <c r="B24" s="36"/>
      <c r="C24" s="36"/>
      <c r="D24" s="36"/>
      <c r="E24" s="36"/>
      <c r="F24" s="36"/>
      <c r="G24" s="36"/>
      <c r="H24" s="36"/>
      <c r="I24" s="36"/>
      <c r="J24" s="36"/>
      <c r="K24" s="36"/>
      <c r="L24" s="36"/>
      <c r="M24" s="36"/>
      <c r="N24" s="36"/>
      <c r="O24" s="36"/>
      <c r="P24" s="36"/>
      <c r="Q24" s="36"/>
      <c r="R24" s="36"/>
    </row>
    <row r="25" spans="2:18" s="67" customFormat="1" ht="15" x14ac:dyDescent="0.25">
      <c r="B25" s="36"/>
      <c r="C25" s="36"/>
      <c r="D25" s="36"/>
      <c r="E25" s="36"/>
      <c r="F25" s="36"/>
      <c r="G25" s="36"/>
      <c r="H25" s="36"/>
      <c r="I25" s="36"/>
      <c r="J25" s="36"/>
      <c r="K25" s="36"/>
      <c r="L25" s="36"/>
      <c r="M25" s="36"/>
      <c r="N25" s="36"/>
      <c r="O25" s="36"/>
      <c r="P25" s="36"/>
      <c r="Q25" s="36"/>
      <c r="R25" s="36"/>
    </row>
    <row r="26" spans="2:18" s="6" customFormat="1" x14ac:dyDescent="0.2">
      <c r="B26" s="6" t="s">
        <v>16</v>
      </c>
    </row>
    <row r="28" spans="2:18" x14ac:dyDescent="0.2">
      <c r="B28" s="20" t="s">
        <v>36</v>
      </c>
      <c r="D28" s="20" t="s">
        <v>17</v>
      </c>
      <c r="F28" s="4"/>
    </row>
    <row r="30" spans="2:18" x14ac:dyDescent="0.2">
      <c r="B30" s="29">
        <v>123</v>
      </c>
      <c r="D30" s="2" t="s">
        <v>45</v>
      </c>
    </row>
    <row r="31" spans="2:18" x14ac:dyDescent="0.2">
      <c r="B31" s="26">
        <f>B30</f>
        <v>123</v>
      </c>
      <c r="D31" s="2" t="s">
        <v>18</v>
      </c>
    </row>
    <row r="32" spans="2:18" x14ac:dyDescent="0.2">
      <c r="B32" s="25">
        <f>B31+B30</f>
        <v>246</v>
      </c>
      <c r="D32" s="2" t="s">
        <v>19</v>
      </c>
    </row>
    <row r="33" spans="2:7" x14ac:dyDescent="0.2">
      <c r="B33" s="22">
        <f>B31+B32</f>
        <v>369</v>
      </c>
      <c r="D33" s="2" t="s">
        <v>44</v>
      </c>
      <c r="E33" s="4"/>
      <c r="F33" s="4"/>
    </row>
    <row r="34" spans="2:7" x14ac:dyDescent="0.2">
      <c r="B34" s="9"/>
      <c r="D34" s="3" t="s">
        <v>20</v>
      </c>
      <c r="E34" s="4"/>
    </row>
    <row r="36" spans="2:7" x14ac:dyDescent="0.2">
      <c r="B36" s="21" t="s">
        <v>21</v>
      </c>
    </row>
    <row r="37" spans="2:7" x14ac:dyDescent="0.2">
      <c r="B37" s="27">
        <f>B33+16</f>
        <v>385</v>
      </c>
      <c r="D37" s="2" t="s">
        <v>22</v>
      </c>
    </row>
    <row r="38" spans="2:7" x14ac:dyDescent="0.2">
      <c r="B38" s="28">
        <f>B31*PI()</f>
        <v>386.41589639154455</v>
      </c>
      <c r="C38" s="11"/>
      <c r="D38" s="2" t="s">
        <v>23</v>
      </c>
    </row>
    <row r="39" spans="2:7" x14ac:dyDescent="0.2">
      <c r="B39" s="11"/>
      <c r="C39" s="11"/>
    </row>
    <row r="40" spans="2:7" x14ac:dyDescent="0.2">
      <c r="B40" s="21" t="s">
        <v>24</v>
      </c>
      <c r="C40" s="12"/>
    </row>
    <row r="41" spans="2:7" x14ac:dyDescent="0.2">
      <c r="B41" s="72">
        <v>123</v>
      </c>
      <c r="C41" s="12"/>
      <c r="D41" s="2" t="s">
        <v>141</v>
      </c>
      <c r="G41" s="4"/>
    </row>
    <row r="42" spans="2:7" x14ac:dyDescent="0.2">
      <c r="B42" s="78">
        <v>124</v>
      </c>
      <c r="C42" s="12"/>
      <c r="D42" s="2" t="s">
        <v>142</v>
      </c>
    </row>
    <row r="43" spans="2:7" x14ac:dyDescent="0.2">
      <c r="B43" s="30">
        <f>B41-B42</f>
        <v>-1</v>
      </c>
      <c r="C43" s="13"/>
      <c r="D43" s="2" t="s">
        <v>46</v>
      </c>
    </row>
    <row r="46" spans="2:7" x14ac:dyDescent="0.2">
      <c r="B46" s="20" t="s">
        <v>31</v>
      </c>
    </row>
    <row r="47" spans="2:7" x14ac:dyDescent="0.2">
      <c r="B47" s="1"/>
    </row>
    <row r="48" spans="2:7" x14ac:dyDescent="0.2">
      <c r="B48" s="21" t="s">
        <v>37</v>
      </c>
    </row>
    <row r="49" spans="2:4" x14ac:dyDescent="0.2">
      <c r="B49" s="17" t="s">
        <v>30</v>
      </c>
      <c r="D49" s="3" t="s">
        <v>40</v>
      </c>
    </row>
    <row r="50" spans="2:4" x14ac:dyDescent="0.2">
      <c r="B50" s="16" t="s">
        <v>28</v>
      </c>
      <c r="D50" s="3" t="s">
        <v>32</v>
      </c>
    </row>
    <row r="51" spans="2:4" x14ac:dyDescent="0.2">
      <c r="B51" s="23" t="s">
        <v>29</v>
      </c>
      <c r="D51" s="3" t="s">
        <v>33</v>
      </c>
    </row>
    <row r="52" spans="2:4" x14ac:dyDescent="0.2">
      <c r="B52" s="10" t="s">
        <v>29</v>
      </c>
      <c r="D52" s="3" t="s">
        <v>35</v>
      </c>
    </row>
    <row r="53" spans="2:4" x14ac:dyDescent="0.2">
      <c r="D53" s="3"/>
    </row>
    <row r="54" spans="2:4" x14ac:dyDescent="0.2">
      <c r="B54" s="21" t="s">
        <v>39</v>
      </c>
      <c r="D54" s="3"/>
    </row>
    <row r="55" spans="2:4" x14ac:dyDescent="0.2">
      <c r="B55" s="18" t="s">
        <v>34</v>
      </c>
      <c r="D55" s="3" t="s">
        <v>41</v>
      </c>
    </row>
    <row r="56" spans="2:4" x14ac:dyDescent="0.2">
      <c r="B56" s="19" t="s">
        <v>38</v>
      </c>
      <c r="D56" s="2" t="s">
        <v>42</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13"/>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7.5703125" style="2" customWidth="1"/>
    <col min="3" max="3" width="35.140625" style="2" customWidth="1"/>
    <col min="4" max="4" width="54.5703125" style="2" bestFit="1" customWidth="1"/>
    <col min="5" max="5" width="87.42578125" style="2" bestFit="1" customWidth="1"/>
    <col min="6" max="6" width="4.5703125" style="2" customWidth="1"/>
    <col min="7" max="7" width="43.42578125" style="2" customWidth="1"/>
    <col min="8" max="8" width="28.5703125" style="2" customWidth="1"/>
    <col min="9" max="9" width="18.42578125" style="2" customWidth="1"/>
    <col min="10" max="11" width="58.42578125" style="2" customWidth="1"/>
    <col min="12" max="16384" width="9.140625" style="2"/>
  </cols>
  <sheetData>
    <row r="2" spans="2:5" s="5" customFormat="1" ht="18" x14ac:dyDescent="0.2">
      <c r="B2" s="5" t="s">
        <v>129</v>
      </c>
    </row>
    <row r="4" spans="2:5" s="6" customFormat="1" x14ac:dyDescent="0.2">
      <c r="B4" s="6" t="s">
        <v>130</v>
      </c>
    </row>
    <row r="6" spans="2:5" x14ac:dyDescent="0.2">
      <c r="B6" s="21" t="s">
        <v>131</v>
      </c>
    </row>
    <row r="7" spans="2:5" x14ac:dyDescent="0.2">
      <c r="B7" s="21" t="s">
        <v>132</v>
      </c>
    </row>
    <row r="9" spans="2:5" x14ac:dyDescent="0.2">
      <c r="B9" s="82" t="s">
        <v>133</v>
      </c>
      <c r="C9" s="82" t="s">
        <v>134</v>
      </c>
      <c r="D9" s="82" t="s">
        <v>135</v>
      </c>
      <c r="E9" s="82" t="s">
        <v>136</v>
      </c>
    </row>
    <row r="10" spans="2:5" x14ac:dyDescent="0.2">
      <c r="B10" s="70"/>
      <c r="C10" s="70" t="s">
        <v>137</v>
      </c>
      <c r="D10" s="70" t="s">
        <v>138</v>
      </c>
      <c r="E10" s="70" t="s">
        <v>139</v>
      </c>
    </row>
    <row r="11" spans="2:5" ht="12.75" customHeight="1" x14ac:dyDescent="0.2">
      <c r="B11" s="71">
        <v>1</v>
      </c>
      <c r="C11" s="71" t="s">
        <v>179</v>
      </c>
      <c r="D11" s="71" t="s">
        <v>181</v>
      </c>
      <c r="E11" s="81" t="s">
        <v>180</v>
      </c>
    </row>
    <row r="12" spans="2:5" x14ac:dyDescent="0.2">
      <c r="B12" s="71">
        <v>2</v>
      </c>
      <c r="C12" s="71" t="s">
        <v>189</v>
      </c>
      <c r="D12" s="80"/>
      <c r="E12" s="81"/>
    </row>
    <row r="13" spans="2:5" x14ac:dyDescent="0.2">
      <c r="B13" s="71">
        <v>3</v>
      </c>
      <c r="C13" s="71" t="s">
        <v>190</v>
      </c>
      <c r="D13" s="71" t="s">
        <v>191</v>
      </c>
      <c r="E13" s="71"/>
    </row>
  </sheetData>
  <hyperlinks>
    <hyperlink ref="E11" r:id="rId1" xr:uid="{31A54C9C-98B1-48F7-9987-F1031E62C5B5}"/>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B2:C34"/>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192</v>
      </c>
    </row>
    <row r="6" spans="2:3" x14ac:dyDescent="0.2">
      <c r="B6" s="3"/>
    </row>
    <row r="13" spans="2:3" s="6" customFormat="1" x14ac:dyDescent="0.2">
      <c r="B13" s="6" t="s">
        <v>143</v>
      </c>
    </row>
    <row r="15" spans="2:3" x14ac:dyDescent="0.2">
      <c r="B15" s="8" t="s">
        <v>144</v>
      </c>
      <c r="C15" s="99">
        <v>45926</v>
      </c>
    </row>
    <row r="16" spans="2:3" x14ac:dyDescent="0.2">
      <c r="B16" s="8" t="s">
        <v>145</v>
      </c>
      <c r="C16" s="79" t="s">
        <v>222</v>
      </c>
    </row>
    <row r="17" spans="2:3" x14ac:dyDescent="0.2">
      <c r="B17" s="8" t="s">
        <v>146</v>
      </c>
      <c r="C17" s="79" t="s">
        <v>223</v>
      </c>
    </row>
    <row r="18" spans="2:3" x14ac:dyDescent="0.2">
      <c r="B18" s="8" t="s">
        <v>147</v>
      </c>
      <c r="C18" s="79" t="s">
        <v>224</v>
      </c>
    </row>
    <row r="19" spans="2:3" x14ac:dyDescent="0.2">
      <c r="B19" s="8" t="s">
        <v>148</v>
      </c>
      <c r="C19" s="79" t="s">
        <v>225</v>
      </c>
    </row>
    <row r="20" spans="2:3" x14ac:dyDescent="0.2">
      <c r="B20" s="8" t="s">
        <v>117</v>
      </c>
      <c r="C20" s="103"/>
    </row>
    <row r="21" spans="2:3" x14ac:dyDescent="0.2">
      <c r="B21" s="8" t="s">
        <v>118</v>
      </c>
      <c r="C21" s="103"/>
    </row>
    <row r="22" spans="2:3" x14ac:dyDescent="0.2">
      <c r="B22" s="8" t="s">
        <v>149</v>
      </c>
      <c r="C22" s="103"/>
    </row>
    <row r="25" spans="2:3" s="6" customFormat="1" x14ac:dyDescent="0.2">
      <c r="B25" s="6" t="s">
        <v>13</v>
      </c>
    </row>
    <row r="27" spans="2:3" x14ac:dyDescent="0.2">
      <c r="B27" s="20" t="s">
        <v>117</v>
      </c>
      <c r="C27" s="20" t="s">
        <v>118</v>
      </c>
    </row>
    <row r="28" spans="2:3" x14ac:dyDescent="0.2">
      <c r="B28" s="103"/>
      <c r="C28" s="103"/>
    </row>
    <row r="30" spans="2:3" x14ac:dyDescent="0.2">
      <c r="B30" s="2" t="s">
        <v>119</v>
      </c>
    </row>
    <row r="31" spans="2:3" x14ac:dyDescent="0.2">
      <c r="B31" s="2" t="s">
        <v>120</v>
      </c>
    </row>
    <row r="32" spans="2:3" x14ac:dyDescent="0.2">
      <c r="B32" s="2" t="s">
        <v>121</v>
      </c>
    </row>
    <row r="33" spans="2:2" x14ac:dyDescent="0.2">
      <c r="B33" s="2" t="s">
        <v>122</v>
      </c>
    </row>
    <row r="34" spans="2:2" x14ac:dyDescent="0.2">
      <c r="B34" s="2" t="s">
        <v>123</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2:Q178"/>
  <sheetViews>
    <sheetView showGridLines="0" zoomScale="85" zoomScaleNormal="85" workbookViewId="0">
      <pane xSplit="5" ySplit="15" topLeftCell="F16" activePane="bottomRight" state="frozen"/>
      <selection activeCell="N50" sqref="M50:N50"/>
      <selection pane="topRight" activeCell="N50" sqref="M50:N50"/>
      <selection pane="bottomLeft" activeCell="N50" sqref="M50:N50"/>
      <selection pane="bottomRight" activeCell="F16" sqref="F16"/>
    </sheetView>
  </sheetViews>
  <sheetFormatPr defaultColWidth="9.140625" defaultRowHeight="12.75" x14ac:dyDescent="0.2"/>
  <cols>
    <col min="1" max="1" width="2.85546875" style="2" customWidth="1"/>
    <col min="2" max="2" width="22" style="2" customWidth="1"/>
    <col min="3" max="3" width="4.140625" style="2" customWidth="1"/>
    <col min="4" max="4" width="30.42578125" style="2" customWidth="1"/>
    <col min="5" max="5" width="21.42578125" style="2" customWidth="1"/>
    <col min="6" max="6" width="2.5703125" style="2" customWidth="1"/>
    <col min="7" max="7" width="12.5703125" style="2" customWidth="1"/>
    <col min="8" max="8" width="2.5703125" style="2" customWidth="1"/>
    <col min="9" max="9" width="15.5703125" style="2" customWidth="1"/>
    <col min="10" max="10" width="2.5703125" style="2" customWidth="1"/>
    <col min="11" max="11" width="12.5703125" style="2" customWidth="1"/>
    <col min="12" max="12" width="2.5703125" style="2" customWidth="1"/>
    <col min="13" max="13" width="15.5703125" style="2" customWidth="1"/>
    <col min="14" max="14" width="2.5703125" style="2" customWidth="1"/>
    <col min="15" max="15" width="17.140625" style="2" customWidth="1"/>
    <col min="16" max="16" width="10.5703125" style="2" customWidth="1"/>
    <col min="17" max="17" width="20.5703125" style="2" bestFit="1" customWidth="1"/>
    <col min="18" max="18" width="36.42578125" style="2" bestFit="1" customWidth="1"/>
    <col min="19" max="32" width="13.5703125" style="2" customWidth="1"/>
    <col min="33" max="16384" width="9.140625" style="2"/>
  </cols>
  <sheetData>
    <row r="2" spans="2:17" s="14" customFormat="1" ht="18" x14ac:dyDescent="0.2">
      <c r="B2" s="14" t="s">
        <v>193</v>
      </c>
    </row>
    <row r="4" spans="2:17" x14ac:dyDescent="0.2">
      <c r="B4" s="20" t="s">
        <v>27</v>
      </c>
    </row>
    <row r="5" spans="2:17" x14ac:dyDescent="0.2">
      <c r="B5" s="2" t="s">
        <v>194</v>
      </c>
    </row>
    <row r="6" spans="2:17" x14ac:dyDescent="0.2">
      <c r="B6" s="20"/>
      <c r="C6" s="1"/>
      <c r="D6" s="1"/>
    </row>
    <row r="7" spans="2:17" x14ac:dyDescent="0.2">
      <c r="B7" s="20" t="s">
        <v>79</v>
      </c>
      <c r="G7" s="15"/>
      <c r="P7" s="89" t="s">
        <v>173</v>
      </c>
      <c r="Q7" s="90"/>
    </row>
    <row r="8" spans="2:17" x14ac:dyDescent="0.2">
      <c r="B8" s="2" t="s">
        <v>90</v>
      </c>
      <c r="D8" s="52" t="str">
        <f>'Controles ACM'!I35</f>
        <v>REKENVOLUME VOLDOET</v>
      </c>
      <c r="G8" s="15"/>
      <c r="P8" s="91" t="s">
        <v>174</v>
      </c>
      <c r="Q8" s="92" t="s">
        <v>175</v>
      </c>
    </row>
    <row r="9" spans="2:17" x14ac:dyDescent="0.2">
      <c r="B9" s="2" t="s">
        <v>75</v>
      </c>
      <c r="D9" s="52" t="str">
        <f>'Controles ACM'!I27</f>
        <v>TARIEVENVOORSTEL VOLDOET</v>
      </c>
      <c r="G9" s="15"/>
      <c r="P9" s="93" t="s">
        <v>176</v>
      </c>
      <c r="Q9" s="94" t="s">
        <v>177</v>
      </c>
    </row>
    <row r="10" spans="2:17" x14ac:dyDescent="0.2">
      <c r="B10" s="2" t="s">
        <v>91</v>
      </c>
      <c r="D10" s="52">
        <f>'Controles ACM'!I25</f>
        <v>0.19864201545715332</v>
      </c>
      <c r="P10" s="2" t="s">
        <v>124</v>
      </c>
    </row>
    <row r="14" spans="2:17" s="6" customFormat="1" x14ac:dyDescent="0.2">
      <c r="B14" s="6" t="s">
        <v>168</v>
      </c>
      <c r="G14" s="6" t="s">
        <v>25</v>
      </c>
      <c r="I14" s="6" t="s">
        <v>65</v>
      </c>
      <c r="K14" s="6" t="s">
        <v>25</v>
      </c>
      <c r="M14" s="6" t="s">
        <v>66</v>
      </c>
      <c r="O14" s="6" t="s">
        <v>92</v>
      </c>
    </row>
    <row r="17" spans="2:15" s="6" customFormat="1" x14ac:dyDescent="0.2">
      <c r="B17" s="6" t="s">
        <v>166</v>
      </c>
    </row>
    <row r="19" spans="2:15" x14ac:dyDescent="0.2">
      <c r="B19" s="20" t="s">
        <v>49</v>
      </c>
    </row>
    <row r="20" spans="2:15" x14ac:dyDescent="0.2">
      <c r="B20" s="2" t="s">
        <v>50</v>
      </c>
      <c r="G20" s="2" t="s">
        <v>67</v>
      </c>
      <c r="I20" s="32">
        <v>2524370.8748670518</v>
      </c>
      <c r="K20" s="2" t="s">
        <v>68</v>
      </c>
      <c r="M20" s="73">
        <v>17.994499999999999</v>
      </c>
      <c r="O20" s="87">
        <f>'Controles ACM'!$I$47</f>
        <v>0</v>
      </c>
    </row>
    <row r="21" spans="2:15" x14ac:dyDescent="0.2">
      <c r="B21" s="2" t="s">
        <v>51</v>
      </c>
      <c r="G21" s="2" t="s">
        <v>67</v>
      </c>
      <c r="I21" s="33">
        <v>7874376.5576156462</v>
      </c>
      <c r="K21" s="2" t="s">
        <v>69</v>
      </c>
      <c r="M21" s="73">
        <v>41.974999999999994</v>
      </c>
      <c r="O21" s="87">
        <f>'Controles ACM'!$I$48</f>
        <v>0.21666845091618428</v>
      </c>
    </row>
    <row r="22" spans="2:15" x14ac:dyDescent="0.2">
      <c r="I22" s="34"/>
      <c r="O22" s="87"/>
    </row>
    <row r="23" spans="2:15" x14ac:dyDescent="0.2">
      <c r="B23" s="20" t="s">
        <v>52</v>
      </c>
      <c r="I23" s="34"/>
      <c r="O23" s="87"/>
    </row>
    <row r="24" spans="2:15" x14ac:dyDescent="0.2">
      <c r="B24" s="2" t="s">
        <v>50</v>
      </c>
      <c r="G24" s="2" t="s">
        <v>67</v>
      </c>
      <c r="I24" s="32">
        <v>8866.3311111111088</v>
      </c>
      <c r="K24" s="2" t="s">
        <v>68</v>
      </c>
      <c r="M24" s="73">
        <v>18</v>
      </c>
      <c r="O24" s="87">
        <f>'Controles ACM'!$I$47</f>
        <v>0</v>
      </c>
    </row>
    <row r="25" spans="2:15" x14ac:dyDescent="0.2">
      <c r="B25" s="2" t="s">
        <v>51</v>
      </c>
      <c r="G25" s="2" t="s">
        <v>67</v>
      </c>
      <c r="I25" s="33">
        <v>600697.86502657167</v>
      </c>
      <c r="K25" s="2" t="s">
        <v>69</v>
      </c>
      <c r="M25" s="73">
        <v>42</v>
      </c>
      <c r="O25" s="87">
        <f>'Controles ACM'!$I$48</f>
        <v>0.21666845091618428</v>
      </c>
    </row>
    <row r="26" spans="2:15" ht="14.25" x14ac:dyDescent="0.2">
      <c r="I26" s="36"/>
      <c r="O26" s="87"/>
    </row>
    <row r="27" spans="2:15" ht="14.25" x14ac:dyDescent="0.2">
      <c r="B27" s="20" t="s">
        <v>53</v>
      </c>
      <c r="I27" s="36"/>
      <c r="O27" s="87"/>
    </row>
    <row r="28" spans="2:15" x14ac:dyDescent="0.2">
      <c r="B28" s="2" t="s">
        <v>50</v>
      </c>
      <c r="G28" s="2" t="s">
        <v>67</v>
      </c>
      <c r="I28" s="32">
        <v>2882.3599999999992</v>
      </c>
      <c r="K28" s="2" t="s">
        <v>68</v>
      </c>
      <c r="M28" s="73">
        <v>1068</v>
      </c>
      <c r="O28" s="87">
        <f>'Controles ACM'!$I$49</f>
        <v>0.18741837519312798</v>
      </c>
    </row>
    <row r="29" spans="2:15" x14ac:dyDescent="0.2">
      <c r="B29" s="2" t="s">
        <v>54</v>
      </c>
      <c r="G29" s="2" t="s">
        <v>67</v>
      </c>
      <c r="I29" s="35">
        <v>269154.14666666667</v>
      </c>
      <c r="K29" s="2" t="s">
        <v>69</v>
      </c>
      <c r="M29" s="73">
        <v>29.28</v>
      </c>
      <c r="O29" s="87">
        <f>'Controles ACM'!$I$49</f>
        <v>0.18741837519312798</v>
      </c>
    </row>
    <row r="30" spans="2:15" x14ac:dyDescent="0.2">
      <c r="B30" s="2" t="s">
        <v>55</v>
      </c>
      <c r="G30" s="2" t="s">
        <v>67</v>
      </c>
      <c r="I30" s="35">
        <v>498818.40444444446</v>
      </c>
      <c r="K30" s="2" t="s">
        <v>69</v>
      </c>
      <c r="M30" s="73">
        <v>29.28</v>
      </c>
      <c r="O30" s="87">
        <f>'Controles ACM'!$I$49</f>
        <v>0.18741837519312798</v>
      </c>
    </row>
    <row r="31" spans="2:15" x14ac:dyDescent="0.2">
      <c r="B31" s="2" t="s">
        <v>56</v>
      </c>
      <c r="G31" s="2" t="s">
        <v>67</v>
      </c>
      <c r="I31" s="33">
        <v>0</v>
      </c>
      <c r="K31" s="2" t="s">
        <v>69</v>
      </c>
      <c r="M31" s="73">
        <v>0</v>
      </c>
      <c r="O31" s="87">
        <f>'Controles ACM'!$I$49</f>
        <v>0.18741837519312798</v>
      </c>
    </row>
    <row r="32" spans="2:15" x14ac:dyDescent="0.2">
      <c r="O32" s="87"/>
    </row>
    <row r="33" spans="2:15" x14ac:dyDescent="0.2">
      <c r="O33" s="87"/>
    </row>
    <row r="34" spans="2:15" x14ac:dyDescent="0.2">
      <c r="O34" s="87"/>
    </row>
    <row r="35" spans="2:15" x14ac:dyDescent="0.2">
      <c r="O35" s="87"/>
    </row>
    <row r="36" spans="2:15" s="6" customFormat="1" x14ac:dyDescent="0.2">
      <c r="B36" s="6" t="s">
        <v>167</v>
      </c>
      <c r="O36" s="88"/>
    </row>
    <row r="37" spans="2:15" x14ac:dyDescent="0.2">
      <c r="O37" s="87"/>
    </row>
    <row r="38" spans="2:15" x14ac:dyDescent="0.2">
      <c r="B38" s="20" t="s">
        <v>57</v>
      </c>
      <c r="O38" s="87"/>
    </row>
    <row r="39" spans="2:15" x14ac:dyDescent="0.2">
      <c r="O39" s="87"/>
    </row>
    <row r="40" spans="2:15" x14ac:dyDescent="0.2">
      <c r="B40" s="20" t="s">
        <v>153</v>
      </c>
      <c r="O40" s="87"/>
    </row>
    <row r="41" spans="2:15" x14ac:dyDescent="0.2">
      <c r="B41" s="2" t="s">
        <v>58</v>
      </c>
      <c r="G41" s="2" t="s">
        <v>67</v>
      </c>
      <c r="I41" s="32">
        <v>2483722.1559493248</v>
      </c>
      <c r="K41" s="31" t="s">
        <v>70</v>
      </c>
      <c r="M41" s="73">
        <v>48.581500000000005</v>
      </c>
      <c r="O41" s="87">
        <f>'Controles ACM'!$I$59</f>
        <v>-1.14092497901086E-2</v>
      </c>
    </row>
    <row r="42" spans="2:15" x14ac:dyDescent="0.2">
      <c r="B42" s="2" t="s">
        <v>59</v>
      </c>
      <c r="G42" s="2" t="s">
        <v>67</v>
      </c>
      <c r="I42" s="35">
        <v>11857.387227957443</v>
      </c>
      <c r="K42" s="31" t="s">
        <v>70</v>
      </c>
      <c r="M42" s="73">
        <v>91.907000000000011</v>
      </c>
      <c r="O42" s="87">
        <f>'Controles ACM'!$I$59</f>
        <v>-1.14092497901086E-2</v>
      </c>
    </row>
    <row r="43" spans="2:15" x14ac:dyDescent="0.2">
      <c r="B43" s="2" t="s">
        <v>60</v>
      </c>
      <c r="G43" s="2" t="s">
        <v>67</v>
      </c>
      <c r="I43" s="35">
        <v>20497.696622920776</v>
      </c>
      <c r="K43" s="31" t="s">
        <v>70</v>
      </c>
      <c r="M43" s="73">
        <v>91.907000000000011</v>
      </c>
      <c r="O43" s="87">
        <f>'Controles ACM'!$I$59</f>
        <v>-1.14092497901086E-2</v>
      </c>
    </row>
    <row r="44" spans="2:15" x14ac:dyDescent="0.2">
      <c r="B44" s="2" t="s">
        <v>61</v>
      </c>
      <c r="G44" s="2" t="s">
        <v>67</v>
      </c>
      <c r="I44" s="33">
        <v>8293.6350668486411</v>
      </c>
      <c r="K44" s="31" t="s">
        <v>70</v>
      </c>
      <c r="M44" s="73">
        <v>139.83150000000001</v>
      </c>
      <c r="O44" s="87">
        <f>'Controles ACM'!$I$59</f>
        <v>-1.14092497901086E-2</v>
      </c>
    </row>
    <row r="45" spans="2:15" x14ac:dyDescent="0.2">
      <c r="I45" s="34"/>
      <c r="K45" s="31"/>
      <c r="M45" s="74"/>
      <c r="O45" s="87"/>
    </row>
    <row r="46" spans="2:15" x14ac:dyDescent="0.2">
      <c r="B46" s="20" t="s">
        <v>154</v>
      </c>
      <c r="I46" s="34"/>
      <c r="K46" s="31"/>
      <c r="M46" s="74"/>
      <c r="O46" s="87"/>
    </row>
    <row r="47" spans="2:15" x14ac:dyDescent="0.2">
      <c r="B47" s="2" t="s">
        <v>58</v>
      </c>
      <c r="G47" s="2" t="s">
        <v>67</v>
      </c>
      <c r="I47" s="32">
        <v>0</v>
      </c>
      <c r="K47" s="31" t="s">
        <v>70</v>
      </c>
      <c r="M47" s="73"/>
      <c r="O47" s="87">
        <f>'Controles ACM'!$I$59</f>
        <v>-1.14092497901086E-2</v>
      </c>
    </row>
    <row r="48" spans="2:15" x14ac:dyDescent="0.2">
      <c r="B48" s="2" t="s">
        <v>59</v>
      </c>
      <c r="G48" s="2" t="s">
        <v>67</v>
      </c>
      <c r="I48" s="35">
        <v>0</v>
      </c>
      <c r="K48" s="31" t="s">
        <v>70</v>
      </c>
      <c r="M48" s="73"/>
      <c r="O48" s="87">
        <f>'Controles ACM'!$I$59</f>
        <v>-1.14092497901086E-2</v>
      </c>
    </row>
    <row r="49" spans="2:15" x14ac:dyDescent="0.2">
      <c r="B49" s="2" t="s">
        <v>60</v>
      </c>
      <c r="G49" s="2" t="s">
        <v>67</v>
      </c>
      <c r="I49" s="35">
        <v>0</v>
      </c>
      <c r="K49" s="31" t="s">
        <v>70</v>
      </c>
      <c r="M49" s="73"/>
      <c r="O49" s="87">
        <f>'Controles ACM'!$I$59</f>
        <v>-1.14092497901086E-2</v>
      </c>
    </row>
    <row r="50" spans="2:15" x14ac:dyDescent="0.2">
      <c r="B50" s="2" t="s">
        <v>61</v>
      </c>
      <c r="G50" s="2" t="s">
        <v>67</v>
      </c>
      <c r="I50" s="33">
        <v>0</v>
      </c>
      <c r="K50" s="31" t="s">
        <v>70</v>
      </c>
      <c r="M50" s="73"/>
      <c r="O50" s="87">
        <f>'Controles ACM'!$I$59</f>
        <v>-1.14092497901086E-2</v>
      </c>
    </row>
    <row r="51" spans="2:15" x14ac:dyDescent="0.2">
      <c r="I51" s="34"/>
      <c r="K51" s="31"/>
      <c r="M51" s="34"/>
      <c r="O51" s="87"/>
    </row>
    <row r="52" spans="2:15" x14ac:dyDescent="0.2">
      <c r="I52" s="34"/>
      <c r="K52" s="31"/>
      <c r="M52" s="34"/>
      <c r="O52" s="87"/>
    </row>
    <row r="53" spans="2:15" x14ac:dyDescent="0.2">
      <c r="B53" s="20" t="s">
        <v>62</v>
      </c>
      <c r="I53" s="34"/>
      <c r="K53" s="31"/>
      <c r="M53" s="34"/>
      <c r="O53" s="87"/>
    </row>
    <row r="54" spans="2:15" x14ac:dyDescent="0.2">
      <c r="I54" s="34"/>
      <c r="K54" s="31"/>
      <c r="M54" s="34"/>
      <c r="O54" s="87"/>
    </row>
    <row r="55" spans="2:15" x14ac:dyDescent="0.2">
      <c r="B55" s="20" t="s">
        <v>155</v>
      </c>
      <c r="I55" s="34"/>
      <c r="K55" s="31"/>
      <c r="M55" s="34"/>
      <c r="O55" s="87"/>
    </row>
    <row r="56" spans="2:15" x14ac:dyDescent="0.2">
      <c r="B56" s="2" t="s">
        <v>156</v>
      </c>
      <c r="G56" s="2" t="s">
        <v>67</v>
      </c>
      <c r="I56" s="32">
        <v>6603.6820720567166</v>
      </c>
      <c r="K56" s="31" t="s">
        <v>70</v>
      </c>
      <c r="M56" s="72">
        <v>763.2</v>
      </c>
      <c r="O56" s="87">
        <f>'Controles ACM'!$I$59</f>
        <v>-1.14092497901086E-2</v>
      </c>
    </row>
    <row r="57" spans="2:15" x14ac:dyDescent="0.2">
      <c r="B57" s="2" t="s">
        <v>157</v>
      </c>
      <c r="G57" s="2" t="s">
        <v>67</v>
      </c>
      <c r="I57" s="35">
        <v>2313.0636075727598</v>
      </c>
      <c r="K57" s="31" t="s">
        <v>70</v>
      </c>
      <c r="M57" s="72">
        <v>845.52</v>
      </c>
      <c r="O57" s="87">
        <f>'Controles ACM'!$I$59</f>
        <v>-1.14092497901086E-2</v>
      </c>
    </row>
    <row r="58" spans="2:15" x14ac:dyDescent="0.2">
      <c r="B58" s="2" t="s">
        <v>158</v>
      </c>
      <c r="G58" s="2" t="s">
        <v>67</v>
      </c>
      <c r="I58" s="33">
        <v>49.071148137148434</v>
      </c>
      <c r="K58" s="31" t="s">
        <v>70</v>
      </c>
      <c r="M58" s="72">
        <v>845.52</v>
      </c>
      <c r="O58" s="87">
        <f>'Controles ACM'!$I$59</f>
        <v>-1.14092497901086E-2</v>
      </c>
    </row>
    <row r="59" spans="2:15" x14ac:dyDescent="0.2">
      <c r="I59" s="34"/>
      <c r="K59" s="31"/>
      <c r="M59" s="53"/>
      <c r="O59" s="87"/>
    </row>
    <row r="60" spans="2:15" x14ac:dyDescent="0.2">
      <c r="B60" s="20" t="s">
        <v>159</v>
      </c>
      <c r="I60" s="34"/>
      <c r="K60" s="31"/>
      <c r="M60" s="100"/>
      <c r="O60" s="87"/>
    </row>
    <row r="61" spans="2:15" x14ac:dyDescent="0.2">
      <c r="B61" s="2" t="s">
        <v>156</v>
      </c>
      <c r="G61" s="2" t="s">
        <v>67</v>
      </c>
      <c r="I61" s="32">
        <v>114.14107362403017</v>
      </c>
      <c r="K61" s="31" t="s">
        <v>70</v>
      </c>
      <c r="M61" s="72">
        <v>753.96</v>
      </c>
      <c r="O61" s="87">
        <f>'Controles ACM'!$I$59</f>
        <v>-1.14092497901086E-2</v>
      </c>
    </row>
    <row r="62" spans="2:15" x14ac:dyDescent="0.2">
      <c r="B62" s="2" t="s">
        <v>157</v>
      </c>
      <c r="G62" s="2" t="s">
        <v>67</v>
      </c>
      <c r="I62" s="35">
        <v>28.225750213457967</v>
      </c>
      <c r="K62" s="31" t="s">
        <v>70</v>
      </c>
      <c r="M62" s="72">
        <v>781.44</v>
      </c>
      <c r="O62" s="87">
        <f>'Controles ACM'!$I$59</f>
        <v>-1.14092497901086E-2</v>
      </c>
    </row>
    <row r="63" spans="2:15" x14ac:dyDescent="0.2">
      <c r="B63" s="2" t="s">
        <v>158</v>
      </c>
      <c r="G63" s="2" t="s">
        <v>67</v>
      </c>
      <c r="I63" s="33">
        <v>0.62406235564250967</v>
      </c>
      <c r="K63" s="31" t="s">
        <v>70</v>
      </c>
      <c r="M63" s="72">
        <v>781.44</v>
      </c>
      <c r="O63" s="87">
        <f>'Controles ACM'!$I$59</f>
        <v>-1.14092497901086E-2</v>
      </c>
    </row>
    <row r="64" spans="2:15" x14ac:dyDescent="0.2">
      <c r="I64" s="34"/>
      <c r="K64" s="31"/>
      <c r="M64" s="53"/>
      <c r="O64" s="87"/>
    </row>
    <row r="65" spans="2:15" x14ac:dyDescent="0.2">
      <c r="B65" s="20" t="s">
        <v>160</v>
      </c>
      <c r="I65" s="34"/>
      <c r="K65" s="31"/>
      <c r="M65" s="100"/>
      <c r="O65" s="87"/>
    </row>
    <row r="66" spans="2:15" x14ac:dyDescent="0.2">
      <c r="B66" s="2" t="s">
        <v>156</v>
      </c>
      <c r="G66" s="2" t="s">
        <v>67</v>
      </c>
      <c r="I66" s="32">
        <v>614.19879177824168</v>
      </c>
      <c r="K66" s="31" t="s">
        <v>70</v>
      </c>
      <c r="M66" s="72">
        <v>1510.92</v>
      </c>
      <c r="O66" s="87">
        <f>'Controles ACM'!$I$59</f>
        <v>-1.14092497901086E-2</v>
      </c>
    </row>
    <row r="67" spans="2:15" x14ac:dyDescent="0.2">
      <c r="B67" s="2" t="s">
        <v>157</v>
      </c>
      <c r="G67" s="2" t="s">
        <v>67</v>
      </c>
      <c r="I67" s="35">
        <v>1288.5741781336174</v>
      </c>
      <c r="K67" s="31" t="s">
        <v>70</v>
      </c>
      <c r="M67" s="72">
        <v>1519.9199999999998</v>
      </c>
      <c r="O67" s="87">
        <f>'Controles ACM'!$I$59</f>
        <v>-1.14092497901086E-2</v>
      </c>
    </row>
    <row r="68" spans="2:15" x14ac:dyDescent="0.2">
      <c r="B68" s="2" t="s">
        <v>161</v>
      </c>
      <c r="G68" s="2" t="s">
        <v>67</v>
      </c>
      <c r="I68" s="33">
        <v>549.0149509673289</v>
      </c>
      <c r="K68" s="31" t="s">
        <v>70</v>
      </c>
      <c r="M68" s="72">
        <v>1532.3999999999999</v>
      </c>
      <c r="O68" s="87">
        <f>'Controles ACM'!$I$59</f>
        <v>-1.14092497901086E-2</v>
      </c>
    </row>
    <row r="69" spans="2:15" x14ac:dyDescent="0.2">
      <c r="I69" s="34"/>
      <c r="K69" s="31"/>
      <c r="M69" s="53"/>
      <c r="O69" s="87"/>
    </row>
    <row r="70" spans="2:15" x14ac:dyDescent="0.2">
      <c r="B70" s="20" t="s">
        <v>162</v>
      </c>
      <c r="I70" s="34"/>
      <c r="K70" s="31"/>
      <c r="M70" s="100"/>
      <c r="O70" s="87"/>
    </row>
    <row r="71" spans="2:15" x14ac:dyDescent="0.2">
      <c r="B71" s="2" t="s">
        <v>156</v>
      </c>
      <c r="G71" s="2" t="s">
        <v>67</v>
      </c>
      <c r="I71" s="32">
        <v>3.9464212553638665</v>
      </c>
      <c r="K71" s="31" t="s">
        <v>70</v>
      </c>
      <c r="M71" s="72">
        <v>1308</v>
      </c>
      <c r="O71" s="87">
        <f>'Controles ACM'!$I$59</f>
        <v>-1.14092497901086E-2</v>
      </c>
    </row>
    <row r="72" spans="2:15" x14ac:dyDescent="0.2">
      <c r="B72" s="2" t="s">
        <v>157</v>
      </c>
      <c r="G72" s="2" t="s">
        <v>67</v>
      </c>
      <c r="I72" s="35">
        <v>42.430606596045806</v>
      </c>
      <c r="K72" s="31" t="s">
        <v>70</v>
      </c>
      <c r="M72" s="72">
        <v>1352.16</v>
      </c>
      <c r="O72" s="87">
        <f>'Controles ACM'!$I$59</f>
        <v>-1.14092497901086E-2</v>
      </c>
    </row>
    <row r="73" spans="2:15" x14ac:dyDescent="0.2">
      <c r="B73" s="2" t="s">
        <v>161</v>
      </c>
      <c r="G73" s="2" t="s">
        <v>67</v>
      </c>
      <c r="I73" s="33">
        <v>54.376347101948618</v>
      </c>
      <c r="K73" s="31" t="s">
        <v>70</v>
      </c>
      <c r="M73" s="72">
        <v>1374</v>
      </c>
      <c r="O73" s="87">
        <f>'Controles ACM'!$I$59</f>
        <v>-1.14092497901086E-2</v>
      </c>
    </row>
    <row r="74" spans="2:15" x14ac:dyDescent="0.2">
      <c r="I74" s="34"/>
      <c r="K74" s="31"/>
      <c r="M74" s="34"/>
      <c r="O74" s="87"/>
    </row>
    <row r="75" spans="2:15" x14ac:dyDescent="0.2">
      <c r="I75" s="34"/>
      <c r="K75" s="31"/>
      <c r="M75" s="34"/>
      <c r="O75" s="87"/>
    </row>
    <row r="76" spans="2:15" x14ac:dyDescent="0.2">
      <c r="B76" s="20" t="s">
        <v>63</v>
      </c>
      <c r="I76" s="34"/>
      <c r="K76" s="31"/>
      <c r="M76" s="34"/>
      <c r="O76" s="87"/>
    </row>
    <row r="77" spans="2:15" x14ac:dyDescent="0.2">
      <c r="I77" s="34"/>
      <c r="K77" s="31"/>
      <c r="M77" s="34"/>
      <c r="O77" s="87"/>
    </row>
    <row r="78" spans="2:15" x14ac:dyDescent="0.2">
      <c r="B78" s="20" t="s">
        <v>153</v>
      </c>
      <c r="I78" s="34"/>
      <c r="K78" s="31"/>
      <c r="M78" s="34"/>
      <c r="O78" s="87"/>
    </row>
    <row r="79" spans="2:15" x14ac:dyDescent="0.2">
      <c r="B79" s="2" t="s">
        <v>58</v>
      </c>
      <c r="G79" s="2" t="s">
        <v>67</v>
      </c>
      <c r="I79" s="32">
        <v>10901.156203169739</v>
      </c>
      <c r="K79" s="31" t="s">
        <v>70</v>
      </c>
      <c r="M79" s="72">
        <v>1165</v>
      </c>
      <c r="O79" s="87">
        <f>'Controles ACM'!$I$60</f>
        <v>6.2041980448532374E-2</v>
      </c>
    </row>
    <row r="80" spans="2:15" x14ac:dyDescent="0.2">
      <c r="B80" s="2" t="s">
        <v>59</v>
      </c>
      <c r="G80" s="2" t="s">
        <v>67</v>
      </c>
      <c r="I80" s="35">
        <v>36.627384109226696</v>
      </c>
      <c r="K80" s="31" t="s">
        <v>70</v>
      </c>
      <c r="M80" s="72">
        <v>2089</v>
      </c>
      <c r="O80" s="87">
        <f>'Controles ACM'!$I$60</f>
        <v>6.2041980448532374E-2</v>
      </c>
    </row>
    <row r="81" spans="2:15" x14ac:dyDescent="0.2">
      <c r="B81" s="2" t="s">
        <v>60</v>
      </c>
      <c r="G81" s="2" t="s">
        <v>67</v>
      </c>
      <c r="I81" s="35">
        <v>49.404378565933676</v>
      </c>
      <c r="K81" s="31" t="s">
        <v>70</v>
      </c>
      <c r="M81" s="72">
        <v>2089</v>
      </c>
      <c r="O81" s="87">
        <f>'Controles ACM'!$I$60</f>
        <v>6.2041980448532374E-2</v>
      </c>
    </row>
    <row r="82" spans="2:15" x14ac:dyDescent="0.2">
      <c r="B82" s="2" t="s">
        <v>61</v>
      </c>
      <c r="G82" s="2" t="s">
        <v>67</v>
      </c>
      <c r="I82" s="33">
        <v>32.368385956991034</v>
      </c>
      <c r="K82" s="31" t="s">
        <v>70</v>
      </c>
      <c r="M82" s="72">
        <v>3022</v>
      </c>
      <c r="O82" s="87">
        <f>'Controles ACM'!$I$60</f>
        <v>6.2041980448532374E-2</v>
      </c>
    </row>
    <row r="83" spans="2:15" x14ac:dyDescent="0.2">
      <c r="I83" s="34"/>
      <c r="K83" s="31"/>
      <c r="M83" s="34"/>
      <c r="O83" s="87"/>
    </row>
    <row r="84" spans="2:15" x14ac:dyDescent="0.2">
      <c r="B84" s="20" t="s">
        <v>154</v>
      </c>
      <c r="I84" s="34"/>
      <c r="K84" s="31"/>
      <c r="M84" s="34"/>
      <c r="O84" s="87"/>
    </row>
    <row r="85" spans="2:15" x14ac:dyDescent="0.2">
      <c r="B85" s="2" t="s">
        <v>58</v>
      </c>
      <c r="G85" s="2" t="s">
        <v>67</v>
      </c>
      <c r="I85" s="32">
        <v>0</v>
      </c>
      <c r="K85" s="31" t="s">
        <v>70</v>
      </c>
      <c r="M85" s="72"/>
      <c r="O85" s="87">
        <f>'Controles ACM'!$I$60</f>
        <v>6.2041980448532374E-2</v>
      </c>
    </row>
    <row r="86" spans="2:15" x14ac:dyDescent="0.2">
      <c r="B86" s="2" t="s">
        <v>59</v>
      </c>
      <c r="G86" s="2" t="s">
        <v>67</v>
      </c>
      <c r="I86" s="35">
        <v>0</v>
      </c>
      <c r="K86" s="31" t="s">
        <v>70</v>
      </c>
      <c r="M86" s="72"/>
      <c r="O86" s="87">
        <f>'Controles ACM'!$I$60</f>
        <v>6.2041980448532374E-2</v>
      </c>
    </row>
    <row r="87" spans="2:15" x14ac:dyDescent="0.2">
      <c r="B87" s="2" t="s">
        <v>60</v>
      </c>
      <c r="G87" s="2" t="s">
        <v>67</v>
      </c>
      <c r="I87" s="35">
        <v>0</v>
      </c>
      <c r="K87" s="31" t="s">
        <v>70</v>
      </c>
      <c r="M87" s="72"/>
      <c r="O87" s="87">
        <f>'Controles ACM'!$I$60</f>
        <v>6.2041980448532374E-2</v>
      </c>
    </row>
    <row r="88" spans="2:15" x14ac:dyDescent="0.2">
      <c r="B88" s="2" t="s">
        <v>61</v>
      </c>
      <c r="G88" s="2" t="s">
        <v>67</v>
      </c>
      <c r="I88" s="33">
        <v>0</v>
      </c>
      <c r="K88" s="31" t="s">
        <v>70</v>
      </c>
      <c r="M88" s="72"/>
      <c r="O88" s="87">
        <f>'Controles ACM'!$I$60</f>
        <v>6.2041980448532374E-2</v>
      </c>
    </row>
    <row r="89" spans="2:15" x14ac:dyDescent="0.2">
      <c r="I89" s="34"/>
      <c r="K89" s="31"/>
      <c r="M89" s="34"/>
      <c r="O89" s="87"/>
    </row>
    <row r="90" spans="2:15" x14ac:dyDescent="0.2">
      <c r="I90" s="34"/>
      <c r="K90" s="31"/>
      <c r="M90" s="34"/>
      <c r="O90" s="87"/>
    </row>
    <row r="91" spans="2:15" x14ac:dyDescent="0.2">
      <c r="B91" s="20" t="s">
        <v>64</v>
      </c>
      <c r="I91" s="34"/>
      <c r="K91" s="31"/>
      <c r="M91" s="34"/>
      <c r="O91" s="87"/>
    </row>
    <row r="92" spans="2:15" x14ac:dyDescent="0.2">
      <c r="I92" s="34"/>
      <c r="K92" s="31"/>
      <c r="M92" s="34"/>
      <c r="O92" s="87"/>
    </row>
    <row r="93" spans="2:15" x14ac:dyDescent="0.2">
      <c r="B93" s="20" t="s">
        <v>153</v>
      </c>
      <c r="I93" s="34"/>
      <c r="K93" s="31"/>
      <c r="M93" s="34"/>
      <c r="O93" s="87"/>
    </row>
    <row r="94" spans="2:15" x14ac:dyDescent="0.2">
      <c r="B94" s="2" t="s">
        <v>58</v>
      </c>
      <c r="G94" s="2" t="s">
        <v>67</v>
      </c>
      <c r="I94" s="32">
        <v>3797.3810947187635</v>
      </c>
      <c r="K94" s="31" t="s">
        <v>71</v>
      </c>
      <c r="M94" s="72">
        <v>45.5</v>
      </c>
      <c r="O94" s="87">
        <f>'Controles ACM'!$I$60</f>
        <v>6.2041980448532374E-2</v>
      </c>
    </row>
    <row r="95" spans="2:15" x14ac:dyDescent="0.2">
      <c r="B95" s="2" t="s">
        <v>59</v>
      </c>
      <c r="G95" s="2" t="s">
        <v>67</v>
      </c>
      <c r="I95" s="35">
        <v>218.97378557386605</v>
      </c>
      <c r="K95" s="31" t="s">
        <v>71</v>
      </c>
      <c r="M95" s="72">
        <v>53.9</v>
      </c>
      <c r="O95" s="87">
        <f>'Controles ACM'!$I$60</f>
        <v>6.2041980448532374E-2</v>
      </c>
    </row>
    <row r="96" spans="2:15" x14ac:dyDescent="0.2">
      <c r="B96" s="2" t="s">
        <v>60</v>
      </c>
      <c r="G96" s="2" t="s">
        <v>67</v>
      </c>
      <c r="I96" s="35">
        <v>295.35998984381933</v>
      </c>
      <c r="K96" s="31" t="s">
        <v>71</v>
      </c>
      <c r="M96" s="72">
        <v>53.9</v>
      </c>
      <c r="O96" s="87">
        <f>'Controles ACM'!$I$60</f>
        <v>6.2041980448532374E-2</v>
      </c>
    </row>
    <row r="97" spans="2:15" x14ac:dyDescent="0.2">
      <c r="B97" s="2" t="s">
        <v>61</v>
      </c>
      <c r="G97" s="2" t="s">
        <v>67</v>
      </c>
      <c r="I97" s="33">
        <v>193.51171748388165</v>
      </c>
      <c r="K97" s="31" t="s">
        <v>71</v>
      </c>
      <c r="M97" s="72">
        <v>53.9</v>
      </c>
      <c r="O97" s="87">
        <f>'Controles ACM'!$I$60</f>
        <v>6.2041980448532374E-2</v>
      </c>
    </row>
    <row r="98" spans="2:15" x14ac:dyDescent="0.2">
      <c r="I98" s="34"/>
      <c r="K98" s="31"/>
      <c r="M98" s="34"/>
      <c r="O98" s="87"/>
    </row>
    <row r="99" spans="2:15" x14ac:dyDescent="0.2">
      <c r="B99" s="20" t="s">
        <v>154</v>
      </c>
      <c r="I99" s="34"/>
      <c r="K99" s="31"/>
      <c r="M99" s="34"/>
      <c r="O99" s="87"/>
    </row>
    <row r="100" spans="2:15" x14ac:dyDescent="0.2">
      <c r="B100" s="2" t="s">
        <v>58</v>
      </c>
      <c r="G100" s="2" t="s">
        <v>67</v>
      </c>
      <c r="I100" s="32">
        <v>0</v>
      </c>
      <c r="K100" s="31" t="s">
        <v>71</v>
      </c>
      <c r="M100" s="72"/>
      <c r="O100" s="87">
        <f>'Controles ACM'!$I$60</f>
        <v>6.2041980448532374E-2</v>
      </c>
    </row>
    <row r="101" spans="2:15" x14ac:dyDescent="0.2">
      <c r="B101" s="2" t="s">
        <v>59</v>
      </c>
      <c r="G101" s="2" t="s">
        <v>67</v>
      </c>
      <c r="I101" s="35">
        <v>0</v>
      </c>
      <c r="K101" s="31" t="s">
        <v>71</v>
      </c>
      <c r="M101" s="72"/>
      <c r="O101" s="87">
        <f>'Controles ACM'!$I$60</f>
        <v>6.2041980448532374E-2</v>
      </c>
    </row>
    <row r="102" spans="2:15" x14ac:dyDescent="0.2">
      <c r="B102" s="2" t="s">
        <v>60</v>
      </c>
      <c r="G102" s="2" t="s">
        <v>67</v>
      </c>
      <c r="I102" s="35">
        <v>0</v>
      </c>
      <c r="K102" s="31" t="s">
        <v>71</v>
      </c>
      <c r="M102" s="72"/>
      <c r="O102" s="87">
        <f>'Controles ACM'!$I$60</f>
        <v>6.2041980448532374E-2</v>
      </c>
    </row>
    <row r="103" spans="2:15" x14ac:dyDescent="0.2">
      <c r="B103" s="2" t="s">
        <v>61</v>
      </c>
      <c r="G103" s="2" t="s">
        <v>67</v>
      </c>
      <c r="I103" s="33">
        <v>0</v>
      </c>
      <c r="K103" s="31" t="s">
        <v>71</v>
      </c>
      <c r="M103" s="72"/>
      <c r="O103" s="87">
        <f>'Controles ACM'!$I$60</f>
        <v>6.2041980448532374E-2</v>
      </c>
    </row>
    <row r="104" spans="2:15" x14ac:dyDescent="0.2">
      <c r="I104" s="34"/>
      <c r="K104" s="31"/>
      <c r="M104" s="34"/>
      <c r="O104" s="87"/>
    </row>
    <row r="105" spans="2:15" x14ac:dyDescent="0.2">
      <c r="I105" s="34"/>
      <c r="K105" s="31"/>
      <c r="M105" s="34"/>
      <c r="O105" s="87"/>
    </row>
    <row r="106" spans="2:15" x14ac:dyDescent="0.2">
      <c r="B106" s="20" t="s">
        <v>163</v>
      </c>
      <c r="I106" s="34"/>
      <c r="K106" s="31"/>
      <c r="M106" s="34"/>
      <c r="O106" s="87"/>
    </row>
    <row r="107" spans="2:15" x14ac:dyDescent="0.2">
      <c r="I107" s="34"/>
      <c r="K107" s="31"/>
      <c r="M107" s="34"/>
      <c r="O107" s="87"/>
    </row>
    <row r="108" spans="2:15" x14ac:dyDescent="0.2">
      <c r="B108" s="20" t="s">
        <v>155</v>
      </c>
      <c r="I108" s="34"/>
      <c r="K108" s="31"/>
      <c r="M108" s="34"/>
      <c r="O108" s="87"/>
    </row>
    <row r="109" spans="2:15" x14ac:dyDescent="0.2">
      <c r="B109" s="2" t="s">
        <v>156</v>
      </c>
      <c r="G109" s="2" t="s">
        <v>67</v>
      </c>
      <c r="I109" s="32">
        <v>24.620325605788363</v>
      </c>
      <c r="K109" s="31" t="s">
        <v>70</v>
      </c>
      <c r="M109" s="72">
        <v>17618</v>
      </c>
      <c r="O109" s="87">
        <f>'Controles ACM'!$I$60</f>
        <v>6.2041980448532374E-2</v>
      </c>
    </row>
    <row r="110" spans="2:15" x14ac:dyDescent="0.2">
      <c r="B110" s="2" t="s">
        <v>157</v>
      </c>
      <c r="G110" s="2" t="s">
        <v>67</v>
      </c>
      <c r="I110" s="35">
        <v>2.8848231238452495</v>
      </c>
      <c r="K110" s="31" t="s">
        <v>70</v>
      </c>
      <c r="M110" s="72">
        <v>19684</v>
      </c>
      <c r="O110" s="87">
        <f>'Controles ACM'!$I$60</f>
        <v>6.2041980448532374E-2</v>
      </c>
    </row>
    <row r="111" spans="2:15" x14ac:dyDescent="0.2">
      <c r="B111" s="2" t="s">
        <v>158</v>
      </c>
      <c r="G111" s="2" t="s">
        <v>67</v>
      </c>
      <c r="I111" s="33">
        <v>0</v>
      </c>
      <c r="K111" s="31" t="s">
        <v>70</v>
      </c>
      <c r="M111" s="72">
        <v>0</v>
      </c>
      <c r="O111" s="87">
        <f>'Controles ACM'!$I$60</f>
        <v>6.2041980448532374E-2</v>
      </c>
    </row>
    <row r="112" spans="2:15" x14ac:dyDescent="0.2">
      <c r="I112" s="34"/>
      <c r="K112" s="31"/>
      <c r="M112" s="53"/>
      <c r="O112" s="87"/>
    </row>
    <row r="113" spans="2:15" x14ac:dyDescent="0.2">
      <c r="B113" s="20" t="s">
        <v>159</v>
      </c>
      <c r="I113" s="34"/>
      <c r="K113" s="31"/>
      <c r="M113" s="100"/>
      <c r="O113" s="87"/>
    </row>
    <row r="114" spans="2:15" x14ac:dyDescent="0.2">
      <c r="B114" s="2" t="s">
        <v>156</v>
      </c>
      <c r="G114" s="2" t="s">
        <v>67</v>
      </c>
      <c r="I114" s="32">
        <v>0</v>
      </c>
      <c r="K114" s="31" t="s">
        <v>70</v>
      </c>
      <c r="M114" s="72">
        <v>17276</v>
      </c>
      <c r="O114" s="87">
        <f>'Controles ACM'!$I$60</f>
        <v>6.2041980448532374E-2</v>
      </c>
    </row>
    <row r="115" spans="2:15" x14ac:dyDescent="0.2">
      <c r="B115" s="2" t="s">
        <v>157</v>
      </c>
      <c r="G115" s="2" t="s">
        <v>67</v>
      </c>
      <c r="I115" s="35">
        <v>0</v>
      </c>
      <c r="K115" s="31" t="s">
        <v>70</v>
      </c>
      <c r="M115" s="72">
        <v>17702</v>
      </c>
      <c r="O115" s="87">
        <f>'Controles ACM'!$I$60</f>
        <v>6.2041980448532374E-2</v>
      </c>
    </row>
    <row r="116" spans="2:15" x14ac:dyDescent="0.2">
      <c r="B116" s="2" t="s">
        <v>158</v>
      </c>
      <c r="G116" s="2" t="s">
        <v>67</v>
      </c>
      <c r="I116" s="33">
        <v>0</v>
      </c>
      <c r="K116" s="31" t="s">
        <v>70</v>
      </c>
      <c r="M116" s="72">
        <v>0</v>
      </c>
      <c r="O116" s="87">
        <f>'Controles ACM'!$I$60</f>
        <v>6.2041980448532374E-2</v>
      </c>
    </row>
    <row r="117" spans="2:15" x14ac:dyDescent="0.2">
      <c r="I117" s="34"/>
      <c r="K117" s="31"/>
      <c r="M117" s="53"/>
      <c r="O117" s="87"/>
    </row>
    <row r="118" spans="2:15" x14ac:dyDescent="0.2">
      <c r="B118" s="20" t="s">
        <v>160</v>
      </c>
      <c r="I118" s="34"/>
      <c r="K118" s="31"/>
      <c r="M118" s="100"/>
      <c r="O118" s="87"/>
    </row>
    <row r="119" spans="2:15" x14ac:dyDescent="0.2">
      <c r="B119" s="2" t="s">
        <v>156</v>
      </c>
      <c r="G119" s="2" t="s">
        <v>67</v>
      </c>
      <c r="I119" s="32">
        <v>4.5486753099708563</v>
      </c>
      <c r="K119" s="31" t="s">
        <v>70</v>
      </c>
      <c r="M119" s="72">
        <v>37562</v>
      </c>
      <c r="O119" s="87">
        <f>'Controles ACM'!$I$60</f>
        <v>6.2041980448532374E-2</v>
      </c>
    </row>
    <row r="120" spans="2:15" x14ac:dyDescent="0.2">
      <c r="B120" s="2" t="s">
        <v>157</v>
      </c>
      <c r="G120" s="2" t="s">
        <v>67</v>
      </c>
      <c r="I120" s="97">
        <v>0</v>
      </c>
      <c r="K120" s="31" t="s">
        <v>70</v>
      </c>
      <c r="M120" s="72">
        <v>37745</v>
      </c>
      <c r="O120" s="87">
        <f>'Controles ACM'!$I$60</f>
        <v>6.2041980448532374E-2</v>
      </c>
    </row>
    <row r="121" spans="2:15" x14ac:dyDescent="0.2">
      <c r="B121" s="2" t="s">
        <v>161</v>
      </c>
      <c r="G121" s="2" t="s">
        <v>67</v>
      </c>
      <c r="I121" s="33">
        <v>1.7393843469660459</v>
      </c>
      <c r="K121" s="31" t="s">
        <v>70</v>
      </c>
      <c r="M121" s="72">
        <v>38245</v>
      </c>
      <c r="O121" s="87">
        <f>'Controles ACM'!$I$60</f>
        <v>6.2041980448532374E-2</v>
      </c>
    </row>
    <row r="122" spans="2:15" x14ac:dyDescent="0.2">
      <c r="I122" s="34"/>
      <c r="K122" s="31"/>
      <c r="M122" s="53"/>
      <c r="O122" s="87"/>
    </row>
    <row r="123" spans="2:15" x14ac:dyDescent="0.2">
      <c r="B123" s="20" t="s">
        <v>162</v>
      </c>
      <c r="I123" s="34"/>
      <c r="K123" s="31"/>
      <c r="M123" s="100"/>
      <c r="O123" s="87"/>
    </row>
    <row r="124" spans="2:15" x14ac:dyDescent="0.2">
      <c r="B124" s="2" t="s">
        <v>156</v>
      </c>
      <c r="G124" s="2" t="s">
        <v>67</v>
      </c>
      <c r="I124" s="32">
        <v>4.5486753099708563</v>
      </c>
      <c r="K124" s="31" t="s">
        <v>70</v>
      </c>
      <c r="M124" s="72">
        <v>32410</v>
      </c>
      <c r="O124" s="87">
        <f>'Controles ACM'!$I$60</f>
        <v>6.2041980448532374E-2</v>
      </c>
    </row>
    <row r="125" spans="2:15" x14ac:dyDescent="0.2">
      <c r="B125" s="2" t="s">
        <v>157</v>
      </c>
      <c r="G125" s="2" t="s">
        <v>67</v>
      </c>
      <c r="I125" s="35">
        <v>1.0184246582646803</v>
      </c>
      <c r="K125" s="31" t="s">
        <v>70</v>
      </c>
      <c r="M125" s="72">
        <v>33466</v>
      </c>
      <c r="O125" s="87">
        <f>'Controles ACM'!$I$60</f>
        <v>6.2041980448532374E-2</v>
      </c>
    </row>
    <row r="126" spans="2:15" x14ac:dyDescent="0.2">
      <c r="B126" s="2" t="s">
        <v>161</v>
      </c>
      <c r="G126" s="2" t="s">
        <v>67</v>
      </c>
      <c r="I126" s="33">
        <v>0.91014153267393194</v>
      </c>
      <c r="K126" s="31" t="s">
        <v>70</v>
      </c>
      <c r="M126" s="72">
        <v>33945</v>
      </c>
      <c r="O126" s="87">
        <f>'Controles ACM'!$I$60</f>
        <v>6.2041980448532374E-2</v>
      </c>
    </row>
    <row r="127" spans="2:15" x14ac:dyDescent="0.2">
      <c r="I127" s="34"/>
      <c r="K127" s="31"/>
      <c r="M127" s="100"/>
      <c r="O127" s="87"/>
    </row>
    <row r="128" spans="2:15" x14ac:dyDescent="0.2">
      <c r="I128" s="34"/>
      <c r="K128" s="31"/>
      <c r="M128" s="100"/>
      <c r="O128" s="87"/>
    </row>
    <row r="129" spans="2:15" x14ac:dyDescent="0.2">
      <c r="B129" s="20" t="s">
        <v>150</v>
      </c>
      <c r="I129" s="34"/>
      <c r="K129" s="31"/>
      <c r="M129" s="100"/>
      <c r="O129" s="87"/>
    </row>
    <row r="130" spans="2:15" x14ac:dyDescent="0.2">
      <c r="I130" s="34"/>
      <c r="K130" s="31"/>
      <c r="M130" s="100"/>
      <c r="O130" s="87"/>
    </row>
    <row r="131" spans="2:15" x14ac:dyDescent="0.2">
      <c r="B131" s="20" t="s">
        <v>155</v>
      </c>
      <c r="I131" s="34"/>
      <c r="K131" s="31"/>
      <c r="M131" s="100"/>
      <c r="O131" s="87"/>
    </row>
    <row r="132" spans="2:15" x14ac:dyDescent="0.2">
      <c r="B132" s="2" t="s">
        <v>156</v>
      </c>
      <c r="G132" s="2" t="s">
        <v>67</v>
      </c>
      <c r="I132" s="32">
        <v>645.12113865508525</v>
      </c>
      <c r="K132" s="31" t="s">
        <v>70</v>
      </c>
      <c r="M132" s="72">
        <v>125</v>
      </c>
      <c r="O132" s="87">
        <f>'Controles ACM'!$I$60</f>
        <v>6.2041980448532374E-2</v>
      </c>
    </row>
    <row r="133" spans="2:15" x14ac:dyDescent="0.2">
      <c r="B133" s="2" t="s">
        <v>157</v>
      </c>
      <c r="G133" s="2" t="s">
        <v>67</v>
      </c>
      <c r="I133" s="35">
        <v>238.21190766268901</v>
      </c>
      <c r="K133" s="31" t="s">
        <v>70</v>
      </c>
      <c r="M133" s="72">
        <v>125</v>
      </c>
      <c r="O133" s="87">
        <f>'Controles ACM'!$I$60</f>
        <v>6.2041980448532374E-2</v>
      </c>
    </row>
    <row r="134" spans="2:15" x14ac:dyDescent="0.2">
      <c r="B134" s="2" t="s">
        <v>158</v>
      </c>
      <c r="G134" s="2" t="s">
        <v>67</v>
      </c>
      <c r="I134" s="33">
        <v>0</v>
      </c>
      <c r="K134" s="31" t="s">
        <v>70</v>
      </c>
      <c r="M134" s="72">
        <v>125</v>
      </c>
      <c r="O134" s="87">
        <f>'Controles ACM'!$I$60</f>
        <v>6.2041980448532374E-2</v>
      </c>
    </row>
    <row r="135" spans="2:15" x14ac:dyDescent="0.2">
      <c r="I135" s="34"/>
      <c r="K135" s="31"/>
      <c r="M135" s="53"/>
      <c r="O135" s="87"/>
    </row>
    <row r="136" spans="2:15" x14ac:dyDescent="0.2">
      <c r="B136" s="20" t="s">
        <v>159</v>
      </c>
      <c r="I136" s="34"/>
      <c r="K136" s="31"/>
      <c r="M136" s="100"/>
      <c r="O136" s="87"/>
    </row>
    <row r="137" spans="2:15" x14ac:dyDescent="0.2">
      <c r="B137" s="2" t="s">
        <v>156</v>
      </c>
      <c r="G137" s="2" t="s">
        <v>67</v>
      </c>
      <c r="I137" s="32">
        <v>0</v>
      </c>
      <c r="K137" s="31" t="s">
        <v>70</v>
      </c>
      <c r="M137" s="72">
        <v>125</v>
      </c>
      <c r="O137" s="87">
        <f>'Controles ACM'!$I$60</f>
        <v>6.2041980448532374E-2</v>
      </c>
    </row>
    <row r="138" spans="2:15" x14ac:dyDescent="0.2">
      <c r="B138" s="2" t="s">
        <v>157</v>
      </c>
      <c r="G138" s="2" t="s">
        <v>67</v>
      </c>
      <c r="I138" s="35">
        <v>0</v>
      </c>
      <c r="K138" s="31" t="s">
        <v>70</v>
      </c>
      <c r="M138" s="72">
        <v>125</v>
      </c>
      <c r="O138" s="87">
        <f>'Controles ACM'!$I$60</f>
        <v>6.2041980448532374E-2</v>
      </c>
    </row>
    <row r="139" spans="2:15" x14ac:dyDescent="0.2">
      <c r="B139" s="2" t="s">
        <v>158</v>
      </c>
      <c r="G139" s="2" t="s">
        <v>67</v>
      </c>
      <c r="I139" s="33">
        <v>0</v>
      </c>
      <c r="K139" s="31" t="s">
        <v>70</v>
      </c>
      <c r="M139" s="72">
        <v>125</v>
      </c>
      <c r="O139" s="87">
        <f>'Controles ACM'!$I$60</f>
        <v>6.2041980448532374E-2</v>
      </c>
    </row>
    <row r="140" spans="2:15" x14ac:dyDescent="0.2">
      <c r="I140" s="34"/>
      <c r="K140" s="31"/>
      <c r="M140" s="53"/>
      <c r="O140" s="87"/>
    </row>
    <row r="141" spans="2:15" x14ac:dyDescent="0.2">
      <c r="B141" s="20" t="s">
        <v>160</v>
      </c>
      <c r="I141" s="34"/>
      <c r="K141" s="31"/>
      <c r="M141" s="100"/>
      <c r="O141" s="87"/>
    </row>
    <row r="142" spans="2:15" x14ac:dyDescent="0.2">
      <c r="B142" s="2" t="s">
        <v>156</v>
      </c>
      <c r="G142" s="2" t="s">
        <v>67</v>
      </c>
      <c r="I142" s="32">
        <v>161.07228377876453</v>
      </c>
      <c r="K142" s="31" t="s">
        <v>70</v>
      </c>
      <c r="M142" s="72">
        <v>151</v>
      </c>
      <c r="O142" s="87">
        <f>'Controles ACM'!$I$60</f>
        <v>6.2041980448532374E-2</v>
      </c>
    </row>
    <row r="143" spans="2:15" x14ac:dyDescent="0.2">
      <c r="B143" s="2" t="s">
        <v>157</v>
      </c>
      <c r="G143" s="2" t="s">
        <v>67</v>
      </c>
      <c r="I143" s="35">
        <v>0</v>
      </c>
      <c r="K143" s="31" t="s">
        <v>70</v>
      </c>
      <c r="M143" s="72">
        <v>151</v>
      </c>
      <c r="O143" s="87">
        <f>'Controles ACM'!$I$60</f>
        <v>6.2041980448532374E-2</v>
      </c>
    </row>
    <row r="144" spans="2:15" x14ac:dyDescent="0.2">
      <c r="B144" s="2" t="s">
        <v>161</v>
      </c>
      <c r="G144" s="2" t="s">
        <v>67</v>
      </c>
      <c r="I144" s="33">
        <v>501.13240327249144</v>
      </c>
      <c r="K144" s="31" t="s">
        <v>70</v>
      </c>
      <c r="M144" s="72">
        <v>151</v>
      </c>
      <c r="O144" s="87">
        <f>'Controles ACM'!$I$60</f>
        <v>6.2041980448532374E-2</v>
      </c>
    </row>
    <row r="145" spans="2:15" x14ac:dyDescent="0.2">
      <c r="I145" s="34"/>
      <c r="K145" s="31"/>
      <c r="M145" s="53"/>
      <c r="O145" s="87"/>
    </row>
    <row r="146" spans="2:15" x14ac:dyDescent="0.2">
      <c r="B146" s="20" t="s">
        <v>162</v>
      </c>
      <c r="I146" s="34"/>
      <c r="K146" s="31"/>
      <c r="M146" s="100"/>
      <c r="O146" s="87"/>
    </row>
    <row r="147" spans="2:15" x14ac:dyDescent="0.2">
      <c r="B147" s="2" t="s">
        <v>156</v>
      </c>
      <c r="G147" s="2" t="s">
        <v>67</v>
      </c>
      <c r="I147" s="32">
        <v>0</v>
      </c>
      <c r="K147" s="31" t="s">
        <v>70</v>
      </c>
      <c r="M147" s="72">
        <v>151</v>
      </c>
      <c r="O147" s="87">
        <f>'Controles ACM'!$I$60</f>
        <v>6.2041980448532374E-2</v>
      </c>
    </row>
    <row r="148" spans="2:15" x14ac:dyDescent="0.2">
      <c r="B148" s="2" t="s">
        <v>157</v>
      </c>
      <c r="G148" s="2" t="s">
        <v>67</v>
      </c>
      <c r="I148" s="35">
        <v>142.67741534295885</v>
      </c>
      <c r="K148" s="31" t="s">
        <v>70</v>
      </c>
      <c r="M148" s="72">
        <v>151</v>
      </c>
      <c r="O148" s="87">
        <f>'Controles ACM'!$I$60</f>
        <v>6.2041980448532374E-2</v>
      </c>
    </row>
    <row r="149" spans="2:15" x14ac:dyDescent="0.2">
      <c r="B149" s="2" t="s">
        <v>161</v>
      </c>
      <c r="G149" s="2" t="s">
        <v>67</v>
      </c>
      <c r="I149" s="33">
        <v>104.80624954205005</v>
      </c>
      <c r="K149" s="31" t="s">
        <v>70</v>
      </c>
      <c r="M149" s="72">
        <v>151</v>
      </c>
      <c r="O149" s="87">
        <f>'Controles ACM'!$I$60</f>
        <v>6.2041980448532374E-2</v>
      </c>
    </row>
    <row r="150" spans="2:15" x14ac:dyDescent="0.2">
      <c r="I150" s="34"/>
      <c r="K150" s="31"/>
      <c r="O150" s="53"/>
    </row>
    <row r="151" spans="2:15" x14ac:dyDescent="0.2">
      <c r="I151" s="34"/>
      <c r="K151" s="31"/>
      <c r="O151" s="53"/>
    </row>
    <row r="152" spans="2:15" x14ac:dyDescent="0.2">
      <c r="I152" s="34"/>
      <c r="K152" s="31"/>
      <c r="O152" s="53"/>
    </row>
    <row r="153" spans="2:15" x14ac:dyDescent="0.2">
      <c r="I153" s="34"/>
      <c r="K153" s="31"/>
      <c r="O153" s="53"/>
    </row>
    <row r="154" spans="2:15" x14ac:dyDescent="0.2">
      <c r="I154" s="34"/>
      <c r="K154" s="31"/>
      <c r="O154" s="53"/>
    </row>
    <row r="155" spans="2:15" x14ac:dyDescent="0.2">
      <c r="I155" s="34"/>
      <c r="K155" s="31"/>
      <c r="O155" s="53"/>
    </row>
    <row r="156" spans="2:15" x14ac:dyDescent="0.2">
      <c r="I156" s="34"/>
      <c r="K156" s="31"/>
      <c r="O156" s="53"/>
    </row>
    <row r="178" spans="9:9" x14ac:dyDescent="0.2">
      <c r="I178" s="54"/>
    </row>
  </sheetData>
  <phoneticPr fontId="34" type="noConversion"/>
  <conditionalFormatting sqref="D8:D9">
    <cfRule type="containsText" dxfId="10" priority="1" operator="containsText" text="niet">
      <formula>NOT(ISERROR(SEARCH("niet",D8)))</formula>
    </cfRule>
    <cfRule type="endsWith" dxfId="9"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DC44-EDE6-472C-B9EF-9DD5A2A95476}">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83"/>
  </cols>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B2:T60"/>
  <sheetViews>
    <sheetView showGridLines="0" zoomScale="85" zoomScaleNormal="85" workbookViewId="0">
      <pane xSplit="5" ySplit="8" topLeftCell="F9" activePane="bottomRight" state="frozen"/>
      <selection activeCell="N50" sqref="M50:N50"/>
      <selection pane="topRight" activeCell="N50" sqref="M50:N50"/>
      <selection pane="bottomLeft" activeCell="N50" sqref="M50:N50"/>
      <selection pane="bottomRight" activeCell="F9" sqref="F9"/>
    </sheetView>
  </sheetViews>
  <sheetFormatPr defaultColWidth="9.140625" defaultRowHeight="12.75" x14ac:dyDescent="0.2"/>
  <cols>
    <col min="1" max="1" width="2.85546875" style="2" customWidth="1"/>
    <col min="2" max="2" width="60.5703125" style="2" customWidth="1"/>
    <col min="3" max="5" width="4.5703125" style="2" customWidth="1"/>
    <col min="6" max="6" width="2.5703125" style="2" customWidth="1"/>
    <col min="7" max="7" width="13.42578125" style="2" bestFit="1" customWidth="1"/>
    <col min="8" max="8" width="2.5703125" style="2" customWidth="1"/>
    <col min="9" max="9" width="31.42578125" style="2" bestFit="1" customWidth="1"/>
    <col min="10" max="10" width="2.5703125" style="2" customWidth="1"/>
    <col min="11" max="11" width="15.42578125" style="2" bestFit="1" customWidth="1"/>
    <col min="12" max="12" width="2.5703125" style="2" customWidth="1"/>
    <col min="13" max="13" width="15.42578125" style="2" bestFit="1" customWidth="1"/>
    <col min="14" max="14" width="2.5703125" style="2" customWidth="1"/>
    <col min="15" max="15" width="12.5703125" style="2" customWidth="1"/>
    <col min="16" max="16" width="2.5703125" style="2" customWidth="1"/>
    <col min="17" max="17" width="12.5703125" style="2" customWidth="1"/>
    <col min="18" max="18" width="2.5703125" style="2" customWidth="1"/>
    <col min="19" max="19" width="17.140625" style="2" customWidth="1"/>
    <col min="20" max="20" width="2.5703125" style="2" customWidth="1"/>
    <col min="21" max="21" width="13.5703125" style="2" customWidth="1"/>
    <col min="22" max="22" width="2.5703125" style="2" customWidth="1"/>
    <col min="23" max="37" width="13.5703125" style="2" customWidth="1"/>
    <col min="38" max="16384" width="9.140625" style="2"/>
  </cols>
  <sheetData>
    <row r="2" spans="2:19" s="14" customFormat="1" ht="18" x14ac:dyDescent="0.2">
      <c r="B2" s="14" t="s">
        <v>193</v>
      </c>
    </row>
    <row r="4" spans="2:19" x14ac:dyDescent="0.2">
      <c r="B4" s="20" t="s">
        <v>27</v>
      </c>
      <c r="C4" s="1"/>
      <c r="D4" s="1"/>
    </row>
    <row r="5" spans="2:19" x14ac:dyDescent="0.2">
      <c r="B5" s="2" t="s">
        <v>140</v>
      </c>
      <c r="C5" s="3"/>
      <c r="D5" s="3"/>
      <c r="G5" s="15"/>
      <c r="K5" s="15"/>
    </row>
    <row r="7" spans="2:19" s="6" customFormat="1" x14ac:dyDescent="0.2">
      <c r="B7" s="6" t="s">
        <v>93</v>
      </c>
      <c r="G7" s="6" t="s">
        <v>25</v>
      </c>
      <c r="I7" s="6" t="s">
        <v>26</v>
      </c>
      <c r="K7" s="6" t="s">
        <v>128</v>
      </c>
      <c r="M7" s="6" t="s">
        <v>127</v>
      </c>
      <c r="S7" s="6" t="s">
        <v>169</v>
      </c>
    </row>
    <row r="9" spans="2:19" x14ac:dyDescent="0.2">
      <c r="Q9" s="37"/>
    </row>
    <row r="10" spans="2:19" s="6" customFormat="1" x14ac:dyDescent="0.2">
      <c r="B10" s="6" t="s">
        <v>74</v>
      </c>
    </row>
    <row r="11" spans="2:19" x14ac:dyDescent="0.2">
      <c r="B11" s="20"/>
    </row>
    <row r="12" spans="2:19" x14ac:dyDescent="0.2">
      <c r="B12" s="20" t="s">
        <v>195</v>
      </c>
      <c r="D12" s="39"/>
      <c r="G12" s="38" t="s">
        <v>196</v>
      </c>
      <c r="I12" s="40">
        <v>577088848.61019707</v>
      </c>
      <c r="K12" s="38"/>
      <c r="M12" s="2" t="s">
        <v>218</v>
      </c>
    </row>
    <row r="13" spans="2:19" x14ac:dyDescent="0.2">
      <c r="D13" s="41"/>
      <c r="G13" s="41"/>
      <c r="I13" s="41"/>
      <c r="K13" s="41"/>
    </row>
    <row r="14" spans="2:19" x14ac:dyDescent="0.2">
      <c r="B14" s="2" t="s">
        <v>197</v>
      </c>
      <c r="D14" s="42"/>
      <c r="G14" s="38" t="s">
        <v>196</v>
      </c>
      <c r="I14" s="51">
        <f>SUMPRODUCT(Tarievenvoorstel!I20:I21,Tarievenvoorstel!M20:M21)</f>
        <v>375951747.71371186</v>
      </c>
      <c r="K14" s="41"/>
    </row>
    <row r="15" spans="2:19" x14ac:dyDescent="0.2">
      <c r="B15" s="2" t="s">
        <v>198</v>
      </c>
      <c r="D15" s="42"/>
      <c r="G15" s="38" t="s">
        <v>196</v>
      </c>
      <c r="I15" s="51">
        <f>SUMPRODUCT(Tarievenvoorstel!I24:I25,Tarievenvoorstel!M24:M25)</f>
        <v>25388904.29111601</v>
      </c>
      <c r="K15" s="41"/>
    </row>
    <row r="16" spans="2:19" x14ac:dyDescent="0.2">
      <c r="B16" s="2" t="s">
        <v>199</v>
      </c>
      <c r="D16" s="42"/>
      <c r="G16" s="38" t="s">
        <v>196</v>
      </c>
      <c r="I16" s="51">
        <f>SUMPRODUCT(Tarievenvoorstel!I28:I31,Tarievenvoorstel!M28:M31)</f>
        <v>25564596.776533335</v>
      </c>
      <c r="K16" s="41"/>
    </row>
    <row r="17" spans="2:13" x14ac:dyDescent="0.2">
      <c r="B17" s="20" t="s">
        <v>72</v>
      </c>
      <c r="D17" s="42"/>
      <c r="G17" s="38" t="s">
        <v>196</v>
      </c>
      <c r="I17" s="51">
        <f>SUM(I14:I16)</f>
        <v>426905248.78136122</v>
      </c>
      <c r="K17" s="41"/>
    </row>
    <row r="18" spans="2:13" x14ac:dyDescent="0.2">
      <c r="D18" s="38"/>
      <c r="G18" s="41"/>
      <c r="I18" s="43"/>
      <c r="K18" s="41"/>
    </row>
    <row r="19" spans="2:13" x14ac:dyDescent="0.2">
      <c r="B19" s="2" t="s">
        <v>200</v>
      </c>
      <c r="D19" s="42"/>
      <c r="G19" s="38" t="s">
        <v>196</v>
      </c>
      <c r="I19" s="51">
        <f>SUMPRODUCT(Tarievenvoorstel!I41:I44,Tarievenvoorstel!M41:M44)+SUMPRODUCT(Tarievenvoorstel!I47:I50,Tarievenvoorstel!M47:M50)+SUMPRODUCT(Tarievenvoorstel!I79:I82,Tarievenvoorstel!M79:M82)+SUMPRODUCT(Tarievenvoorstel!I85:I88,Tarievenvoorstel!M85:M88)+SUMPRODUCT(Tarievenvoorstel!I94:I97,Tarievenvoorstel!M94:M97)+SUMPRODUCT(Tarievenvoorstel!I100:I103,Tarievenvoorstel!M100:M103)</f>
        <v>137984636.34574515</v>
      </c>
      <c r="K19" s="41"/>
    </row>
    <row r="20" spans="2:13" x14ac:dyDescent="0.2">
      <c r="B20" s="2" t="s">
        <v>201</v>
      </c>
      <c r="D20" s="42"/>
      <c r="G20" s="38" t="s">
        <v>196</v>
      </c>
      <c r="I20" s="51">
        <f>SUMPRODUCT(Tarievenvoorstel!I56:I58,Tarievenvoorstel!M56:M58)+SUMPRODUCT(Tarievenvoorstel!I61:I63,Tarievenvoorstel!M61:M63)+SUMPRODUCT(Tarievenvoorstel!I66:I68,Tarievenvoorstel!M66:M68)+SUMPRODUCT(Tarievenvoorstel!I71:I73,Tarievenvoorstel!M71:M73)+SUMPRODUCT(Tarievenvoorstel!I109:I111,Tarievenvoorstel!M109:M111)+SUMPRODUCT(Tarievenvoorstel!I114:I116,Tarievenvoorstel!M114:M116)+SUMPRODUCT(Tarievenvoorstel!I119:I121,Tarievenvoorstel!M119:M121)+SUMPRODUCT(Tarievenvoorstel!I124:I126,Tarievenvoorstel!M124:M126)+SUMPRODUCT(Tarievenvoorstel!I132:I134,Tarievenvoorstel!M132:M134)+SUMPRODUCT(Tarievenvoorstel!I137:I139,Tarievenvoorstel!M137:M139)+SUMPRODUCT(Tarievenvoorstel!I142:I144,Tarievenvoorstel!M142:M144)+SUMPRODUCT(Tarievenvoorstel!I147:I149,Tarievenvoorstel!M147:M149)</f>
        <v>12198963.284448607</v>
      </c>
      <c r="K20" s="41"/>
    </row>
    <row r="21" spans="2:13" x14ac:dyDescent="0.2">
      <c r="B21" s="20" t="s">
        <v>73</v>
      </c>
      <c r="D21" s="42"/>
      <c r="G21" s="38" t="s">
        <v>196</v>
      </c>
      <c r="I21" s="51">
        <f>SUM(I19:I20)</f>
        <v>150183599.63019374</v>
      </c>
      <c r="K21" s="41"/>
    </row>
    <row r="22" spans="2:13" x14ac:dyDescent="0.2">
      <c r="D22" s="38"/>
      <c r="G22" s="41"/>
      <c r="I22" s="43"/>
      <c r="K22" s="41"/>
    </row>
    <row r="23" spans="2:13" x14ac:dyDescent="0.2">
      <c r="B23" s="20" t="s">
        <v>202</v>
      </c>
      <c r="D23" s="42"/>
      <c r="G23" s="38" t="s">
        <v>196</v>
      </c>
      <c r="I23" s="51">
        <f>SUM(I14:I16,I19:I20)</f>
        <v>577088848.41155505</v>
      </c>
      <c r="K23" s="38"/>
    </row>
    <row r="24" spans="2:13" x14ac:dyDescent="0.2">
      <c r="B24" s="20"/>
      <c r="D24" s="42"/>
      <c r="G24" s="38"/>
      <c r="I24" s="98"/>
      <c r="K24" s="38"/>
    </row>
    <row r="25" spans="2:13" x14ac:dyDescent="0.2">
      <c r="B25" s="20" t="s">
        <v>91</v>
      </c>
      <c r="D25" s="42"/>
      <c r="G25" s="38" t="s">
        <v>196</v>
      </c>
      <c r="I25" s="51">
        <f>I12-I23</f>
        <v>0.19864201545715332</v>
      </c>
      <c r="K25" s="38"/>
    </row>
    <row r="26" spans="2:13" x14ac:dyDescent="0.2">
      <c r="D26" s="42"/>
      <c r="G26" s="38"/>
      <c r="I26" s="44"/>
      <c r="K26" s="38"/>
    </row>
    <row r="27" spans="2:13" x14ac:dyDescent="0.2">
      <c r="B27" s="20" t="s">
        <v>75</v>
      </c>
      <c r="C27" s="45"/>
      <c r="D27" s="45"/>
      <c r="I27" s="22" t="str">
        <f>IF(I23&gt;I12, "TARIEVENVOORSTEL VOLDOET NIET", "TARIEVENVOORSTEL VOLDOET")</f>
        <v>TARIEVENVOORSTEL VOLDOET</v>
      </c>
    </row>
    <row r="29" spans="2:13" s="6" customFormat="1" x14ac:dyDescent="0.2">
      <c r="B29" s="6" t="s">
        <v>76</v>
      </c>
    </row>
    <row r="31" spans="2:13" x14ac:dyDescent="0.2">
      <c r="B31" s="2" t="s">
        <v>77</v>
      </c>
      <c r="G31" s="2" t="s">
        <v>67</v>
      </c>
      <c r="I31" s="40">
        <v>14332556.838395895</v>
      </c>
      <c r="M31" s="2" t="s">
        <v>184</v>
      </c>
    </row>
    <row r="33" spans="2:20" x14ac:dyDescent="0.2">
      <c r="B33" s="2" t="s">
        <v>78</v>
      </c>
      <c r="G33" s="2" t="s">
        <v>67</v>
      </c>
      <c r="I33" s="51">
        <f>SUM(Tarievenvoorstel!I20:I21,Tarievenvoorstel!I24:I25,Tarievenvoorstel!I28:I31,Tarievenvoorstel!I41:I44,Tarievenvoorstel!I47:I50,Tarievenvoorstel!I56:I58,Tarievenvoorstel!I61:I63,Tarievenvoorstel!I66:I68,Tarievenvoorstel!I71:I73,Tarievenvoorstel!I79:I82,Tarievenvoorstel!I85:I88,Tarievenvoorstel!I94:I97,Tarievenvoorstel!I100:I103,Tarievenvoorstel!I109:I111,Tarievenvoorstel!I114:I116,Tarievenvoorstel!I119:I121,Tarievenvoorstel!I124:I126,Tarievenvoorstel!I132:I134,Tarievenvoorstel!I137:I139,Tarievenvoorstel!I142:I144,Tarievenvoorstel!I147:I149)</f>
        <v>14332556.838395895</v>
      </c>
    </row>
    <row r="35" spans="2:20" x14ac:dyDescent="0.2">
      <c r="B35" s="2" t="s">
        <v>79</v>
      </c>
      <c r="I35" s="22" t="str">
        <f>IF(I31=I33, "REKENVOLUME VOLDOET", "REKENVOLUME VOLDOET NIET")</f>
        <v>REKENVOLUME VOLDOET</v>
      </c>
    </row>
    <row r="37" spans="2:20" s="6" customFormat="1" x14ac:dyDescent="0.2">
      <c r="B37" s="6" t="s">
        <v>80</v>
      </c>
    </row>
    <row r="39" spans="2:20" x14ac:dyDescent="0.2">
      <c r="B39" s="2" t="s">
        <v>206</v>
      </c>
      <c r="G39" s="38" t="s">
        <v>182</v>
      </c>
      <c r="H39" s="42"/>
      <c r="I39" s="40">
        <v>358827722.83818477</v>
      </c>
      <c r="J39" s="31"/>
      <c r="K39" s="41"/>
      <c r="L39" s="42"/>
      <c r="M39" s="38" t="s">
        <v>207</v>
      </c>
      <c r="T39" s="95"/>
    </row>
    <row r="40" spans="2:20" x14ac:dyDescent="0.2">
      <c r="G40" s="38"/>
      <c r="H40" s="42"/>
      <c r="I40" s="49"/>
      <c r="J40" s="31"/>
      <c r="K40" s="41"/>
      <c r="L40" s="42"/>
      <c r="M40" s="38"/>
    </row>
    <row r="41" spans="2:20" x14ac:dyDescent="0.2">
      <c r="B41" s="2" t="s">
        <v>208</v>
      </c>
      <c r="G41" s="38" t="s">
        <v>182</v>
      </c>
      <c r="H41" s="42"/>
      <c r="I41" s="46">
        <v>337664022.55231816</v>
      </c>
      <c r="J41" s="31"/>
      <c r="K41" s="41"/>
      <c r="L41" s="42"/>
      <c r="M41" s="38" t="s">
        <v>207</v>
      </c>
    </row>
    <row r="42" spans="2:20" x14ac:dyDescent="0.2">
      <c r="B42" s="2" t="s">
        <v>183</v>
      </c>
      <c r="G42" s="38" t="s">
        <v>182</v>
      </c>
      <c r="H42" s="42"/>
      <c r="I42" s="47">
        <v>45584385.667795159</v>
      </c>
      <c r="J42" s="31"/>
      <c r="K42" s="41"/>
      <c r="L42" s="42"/>
      <c r="M42" s="38" t="s">
        <v>207</v>
      </c>
    </row>
    <row r="43" spans="2:20" x14ac:dyDescent="0.2">
      <c r="B43" s="2" t="s">
        <v>209</v>
      </c>
      <c r="G43" s="38" t="s">
        <v>182</v>
      </c>
      <c r="H43" s="42"/>
      <c r="I43" s="51">
        <f>I41-I42</f>
        <v>292079636.88452297</v>
      </c>
      <c r="J43" s="38"/>
      <c r="K43" s="41"/>
      <c r="L43" s="42"/>
      <c r="M43" s="38"/>
    </row>
    <row r="44" spans="2:20" x14ac:dyDescent="0.2">
      <c r="G44" s="41"/>
      <c r="H44" s="42"/>
      <c r="I44" s="44"/>
      <c r="J44" s="38"/>
      <c r="K44" s="41"/>
      <c r="L44" s="42"/>
    </row>
    <row r="45" spans="2:20" x14ac:dyDescent="0.2">
      <c r="B45" s="2" t="s">
        <v>203</v>
      </c>
      <c r="G45" s="38" t="s">
        <v>196</v>
      </c>
      <c r="H45" s="42"/>
      <c r="I45" s="50">
        <v>426078631.62676746</v>
      </c>
      <c r="J45" s="31"/>
      <c r="K45" s="41"/>
      <c r="L45" s="42"/>
      <c r="M45" s="2" t="s">
        <v>219</v>
      </c>
    </row>
    <row r="46" spans="2:20" x14ac:dyDescent="0.2">
      <c r="G46" s="41"/>
      <c r="H46" s="42"/>
      <c r="I46" s="44"/>
      <c r="J46" s="31"/>
      <c r="K46" s="41"/>
      <c r="L46" s="42"/>
    </row>
    <row r="47" spans="2:20" x14ac:dyDescent="0.2">
      <c r="B47" s="20" t="s">
        <v>81</v>
      </c>
      <c r="G47" s="41"/>
      <c r="H47" s="42"/>
      <c r="I47" s="48">
        <v>0</v>
      </c>
      <c r="J47" s="31"/>
      <c r="K47" s="41" t="s">
        <v>84</v>
      </c>
      <c r="L47" s="42"/>
    </row>
    <row r="48" spans="2:20" x14ac:dyDescent="0.2">
      <c r="B48" s="20" t="s">
        <v>82</v>
      </c>
      <c r="G48" s="41" t="s">
        <v>85</v>
      </c>
      <c r="H48" s="41"/>
      <c r="I48" s="84">
        <f>(I45/I39-1)/(I43/I41)</f>
        <v>0.21666845091618428</v>
      </c>
      <c r="J48" s="41"/>
      <c r="K48" s="41" t="s">
        <v>86</v>
      </c>
      <c r="L48" s="41"/>
    </row>
    <row r="49" spans="2:13" x14ac:dyDescent="0.2">
      <c r="B49" s="20" t="s">
        <v>83</v>
      </c>
      <c r="G49" s="41" t="s">
        <v>85</v>
      </c>
      <c r="H49" s="41"/>
      <c r="I49" s="84">
        <f>I45/I39-1</f>
        <v>0.18741837519312798</v>
      </c>
      <c r="J49" s="41"/>
      <c r="K49" s="41" t="s">
        <v>87</v>
      </c>
      <c r="L49" s="41"/>
    </row>
    <row r="51" spans="2:13" s="6" customFormat="1" x14ac:dyDescent="0.2">
      <c r="B51" s="6" t="s">
        <v>170</v>
      </c>
    </row>
    <row r="53" spans="2:13" x14ac:dyDescent="0.2">
      <c r="B53" s="2" t="s">
        <v>210</v>
      </c>
      <c r="G53" s="38" t="s">
        <v>182</v>
      </c>
      <c r="I53" s="46">
        <v>138336223.10952225</v>
      </c>
      <c r="M53" s="38" t="s">
        <v>207</v>
      </c>
    </row>
    <row r="54" spans="2:13" x14ac:dyDescent="0.2">
      <c r="B54" s="2" t="s">
        <v>204</v>
      </c>
      <c r="G54" s="38" t="s">
        <v>196</v>
      </c>
      <c r="I54" s="47">
        <v>136757910.58504552</v>
      </c>
      <c r="M54" s="2" t="s">
        <v>220</v>
      </c>
    </row>
    <row r="55" spans="2:13" x14ac:dyDescent="0.2">
      <c r="I55" s="49"/>
    </row>
    <row r="56" spans="2:13" x14ac:dyDescent="0.2">
      <c r="B56" s="2" t="s">
        <v>211</v>
      </c>
      <c r="G56" s="38" t="s">
        <v>182</v>
      </c>
      <c r="I56" s="46">
        <v>13419720.369589314</v>
      </c>
      <c r="M56" s="38" t="s">
        <v>207</v>
      </c>
    </row>
    <row r="57" spans="2:13" x14ac:dyDescent="0.2">
      <c r="B57" s="2" t="s">
        <v>205</v>
      </c>
      <c r="G57" s="38" t="s">
        <v>196</v>
      </c>
      <c r="I57" s="47">
        <v>14252306.398384146</v>
      </c>
      <c r="M57" s="2" t="s">
        <v>221</v>
      </c>
    </row>
    <row r="58" spans="2:13" x14ac:dyDescent="0.2">
      <c r="I58" s="49"/>
    </row>
    <row r="59" spans="2:13" x14ac:dyDescent="0.2">
      <c r="B59" s="20" t="s">
        <v>171</v>
      </c>
      <c r="G59" s="2" t="s">
        <v>85</v>
      </c>
      <c r="I59" s="84">
        <f>(I54/I53)-1</f>
        <v>-1.14092497901086E-2</v>
      </c>
      <c r="K59" s="2" t="s">
        <v>88</v>
      </c>
      <c r="M59" s="85"/>
    </row>
    <row r="60" spans="2:13" x14ac:dyDescent="0.2">
      <c r="B60" s="20" t="s">
        <v>172</v>
      </c>
      <c r="G60" s="2" t="s">
        <v>85</v>
      </c>
      <c r="I60" s="84">
        <f>I57/I56-1</f>
        <v>6.2041980448532374E-2</v>
      </c>
      <c r="K60" s="2" t="s">
        <v>89</v>
      </c>
      <c r="M60" s="86"/>
    </row>
  </sheetData>
  <phoneticPr fontId="34" type="noConversion"/>
  <conditionalFormatting sqref="I27">
    <cfRule type="cellIs" dxfId="8" priority="1" stopIfTrue="1" operator="equal">
      <formula>"NORMVOLUME VOLDOET NIET"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18"/>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C8D9"/>
  </sheetPr>
  <dimension ref="B2:B41"/>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112.42578125" style="2" customWidth="1"/>
    <col min="3" max="21" width="12.5703125" style="2" customWidth="1"/>
    <col min="22" max="24" width="2.5703125" style="2" customWidth="1"/>
    <col min="25" max="39" width="13.5703125" style="2" customWidth="1"/>
    <col min="40" max="16384" width="9.140625" style="2"/>
  </cols>
  <sheetData>
    <row r="2" spans="2:2" s="14" customFormat="1" ht="18" x14ac:dyDescent="0.2">
      <c r="B2" s="14" t="s">
        <v>94</v>
      </c>
    </row>
    <row r="4" spans="2:2" s="6" customFormat="1" x14ac:dyDescent="0.2">
      <c r="B4" s="6" t="s">
        <v>99</v>
      </c>
    </row>
    <row r="6" spans="2:2" x14ac:dyDescent="0.2">
      <c r="B6" s="20" t="s">
        <v>95</v>
      </c>
    </row>
    <row r="7" spans="2:2" x14ac:dyDescent="0.2">
      <c r="B7" s="2" t="s">
        <v>96</v>
      </c>
    </row>
    <row r="8" spans="2:2" ht="36" customHeight="1" x14ac:dyDescent="0.2">
      <c r="B8" s="72"/>
    </row>
    <row r="9" spans="2:2" x14ac:dyDescent="0.2">
      <c r="B9" s="2" t="s">
        <v>164</v>
      </c>
    </row>
    <row r="10" spans="2:2" ht="36" customHeight="1" x14ac:dyDescent="0.2">
      <c r="B10" s="72"/>
    </row>
    <row r="12" spans="2:2" x14ac:dyDescent="0.2">
      <c r="B12" s="20" t="s">
        <v>97</v>
      </c>
    </row>
    <row r="13" spans="2:2" x14ac:dyDescent="0.2">
      <c r="B13" s="2" t="s">
        <v>96</v>
      </c>
    </row>
    <row r="14" spans="2:2" ht="36" customHeight="1" x14ac:dyDescent="0.2">
      <c r="B14" s="72"/>
    </row>
    <row r="15" spans="2:2" x14ac:dyDescent="0.2">
      <c r="B15" s="2" t="s">
        <v>164</v>
      </c>
    </row>
    <row r="16" spans="2:2" ht="36" customHeight="1" x14ac:dyDescent="0.2">
      <c r="B16" s="72"/>
    </row>
    <row r="18" spans="2:2" x14ac:dyDescent="0.2">
      <c r="B18" s="20" t="s">
        <v>98</v>
      </c>
    </row>
    <row r="19" spans="2:2" x14ac:dyDescent="0.2">
      <c r="B19" s="2" t="s">
        <v>96</v>
      </c>
    </row>
    <row r="20" spans="2:2" ht="36" customHeight="1" x14ac:dyDescent="0.2">
      <c r="B20" s="72"/>
    </row>
    <row r="21" spans="2:2" x14ac:dyDescent="0.2">
      <c r="B21" s="2" t="s">
        <v>164</v>
      </c>
    </row>
    <row r="22" spans="2:2" ht="36" customHeight="1" x14ac:dyDescent="0.2">
      <c r="B22" s="72"/>
    </row>
    <row r="23" spans="2:2" x14ac:dyDescent="0.2">
      <c r="B23" s="4"/>
    </row>
    <row r="24" spans="2:2" s="6" customFormat="1" x14ac:dyDescent="0.2">
      <c r="B24" s="6" t="s">
        <v>112</v>
      </c>
    </row>
    <row r="26" spans="2:2" x14ac:dyDescent="0.2">
      <c r="B26" s="2" t="s">
        <v>100</v>
      </c>
    </row>
    <row r="27" spans="2:2" ht="36" customHeight="1" x14ac:dyDescent="0.2">
      <c r="B27" s="72"/>
    </row>
    <row r="28" spans="2:2" x14ac:dyDescent="0.2">
      <c r="B28" s="2" t="s">
        <v>101</v>
      </c>
    </row>
    <row r="29" spans="2:2" ht="36" customHeight="1" x14ac:dyDescent="0.2">
      <c r="B29" s="72"/>
    </row>
    <row r="30" spans="2:2" x14ac:dyDescent="0.2">
      <c r="B30" s="2" t="s">
        <v>102</v>
      </c>
    </row>
    <row r="31" spans="2:2" ht="36" customHeight="1" x14ac:dyDescent="0.2">
      <c r="B31" s="72"/>
    </row>
    <row r="32" spans="2:2" x14ac:dyDescent="0.2">
      <c r="B32" s="4"/>
    </row>
    <row r="33" spans="2:2" s="6" customFormat="1" x14ac:dyDescent="0.2">
      <c r="B33" s="6" t="s">
        <v>103</v>
      </c>
    </row>
    <row r="36" spans="2:2" ht="45" customHeight="1" x14ac:dyDescent="0.2">
      <c r="B36" s="72"/>
    </row>
    <row r="38" spans="2:2" s="6" customFormat="1" x14ac:dyDescent="0.2">
      <c r="B38" s="6" t="s">
        <v>0</v>
      </c>
    </row>
    <row r="41" spans="2:2" ht="45" customHeight="1" x14ac:dyDescent="0.2">
      <c r="B41" s="101" t="s">
        <v>230</v>
      </c>
    </row>
  </sheetData>
  <conditionalFormatting sqref="B41">
    <cfRule type="cellIs" dxfId="7" priority="1" stopIfTrue="1" operator="equal">
      <formula>"ja"</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ACM Word Document" ma:contentTypeID="0x0101002A59D213CA403546A4193AF39C4CF720010071A3302F4290214C87D4B586C127100D" ma:contentTypeVersion="9" ma:contentTypeDescription="" ma:contentTypeScope="" ma:versionID="dcecd6dbf9c4cebff006a35b275a84a9">
  <xsd:schema xmlns:xsd="http://www.w3.org/2001/XMLSchema" xmlns:xs="http://www.w3.org/2001/XMLSchema" xmlns:p="http://schemas.microsoft.com/office/2006/metadata/properties" xmlns:ns2="de7ae6dc-ac48-4e23-b5f4-085091b96a6e" xmlns:ns3="5e7bef76-b888-41a2-a261-5f525b37d47e" targetNamespace="http://schemas.microsoft.com/office/2006/metadata/properties" ma:root="true" ma:fieldsID="d7a411fdcd1ad4a1d5ecfdfe44759372" ns2:_="" ns3:_="">
    <xsd:import namespace="de7ae6dc-ac48-4e23-b5f4-085091b96a6e"/>
    <xsd:import namespace="5e7bef76-b888-41a2-a261-5f525b37d47e"/>
    <xsd:element name="properties">
      <xsd:complexType>
        <xsd:sequence>
          <xsd:element name="documentManagement">
            <xsd:complexType>
              <xsd:all>
                <xsd:element ref="ns2:Document_x0020_status" minOccurs="0"/>
                <xsd:element ref="ns2:TaxKeywordTaxHTField" minOccurs="0"/>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ae6dc-ac48-4e23-b5f4-085091b96a6e" elementFormDefault="qualified">
    <xsd:import namespace="http://schemas.microsoft.com/office/2006/documentManagement/types"/>
    <xsd:import namespace="http://schemas.microsoft.com/office/infopath/2007/PartnerControls"/>
    <xsd:element name="Document_x0020_status" ma:index="8" nillable="true" ma:displayName="Document status" ma:default="Concept" ma:format="RadioButtons" ma:internalName="Document_x0020_status">
      <xsd:simpleType>
        <xsd:restriction base="dms:Choice">
          <xsd:enumeration value="Concept"/>
          <xsd:enumeration value="Definitief"/>
          <xsd:enumeration value="Gearchiveerd"/>
        </xsd:restriction>
      </xsd:simpleType>
    </xsd:element>
    <xsd:element name="TaxKeywordTaxHTField" ma:index="9" nillable="true" ma:taxonomy="true" ma:internalName="TaxKeywordTaxHTField" ma:taxonomyFieldName="TaxKeyword" ma:displayName="Enterprise Keywords" ma:fieldId="{23f27201-bee3-471e-b2e7-b64fd8b7ca38}" ma:taxonomyMulti="true" ma:sspId="6e34cd31-bfd2-42c2-81ba-d74df6e9254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8b5c4d77-5df6-4038-99b4-130c61950066}" ma:internalName="TaxCatchAll" ma:showField="CatchAllData" ma:web="5e7bef76-b888-41a2-a261-5f525b37d47e">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8b5c4d77-5df6-4038-99b4-130c61950066}" ma:internalName="TaxCatchAllLabel" ma:readOnly="true" ma:showField="CatchAllDataLabel" ma:web="5e7bef76-b888-41a2-a261-5f525b37d47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6e34cd31-bfd2-42c2-81ba-d74df6e92547" ContentTypeId="0x0101002A59D213CA403546A4193AF39C4CF72001" PreviousValue="false"/>
</file>

<file path=customXml/item5.xml><?xml version="1.0" encoding="utf-8"?>
<p:properties xmlns:p="http://schemas.microsoft.com/office/2006/metadata/properties" xmlns:xsi="http://www.w3.org/2001/XMLSchema-instance" xmlns:pc="http://schemas.microsoft.com/office/infopath/2007/PartnerControls">
  <documentManagement>
    <Document_x0020_status xmlns="de7ae6dc-ac48-4e23-b5f4-085091b96a6e">Concept</Document_x0020_status>
    <TaxKeywordTaxHTField xmlns="de7ae6dc-ac48-4e23-b5f4-085091b96a6e">
      <Terms xmlns="http://schemas.microsoft.com/office/infopath/2007/PartnerControls"/>
    </TaxKeywordTaxHTField>
    <TaxCatchAll xmlns="de7ae6dc-ac48-4e23-b5f4-085091b96a6e"/>
    <_dlc_DocId xmlns="5e7bef76-b888-41a2-a261-5f525b37d47e">ECT67VDXDTCW-337030353-196</_dlc_DocId>
    <_dlc_DocIdUrl xmlns="5e7bef76-b888-41a2-a261-5f525b37d47e">
      <Url>https://intranet.acm.local/project/tarievenbesluiten/_layouts/15/DocIdRedir.aspx?ID=ECT67VDXDTCW-337030353-196</Url>
      <Description>ECT67VDXDTCW-337030353-196</Description>
    </_dlc_DocIdUrl>
  </documentManagement>
</p:properties>
</file>

<file path=customXml/itemProps1.xml><?xml version="1.0" encoding="utf-8"?>
<ds:datastoreItem xmlns:ds="http://schemas.openxmlformats.org/officeDocument/2006/customXml" ds:itemID="{E78BF6BD-0858-4E75-848B-5C125FE0300A}">
  <ds:schemaRefs>
    <ds:schemaRef ds:uri="http://schemas.microsoft.com/sharepoint/events"/>
  </ds:schemaRefs>
</ds:datastoreItem>
</file>

<file path=customXml/itemProps2.xml><?xml version="1.0" encoding="utf-8"?>
<ds:datastoreItem xmlns:ds="http://schemas.openxmlformats.org/officeDocument/2006/customXml" ds:itemID="{A5E7A8DE-5668-442D-AEDD-E3BDCFEE5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ae6dc-ac48-4e23-b5f4-085091b96a6e"/>
    <ds:schemaRef ds:uri="5e7bef76-b888-41a2-a261-5f525b37d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4.xml><?xml version="1.0" encoding="utf-8"?>
<ds:datastoreItem xmlns:ds="http://schemas.openxmlformats.org/officeDocument/2006/customXml" ds:itemID="{04C6167B-C99B-469B-AE7E-64DDAB20D9EB}">
  <ds:schemaRefs>
    <ds:schemaRef ds:uri="Microsoft.SharePoint.Taxonomy.ContentTypeSync"/>
  </ds:schemaRefs>
</ds:datastoreItem>
</file>

<file path=customXml/itemProps5.xml><?xml version="1.0" encoding="utf-8"?>
<ds:datastoreItem xmlns:ds="http://schemas.openxmlformats.org/officeDocument/2006/customXml" ds:itemID="{9CDAB9D1-B815-4B0E-93E7-4496A7FE99F6}">
  <ds:schemaRefs>
    <ds:schemaRef ds:uri="http://purl.org/dc/terms/"/>
    <ds:schemaRef ds:uri="http://schemas.openxmlformats.org/package/2006/metadata/core-properties"/>
    <ds:schemaRef ds:uri="http://schemas.microsoft.com/office/2006/documentManagement/types"/>
    <ds:schemaRef ds:uri="5e7bef76-b888-41a2-a261-5f525b37d47e"/>
    <ds:schemaRef ds:uri="http://purl.org/dc/elements/1.1/"/>
    <ds:schemaRef ds:uri="http://schemas.microsoft.com/office/2006/metadata/properties"/>
    <ds:schemaRef ds:uri="de7ae6dc-ac48-4e23-b5f4-085091b96a6e"/>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697f104b-d7cb-48c8-ac9f-bd87105bafdc}" enabled="0" method="" siteId="{697f104b-d7cb-48c8-ac9f-bd87105bafd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Titelblad</vt:lpstr>
      <vt:lpstr>Toelichting</vt:lpstr>
      <vt:lpstr>Bronnen en toepassingen</vt:lpstr>
      <vt:lpstr>Contactgegevens</vt:lpstr>
      <vt:lpstr>Tarievenvoorstel</vt:lpstr>
      <vt:lpstr>Berekeningen --&gt;</vt:lpstr>
      <vt:lpstr>Controles ACM</vt:lpstr>
      <vt:lpstr>Overig --&gt;</vt:lpstr>
      <vt:lpstr>Toelichting controle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2025-10-01T11:30:53Z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0x0101002A59D213CA403546A4193AF39C4CF720010071A3302F4290214C87D4B586C127100D</vt:lpwstr>
  </property>
  <property fmtid="{D5CDD505-2E9C-101B-9397-08002B2CF9AE}" pid="3" name="_dlc_DocIdItemGuid">
    <vt:lpwstr>95870725-f696-4210-9da1-edda2feffaa7</vt:lpwstr>
  </property>
  <property fmtid="{D5CDD505-2E9C-101B-9397-08002B2CF9AE}" pid="4" name="TaxKeyword">
    <vt:lpwstr/>
  </property>
</Properties>
</file>