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ThisWorkbook" defaultThemeVersion="124226"/>
  <xr:revisionPtr revIDLastSave="0" documentId="8_{E3386852-23E3-4913-B532-C88DF971A171}" xr6:coauthVersionLast="47" xr6:coauthVersionMax="47" xr10:uidLastSave="{00000000-0000-0000-0000-000000000000}"/>
  <bookViews>
    <workbookView xWindow="390" yWindow="390" windowWidth="13650" windowHeight="12645" tabRatio="878" xr2:uid="{00000000-000D-0000-FFFF-FFFF00000000}"/>
  </bookViews>
  <sheets>
    <sheet name="Titelblad" sheetId="9" r:id="rId1"/>
    <sheet name="Toelichting" sheetId="10" r:id="rId2"/>
    <sheet name="Bronnen en toepassingen" sheetId="11" r:id="rId3"/>
    <sheet name="Input --&gt;" sheetId="13" r:id="rId4"/>
    <sheet name="Contactgegevens" sheetId="32" r:id="rId5"/>
    <sheet name="Tarievenvoorstel" sheetId="18" r:id="rId6"/>
    <sheet name="Deelmarktgrenzen transport" sheetId="35" r:id="rId7"/>
    <sheet name="Elementen EAV tarieven" sheetId="36" r:id="rId8"/>
    <sheet name="Berekeningen --&gt;" sheetId="15" r:id="rId9"/>
    <sheet name="Controles ACM" sheetId="24" r:id="rId10"/>
    <sheet name="Overig --&gt;" sheetId="25" r:id="rId11"/>
    <sheet name="Toelichting bij tarieven" sheetId="21" r:id="rId12"/>
    <sheet name="Richtlijn controle tarieven" sheetId="27" r:id="rId13"/>
  </sheets>
  <externalReferences>
    <externalReference r:id="rId14"/>
  </externalReferences>
  <definedNames>
    <definedName name="Lijst_cat_PAV">'[1]Categorie-indeling AD'!$B$26:$B$33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3" i="24" l="1"/>
  <c r="I36" i="24" l="1"/>
  <c r="I59" i="24" l="1"/>
  <c r="I24" i="24"/>
  <c r="B15" i="36"/>
  <c r="B16" i="36"/>
  <c r="B17" i="36"/>
  <c r="B18" i="36"/>
  <c r="B19" i="36"/>
  <c r="Q186" i="18" l="1"/>
  <c r="C38" i="36"/>
  <c r="G38" i="36" s="1"/>
  <c r="C37" i="36"/>
  <c r="G37" i="36" s="1"/>
  <c r="C36" i="36"/>
  <c r="G36" i="36" s="1"/>
  <c r="C35" i="36"/>
  <c r="G35" i="36" s="1"/>
  <c r="C34" i="36"/>
  <c r="G34" i="36" s="1"/>
  <c r="C33" i="36"/>
  <c r="G33" i="36" s="1"/>
  <c r="C32" i="36"/>
  <c r="G32" i="36" s="1"/>
  <c r="C31" i="36"/>
  <c r="G31" i="36" s="1"/>
  <c r="C30" i="36"/>
  <c r="G30" i="36" s="1"/>
  <c r="C29" i="36"/>
  <c r="G29" i="36" s="1"/>
  <c r="C28" i="36"/>
  <c r="G28" i="36" s="1"/>
  <c r="C27" i="36"/>
  <c r="G27" i="36" s="1"/>
  <c r="C26" i="36"/>
  <c r="G26" i="36" s="1"/>
  <c r="C25" i="36"/>
  <c r="C24" i="36"/>
  <c r="G24" i="36" s="1"/>
  <c r="C23" i="36"/>
  <c r="G23" i="36" s="1"/>
  <c r="C22" i="36"/>
  <c r="G22" i="36" s="1"/>
  <c r="C21" i="36"/>
  <c r="G21" i="36" s="1"/>
  <c r="C20" i="36"/>
  <c r="G20" i="36" s="1"/>
  <c r="C19" i="36"/>
  <c r="G19" i="36" s="1"/>
  <c r="C18" i="36"/>
  <c r="G18" i="36" s="1"/>
  <c r="C17" i="36"/>
  <c r="G17" i="36" s="1"/>
  <c r="C16" i="36"/>
  <c r="G16" i="36" s="1"/>
  <c r="C15" i="36"/>
  <c r="G15" i="36" s="1"/>
  <c r="B38" i="36"/>
  <c r="B37" i="36"/>
  <c r="B36" i="36"/>
  <c r="B35" i="36"/>
  <c r="B34" i="36"/>
  <c r="B33" i="36"/>
  <c r="B32" i="36"/>
  <c r="B31" i="36"/>
  <c r="B30" i="36"/>
  <c r="B29" i="36"/>
  <c r="B28" i="36"/>
  <c r="B27" i="36"/>
  <c r="B26" i="36"/>
  <c r="B25" i="36"/>
  <c r="B24" i="36"/>
  <c r="B23" i="36"/>
  <c r="B22" i="36"/>
  <c r="B21" i="36"/>
  <c r="B20" i="36"/>
  <c r="G25" i="36"/>
  <c r="Q195" i="18" l="1"/>
  <c r="Q197" i="18"/>
  <c r="Q192" i="18"/>
  <c r="Q188" i="18"/>
  <c r="Q184" i="18"/>
  <c r="Q180" i="18"/>
  <c r="Q174" i="18"/>
  <c r="Q170" i="18"/>
  <c r="Q166" i="18"/>
  <c r="Q162" i="18"/>
  <c r="Q156" i="18"/>
  <c r="Q152" i="18"/>
  <c r="Q143" i="18"/>
  <c r="Q137" i="18"/>
  <c r="Q133" i="18"/>
  <c r="Q129" i="18"/>
  <c r="Q125" i="18"/>
  <c r="Q119" i="18"/>
  <c r="Q113" i="18"/>
  <c r="Q173" i="18"/>
  <c r="Q165" i="18"/>
  <c r="Q155" i="18"/>
  <c r="Q140" i="18"/>
  <c r="Q136" i="18"/>
  <c r="Q128" i="18"/>
  <c r="Q122" i="18"/>
  <c r="Q194" i="18"/>
  <c r="Q182" i="18"/>
  <c r="Q172" i="18"/>
  <c r="Q164" i="18"/>
  <c r="Q154" i="18"/>
  <c r="Q145" i="18"/>
  <c r="Q135" i="18"/>
  <c r="Q121" i="18"/>
  <c r="Q117" i="18"/>
  <c r="Q189" i="18"/>
  <c r="Q185" i="18"/>
  <c r="Q175" i="18"/>
  <c r="Q167" i="18"/>
  <c r="Q157" i="18"/>
  <c r="Q144" i="18"/>
  <c r="Q134" i="18"/>
  <c r="Q126" i="18"/>
  <c r="Q116" i="18"/>
  <c r="Q196" i="18"/>
  <c r="Q191" i="18"/>
  <c r="Q187" i="18"/>
  <c r="Q183" i="18"/>
  <c r="Q179" i="18"/>
  <c r="Q169" i="18"/>
  <c r="Q161" i="18"/>
  <c r="Q149" i="18"/>
  <c r="Q132" i="18"/>
  <c r="Q118" i="18"/>
  <c r="Q190" i="18"/>
  <c r="Q176" i="18"/>
  <c r="Q168" i="18"/>
  <c r="Q158" i="18"/>
  <c r="Q139" i="18"/>
  <c r="Q131" i="18"/>
  <c r="Q127" i="18"/>
  <c r="Q193" i="18"/>
  <c r="Q181" i="18"/>
  <c r="Q171" i="18"/>
  <c r="Q163" i="18"/>
  <c r="Q153" i="18"/>
  <c r="Q138" i="18"/>
  <c r="Q130" i="18"/>
  <c r="Q120" i="18"/>
  <c r="I47" i="24"/>
  <c r="I38" i="24" l="1"/>
  <c r="D10" i="18" s="1"/>
  <c r="O99" i="18" l="1"/>
  <c r="I17" i="24" l="1"/>
  <c r="I15" i="24"/>
  <c r="I14" i="24"/>
  <c r="I20" i="24"/>
  <c r="I21" i="24" s="1"/>
  <c r="O94" i="18"/>
  <c r="O95" i="18"/>
  <c r="O96" i="18"/>
  <c r="O97" i="18"/>
  <c r="O98" i="18"/>
  <c r="O93" i="18"/>
  <c r="Q90" i="18"/>
  <c r="Q89" i="18"/>
  <c r="Q74" i="18"/>
  <c r="Q83" i="18"/>
  <c r="Q68" i="18"/>
  <c r="Q62" i="18"/>
  <c r="Q56" i="18"/>
  <c r="Q48" i="18"/>
  <c r="Q43" i="18"/>
  <c r="Q38" i="18"/>
  <c r="Q33" i="18"/>
  <c r="Q28" i="18"/>
  <c r="Q23" i="18"/>
  <c r="I16" i="24" l="1"/>
  <c r="I26" i="24" s="1"/>
  <c r="I30" i="24" s="1"/>
  <c r="D11" i="18" s="1"/>
  <c r="I44" i="24"/>
  <c r="I28" i="24" l="1"/>
  <c r="D12" i="18" s="1"/>
  <c r="I18" i="24"/>
  <c r="I48" i="24" l="1"/>
  <c r="I51" i="24" s="1"/>
  <c r="Q98" i="18" l="1"/>
  <c r="Q94" i="18"/>
  <c r="Q86" i="18"/>
  <c r="Q76" i="18"/>
  <c r="Q69" i="18"/>
  <c r="Q59" i="18"/>
  <c r="Q49" i="18"/>
  <c r="Q39" i="18"/>
  <c r="Q29" i="18"/>
  <c r="Q97" i="18"/>
  <c r="Q93" i="18"/>
  <c r="Q75" i="18"/>
  <c r="Q65" i="18"/>
  <c r="Q58" i="18"/>
  <c r="Q45" i="18"/>
  <c r="Q35" i="18"/>
  <c r="Q25" i="18"/>
  <c r="Q85" i="18"/>
  <c r="Q96" i="18"/>
  <c r="Q107" i="18"/>
  <c r="Q84" i="18"/>
  <c r="Q71" i="18"/>
  <c r="Q64" i="18"/>
  <c r="Q57" i="18"/>
  <c r="Q44" i="18"/>
  <c r="Q34" i="18"/>
  <c r="Q24" i="18"/>
  <c r="Q99" i="18"/>
  <c r="Q95" i="18"/>
  <c r="Q106" i="18"/>
  <c r="Q77" i="18"/>
  <c r="Q70" i="18"/>
  <c r="Q63" i="18"/>
  <c r="Q50" i="18"/>
  <c r="Q40" i="18"/>
  <c r="Q30" i="18"/>
  <c r="B44" i="10" l="1"/>
  <c r="B32" i="10" l="1"/>
  <c r="B39" i="10" s="1"/>
  <c r="B33" i="10" l="1"/>
  <c r="B34" i="10" l="1"/>
  <c r="B38"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38" authorId="0" shapeId="0" xr:uid="{00000000-0006-0000-0100-000001000000}">
      <text>
        <r>
          <rPr>
            <sz val="8"/>
            <color indexed="81"/>
            <rFont val="Tahoma"/>
            <family val="2"/>
          </rPr>
          <t xml:space="preserve">In alle gevallen dient een (groep van) roze cel(len) voorzien te zijn van een opmerking die uitlegt wat er specifiek zo bijzonder is aan deze roze cellen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G13" authorId="0" shapeId="0" xr:uid="{0DEEDF3B-4A80-401D-983C-8129A526AC61}">
      <text>
        <r>
          <rPr>
            <sz val="9"/>
            <color indexed="81"/>
            <rFont val="Tahoma"/>
            <family val="2"/>
          </rPr>
          <t xml:space="preserve">Voor tariefcategorieen &gt; bovengrens: expliciet de </t>
        </r>
        <r>
          <rPr>
            <b/>
            <sz val="9"/>
            <color indexed="81"/>
            <rFont val="Tahoma"/>
            <family val="2"/>
          </rPr>
          <t>bovengrens (MW) + fysieke aansluitwijze + technische specificatie</t>
        </r>
        <r>
          <rPr>
            <sz val="9"/>
            <color indexed="81"/>
            <rFont val="Tahoma"/>
            <family val="2"/>
          </rPr>
          <t xml:space="preserve"> benoemen. 
Voor de fysieke aanlsuitwijze (inclusief technische specificatie) mag de netbeheerder dit jaar zijn eigen terminologie  aangehouden. Er kan ook gebruik worden gemaatk van (of verwijzen naar) de terminologie voor de standaard aansluitmethode zoals genoemd in Bijlage A van de TCE.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I9" authorId="0" shapeId="0" xr:uid="{E820A2F1-5B80-4FA8-BC7E-37D327F05805}">
      <text>
        <r>
          <rPr>
            <sz val="9"/>
            <color indexed="81"/>
            <rFont val="Tahoma"/>
            <family val="2"/>
          </rPr>
          <t>Invulmethode overeenkomstig met de tabel in artikel 2.3.3c van TCE (kV of LS/MS/TS/HS). In kV mag er gebruik worden gemaakt van een bandbreedte.</t>
        </r>
      </text>
    </comment>
  </commentList>
</comments>
</file>

<file path=xl/sharedStrings.xml><?xml version="1.0" encoding="utf-8"?>
<sst xmlns="http://schemas.openxmlformats.org/spreadsheetml/2006/main" count="691" uniqueCount="339">
  <si>
    <t>Over dit bestand</t>
  </si>
  <si>
    <t>Zaaknummer</t>
  </si>
  <si>
    <t>Titel</t>
  </si>
  <si>
    <t>Ondertitel</t>
  </si>
  <si>
    <t>Hoort bij besluit(en):</t>
  </si>
  <si>
    <t>Hoort bij onderzoek/publicatie ACM:</t>
  </si>
  <si>
    <t>Kenmerk besluit(en)</t>
  </si>
  <si>
    <t>Samenhang met andere rekenbestanden</t>
  </si>
  <si>
    <t>Overig opmerkingen</t>
  </si>
  <si>
    <t>Over de status van dit bestand</t>
  </si>
  <si>
    <t>Definitief? (j/n)</t>
  </si>
  <si>
    <t>Publicatie? (j/n)</t>
  </si>
  <si>
    <t>Juridisch integraal onderdeel van bovenstaande besluit(en) (j/n)?</t>
  </si>
  <si>
    <t>Opmerkingen openbare versiegeschiedenis</t>
  </si>
  <si>
    <t>Contactgegevens ACM</t>
  </si>
  <si>
    <t>Disclaimer</t>
  </si>
  <si>
    <t>Toelichting bij de werking van dit model</t>
  </si>
  <si>
    <t>Legenda voor gebruik van celkleuren en tabkleuren</t>
  </si>
  <si>
    <t>Beschrijving</t>
  </si>
  <si>
    <t>Waarde die zonder berekening wordt overgenomen uit een andere cel</t>
  </si>
  <si>
    <t>Berekende waarde</t>
  </si>
  <si>
    <t>Cel is niet van toepassing (dus leeg, niet nul), maar er wordt door een formule wel naar verwezen</t>
  </si>
  <si>
    <t>Bijzonderheden:</t>
  </si>
  <si>
    <t>Waarde of berekening die speciale aandacht vraagt (zet toelichting in opmerking)</t>
  </si>
  <si>
    <t>Ingevoerde waarde of berekening die nog niet juist is (indien van toepassing)</t>
  </si>
  <si>
    <t>Eventueel te gebruiken:</t>
  </si>
  <si>
    <t>Bij een dataverzoek zijn door ACM vóóringevulde velden (bijv. rekenvolume) in een wit veld geplaatst</t>
  </si>
  <si>
    <t>Een kader kan worden gebruikt om aan te geven dat een bepaald veld input bevat, maar dit deze input automatisch wordt ingeladen door middel van een macro (dus NIET handmatig in te vullen)</t>
  </si>
  <si>
    <t>Bronnenoverzicht</t>
  </si>
  <si>
    <t>Exacte bestandsnaam</t>
  </si>
  <si>
    <t>Eenheid</t>
  </si>
  <si>
    <t>Constante</t>
  </si>
  <si>
    <t>Beschrijving gegevens</t>
  </si>
  <si>
    <t>Opmerkingen</t>
  </si>
  <si>
    <t>Data</t>
  </si>
  <si>
    <t>Berekening</t>
  </si>
  <si>
    <t>Resultaat</t>
  </si>
  <si>
    <t>Tabkleur</t>
  </si>
  <si>
    <t>Tabblad met input</t>
  </si>
  <si>
    <t>Tabblad met berekeningen</t>
  </si>
  <si>
    <t>Input --&gt;</t>
  </si>
  <si>
    <t>Tabblad dat als geheel nog onjuist of niet up to date is</t>
  </si>
  <si>
    <t>Celkleur getallen</t>
  </si>
  <si>
    <t>Tabbladen die het model vormen</t>
  </si>
  <si>
    <t>Toelichting</t>
  </si>
  <si>
    <t>Tabbladen ten behoeve van begrip</t>
  </si>
  <si>
    <t>Tabblad met resultaten/output</t>
  </si>
  <si>
    <t>Leeg tabblad dat wordt gebruikt als index/markering voor een serie tabbladen (kleur: licht grijs)</t>
  </si>
  <si>
    <t>Gestandaardiseerde tabbladen, omvat tenminste: 'Titelblad', 'Toelichting' en 'Bronnen en functies' (kleur: ACM-lichtpaars)</t>
  </si>
  <si>
    <t>Berekende waarde die wordt opgehaald op een ander tabblad, incl. eindresultaat van berekening</t>
  </si>
  <si>
    <t>Data en input (vermeld de bron); bij een dataverzoek: in te vullen velden</t>
  </si>
  <si>
    <t>Nr.</t>
  </si>
  <si>
    <t xml:space="preserve">Verkorte naam </t>
  </si>
  <si>
    <t>Naam bestand extern</t>
  </si>
  <si>
    <t>Grijze cijfers geven de uitkomt van een check berekening; dit is geen resultaat waarmee verder wordt gerekend</t>
  </si>
  <si>
    <t>Schematische weergave en/of inhoudsopgave van de werking van dit model</t>
  </si>
  <si>
    <t>Aanvullende gegevens bestand extern</t>
  </si>
  <si>
    <t>Datum ontvangst, versie nr., opmerkingen</t>
  </si>
  <si>
    <t>Zoals gebruikt in dit bestand</t>
  </si>
  <si>
    <t>In onderstaand overzicht houdt ACM bij welke bronnen gebruikt zijn voor de data en berekeningen in dit bestand.</t>
  </si>
  <si>
    <t>Ieder inputblad heeft een kolom 'bronverwijzing', waarin gebruikte bronnen met een verkorte naam worden aangeduid. Deze bronnen worden verder toegelicht in deze tabel.</t>
  </si>
  <si>
    <t>Bevat bedrijfsvertrouwelijke gegevens? (j/n)</t>
  </si>
  <si>
    <t>Rekenvolume</t>
  </si>
  <si>
    <t>Tarief</t>
  </si>
  <si>
    <t>#</t>
  </si>
  <si>
    <t>EUR/jaar</t>
  </si>
  <si>
    <t>EUR</t>
  </si>
  <si>
    <t>Omzet transportdienst</t>
  </si>
  <si>
    <t>Omzet aansluitdienst</t>
  </si>
  <si>
    <t>Controle Toegestane Totale Inkomsten</t>
  </si>
  <si>
    <t>Beoordeling omzet</t>
  </si>
  <si>
    <t>Controle Rekenvolume</t>
  </si>
  <si>
    <t>Totaal Rekenvolume</t>
  </si>
  <si>
    <t>Totaal Rekenvolume aangepast</t>
  </si>
  <si>
    <t>Beoordeling</t>
  </si>
  <si>
    <t>Categorie A</t>
  </si>
  <si>
    <t>%</t>
  </si>
  <si>
    <t>Categorie B</t>
  </si>
  <si>
    <t>Beoordeling rekenvolume</t>
  </si>
  <si>
    <t>Resterende tariefruimte</t>
  </si>
  <si>
    <t>Verwachte mutatie</t>
  </si>
  <si>
    <t>Controle Totale Inkomsten en rekenvolume in Tarievenvoorstel</t>
  </si>
  <si>
    <t>Transportdienst</t>
  </si>
  <si>
    <t>Onderwerp</t>
  </si>
  <si>
    <t>Ja/Nee</t>
  </si>
  <si>
    <t>Zijn de rekenvolumes per tariefdrager gelijk aan de door ACM ingevulde rekenvolumes?</t>
  </si>
  <si>
    <t>Zijn in het tarievenvoorstel alle decimalen van alle tarieven zichtbaar?</t>
  </si>
  <si>
    <t>ACM houdt zich het recht voor om de tarieven ook op andere punten te toetsen dan de punten die op dit werkblad zijn opgenoemd.</t>
  </si>
  <si>
    <t>NB1</t>
  </si>
  <si>
    <t>NB2</t>
  </si>
  <si>
    <t>A. NETVLAKKEN HS en TS</t>
  </si>
  <si>
    <t>Afnemers HS (110-150 kV)</t>
  </si>
  <si>
    <t>Vastrecht transportdienst</t>
  </si>
  <si>
    <t>kW gecontracteerd per jaar</t>
  </si>
  <si>
    <t>kW max per maand</t>
  </si>
  <si>
    <t>Afnemers HS (110-150 kV) maximaal 600 uur per jaar</t>
  </si>
  <si>
    <t>kW max per week</t>
  </si>
  <si>
    <t>Afnemers TS (25-50 kV)</t>
  </si>
  <si>
    <t>Afnemers TS (25-50 kV) maximaal 600 uur per jaar</t>
  </si>
  <si>
    <t xml:space="preserve">Afnemers Trafo HS+TS/MS </t>
  </si>
  <si>
    <t>Afnemers Trafo HS+TS/MS maximaal 600 uur per jaar</t>
  </si>
  <si>
    <t>B. NETVLAKKEN MS</t>
  </si>
  <si>
    <t>Afnemers MS (1-20 kV) - Transport</t>
  </si>
  <si>
    <t>kW gecontracteerd</t>
  </si>
  <si>
    <t>kWh tarief normaal</t>
  </si>
  <si>
    <t>Afnemers MS (1-20 kV) - Distributie</t>
  </si>
  <si>
    <t xml:space="preserve">Afnemers MS (1-20 kV) </t>
  </si>
  <si>
    <t>Afnemers Trafo MS/LS</t>
  </si>
  <si>
    <t>C. NETVLAKKEN LS (incl. kleinverbruikers)</t>
  </si>
  <si>
    <t xml:space="preserve">Afnemers LS </t>
  </si>
  <si>
    <t>kWh tarief laag</t>
  </si>
  <si>
    <t>Kleinverbruikers (t/m 3*80 A op LS)</t>
  </si>
  <si>
    <t>Vastrecht transportdienst t/m 1*6A LS geschakeld</t>
  </si>
  <si>
    <t>Vastrecht transportdienst t/m 3*80A op LS</t>
  </si>
  <si>
    <t>Kleinverbruikers (t/m 3*80 A op LS) capaciteitstarieven</t>
  </si>
  <si>
    <t>&gt; 3*63A t/m 3*80A</t>
  </si>
  <si>
    <t>&gt; 3*50A t/m 3*63A</t>
  </si>
  <si>
    <t>&gt; 3*35A t/m 3*50A</t>
  </si>
  <si>
    <t>&gt; 3*25A t/m 3*35A</t>
  </si>
  <si>
    <t>1-fase &gt;1*10A en 3-fase t/m 3*25A</t>
  </si>
  <si>
    <t>1-fase aansluitingen t/m 1*10A (1)</t>
  </si>
  <si>
    <t>t/m 1*6A geschakeld</t>
  </si>
  <si>
    <t>(1) Met uitzondering van aansluitingen t/m 1*6A geschakeld</t>
  </si>
  <si>
    <t>kW tarief</t>
  </si>
  <si>
    <t>D. BLINDVERMOGEN</t>
  </si>
  <si>
    <t>kVArh blindvermogen MS en hoger</t>
  </si>
  <si>
    <t>kVArh blindvermogen lager dan MS</t>
  </si>
  <si>
    <t>EUR/kW/jaar</t>
  </si>
  <si>
    <t>EUR/kW/maand</t>
  </si>
  <si>
    <t>EUR/kW/week</t>
  </si>
  <si>
    <t>EUR/kWh</t>
  </si>
  <si>
    <t>EUR/rekencap./jaar</t>
  </si>
  <si>
    <t>EUR/kVArh</t>
  </si>
  <si>
    <t>PAV &gt; 1*6A en &lt;= 3*80A (per aansluiting)</t>
  </si>
  <si>
    <t>Periodieke aansluitvergoeding meerlengte per meter &gt; 25 meter</t>
  </si>
  <si>
    <t>PAV t/m 1*6A (per aansluiting)</t>
  </si>
  <si>
    <t>EAV t/m 1*6A (per aansluiting)</t>
  </si>
  <si>
    <t>EAV &gt; 1*6A en &lt;= 3*80A (per aansluiting)</t>
  </si>
  <si>
    <t>EAV &gt; 3*80A (per aansluiting)</t>
  </si>
  <si>
    <t>Eenmalige aansluitvergoeding meerlengte per meter &gt; 25 meter</t>
  </si>
  <si>
    <t>EUR/meter</t>
  </si>
  <si>
    <t>Verwachte mutatie vastrechttarieven</t>
  </si>
  <si>
    <t>Verwachte mutatie niet-vastrechttarieven</t>
  </si>
  <si>
    <t>Voldoen de voorgestelde tarieven aan het maximum van het aantal decimalen? Voor EAV-tarieven worden maximaal twee decimalen gehanteerd, voor de overige tarieven worden maximaal vier decimalen gehanteerd.</t>
  </si>
  <si>
    <t>- een standaard éénmalige aansluitvergoeding tot en met 25 meter;</t>
  </si>
  <si>
    <t>- een standaard éénmalige aansluitvergoeding per meter &gt; 25 meter;</t>
  </si>
  <si>
    <t>- een standaard periodieke aansluitvergoeding tot en met 25 meter; en/of</t>
  </si>
  <si>
    <t>- een standaard periodieke aansluitvergoeding voor elke meter &gt; 25 meter in geval van aansluitingen tussen de 3 en 10 MVA</t>
  </si>
  <si>
    <t xml:space="preserve">Indien dit niet het geval is, kunt u aangeven waarom er geen tarievenvoorstel is voor bepaalde categorieën? </t>
  </si>
  <si>
    <t>Als verklaring zou bijvoorbeeld kunnen gelden dat de betreffende categorie in het gebied waar u netbeheerder bent, niet voorkomt en komend jaar ook niet zal voorkomen.</t>
  </si>
  <si>
    <t>- Dekt de kWgeconcentreerd 50% van de kosten die, met toepassing van de verdeelsleutels voor de kostentoerekening volgens het cascade-beginsel, worden toegerekend aan de in die tariefcategorieën bovengenoemde netvlakken?</t>
  </si>
  <si>
    <t>- Dekt de kWmax 50% van de kosten die, met toepassing van de verdeelsleutels voor de kostentoerekening volgens het cascade-beginsel, worden toegerekend aan de in de tariefcategorieën bovengenoemde netvlakken?</t>
  </si>
  <si>
    <t>- Dekt de kWgeconcentreerd 25% van de kosten die, met toepassing van de verdeelsleutels voor de kostentoerekening volgens het cascade-beginsel, worden toegerekend aan de in die categorie bovengenoemde netvlak?</t>
  </si>
  <si>
    <t>- Dekt de kWmax per maand 25% van de kosten die, met toepassing van de verdeelsleutels voor de kostentoerekening volgens het cascade-beginsel, worden toegerekend aan de in de tariefcategorie bovengenoemde netvlak?</t>
  </si>
  <si>
    <r>
      <rPr>
        <sz val="7"/>
        <rFont val="Times New Roman"/>
        <family val="1"/>
      </rPr>
      <t xml:space="preserve">-  </t>
    </r>
    <r>
      <rPr>
        <sz val="9.5"/>
        <rFont val="Arial"/>
        <family val="2"/>
      </rPr>
      <t>Dekt de kWh 50% van de kosten die, met toepassing van de verdeelsleutels voor de kostentoerekening volgens het cascade-beginsel, worden toegerekend aan de in de tariefcategorie bovengenoemde netvlak?</t>
    </r>
  </si>
  <si>
    <t>- Dekt de kWgeconcentreerd 16% van de kosten die, met toepassing van de verdeelsleutels voor de kostentoerekening volgens het cascade-beginsel, worden toegerekend aan de in die categorie genoemde netvlak voor verbruikers met een aansluiting met een doorlaatwaarde groter dan 3x80A?</t>
  </si>
  <si>
    <t>- Dekt de kWh voor laaguren en een kWh voor nomaaluren 84% van de kosten die, met toepassing van de verdeelsleutels voor de kostentoerekening volgens het cascade-beginsel,  worden toegerekend aan de in de tariefcategorie genoemde netvlak, voor verbruikers met een aansluiting met een doorlaatwaarde groter dan 3x80A?</t>
  </si>
  <si>
    <t xml:space="preserve">- Dekt de rekencapaciteit (kW), gebaseerd op de doorlaatwaarde van de aansluiting, 100% van de kosten die, met toepassing van de verdeelsleutels voor de kostentoerekening volgens het cascade-beginsel, worden toegerekend aan de in de tariefcategorie genoemde netvlak, voor verbruikers met een aansluiting met een doorlaatwaarde kleiner dan 3x80A? </t>
  </si>
  <si>
    <t>Is de uitsplitsing van de elementen van de EAV-tarieven in het werkblad 'Elementen EAV tarieven' ingevuld voor elke categorie waarvoor u een tarief voorstelt en resulteert de controlecel in een waarde van nul?</t>
  </si>
  <si>
    <t>Indien voor een bepaald tarief de 4 procentpunt afwijking wordt overschreden, dient voor dit tarief een kostenonderbouwing te worden aangeleverd waaruit blijkt dat de afwijking van de verwachte tariefmutatie noodzakelijk is om tot een kostengeoriënteerd tarief te komen. Deze kostenonderbouwing dient gelijktijdig met de eerste versie van dit tariefvoorstel te worden aangeleverd bij ACM.</t>
  </si>
  <si>
    <t>Totale inkomsten</t>
  </si>
  <si>
    <t>Transporttarieven</t>
  </si>
  <si>
    <t>Aansluittarieven</t>
  </si>
  <si>
    <t>Deelmarktgrenzen Transport</t>
  </si>
  <si>
    <t>Elementen EAV Tarieven</t>
  </si>
  <si>
    <t>Controle Richtlijnen</t>
  </si>
  <si>
    <t>Overige Opmerkingen</t>
  </si>
  <si>
    <t>PAV &gt; 3*80A (per aansluiting)</t>
  </si>
  <si>
    <t xml:space="preserve">  </t>
  </si>
  <si>
    <t>EUR/jaar/meter</t>
  </si>
  <si>
    <t>Categorie</t>
  </si>
  <si>
    <t>Bronverwijzing</t>
  </si>
  <si>
    <t>Indeling technische codes</t>
  </si>
  <si>
    <t>Omschrijving</t>
  </si>
  <si>
    <t>Knip</t>
  </si>
  <si>
    <t>Beveiliging</t>
  </si>
  <si>
    <t>Verbinding</t>
  </si>
  <si>
    <t>Eénmalige aansluitvergoeding t/m 25 meter</t>
  </si>
  <si>
    <t>In dit bestand worden per netbeheerder de rekenvolumes en tarieven gepresenteerd.</t>
  </si>
  <si>
    <t>Dit blad dient ter controle van het tarievenvoorstel. Op dit blad wordt gecontroleerd of het tarievenvoorstel aan de maximale totale inkomsten voldoet en of het rekenvolume niet gewijzigd is. Daarnaast wordt de verwachte tariefmutatie berekend.</t>
  </si>
  <si>
    <t>Contactpersoon</t>
  </si>
  <si>
    <t>Telefoonnummer</t>
  </si>
  <si>
    <t>ACM</t>
  </si>
  <si>
    <t>Postbus 16326</t>
  </si>
  <si>
    <t>2500 BH  Den Haag</t>
  </si>
  <si>
    <t>Telefoonnummer: 070 - 72 22 000</t>
  </si>
  <si>
    <t>E-mailadres: codatahelpdesk@acm.nl</t>
  </si>
  <si>
    <t>Dit conceptbestand maakt geen onderdeel uit van een besluit door ACM. Dit bestand is om die reden niet op zichzelf appellabel. Mogelijkheden ten aanzien van bezwaar en beroep zijn opgenomen in het besluit.</t>
  </si>
  <si>
    <t>Controle</t>
  </si>
  <si>
    <t>Contactgegevens</t>
  </si>
  <si>
    <t>Invuldatum</t>
  </si>
  <si>
    <t>Code bedrijf</t>
  </si>
  <si>
    <t>Naam bedrijf</t>
  </si>
  <si>
    <t>Adres</t>
  </si>
  <si>
    <t>Postcode</t>
  </si>
  <si>
    <t>Plaats</t>
  </si>
  <si>
    <t>E-mailadres</t>
  </si>
  <si>
    <t>Dit bestand is een concept. Aan dit bestand kunnen geen rechten worden ontleend</t>
  </si>
  <si>
    <t>Dit bestand maakt geen onderdeel uit van een besluit door ACM. Dit bestand is om die reden niet op zichzelf appellabel. Mogelijkheden ten aanzien van bezwaar en beroep zijn opgenomen in het besluit.</t>
  </si>
  <si>
    <t>Vastrecht</t>
  </si>
  <si>
    <t>Verwachte tariefmutatie Transportdienst</t>
  </si>
  <si>
    <t>Verwachte tariefmutatie Aansluitdienst</t>
  </si>
  <si>
    <t>Verwachte mutatie tarieven</t>
  </si>
  <si>
    <t>Aansluitdienst</t>
  </si>
  <si>
    <t>Algemeen</t>
  </si>
  <si>
    <t>Wijken de afzonderlijke transportdiensttarieven meer af dan 4 procentpunt t.o.v. het tarief van vorig jaar inclusief de verwachte tariefmutaties?</t>
  </si>
  <si>
    <t>Wijken de afzonderlijke aansluitdiensttarieven meer af dan 4 procentpunt t.o.v. het tarief van vorig jaar inclusief de verwachte tariefmutaties?</t>
  </si>
  <si>
    <t>NB3</t>
  </si>
  <si>
    <t>Tariefcategorie</t>
  </si>
  <si>
    <t>Afnemers HS (110-150 kV) maximaal 600 uur p/jr</t>
  </si>
  <si>
    <t>Afnemers TS (25-50 kV) maximaal 600 uur p/jr</t>
  </si>
  <si>
    <t>Afnemers Trafo HS+TS/MS maximaal 600 uur p/jr</t>
  </si>
  <si>
    <t>Afnemers MS (1-20 kV) MS-Transport</t>
  </si>
  <si>
    <t>Afnemers MS (1-20 kV) MS en MS-Distributie</t>
  </si>
  <si>
    <t xml:space="preserve">Op dit tabblad wordt de indeling van afnemers in tariefcategorieën binnen de transportdienst weergegeven. </t>
  </si>
  <si>
    <t>Indeling tariefcategorieën transportdienst</t>
  </si>
  <si>
    <t>- is het tarief voor kWgecontracteerd van de 600-uurs tarieven 0,5 maal het tarief voor kWgecontracteerd van de "normale" tariefcategorie?</t>
  </si>
  <si>
    <t>- is het tarief voor kWmax per week van de 600-uurs tarieven 18/52 maal het tarief voor kWmax per maand van de "normale" tariefcategorie?</t>
  </si>
  <si>
    <t>- is het vastrechttarief van de 600-uurs tarieven gelijk aan het vastrechttarief van de "normale" tariefcategorie?</t>
  </si>
  <si>
    <t>- is het tarief voor kWmax per maand gelijk aan het gelijknamige tarief in tariefcategorie Afnemers MS (1-20 kV)*?</t>
  </si>
  <si>
    <t>- is het tarief voor kWh normaal gelijk aan het gelijknamige tarief in de tariefcategorie Afnemers MS (1-20 kV)*?</t>
  </si>
  <si>
    <t>*Indien een netbeheerder onderscheid maakt naar de tariefcategorieën Afnemers MS (1-20 kV) - DISTRIBUTIE en Afnemers MS (1-20 kV) – TRANSPORT kan een weging op basis van de rekenvolumes plaatsvinden.</t>
  </si>
  <si>
    <t>Toelichting bij dit bestand</t>
  </si>
  <si>
    <t>Bronnenoverzicht en specifieke toepassingen</t>
  </si>
  <si>
    <t xml:space="preserve">Toelichting </t>
  </si>
  <si>
    <t>Richtlijn controle tarieven</t>
  </si>
  <si>
    <t>Afnemers worden binnen de transportdienst ingedeeld in tariefcategorieën op basis van hun gecontracteerd transportvermogen en fysieke aansluitwijze.</t>
  </si>
  <si>
    <t>Deelmarktgrenzen</t>
  </si>
  <si>
    <t>Spanningsniveau</t>
  </si>
  <si>
    <t>Definitieve versie is juridisch integraal onderdeel van bovenstaand besluit</t>
  </si>
  <si>
    <t>Elementen EAV tarieven</t>
  </si>
  <si>
    <t>Deelmarktgrenzen transporttarieven</t>
  </si>
  <si>
    <t>Op dit tabblad wordt per aansluitcategorie het EAV tarief gesplitst in de drie wettelijke elementen van de aansluiting. Ook wordtper categorie  het spanningsniveau waarop de netbeheerder een nieuwe aansluiting realiseert weergegeven.</t>
  </si>
  <si>
    <t>Nee</t>
  </si>
  <si>
    <t>EUR, pp 2026</t>
  </si>
  <si>
    <t xml:space="preserve">TI transportdienst 2026 (inclusief correcties) </t>
  </si>
  <si>
    <t xml:space="preserve">TI transportdienst 2026 zonder vastrecht (inclusief correcties) </t>
  </si>
  <si>
    <t xml:space="preserve">TI aansluitdienst 2026 (inclusief correcties) </t>
  </si>
  <si>
    <t>Dit Excel-bestand is bedoeld voor de tarievenvoorstellen voor het jaar 2027 voor de distributiesysteembeheerders elektriciteit.</t>
  </si>
  <si>
    <t>Deze berekeningen maken onderdeel uit van de tarievenbesluiten elektriciteit 2027.</t>
  </si>
  <si>
    <t>Berekening totale inkomsten distributiesysteembeheerders elektriciteit 2027</t>
  </si>
  <si>
    <t>Tarievenvoorstel 2027</t>
  </si>
  <si>
    <t>Rekenvolumes 2027 en tarieven</t>
  </si>
  <si>
    <t>Rekenvolumes Aansluitdienst 2027 en tarieven</t>
  </si>
  <si>
    <t>Rekenvolumina Periodieke Aansluitvergoeding 2027</t>
  </si>
  <si>
    <t>Rekenvolumina Eenmalige Aansluitvergoeding 2027</t>
  </si>
  <si>
    <t>Tarief 2027 (EUR)</t>
  </si>
  <si>
    <t>Totale Inkomsten 2027 inclusief correcties</t>
  </si>
  <si>
    <t>Omzet meetdienst</t>
  </si>
  <si>
    <t>EUR, pp 2027</t>
  </si>
  <si>
    <t>Omzet 2027 voor de transportdienst: Netvlakken HS en TS</t>
  </si>
  <si>
    <t>Omzet 2027 voor de transportdienst: Netvlakken MS</t>
  </si>
  <si>
    <t>Omzet 2027 voor de transportdienst: Netvlakken LS</t>
  </si>
  <si>
    <t>Omzet 2027 voor de transportdienst: Blindvermogen</t>
  </si>
  <si>
    <t>Omzet 2027 voor de periodieke aansluitdienst</t>
  </si>
  <si>
    <t>Omzet 2027 voor de meetdienst</t>
  </si>
  <si>
    <t>Omzet tarievenvoorstel 2027</t>
  </si>
  <si>
    <t xml:space="preserve">TI transportdienst 2027 (inclusief correcties) </t>
  </si>
  <si>
    <t xml:space="preserve">TI transportdienst 2027 zonder vastrecht (inclusief correcties) </t>
  </si>
  <si>
    <t xml:space="preserve">TI aansluitdienst 2027 (inclusief correcties) </t>
  </si>
  <si>
    <t>Meettarieven</t>
  </si>
  <si>
    <t>Tarievenmodule Enexis Elektriciteit 2027</t>
  </si>
  <si>
    <t>ACM/26/201245</t>
  </si>
  <si>
    <t>Tarievenbesluit Enexis Elektriciteit 2027</t>
  </si>
  <si>
    <t>TI-berekening distributiesysteembeheerders elektriciteit 2027</t>
  </si>
  <si>
    <t>Infoverzoek IB Enexis E 2027-2031</t>
  </si>
  <si>
    <t>Afnemers t/m 3 x 25A  (doorlaatwaarde t/m 3x25A aangesloten op ls net)</t>
  </si>
  <si>
    <t>Afnemers &gt; 3 x 25A (doorlaatwaarde &gt;3x25A t/m 3x80A aangesloten op ls net)</t>
  </si>
  <si>
    <t>Aansl. cap. &gt; 6 MVA t/m 10 MVA  - ( indien aansl &gt; 10 MVA: maatwerk p.a.v.))</t>
  </si>
  <si>
    <t>Aansl. cap. &gt;1750 kVA t/m 6 MVA</t>
  </si>
  <si>
    <t>Aansl. cap. &gt;173 kVA t/m 1750 kVA</t>
  </si>
  <si>
    <t>Aansl. cap. &gt; 3x80A t/m 3x250A (173 kVA)</t>
  </si>
  <si>
    <t>PAV meerlengte &gt; 6 t/m 10 MVA n-1 veilige aansl.</t>
  </si>
  <si>
    <t>PAV meerlengte 3 t/m 6 MVA n-1 veilige aansluiting</t>
  </si>
  <si>
    <t xml:space="preserve">In artikel 2.3.3c. van de Tarievencode elektriciteit staan de standaard aansluitcategorieen op basis van aansluitcapaciteit weergegeven, alsmede het - per aansluitcategorie - corresponderende spanningsniveau waarop een nieuwe aansluiting wordt gerealiseerd. De netbeheerder kan voor de indeling in aansluitcategorieen afwijkende aansluitcapaciteitsgrenzen hanteren. Afwijkende grenzen dienen schriftelijk bij de ACM te worden gemeld. Voorgenoemde melding is tevens een melding conform artikel 2:25, vierde lid, Netcode elektriciteit. Op dit tabblad wordt de indeling van de aansluitcategorieen op basis van de (afwijkende) aansluitcapaciteitsgrenzen en het corresponderende spanningsniveau van Enexis voor 2027 weergegeven. </t>
  </si>
  <si>
    <t>TI-berekening DSB-E 2027, tabblad 'TI-berekening 2027', cel M17</t>
  </si>
  <si>
    <t>TI-berekening DSB-E 2027</t>
  </si>
  <si>
    <t>Tarievenblad Enexis E 2026, somproduct tarieven 2026 en rekenvolumes 2027</t>
  </si>
  <si>
    <t>Tarievenblad Enexis E 2026</t>
  </si>
  <si>
    <t>Rekenvolumes meetdienst 2027 en tarieven</t>
  </si>
  <si>
    <t>Richtbedrag meetdienst</t>
  </si>
  <si>
    <t xml:space="preserve">TI meetdienst 2027 (inclusief correcties) </t>
  </si>
  <si>
    <t>Is het bedrag "Totale Inkomsten 2027 inclusief correcties" in het tabblad 'Controles ACM' ongewijzigd? Zo nee, waarom niet?</t>
  </si>
  <si>
    <t>Is er een tarievenvoorstel voor blindenergie (artikel 3.17 van de TarievenCode Elektriciteit)? Zo nee, waarom niet?</t>
  </si>
  <si>
    <t>Zijn de tarievenvoorstellen voor 600-uurs tarieven volgens artikel 3.9, tweede lid van de TarievenCode Elektriciteit?</t>
  </si>
  <si>
    <t>Zijn de tarievenvoorstellen in de tariefcategorieën Afnemers HS, TS en Trafo HS+TS/MS volgens artikel 3.9, eerste lid, onder b, van de Tarievencode Elektriciteit?</t>
  </si>
  <si>
    <t>Zijn de tarievenvoorstellen in de tariefcategorie Afnemers MS volgens artikel 3.10, eerste lid van de Tarievencode Elektriciteit?</t>
  </si>
  <si>
    <t>Zijn de tarievenvoorstellen in de tariefcategorieën Afnemers LS en LS geschakeld volgens artikel 3.11, eerste lid van de Tarievencode Elektriciteit?</t>
  </si>
  <si>
    <t xml:space="preserve">Zijn de tarievenvoorstellen in de tariefcategorie Afnemers Trafo MS/LS volgens artikel 3.10, tweede lid van de Tarievencode Elektriciteit? </t>
  </si>
  <si>
    <t>Is het werkblad "Deelmarktgrenzen Transport" juist ingevuld en is dit toegelicht in het werkblad Toelichting? Let op: ook hier dient geen overlap in de grenzen te zijn (artikel 3.8 van de Tarievencode Elektriciteit).</t>
  </si>
  <si>
    <t>Zijn de vastrechttarieven uniform? Ofwel, zijn de vastrechttarieven op nul decimalen afgerond gelijk aan die van de overige netbeheerders of aan de vastrechttarieven 2013 (artikel 3.16 van de TarievenCode Elektriciteit)?</t>
  </si>
  <si>
    <t>Is er een tarievenvoorstel voor alle aansluitcategorieën (zie onder) tot 10 MVA volgens paragraaf 2.3 van de TarievenCode Elektriciteit?</t>
  </si>
  <si>
    <t>Is het tarievenvoorstel voor Periodieke aansluitvergoeding meerlengte per meter &gt; 25 meter voor aansluitingen 3-10 MVA volgens artikel 2.7, tweede lid van de TarievenCode Elektriciteit?</t>
  </si>
  <si>
    <t>Zijn de capaciteitsgrenzen in het tarievenvoorstel aangeduid bij alle (aanwezige) periodieke en éénmalige aansluittarieven? Let op: hier dient geen overlap in de grenzen te zijn (artikel 2.8 van de TarievenCode Elektriciteit).</t>
  </si>
  <si>
    <t>Meetdienst</t>
  </si>
  <si>
    <t>Wijken de totale inkomsten toebedeeld aan de transportdienst, de aansluitdienst en de meetdienst in het tarievenvoorstel meer dan 1 procent af van de richtbedragen zoals opgenomen in het tabblad 'Controles ACM'? Zo ja, waarom?</t>
  </si>
  <si>
    <t>TI-berekening DSB-E 2027, tabblad 'TI-berekening', cel M15</t>
  </si>
  <si>
    <t>Meters tariefgereguleerde meetdienst</t>
  </si>
  <si>
    <t>Op dit blad wordt door de distributiesysteembeheerder een voorstel gedaan voor de transport-, aansluit- en meettarieven 2027.</t>
  </si>
  <si>
    <t>Berekening alleen gebaseerd op PAV</t>
  </si>
  <si>
    <t>ACM hanteert deze verwachte tariefmutatie voor zowel PAV als EAV</t>
  </si>
  <si>
    <t>Indien de verdeling van de inkomsten over de transportdienst en de aansluitdienst (alleen PAV) in het tarievenvoorstel meer dan 1 procent afwijkt van de verdeling volgens de richtbedragen zoals opgenomen in het tabblad 'Controles ACM' dient de netbeheerder hiervoor een onderbouwing aan te leveren.</t>
  </si>
  <si>
    <t>Voorstel Enexis</t>
  </si>
  <si>
    <t xml:space="preserve"> t/m 1*40A  </t>
  </si>
  <si>
    <t xml:space="preserve"> &gt; 1*40A t/m 3*25A </t>
  </si>
  <si>
    <t xml:space="preserve"> &gt;3*25A en t/m 3*40A </t>
  </si>
  <si>
    <t xml:space="preserve"> &gt;3*40A en t/m 3*50A </t>
  </si>
  <si>
    <t xml:space="preserve"> &gt;3*50A en t/m 3*63A </t>
  </si>
  <si>
    <t xml:space="preserve"> &gt;3*63A en t/m 3*80A </t>
  </si>
  <si>
    <t xml:space="preserve"> &gt;3*80A en t/m 3*160A </t>
  </si>
  <si>
    <t xml:space="preserve"> &gt;3*160A  t/m 3*250A </t>
  </si>
  <si>
    <t xml:space="preserve"> &gt;3*250A (173 kVA) t/m 630 kVA </t>
  </si>
  <si>
    <t xml:space="preserve"> &gt; 630 kVA t/m 1750 kVA </t>
  </si>
  <si>
    <t xml:space="preserve"> &gt; 1750 kVA t/m 6 MVA </t>
  </si>
  <si>
    <t xml:space="preserve"> &gt;6,0 MVA en t/m 10 MVA </t>
  </si>
  <si>
    <t xml:space="preserve"> t/m 1*6 A  </t>
  </si>
  <si>
    <t xml:space="preserve"> &gt;3*50A en t/m 3*80A </t>
  </si>
  <si>
    <t>Enexis Netbeheer BV</t>
  </si>
  <si>
    <t>Magistratenlaan 116</t>
  </si>
  <si>
    <t>postbus 856</t>
  </si>
  <si>
    <t>5201AW 's-Hertogenbosch</t>
  </si>
  <si>
    <t>ingaande 2009 n.v.t.</t>
  </si>
  <si>
    <t>&gt; 1500 kW en fysieke aansluitwijze conform ts</t>
  </si>
  <si>
    <t xml:space="preserve">&gt; 1500 kW en fysieke aansluitwijze conform hs/ms </t>
  </si>
  <si>
    <t>&gt; 1500 kW en fysieke aansluitwijze conform ms transport</t>
  </si>
  <si>
    <t>&gt; 125 kW t/m 1500 kW of  &gt; 1500 kW en fysieke aansluitwijze conform ms distributie</t>
  </si>
  <si>
    <t>&gt; 50 kW t/m 125 kW</t>
  </si>
  <si>
    <t>&gt; 1 kW t/m 50 kW</t>
  </si>
  <si>
    <t>waarvan de klanten &gt; 10 MVA aangesloten zijn.</t>
  </si>
  <si>
    <t>en als er een nieuwe klant zou komen dan zal deze altijd &gt; 10 MVA zijn dus buiten de gereguleerde aansluittarieven vallen (maatwerk).</t>
  </si>
  <si>
    <t>Het spanningsniveau van TS is &gt;25 kV tm 50 kV.</t>
  </si>
  <si>
    <t xml:space="preserve">Enexis wijkt af van de in bijlage 1 en 2 bij artikel 2.8, eerste lid, van de Tarievencode genoemde standaard aansluitcategorieën. </t>
  </si>
  <si>
    <t xml:space="preserve">Deze  informatie is een melding op grond van artikel 2.8, derde lid, van Tarievencode elektriciteit en artikel 2.18, vierde lid, van de Systeemcode.  </t>
  </si>
  <si>
    <t>TS staat niet in het EAV overzicht omdat TS bij Enexis een klein (separaat) net is minder dan 10 klanten</t>
  </si>
  <si>
    <t>ja</t>
  </si>
  <si>
    <t>nee</t>
  </si>
  <si>
    <t>Reden is de inzet van nieuwe volumes voor 2027 en de daardoor noodzakelijke omzetnorm verhouding conform de tarievencode. In een separaat bestand zal aangetoond worden dat voldaan is aan de invulinstructie op dit punt en dat de stijging van de omzet per deelmarkt (NA norm correctie) wel voldoet aan de bandbreedte en dat de norm correctie geschiedt bij gelijkblijvende omzet per deelmarkt.</t>
  </si>
  <si>
    <t xml:space="preserve">      =&gt; is toegevoegd</t>
  </si>
  <si>
    <t>28-09-2026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</si>
</sst>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 &quot;€&quot;\ * #,##0_ ;_ &quot;€&quot;\ * \-#,##0_ ;_ &quot;€&quot;\ * &quot;-&quot;_ ;_ @_ "/>
    <numFmt numFmtId="41" formatCode="_ * #,##0_ ;_ * \-#,##0_ ;_ * &quot;-&quot;_ ;_ @_ "/>
    <numFmt numFmtId="44" formatCode="_ &quot;€&quot;\ * #,##0.00_ ;_ &quot;€&quot;\ * \-#,##0.00_ ;_ &quot;€&quot;\ * &quot;-&quot;??_ ;_ @_ "/>
    <numFmt numFmtId="43" formatCode="_ * #,##0.00_ ;_ * \-#,##0.00_ ;_ * &quot;-&quot;??_ ;_ @_ "/>
    <numFmt numFmtId="164" formatCode="_ * #,##0_ ;_ * \-#,##0_ ;_ * &quot;-&quot;??_ ;_ @_ "/>
    <numFmt numFmtId="165" formatCode="_-* #,##0.00_-;_-* #,##0.00\-;_-* &quot;-&quot;??_-;_-@_-"/>
    <numFmt numFmtId="166" formatCode="0.0%"/>
    <numFmt numFmtId="167" formatCode="_-* #,##0_-;_-* #,##0\-;_-* &quot;-&quot;??_-;_-@_-"/>
    <numFmt numFmtId="168" formatCode="_(* #,##0_);_(* \(#,##0\);_(* &quot;-&quot;_);_(@_)"/>
    <numFmt numFmtId="169" formatCode="&quot;£ &quot;#,##0;\-&quot;£ &quot;#,##0"/>
    <numFmt numFmtId="170" formatCode="_ * #,##0.0000_ ;_ * \-#,##0.0000_ ;_ * &quot;-&quot;??_ ;_ @_ "/>
  </numFmts>
  <fonts count="56">
    <font>
      <sz val="10"/>
      <color theme="1"/>
      <name val="Arial"/>
      <family val="2"/>
    </font>
    <font>
      <sz val="11"/>
      <color theme="1"/>
      <name val="Calibri"/>
      <family val="2"/>
      <scheme val="minor"/>
    </font>
    <font>
      <sz val="11"/>
      <color theme="1"/>
      <name val="Calibri"/>
      <family val="2"/>
      <scheme val="minor"/>
    </font>
    <font>
      <sz val="10"/>
      <color theme="1"/>
      <name val="Arial"/>
      <family val="2"/>
    </font>
    <font>
      <sz val="11"/>
      <color rgb="FF006100"/>
      <name val="Calibri"/>
      <family val="2"/>
      <scheme val="minor"/>
    </font>
    <font>
      <sz val="11"/>
      <color rgb="FF9C0006"/>
      <name val="Calibri"/>
      <family val="2"/>
      <scheme val="minor"/>
    </font>
    <font>
      <sz val="11"/>
      <color rgb="FF9C6500"/>
      <name val="Calibri"/>
      <family val="2"/>
      <scheme val="minor"/>
    </font>
    <font>
      <sz val="10"/>
      <name val="Arial"/>
      <family val="2"/>
    </font>
    <font>
      <b/>
      <sz val="10"/>
      <name val="Arial"/>
      <family val="2"/>
    </font>
    <font>
      <b/>
      <sz val="14"/>
      <color theme="0"/>
      <name val="Arial"/>
      <family val="2"/>
    </font>
    <font>
      <i/>
      <sz val="10"/>
      <name val="Arial"/>
      <family val="2"/>
    </font>
    <font>
      <b/>
      <sz val="10"/>
      <color rgb="FFFF0000"/>
      <name val="Arial"/>
      <family val="2"/>
    </font>
    <font>
      <sz val="8"/>
      <color indexed="81"/>
      <name val="Tahoma"/>
      <family val="2"/>
    </font>
    <font>
      <sz val="10"/>
      <color indexed="55"/>
      <name val="Arial"/>
      <family val="2"/>
    </font>
    <font>
      <b/>
      <sz val="10"/>
      <color theme="0"/>
      <name val="Arial"/>
      <family val="2"/>
    </font>
    <font>
      <sz val="10"/>
      <color rgb="FFFF0000"/>
      <name val="Arial"/>
      <family val="2"/>
    </font>
    <font>
      <sz val="11"/>
      <color theme="1"/>
      <name val="Calibri"/>
      <family val="2"/>
      <scheme val="minor"/>
    </font>
    <font>
      <sz val="10"/>
      <color rgb="FF3F3F76"/>
      <name val="Arial"/>
      <family val="2"/>
    </font>
    <font>
      <b/>
      <sz val="10"/>
      <color rgb="FF3F3F3F"/>
      <name val="Arial"/>
      <family val="2"/>
    </font>
    <font>
      <b/>
      <sz val="10"/>
      <color rgb="FFFA7D00"/>
      <name val="Arial"/>
      <family val="2"/>
    </font>
    <font>
      <sz val="10"/>
      <color rgb="FFFA7D00"/>
      <name val="Arial"/>
      <family val="2"/>
    </font>
    <font>
      <u/>
      <sz val="11"/>
      <color theme="10"/>
      <name val="Calibri"/>
      <family val="2"/>
      <scheme val="minor"/>
    </font>
    <font>
      <u/>
      <sz val="10"/>
      <color theme="10"/>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i/>
      <sz val="10"/>
      <color rgb="FF7F7F7F"/>
      <name val="Arial"/>
      <family val="2"/>
    </font>
    <font>
      <b/>
      <sz val="10"/>
      <color theme="1"/>
      <name val="Arial"/>
      <family val="2"/>
    </font>
    <font>
      <sz val="10"/>
      <color theme="0"/>
      <name val="Arial"/>
      <family val="2"/>
    </font>
    <font>
      <u/>
      <sz val="11"/>
      <color theme="11"/>
      <name val="Calibri"/>
      <family val="2"/>
      <scheme val="minor"/>
    </font>
    <font>
      <b/>
      <sz val="10"/>
      <color indexed="9"/>
      <name val="Arial"/>
      <family val="2"/>
    </font>
    <font>
      <sz val="10"/>
      <name val="ScalaSans"/>
      <family val="2"/>
    </font>
    <font>
      <b/>
      <sz val="11"/>
      <color indexed="52"/>
      <name val="Calibri"/>
      <family val="2"/>
    </font>
    <font>
      <sz val="11"/>
      <color indexed="52"/>
      <name val="Calibri"/>
      <family val="2"/>
    </font>
    <font>
      <sz val="11"/>
      <color indexed="17"/>
      <name val="Calibri"/>
      <family val="2"/>
    </font>
    <font>
      <sz val="11"/>
      <color indexed="60"/>
      <name val="Calibri"/>
      <family val="2"/>
    </font>
    <font>
      <sz val="9"/>
      <name val="Arial"/>
      <family val="2"/>
    </font>
    <font>
      <b/>
      <sz val="18"/>
      <color indexed="56"/>
      <name val="Cambria"/>
      <family val="2"/>
    </font>
    <font>
      <b/>
      <sz val="11"/>
      <color indexed="8"/>
      <name val="Calibri"/>
      <family val="2"/>
    </font>
    <font>
      <sz val="11"/>
      <color indexed="10"/>
      <name val="Calibri"/>
      <family val="2"/>
    </font>
    <font>
      <sz val="9.5"/>
      <name val="Arial"/>
      <family val="2"/>
    </font>
    <font>
      <sz val="7"/>
      <name val="Times New Roman"/>
      <family val="1"/>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b/>
      <sz val="11"/>
      <color rgb="FF3F3F3F"/>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1"/>
      <color indexed="8"/>
      <name val="Arial"/>
      <family val="2"/>
    </font>
    <font>
      <sz val="11"/>
      <color theme="1"/>
      <name val="Arial"/>
      <family val="2"/>
    </font>
    <font>
      <sz val="9"/>
      <color indexed="81"/>
      <name val="Tahoma"/>
      <family val="2"/>
    </font>
    <font>
      <b/>
      <sz val="9"/>
      <color indexed="81"/>
      <name val="Tahoma"/>
      <family val="2"/>
    </font>
    <font>
      <sz val="11"/>
      <name val="Essent Proforma"/>
    </font>
  </fonts>
  <fills count="5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5F1F7A"/>
        <bgColor indexed="64"/>
      </patternFill>
    </fill>
    <fill>
      <patternFill patternType="solid">
        <fgColor rgb="FFCCFFCC"/>
        <bgColor indexed="64"/>
      </patternFill>
    </fill>
    <fill>
      <patternFill patternType="solid">
        <fgColor theme="0" tint="-0.14999847407452621"/>
        <bgColor indexed="64"/>
      </patternFill>
    </fill>
    <fill>
      <patternFill patternType="solid">
        <fgColor rgb="FFFF00FF"/>
        <bgColor indexed="64"/>
      </patternFill>
    </fill>
    <fill>
      <patternFill patternType="solid">
        <fgColor indexed="42"/>
        <bgColor indexed="64"/>
      </patternFill>
    </fill>
    <fill>
      <patternFill patternType="solid">
        <fgColor indexed="41"/>
        <bgColor indexed="64"/>
      </patternFill>
    </fill>
    <fill>
      <patternFill patternType="solid">
        <fgColor rgb="FFFFCCFF"/>
        <bgColor indexed="64"/>
      </patternFill>
    </fill>
    <fill>
      <patternFill patternType="solid">
        <fgColor indexed="14"/>
        <bgColor indexed="64"/>
      </patternFill>
    </fill>
    <fill>
      <patternFill patternType="solid">
        <fgColor rgb="FFFFFFCC"/>
        <bgColor indexed="64"/>
      </patternFill>
    </fill>
    <fill>
      <patternFill patternType="solid">
        <fgColor rgb="FFCCFFFF"/>
        <bgColor indexed="64"/>
      </patternFill>
    </fill>
    <fill>
      <patternFill patternType="solid">
        <fgColor rgb="FFFFCC99"/>
        <bgColor indexed="64"/>
      </patternFill>
    </fill>
    <fill>
      <patternFill patternType="solid">
        <fgColor theme="0" tint="-4.9989318521683403E-2"/>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CCC8D9"/>
        <bgColor indexed="64"/>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6795556505021"/>
        <bgColor indexed="64"/>
      </patternFill>
    </fill>
    <fill>
      <patternFill patternType="solid">
        <fgColor theme="0"/>
        <bgColor indexed="64"/>
      </patternFill>
    </fill>
    <fill>
      <patternFill patternType="solid">
        <fgColor indexed="9"/>
        <bgColor indexed="64"/>
      </patternFill>
    </fill>
    <fill>
      <patternFill patternType="solid">
        <fgColor indexed="42"/>
      </patternFill>
    </fill>
    <fill>
      <patternFill patternType="solid">
        <fgColor indexed="22"/>
      </patternFill>
    </fill>
    <fill>
      <patternFill patternType="solid">
        <fgColor indexed="43"/>
      </patternFill>
    </fill>
    <fill>
      <patternFill patternType="solid">
        <fgColor rgb="FF99FF99"/>
        <bgColor indexed="64"/>
      </patternFill>
    </fill>
    <fill>
      <patternFill patternType="solid">
        <fgColor rgb="FFE1FFE1"/>
        <bgColor indexed="64"/>
      </patternFill>
    </fill>
    <fill>
      <patternFill patternType="solid">
        <fgColor theme="1"/>
        <bgColor indexed="64"/>
      </patternFill>
    </fill>
  </fills>
  <borders count="39">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style="thin">
        <color indexed="62"/>
      </top>
      <bottom style="double">
        <color indexed="62"/>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top/>
      <bottom/>
      <diagonal/>
    </border>
  </borders>
  <cellStyleXfs count="125">
    <xf numFmtId="0" fontId="0" fillId="0" borderId="0">
      <alignment vertical="top"/>
    </xf>
    <xf numFmtId="0" fontId="4" fillId="2" borderId="0" applyNumberFormat="0" applyBorder="0" applyAlignment="0" applyProtection="0"/>
    <xf numFmtId="0" fontId="5" fillId="3" borderId="0" applyNumberFormat="0" applyBorder="0" applyAlignment="0" applyProtection="0"/>
    <xf numFmtId="0" fontId="6" fillId="4" borderId="0" applyNumberFormat="0" applyBorder="0" applyAlignment="0" applyProtection="0"/>
    <xf numFmtId="0" fontId="17" fillId="17" borderId="5" applyNumberFormat="0" applyAlignment="0" applyProtection="0"/>
    <xf numFmtId="0" fontId="18" fillId="18" borderId="6" applyNumberFormat="0" applyAlignment="0" applyProtection="0"/>
    <xf numFmtId="0" fontId="19" fillId="18" borderId="5" applyNumberFormat="0" applyAlignment="0" applyProtection="0"/>
    <xf numFmtId="0" fontId="20" fillId="0" borderId="7" applyNumberFormat="0" applyFill="0" applyAlignment="0" applyProtection="0"/>
    <xf numFmtId="0" fontId="14" fillId="19" borderId="8" applyNumberFormat="0" applyAlignment="0" applyProtection="0"/>
    <xf numFmtId="0" fontId="16" fillId="20" borderId="9" applyNumberFormat="0" applyFont="0" applyAlignment="0" applyProtection="0"/>
    <xf numFmtId="0" fontId="21" fillId="0" borderId="0" applyNumberFormat="0" applyFill="0" applyBorder="0" applyAlignment="0" applyProtection="0"/>
    <xf numFmtId="43" fontId="16" fillId="0" borderId="0" applyFont="0" applyFill="0" applyBorder="0" applyAlignment="0" applyProtection="0"/>
    <xf numFmtId="41" fontId="16" fillId="0" borderId="0" applyFont="0" applyFill="0" applyBorder="0" applyAlignment="0" applyProtection="0"/>
    <xf numFmtId="44" fontId="16" fillId="0" borderId="0" applyFont="0" applyFill="0" applyBorder="0" applyAlignment="0" applyProtection="0"/>
    <xf numFmtId="42" fontId="16" fillId="0" borderId="0" applyFont="0" applyFill="0" applyBorder="0" applyAlignment="0" applyProtection="0"/>
    <xf numFmtId="9" fontId="16" fillId="0" borderId="0" applyFont="0" applyFill="0" applyBorder="0" applyAlignment="0" applyProtection="0"/>
    <xf numFmtId="0" fontId="23" fillId="0" borderId="0" applyNumberFormat="0" applyFill="0" applyBorder="0" applyAlignment="0" applyProtection="0"/>
    <xf numFmtId="0" fontId="24" fillId="0" borderId="10" applyNumberFormat="0" applyFill="0" applyAlignment="0" applyProtection="0"/>
    <xf numFmtId="0" fontId="25" fillId="0" borderId="11" applyNumberFormat="0" applyFill="0" applyAlignment="0" applyProtection="0"/>
    <xf numFmtId="0" fontId="26" fillId="0" borderId="12" applyNumberFormat="0" applyFill="0" applyAlignment="0" applyProtection="0"/>
    <xf numFmtId="0" fontId="26" fillId="0" borderId="0" applyNumberFormat="0" applyFill="0" applyBorder="0" applyAlignment="0" applyProtection="0"/>
    <xf numFmtId="0" fontId="15" fillId="0" borderId="0" applyNumberFormat="0" applyFill="0" applyBorder="0" applyAlignment="0" applyProtection="0"/>
    <xf numFmtId="0" fontId="27" fillId="0" borderId="0" applyNumberFormat="0" applyFill="0" applyBorder="0" applyAlignment="0" applyProtection="0"/>
    <xf numFmtId="0" fontId="28" fillId="0" borderId="13" applyNumberFormat="0" applyFill="0" applyAlignment="0" applyProtection="0"/>
    <xf numFmtId="0" fontId="29"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29" fillId="45" borderId="0" applyNumberFormat="0" applyBorder="0" applyAlignment="0" applyProtection="0"/>
    <xf numFmtId="0" fontId="30" fillId="0" borderId="0" applyNumberFormat="0" applyFill="0" applyBorder="0" applyAlignment="0" applyProtection="0"/>
    <xf numFmtId="49" fontId="22" fillId="0" borderId="0" applyFill="0" applyBorder="0" applyAlignment="0" applyProtection="0"/>
    <xf numFmtId="43" fontId="7" fillId="13" borderId="0" applyFont="0" applyFill="0" applyBorder="0" applyAlignment="0" applyProtection="0">
      <alignment vertical="top"/>
    </xf>
    <xf numFmtId="10" fontId="7" fillId="0" borderId="0" applyFont="0" applyFill="0" applyBorder="0" applyAlignment="0" applyProtection="0">
      <alignment vertical="top"/>
    </xf>
    <xf numFmtId="0" fontId="33" fillId="50" borderId="24" applyNumberFormat="0" applyAlignment="0" applyProtection="0"/>
    <xf numFmtId="0" fontId="35" fillId="49" borderId="0" applyNumberFormat="0" applyBorder="0" applyAlignment="0" applyProtection="0"/>
    <xf numFmtId="0" fontId="34" fillId="0" borderId="25" applyNumberFormat="0" applyFill="0" applyAlignment="0" applyProtection="0"/>
    <xf numFmtId="0" fontId="36" fillId="51" borderId="0" applyNumberFormat="0" applyBorder="0" applyAlignment="0" applyProtection="0"/>
    <xf numFmtId="0" fontId="38" fillId="0" borderId="0" applyNumberFormat="0" applyFill="0" applyBorder="0" applyAlignment="0" applyProtection="0"/>
    <xf numFmtId="0" fontId="39" fillId="0" borderId="26" applyNumberFormat="0" applyFill="0" applyAlignment="0" applyProtection="0"/>
    <xf numFmtId="0" fontId="40" fillId="0" borderId="0" applyNumberFormat="0" applyFill="0" applyBorder="0" applyAlignment="0" applyProtection="0"/>
    <xf numFmtId="0" fontId="37" fillId="0" borderId="0">
      <alignment vertical="top"/>
    </xf>
    <xf numFmtId="0" fontId="37" fillId="0" borderId="0">
      <alignment vertical="top"/>
    </xf>
    <xf numFmtId="38" fontId="7" fillId="0" borderId="0" applyFont="0" applyFill="0" applyBorder="0" applyAlignment="0" applyProtection="0"/>
    <xf numFmtId="0" fontId="7" fillId="0" borderId="0" applyNumberFormat="0" applyFill="0" applyBorder="0" applyAlignment="0" applyProtection="0"/>
    <xf numFmtId="0" fontId="37" fillId="0" borderId="0">
      <alignment vertical="top"/>
    </xf>
    <xf numFmtId="168" fontId="7" fillId="0" borderId="0" applyFont="0" applyFill="0" applyBorder="0" applyAlignment="0" applyProtection="0"/>
    <xf numFmtId="43" fontId="1" fillId="0" borderId="0" applyFont="0" applyFill="0" applyBorder="0" applyAlignment="0" applyProtection="0"/>
    <xf numFmtId="0" fontId="1" fillId="0" borderId="0"/>
    <xf numFmtId="10" fontId="7" fillId="0" borderId="0" applyFont="0" applyFill="0" applyBorder="0" applyAlignment="0" applyProtection="0">
      <alignment vertical="top"/>
    </xf>
    <xf numFmtId="165" fontId="7" fillId="0" borderId="0" applyFont="0" applyFill="0" applyBorder="0" applyAlignment="0" applyProtection="0"/>
    <xf numFmtId="165" fontId="7" fillId="0" borderId="0" applyFont="0" applyFill="0" applyBorder="0" applyAlignment="0" applyProtection="0"/>
    <xf numFmtId="0" fontId="7" fillId="0" borderId="0"/>
    <xf numFmtId="43" fontId="7" fillId="13" borderId="0" applyFont="0" applyFill="0" applyBorder="0" applyAlignment="0" applyProtection="0">
      <alignment vertical="top"/>
    </xf>
    <xf numFmtId="49" fontId="10" fillId="0" borderId="0">
      <alignment vertical="top"/>
    </xf>
    <xf numFmtId="0" fontId="7" fillId="0" borderId="0">
      <alignment vertical="top"/>
    </xf>
    <xf numFmtId="49" fontId="11" fillId="0" borderId="0">
      <alignment vertical="top"/>
    </xf>
    <xf numFmtId="43" fontId="7" fillId="15" borderId="0">
      <alignment vertical="top"/>
    </xf>
    <xf numFmtId="43" fontId="7" fillId="8" borderId="0">
      <alignment vertical="top"/>
    </xf>
    <xf numFmtId="43" fontId="7" fillId="46" borderId="0" applyNumberFormat="0">
      <alignment vertical="top"/>
    </xf>
    <xf numFmtId="43" fontId="7" fillId="53" borderId="0">
      <alignment vertical="top"/>
    </xf>
    <xf numFmtId="43" fontId="7" fillId="11" borderId="0">
      <alignment vertical="top"/>
    </xf>
    <xf numFmtId="43" fontId="7" fillId="14" borderId="0">
      <alignment vertical="top"/>
    </xf>
    <xf numFmtId="49" fontId="8" fillId="21" borderId="1">
      <alignment vertical="top"/>
    </xf>
    <xf numFmtId="49" fontId="9" fillId="5" borderId="1">
      <alignment vertical="top"/>
    </xf>
    <xf numFmtId="43" fontId="7" fillId="13" borderId="0">
      <alignment vertical="top"/>
    </xf>
    <xf numFmtId="43" fontId="7" fillId="52" borderId="0">
      <alignment vertical="top"/>
    </xf>
    <xf numFmtId="0" fontId="7" fillId="0" borderId="0"/>
    <xf numFmtId="49" fontId="8" fillId="21" borderId="1">
      <alignment vertical="top"/>
    </xf>
    <xf numFmtId="49" fontId="8" fillId="0" borderId="0">
      <alignment vertical="top"/>
    </xf>
    <xf numFmtId="49" fontId="9" fillId="5" borderId="1">
      <alignment vertical="top"/>
    </xf>
    <xf numFmtId="169" fontId="7" fillId="0" borderId="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5" fillId="3" borderId="0" applyNumberFormat="0" applyBorder="0" applyAlignment="0" applyProtection="0"/>
    <xf numFmtId="0" fontId="46" fillId="17" borderId="5" applyNumberFormat="0" applyAlignment="0" applyProtection="0"/>
    <xf numFmtId="0" fontId="47" fillId="18" borderId="6" applyNumberFormat="0" applyAlignment="0" applyProtection="0"/>
    <xf numFmtId="0" fontId="48" fillId="19" borderId="8" applyNumberFormat="0" applyAlignment="0" applyProtection="0"/>
    <xf numFmtId="0" fontId="49" fillId="0" borderId="0" applyNumberFormat="0" applyFill="0" applyBorder="0" applyAlignment="0" applyProtection="0"/>
    <xf numFmtId="0" fontId="50"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50" fillId="25" borderId="0" applyNumberFormat="0" applyBorder="0" applyAlignment="0" applyProtection="0"/>
    <xf numFmtId="0" fontId="50"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50" fillId="33" borderId="0" applyNumberFormat="0" applyBorder="0" applyAlignment="0" applyProtection="0"/>
    <xf numFmtId="0" fontId="50"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50" fillId="37" borderId="0" applyNumberFormat="0" applyBorder="0" applyAlignment="0" applyProtection="0"/>
    <xf numFmtId="0" fontId="50"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50" fillId="41" borderId="0" applyNumberFormat="0" applyBorder="0" applyAlignment="0" applyProtection="0"/>
    <xf numFmtId="0" fontId="50"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50" fillId="45" borderId="0" applyNumberFormat="0" applyBorder="0" applyAlignment="0" applyProtection="0"/>
    <xf numFmtId="43" fontId="7" fillId="52" borderId="0">
      <alignment vertical="top"/>
    </xf>
    <xf numFmtId="0" fontId="55" fillId="0" borderId="0"/>
  </cellStyleXfs>
  <cellXfs count="168">
    <xf numFmtId="0" fontId="0" fillId="0" borderId="0" xfId="0">
      <alignment vertical="top"/>
    </xf>
    <xf numFmtId="0" fontId="7" fillId="0" borderId="0" xfId="70" applyAlignment="1">
      <alignment horizontal="left" vertical="top" wrapText="1"/>
    </xf>
    <xf numFmtId="164" fontId="3" fillId="0" borderId="32" xfId="71" applyNumberFormat="1" applyFont="1" applyFill="1" applyBorder="1" applyAlignment="1"/>
    <xf numFmtId="0" fontId="7" fillId="0" borderId="32" xfId="73" applyBorder="1">
      <alignment vertical="top"/>
    </xf>
    <xf numFmtId="164" fontId="3" fillId="0" borderId="0" xfId="71" applyNumberFormat="1" applyFont="1" applyFill="1" applyAlignment="1"/>
    <xf numFmtId="0" fontId="7" fillId="0" borderId="14" xfId="73" applyBorder="1">
      <alignment vertical="top"/>
    </xf>
    <xf numFmtId="0" fontId="7" fillId="0" borderId="29" xfId="73" applyBorder="1">
      <alignment vertical="top"/>
    </xf>
    <xf numFmtId="43" fontId="7" fillId="0" borderId="0" xfId="73" applyNumberFormat="1">
      <alignment vertical="top"/>
    </xf>
    <xf numFmtId="165" fontId="7" fillId="0" borderId="14" xfId="65" applyNumberFormat="1" applyFont="1" applyFill="1" applyBorder="1" applyAlignment="1" applyProtection="1">
      <alignment horizontal="left"/>
      <protection locked="0"/>
    </xf>
    <xf numFmtId="165" fontId="7" fillId="0" borderId="29" xfId="65" applyNumberFormat="1" applyFont="1" applyFill="1" applyBorder="1" applyAlignment="1" applyProtection="1">
      <alignment horizontal="left"/>
      <protection locked="0"/>
    </xf>
    <xf numFmtId="0" fontId="0" fillId="0" borderId="0" xfId="66" applyFont="1"/>
    <xf numFmtId="0" fontId="7" fillId="0" borderId="0" xfId="66" applyFont="1"/>
    <xf numFmtId="165" fontId="7" fillId="0" borderId="32" xfId="69" applyFont="1" applyFill="1" applyBorder="1"/>
    <xf numFmtId="165" fontId="7" fillId="0" borderId="14" xfId="69" applyFont="1" applyFill="1" applyBorder="1"/>
    <xf numFmtId="167" fontId="3" fillId="0" borderId="0" xfId="69" applyNumberFormat="1" applyFont="1" applyFill="1" applyBorder="1" applyAlignment="1">
      <alignment horizontal="center"/>
    </xf>
    <xf numFmtId="167" fontId="7" fillId="0" borderId="0" xfId="65" applyNumberFormat="1" applyFont="1" applyFill="1" applyAlignment="1">
      <alignment horizontal="center"/>
    </xf>
    <xf numFmtId="167" fontId="7" fillId="0" borderId="0" xfId="69" applyNumberFormat="1" applyFont="1" applyFill="1" applyAlignment="1">
      <alignment horizontal="center"/>
    </xf>
    <xf numFmtId="0" fontId="3" fillId="0" borderId="0" xfId="66" applyFont="1" applyAlignment="1">
      <alignment horizontal="center"/>
    </xf>
    <xf numFmtId="165" fontId="3" fillId="0" borderId="0" xfId="69" applyFont="1"/>
    <xf numFmtId="167" fontId="3" fillId="0" borderId="0" xfId="69" applyNumberFormat="1" applyFont="1"/>
    <xf numFmtId="165" fontId="3" fillId="0" borderId="0" xfId="69" applyFont="1" applyAlignment="1">
      <alignment horizontal="center"/>
    </xf>
    <xf numFmtId="167" fontId="3" fillId="0" borderId="0" xfId="69" applyNumberFormat="1" applyFont="1" applyAlignment="1">
      <alignment horizontal="center"/>
    </xf>
    <xf numFmtId="167" fontId="7" fillId="0" borderId="32" xfId="69" applyNumberFormat="1" applyFont="1" applyFill="1" applyBorder="1"/>
    <xf numFmtId="167" fontId="7" fillId="0" borderId="14" xfId="69" applyNumberFormat="1" applyFont="1" applyFill="1" applyBorder="1"/>
    <xf numFmtId="0" fontId="3" fillId="0" borderId="0" xfId="66" applyFont="1"/>
    <xf numFmtId="43" fontId="7" fillId="0" borderId="0" xfId="67" applyNumberFormat="1">
      <alignment vertical="top"/>
    </xf>
    <xf numFmtId="10" fontId="7" fillId="0" borderId="0" xfId="67" applyAlignment="1">
      <alignment horizontal="left" vertical="top"/>
    </xf>
    <xf numFmtId="164" fontId="3" fillId="0" borderId="0" xfId="71" applyNumberFormat="1" applyFont="1" applyFill="1" applyBorder="1" applyAlignment="1"/>
    <xf numFmtId="0" fontId="8" fillId="0" borderId="0" xfId="66" applyFont="1"/>
    <xf numFmtId="0" fontId="7" fillId="0" borderId="0" xfId="70"/>
    <xf numFmtId="0" fontId="8" fillId="7" borderId="0" xfId="66" applyFont="1" applyFill="1"/>
    <xf numFmtId="164" fontId="7" fillId="0" borderId="2" xfId="73" applyNumberFormat="1" applyBorder="1">
      <alignment vertical="top"/>
    </xf>
    <xf numFmtId="43" fontId="7" fillId="0" borderId="2" xfId="73" applyNumberFormat="1" applyBorder="1">
      <alignment vertical="top"/>
    </xf>
    <xf numFmtId="0" fontId="7" fillId="48" borderId="16" xfId="70" applyFill="1" applyBorder="1" applyAlignment="1">
      <alignment wrapText="1"/>
    </xf>
    <xf numFmtId="0" fontId="7" fillId="48" borderId="15" xfId="70" applyFill="1" applyBorder="1" applyAlignment="1">
      <alignment horizontal="center" vertical="top"/>
    </xf>
    <xf numFmtId="0" fontId="32" fillId="48" borderId="23" xfId="70" applyFont="1" applyFill="1" applyBorder="1" applyAlignment="1">
      <alignment horizontal="left" vertical="top" wrapText="1"/>
    </xf>
    <xf numFmtId="0" fontId="7" fillId="48" borderId="0" xfId="70" applyFill="1" applyAlignment="1">
      <alignment horizontal="center" vertical="top"/>
    </xf>
    <xf numFmtId="0" fontId="7" fillId="48" borderId="21" xfId="70" applyFill="1" applyBorder="1" applyAlignment="1">
      <alignment horizontal="center" vertical="top"/>
    </xf>
    <xf numFmtId="0" fontId="7" fillId="48" borderId="19" xfId="70" applyFill="1" applyBorder="1" applyAlignment="1">
      <alignment horizontal="center" vertical="top"/>
    </xf>
    <xf numFmtId="0" fontId="7" fillId="48" borderId="17" xfId="70" applyFill="1" applyBorder="1" applyAlignment="1">
      <alignment horizontal="center" vertical="top"/>
    </xf>
    <xf numFmtId="0" fontId="7" fillId="48" borderId="0" xfId="70" applyFill="1" applyAlignment="1">
      <alignment horizontal="left" vertical="top" wrapText="1"/>
    </xf>
    <xf numFmtId="0" fontId="7" fillId="48" borderId="0" xfId="70" applyFill="1" applyAlignment="1">
      <alignment horizontal="left" vertical="top"/>
    </xf>
    <xf numFmtId="0" fontId="7" fillId="0" borderId="0" xfId="70" applyAlignment="1">
      <alignment wrapText="1"/>
    </xf>
    <xf numFmtId="0" fontId="41" fillId="0" borderId="0" xfId="70" quotePrefix="1" applyFont="1" applyAlignment="1">
      <alignment wrapText="1"/>
    </xf>
    <xf numFmtId="0" fontId="7" fillId="0" borderId="0" xfId="70" applyAlignment="1">
      <alignment vertical="center" wrapText="1"/>
    </xf>
    <xf numFmtId="0" fontId="7" fillId="0" borderId="0" xfId="70" quotePrefix="1" applyAlignment="1">
      <alignment horizontal="left" vertical="top" wrapText="1"/>
    </xf>
    <xf numFmtId="0" fontId="7" fillId="48" borderId="0" xfId="70" applyFill="1"/>
    <xf numFmtId="10" fontId="7" fillId="14" borderId="0" xfId="67" applyFill="1" applyBorder="1">
      <alignment vertical="top"/>
    </xf>
    <xf numFmtId="166" fontId="7" fillId="0" borderId="2" xfId="67" applyNumberFormat="1" applyFont="1" applyFill="1" applyBorder="1" applyAlignment="1">
      <alignment vertical="center"/>
    </xf>
    <xf numFmtId="164" fontId="7" fillId="15" borderId="0" xfId="75" applyNumberFormat="1">
      <alignment vertical="top"/>
    </xf>
    <xf numFmtId="164" fontId="7" fillId="0" borderId="32" xfId="69" applyNumberFormat="1" applyFont="1" applyFill="1" applyBorder="1" applyAlignment="1"/>
    <xf numFmtId="167" fontId="7" fillId="0" borderId="29" xfId="69" applyNumberFormat="1" applyFont="1" applyFill="1" applyBorder="1"/>
    <xf numFmtId="164" fontId="7" fillId="47" borderId="2" xfId="69" applyNumberFormat="1" applyFont="1" applyFill="1" applyBorder="1" applyAlignment="1"/>
    <xf numFmtId="39" fontId="31" fillId="47" borderId="0" xfId="70" applyNumberFormat="1" applyFont="1" applyFill="1" applyAlignment="1">
      <alignment horizontal="center" vertical="center"/>
    </xf>
    <xf numFmtId="164" fontId="7" fillId="0" borderId="0" xfId="68" applyNumberFormat="1" applyFont="1" applyFill="1" applyBorder="1" applyAlignment="1">
      <alignment vertical="center"/>
    </xf>
    <xf numFmtId="164" fontId="7" fillId="0" borderId="0" xfId="71" applyNumberFormat="1" applyFont="1" applyFill="1" applyAlignment="1"/>
    <xf numFmtId="0" fontId="7" fillId="0" borderId="0" xfId="70" applyAlignment="1">
      <alignment horizontal="right" vertical="center"/>
    </xf>
    <xf numFmtId="164" fontId="7" fillId="47" borderId="0" xfId="71" applyNumberFormat="1" applyFont="1" applyFill="1" applyBorder="1" applyAlignment="1">
      <alignment vertical="center"/>
    </xf>
    <xf numFmtId="164" fontId="7" fillId="13" borderId="0" xfId="83" applyNumberFormat="1">
      <alignment vertical="top"/>
    </xf>
    <xf numFmtId="0" fontId="7" fillId="47" borderId="0" xfId="70" applyFill="1" applyAlignment="1">
      <alignment vertical="center"/>
    </xf>
    <xf numFmtId="167" fontId="7" fillId="0" borderId="2" xfId="69" applyNumberFormat="1" applyFont="1" applyFill="1" applyBorder="1"/>
    <xf numFmtId="0" fontId="7" fillId="0" borderId="0" xfId="70" applyAlignment="1">
      <alignment vertical="center"/>
    </xf>
    <xf numFmtId="0" fontId="7" fillId="47" borderId="0" xfId="70" applyFill="1" applyAlignment="1">
      <alignment horizontal="right" vertical="center"/>
    </xf>
    <xf numFmtId="0" fontId="7" fillId="0" borderId="0" xfId="73">
      <alignment vertical="top"/>
    </xf>
    <xf numFmtId="0" fontId="7" fillId="47" borderId="0" xfId="73" applyFill="1">
      <alignment vertical="top"/>
    </xf>
    <xf numFmtId="43" fontId="7" fillId="15" borderId="27" xfId="75" applyBorder="1">
      <alignment vertical="top"/>
    </xf>
    <xf numFmtId="43" fontId="7" fillId="13" borderId="32" xfId="78" applyFill="1" applyBorder="1">
      <alignment vertical="top"/>
    </xf>
    <xf numFmtId="43" fontId="7" fillId="52" borderId="32" xfId="84" applyBorder="1">
      <alignment vertical="top"/>
    </xf>
    <xf numFmtId="43" fontId="7" fillId="13" borderId="14" xfId="78" applyFill="1" applyBorder="1">
      <alignment vertical="top"/>
    </xf>
    <xf numFmtId="43" fontId="7" fillId="52" borderId="14" xfId="84" applyBorder="1">
      <alignment vertical="top"/>
    </xf>
    <xf numFmtId="43" fontId="7" fillId="13" borderId="29" xfId="78" applyFill="1" applyBorder="1">
      <alignment vertical="top"/>
    </xf>
    <xf numFmtId="43" fontId="7" fillId="52" borderId="29" xfId="84" applyBorder="1">
      <alignment vertical="top"/>
    </xf>
    <xf numFmtId="0" fontId="15" fillId="0" borderId="0" xfId="73" applyFont="1">
      <alignment vertical="top"/>
    </xf>
    <xf numFmtId="43" fontId="7" fillId="52" borderId="4" xfId="84" applyBorder="1">
      <alignment vertical="top"/>
    </xf>
    <xf numFmtId="0" fontId="7" fillId="0" borderId="1" xfId="73" applyBorder="1">
      <alignment vertical="top"/>
    </xf>
    <xf numFmtId="0" fontId="7" fillId="0" borderId="3" xfId="73" applyBorder="1">
      <alignment vertical="top"/>
    </xf>
    <xf numFmtId="43" fontId="7" fillId="52" borderId="33" xfId="84" applyBorder="1">
      <alignment vertical="top"/>
    </xf>
    <xf numFmtId="0" fontId="7" fillId="0" borderId="35" xfId="73" applyBorder="1">
      <alignment vertical="top"/>
    </xf>
    <xf numFmtId="0" fontId="7" fillId="0" borderId="34" xfId="73" applyBorder="1">
      <alignment vertical="top"/>
    </xf>
    <xf numFmtId="43" fontId="7" fillId="52" borderId="28" xfId="84" applyBorder="1">
      <alignment vertical="top"/>
    </xf>
    <xf numFmtId="0" fontId="7" fillId="0" borderId="27" xfId="73" applyBorder="1">
      <alignment vertical="top"/>
    </xf>
    <xf numFmtId="43" fontId="7" fillId="52" borderId="36" xfId="84" applyBorder="1">
      <alignment vertical="top"/>
    </xf>
    <xf numFmtId="0" fontId="7" fillId="0" borderId="30" xfId="73" applyBorder="1">
      <alignment vertical="top"/>
    </xf>
    <xf numFmtId="0" fontId="7" fillId="0" borderId="31" xfId="73" applyBorder="1">
      <alignment vertical="top"/>
    </xf>
    <xf numFmtId="0" fontId="9" fillId="5" borderId="1" xfId="82" applyNumberFormat="1">
      <alignment vertical="top"/>
    </xf>
    <xf numFmtId="0" fontId="7" fillId="0" borderId="2" xfId="73" applyBorder="1">
      <alignment vertical="top"/>
    </xf>
    <xf numFmtId="49" fontId="7" fillId="21" borderId="2" xfId="86" applyFont="1" applyBorder="1">
      <alignment vertical="top"/>
    </xf>
    <xf numFmtId="49" fontId="7" fillId="21" borderId="0" xfId="86" applyFont="1" applyBorder="1">
      <alignment vertical="top"/>
    </xf>
    <xf numFmtId="0" fontId="7" fillId="16" borderId="0" xfId="73" applyFill="1">
      <alignment vertical="top"/>
    </xf>
    <xf numFmtId="2" fontId="7" fillId="12" borderId="0" xfId="73" applyNumberFormat="1" applyFill="1">
      <alignment vertical="top"/>
    </xf>
    <xf numFmtId="0" fontId="7" fillId="13" borderId="0" xfId="73" applyFill="1">
      <alignment vertical="top"/>
    </xf>
    <xf numFmtId="0" fontId="7" fillId="9" borderId="0" xfId="73" applyFill="1">
      <alignment vertical="top"/>
    </xf>
    <xf numFmtId="0" fontId="7" fillId="10" borderId="0" xfId="73" applyFill="1">
      <alignment vertical="top"/>
    </xf>
    <xf numFmtId="0" fontId="8" fillId="0" borderId="0" xfId="73" applyFont="1">
      <alignment vertical="top"/>
    </xf>
    <xf numFmtId="0" fontId="13" fillId="0" borderId="0" xfId="73" applyFont="1">
      <alignment vertical="top"/>
    </xf>
    <xf numFmtId="43" fontId="13" fillId="0" borderId="0" xfId="71" applyFont="1" applyFill="1">
      <alignment vertical="top"/>
    </xf>
    <xf numFmtId="43" fontId="7" fillId="53" borderId="2" xfId="78" applyBorder="1">
      <alignment vertical="top"/>
    </xf>
    <xf numFmtId="43" fontId="7" fillId="0" borderId="0" xfId="71" applyFont="1" applyFill="1" applyBorder="1">
      <alignment vertical="top"/>
    </xf>
    <xf numFmtId="1" fontId="10" fillId="0" borderId="0" xfId="73" applyNumberFormat="1" applyFont="1">
      <alignment vertical="top"/>
    </xf>
    <xf numFmtId="1" fontId="7" fillId="0" borderId="0" xfId="73" applyNumberFormat="1">
      <alignment vertical="top"/>
    </xf>
    <xf numFmtId="43" fontId="7" fillId="11" borderId="0" xfId="79">
      <alignment vertical="top"/>
    </xf>
    <xf numFmtId="0" fontId="7" fillId="7" borderId="0" xfId="73" applyFill="1">
      <alignment vertical="top"/>
    </xf>
    <xf numFmtId="0" fontId="11" fillId="0" borderId="0" xfId="73" applyFont="1">
      <alignment vertical="top"/>
    </xf>
    <xf numFmtId="43" fontId="7" fillId="13" borderId="0" xfId="71" applyFill="1">
      <alignment vertical="top"/>
    </xf>
    <xf numFmtId="43" fontId="7" fillId="15" borderId="0" xfId="71" applyFill="1">
      <alignment vertical="top"/>
    </xf>
    <xf numFmtId="43" fontId="7" fillId="6" borderId="0" xfId="71" applyFill="1">
      <alignment vertical="top"/>
    </xf>
    <xf numFmtId="9" fontId="7" fillId="0" borderId="0" xfId="73" applyNumberFormat="1">
      <alignment vertical="top"/>
    </xf>
    <xf numFmtId="0" fontId="7" fillId="0" borderId="2" xfId="73" applyBorder="1" applyAlignment="1">
      <alignment horizontal="left" vertical="top" wrapText="1"/>
    </xf>
    <xf numFmtId="43" fontId="7" fillId="14" borderId="0" xfId="80">
      <alignment vertical="top"/>
    </xf>
    <xf numFmtId="43" fontId="7" fillId="8" borderId="0" xfId="76">
      <alignment vertical="top"/>
    </xf>
    <xf numFmtId="49" fontId="11" fillId="0" borderId="0" xfId="74">
      <alignment vertical="top"/>
    </xf>
    <xf numFmtId="49" fontId="9" fillId="5" borderId="1" xfId="88">
      <alignment vertical="top"/>
    </xf>
    <xf numFmtId="43" fontId="7" fillId="52" borderId="0" xfId="84">
      <alignment vertical="top"/>
    </xf>
    <xf numFmtId="0" fontId="7" fillId="0" borderId="2" xfId="0" applyFont="1" applyBorder="1" applyAlignment="1">
      <alignment horizontal="left" vertical="top" wrapText="1"/>
    </xf>
    <xf numFmtId="170" fontId="7" fillId="52" borderId="2" xfId="84" applyNumberFormat="1" applyBorder="1">
      <alignment vertical="top"/>
    </xf>
    <xf numFmtId="0" fontId="0" fillId="0" borderId="2" xfId="0" applyBorder="1">
      <alignment vertical="top"/>
    </xf>
    <xf numFmtId="49" fontId="8" fillId="21" borderId="1" xfId="81">
      <alignment vertical="top"/>
    </xf>
    <xf numFmtId="49" fontId="9" fillId="5" borderId="1" xfId="82">
      <alignment vertical="top"/>
    </xf>
    <xf numFmtId="164" fontId="7" fillId="0" borderId="0" xfId="83" applyNumberFormat="1" applyFill="1">
      <alignment vertical="top"/>
    </xf>
    <xf numFmtId="49" fontId="7" fillId="0" borderId="32" xfId="87" applyFont="1" applyBorder="1">
      <alignment vertical="top"/>
    </xf>
    <xf numFmtId="49" fontId="7" fillId="0" borderId="14" xfId="87" applyFont="1" applyBorder="1">
      <alignment vertical="top"/>
    </xf>
    <xf numFmtId="0" fontId="0" fillId="0" borderId="29" xfId="0" applyBorder="1" applyAlignment="1"/>
    <xf numFmtId="49" fontId="7" fillId="0" borderId="29" xfId="87" applyFont="1" applyBorder="1">
      <alignment vertical="top"/>
    </xf>
    <xf numFmtId="49" fontId="7" fillId="0" borderId="0" xfId="87" applyFont="1">
      <alignment vertical="top"/>
    </xf>
    <xf numFmtId="49" fontId="8" fillId="0" borderId="0" xfId="87">
      <alignment vertical="top"/>
    </xf>
    <xf numFmtId="49" fontId="10" fillId="0" borderId="0" xfId="72">
      <alignment vertical="top"/>
    </xf>
    <xf numFmtId="170" fontId="7" fillId="52" borderId="0" xfId="84" applyNumberFormat="1">
      <alignment vertical="top"/>
    </xf>
    <xf numFmtId="164" fontId="7" fillId="52" borderId="0" xfId="84" applyNumberFormat="1">
      <alignment vertical="top"/>
    </xf>
    <xf numFmtId="39" fontId="8" fillId="0" borderId="0" xfId="85" applyNumberFormat="1" applyFont="1"/>
    <xf numFmtId="49" fontId="8" fillId="21" borderId="1" xfId="86">
      <alignment vertical="top"/>
    </xf>
    <xf numFmtId="0" fontId="7" fillId="0" borderId="0" xfId="0" applyFont="1">
      <alignment vertical="top"/>
    </xf>
    <xf numFmtId="0" fontId="9" fillId="5" borderId="1" xfId="88" applyNumberFormat="1">
      <alignment vertical="top"/>
    </xf>
    <xf numFmtId="0" fontId="0" fillId="16" borderId="0" xfId="0" applyFill="1">
      <alignment vertical="top"/>
    </xf>
    <xf numFmtId="0" fontId="3" fillId="0" borderId="0" xfId="0" applyFont="1" applyAlignment="1"/>
    <xf numFmtId="0" fontId="51" fillId="0" borderId="0" xfId="0" applyFont="1" applyAlignment="1"/>
    <xf numFmtId="0" fontId="52" fillId="0" borderId="0" xfId="0" applyFont="1" applyAlignment="1"/>
    <xf numFmtId="0" fontId="0" fillId="0" borderId="14" xfId="0" applyBorder="1" applyAlignment="1"/>
    <xf numFmtId="0" fontId="0" fillId="0" borderId="32" xfId="0" applyBorder="1" applyAlignment="1"/>
    <xf numFmtId="49" fontId="14" fillId="5" borderId="1" xfId="88" applyFont="1">
      <alignment vertical="top"/>
    </xf>
    <xf numFmtId="43" fontId="7" fillId="0" borderId="0" xfId="79" applyFill="1">
      <alignment vertical="top"/>
    </xf>
    <xf numFmtId="0" fontId="7" fillId="0" borderId="0" xfId="73" applyAlignment="1">
      <alignment horizontal="left" vertical="top"/>
    </xf>
    <xf numFmtId="170" fontId="7" fillId="13" borderId="0" xfId="83" applyNumberFormat="1">
      <alignment vertical="top"/>
    </xf>
    <xf numFmtId="10" fontId="7" fillId="0" borderId="0" xfId="67" applyAlignment="1">
      <alignment horizontal="right" vertical="top"/>
    </xf>
    <xf numFmtId="10" fontId="8" fillId="21" borderId="1" xfId="67" applyFont="1" applyFill="1" applyBorder="1" applyAlignment="1">
      <alignment horizontal="right" vertical="top"/>
    </xf>
    <xf numFmtId="10" fontId="3" fillId="0" borderId="0" xfId="67" applyFont="1" applyFill="1" applyAlignment="1">
      <alignment horizontal="right"/>
    </xf>
    <xf numFmtId="0" fontId="8" fillId="0" borderId="0" xfId="70" applyFont="1" applyAlignment="1">
      <alignment horizontal="left" vertical="top" wrapText="1"/>
    </xf>
    <xf numFmtId="0" fontId="7" fillId="0" borderId="0" xfId="70" applyAlignment="1">
      <alignment vertical="top" wrapText="1"/>
    </xf>
    <xf numFmtId="43" fontId="7" fillId="52" borderId="37" xfId="84" applyBorder="1">
      <alignment vertical="top"/>
    </xf>
    <xf numFmtId="0" fontId="7" fillId="48" borderId="38" xfId="70" applyFill="1" applyBorder="1"/>
    <xf numFmtId="0" fontId="7" fillId="0" borderId="0" xfId="73" applyAlignment="1">
      <alignment horizontal="left" vertical="top" wrapText="1"/>
    </xf>
    <xf numFmtId="164" fontId="7" fillId="0" borderId="29" xfId="71" applyNumberFormat="1" applyFont="1" applyFill="1" applyBorder="1" applyAlignment="1"/>
    <xf numFmtId="43" fontId="7" fillId="15" borderId="29" xfId="75" applyBorder="1">
      <alignment vertical="top"/>
    </xf>
    <xf numFmtId="43" fontId="7" fillId="15" borderId="32" xfId="75" applyBorder="1">
      <alignment vertical="top"/>
    </xf>
    <xf numFmtId="43" fontId="7" fillId="15" borderId="34" xfId="75" applyBorder="1">
      <alignment vertical="top"/>
    </xf>
    <xf numFmtId="164" fontId="3" fillId="0" borderId="2" xfId="71" applyNumberFormat="1" applyFont="1" applyFill="1" applyBorder="1" applyAlignment="1"/>
    <xf numFmtId="164" fontId="7" fillId="0" borderId="0" xfId="73" applyNumberFormat="1">
      <alignment vertical="top"/>
    </xf>
    <xf numFmtId="167" fontId="7" fillId="0" borderId="0" xfId="73" applyNumberFormat="1">
      <alignment vertical="top"/>
    </xf>
    <xf numFmtId="43" fontId="3" fillId="0" borderId="0" xfId="69" applyNumberFormat="1" applyFont="1"/>
    <xf numFmtId="43" fontId="7" fillId="0" borderId="0" xfId="70" applyNumberFormat="1"/>
    <xf numFmtId="43" fontId="7" fillId="52" borderId="0" xfId="84" applyAlignment="1">
      <alignment horizontal="left" vertical="top" wrapText="1"/>
    </xf>
    <xf numFmtId="0" fontId="7" fillId="52" borderId="0" xfId="84" applyNumberFormat="1" applyAlignment="1">
      <alignment horizontal="left" vertical="top" wrapText="1"/>
    </xf>
    <xf numFmtId="0" fontId="7" fillId="0" borderId="0" xfId="73" quotePrefix="1">
      <alignment vertical="top"/>
    </xf>
    <xf numFmtId="170" fontId="7" fillId="52" borderId="2" xfId="84" quotePrefix="1" applyNumberFormat="1" applyBorder="1">
      <alignment vertical="top"/>
    </xf>
    <xf numFmtId="170" fontId="7" fillId="54" borderId="2" xfId="84" applyNumberFormat="1" applyFill="1" applyBorder="1">
      <alignment vertical="top"/>
    </xf>
    <xf numFmtId="0" fontId="7" fillId="0" borderId="0" xfId="73" applyAlignment="1">
      <alignment horizontal="left" vertical="top" wrapText="1"/>
    </xf>
    <xf numFmtId="0" fontId="7" fillId="48" borderId="18" xfId="70" applyFill="1" applyBorder="1" applyAlignment="1">
      <alignment horizontal="left" vertical="top" wrapText="1"/>
    </xf>
    <xf numFmtId="0" fontId="7" fillId="48" borderId="20" xfId="70" applyFill="1" applyBorder="1" applyAlignment="1">
      <alignment horizontal="left" vertical="top" wrapText="1"/>
    </xf>
    <xf numFmtId="0" fontId="7" fillId="48" borderId="22" xfId="70" applyFill="1" applyBorder="1" applyAlignment="1">
      <alignment horizontal="left" vertical="top" wrapText="1"/>
    </xf>
  </cellXfs>
  <cellStyles count="125">
    <cellStyle name=" 1" xfId="62" xr:uid="{00000000-0005-0000-0000-000000000000}"/>
    <cellStyle name=" 2" xfId="61" xr:uid="{00000000-0005-0000-0000-000001000000}"/>
    <cellStyle name=" 3" xfId="64" xr:uid="{00000000-0005-0000-0000-000002000000}"/>
    <cellStyle name=" 4" xfId="63" xr:uid="{00000000-0005-0000-0000-000003000000}"/>
    <cellStyle name=" 5" xfId="60" xr:uid="{00000000-0005-0000-0000-000004000000}"/>
    <cellStyle name=" 6" xfId="59" xr:uid="{00000000-0005-0000-0000-000005000000}"/>
    <cellStyle name="_x000d__x000a_JournalTemplate=C:\COMFO\CTALK\JOURSTD.TPL_x000d__x000a_LbStateAddress=3 3 0 251 1 89 2 311_x000d__x000a_LbStateJou 3" xfId="124" xr:uid="{C34E9E25-2E8E-4029-9CEF-3F4481EC0CCF}"/>
    <cellStyle name="_kop1 Bladtitel" xfId="88" xr:uid="{00000000-0005-0000-0000-000006000000}"/>
    <cellStyle name="_kop1 Bladtitel 3" xfId="82" xr:uid="{00000000-0005-0000-0000-000007000000}"/>
    <cellStyle name="_kop2 Bloktitel" xfId="86" xr:uid="{00000000-0005-0000-0000-000008000000}"/>
    <cellStyle name="_kop2 Bloktitel 3" xfId="81" xr:uid="{00000000-0005-0000-0000-000009000000}"/>
    <cellStyle name="_kop3 Subkop" xfId="87" xr:uid="{00000000-0005-0000-0000-00000A000000}"/>
    <cellStyle name="20% - Accent1" xfId="25" builtinId="30" hidden="1"/>
    <cellStyle name="20% - Accent1" xfId="100" builtinId="30" hidden="1" customBuiltin="1"/>
    <cellStyle name="20% - Accent2" xfId="29" builtinId="34" hidden="1"/>
    <cellStyle name="20% - Accent2" xfId="104" builtinId="34" hidden="1" customBuiltin="1"/>
    <cellStyle name="20% - Accent3" xfId="33" builtinId="38" hidden="1"/>
    <cellStyle name="20% - Accent3" xfId="108" builtinId="38" hidden="1" customBuiltin="1"/>
    <cellStyle name="20% - Accent4" xfId="37" builtinId="42" hidden="1"/>
    <cellStyle name="20% - Accent4" xfId="112" builtinId="42" hidden="1" customBuiltin="1"/>
    <cellStyle name="20% - Accent5" xfId="41" builtinId="46" hidden="1"/>
    <cellStyle name="20% - Accent5" xfId="116" builtinId="46" hidden="1" customBuiltin="1"/>
    <cellStyle name="20% - Accent6" xfId="45" builtinId="50" hidden="1"/>
    <cellStyle name="20% - Accent6" xfId="120" builtinId="50" hidden="1" customBuiltin="1"/>
    <cellStyle name="40% - Accent1" xfId="26" builtinId="31" hidden="1"/>
    <cellStyle name="40% - Accent1" xfId="101" builtinId="31" hidden="1" customBuiltin="1"/>
    <cellStyle name="40% - Accent2" xfId="30" builtinId="35" hidden="1"/>
    <cellStyle name="40% - Accent2" xfId="105" builtinId="35" hidden="1" customBuiltin="1"/>
    <cellStyle name="40% - Accent3" xfId="34" builtinId="39" hidden="1"/>
    <cellStyle name="40% - Accent3" xfId="109" builtinId="39" hidden="1" customBuiltin="1"/>
    <cellStyle name="40% - Accent4" xfId="38" builtinId="43" hidden="1"/>
    <cellStyle name="40% - Accent4" xfId="113" builtinId="43" hidden="1" customBuiltin="1"/>
    <cellStyle name="40% - Accent5" xfId="42" builtinId="47" hidden="1"/>
    <cellStyle name="40% - Accent5" xfId="117" builtinId="47" hidden="1" customBuiltin="1"/>
    <cellStyle name="40% - Accent6" xfId="46" builtinId="51" hidden="1"/>
    <cellStyle name="40% - Accent6" xfId="121" builtinId="51" hidden="1" customBuiltin="1"/>
    <cellStyle name="60% - Accent1" xfId="27" builtinId="32" hidden="1"/>
    <cellStyle name="60% - Accent1" xfId="102" builtinId="32" hidden="1" customBuiltin="1"/>
    <cellStyle name="60% - Accent2" xfId="31" builtinId="36" hidden="1"/>
    <cellStyle name="60% - Accent2" xfId="106" builtinId="36" hidden="1" customBuiltin="1"/>
    <cellStyle name="60% - Accent3" xfId="35" builtinId="40" hidden="1"/>
    <cellStyle name="60% - Accent3" xfId="110" builtinId="40" hidden="1" customBuiltin="1"/>
    <cellStyle name="60% - Accent4" xfId="39" builtinId="44" hidden="1"/>
    <cellStyle name="60% - Accent4" xfId="114" builtinId="44" hidden="1" customBuiltin="1"/>
    <cellStyle name="60% - Accent5" xfId="43" builtinId="48" hidden="1"/>
    <cellStyle name="60% - Accent5" xfId="118" builtinId="48" hidden="1" customBuiltin="1"/>
    <cellStyle name="60% - Accent6" xfId="47" builtinId="52" hidden="1"/>
    <cellStyle name="60% - Accent6" xfId="122" builtinId="52" hidden="1" customBuiltin="1"/>
    <cellStyle name="Accent1" xfId="24" builtinId="29" hidden="1"/>
    <cellStyle name="Accent1" xfId="99" builtinId="29" hidden="1" customBuiltin="1"/>
    <cellStyle name="Accent2" xfId="28" builtinId="33" hidden="1"/>
    <cellStyle name="Accent2" xfId="103" builtinId="33" hidden="1" customBuiltin="1"/>
    <cellStyle name="Accent3" xfId="32" builtinId="37" hidden="1"/>
    <cellStyle name="Accent3" xfId="107" builtinId="37" hidden="1" customBuiltin="1"/>
    <cellStyle name="Accent4" xfId="36" builtinId="41" hidden="1"/>
    <cellStyle name="Accent4" xfId="111" builtinId="41" hidden="1" customBuiltin="1"/>
    <cellStyle name="Accent5" xfId="40" builtinId="45" hidden="1"/>
    <cellStyle name="Accent5" xfId="115" builtinId="45" hidden="1" customBuiltin="1"/>
    <cellStyle name="Accent6" xfId="44" builtinId="49" hidden="1"/>
    <cellStyle name="Accent6" xfId="119" builtinId="49" hidden="1" customBuiltin="1"/>
    <cellStyle name="Bad" xfId="2" hidden="1" xr:uid="{00000000-0005-0000-0000-00003B000000}"/>
    <cellStyle name="Berekening" xfId="6" builtinId="22" hidden="1"/>
    <cellStyle name="Berekening" xfId="52" builtinId="22" hidden="1" customBuiltin="1"/>
    <cellStyle name="Cel (tussen)resultaat" xfId="80" xr:uid="{00000000-0005-0000-0000-00003F000000}"/>
    <cellStyle name="Cel Berekening" xfId="83" xr:uid="{00000000-0005-0000-0000-000040000000}"/>
    <cellStyle name="Cel Bijzonderheid" xfId="79" xr:uid="{00000000-0005-0000-0000-000041000000}"/>
    <cellStyle name="Cel Input" xfId="78" xr:uid="{00000000-0005-0000-0000-000042000000}"/>
    <cellStyle name="Cel Input Data" xfId="84" xr:uid="{00000000-0005-0000-0000-000043000000}"/>
    <cellStyle name="Cel Input Data 2" xfId="123" xr:uid="{AA5D8CE1-12BA-4BF0-89D7-00E64DD57FC4}"/>
    <cellStyle name="Cel n.v.t. (leeg)" xfId="77" xr:uid="{00000000-0005-0000-0000-000044000000}"/>
    <cellStyle name="Cel PM extern" xfId="76" xr:uid="{00000000-0005-0000-0000-000045000000}"/>
    <cellStyle name="Cel Verwijzing" xfId="75" xr:uid="{00000000-0005-0000-0000-000046000000}"/>
    <cellStyle name="Check Cell" xfId="8" hidden="1" xr:uid="{00000000-0005-0000-0000-000047000000}"/>
    <cellStyle name="Controlecel" xfId="97" builtinId="23" hidden="1" customBuiltin="1"/>
    <cellStyle name="D_Lanvin BP Roth croissance 03 en 04 " xfId="89" xr:uid="{00000000-0005-0000-0000-00004F000000}"/>
    <cellStyle name="Explanatory Text" xfId="22" hidden="1" xr:uid="{00000000-0005-0000-0000-000050000000}"/>
    <cellStyle name="Gekoppelde cel" xfId="7" builtinId="24" hidden="1"/>
    <cellStyle name="Gekoppelde cel" xfId="54" builtinId="24" hidden="1" customBuiltin="1"/>
    <cellStyle name="Gevolgde hyperlink" xfId="48" builtinId="9" hidden="1"/>
    <cellStyle name="Goed" xfId="1" builtinId="26" hidden="1"/>
    <cellStyle name="Goed" xfId="53" builtinId="26" hidden="1" customBuiltin="1"/>
    <cellStyle name="Heading 1" xfId="17" hidden="1" xr:uid="{00000000-0005-0000-0000-000055000000}"/>
    <cellStyle name="Heading 2" xfId="18" hidden="1" xr:uid="{00000000-0005-0000-0000-000057000000}"/>
    <cellStyle name="Heading 3" xfId="19" hidden="1" xr:uid="{00000000-0005-0000-0000-000059000000}"/>
    <cellStyle name="Heading 4" xfId="20" hidden="1" xr:uid="{00000000-0005-0000-0000-00005B000000}"/>
    <cellStyle name="Hyperlink" xfId="10" builtinId="8" hidden="1"/>
    <cellStyle name="Hyperlink" xfId="49" builtinId="8" hidden="1" customBuiltin="1"/>
    <cellStyle name="Input" xfId="4" hidden="1" xr:uid="{00000000-0005-0000-0000-00005F000000}"/>
    <cellStyle name="Invoer" xfId="95" builtinId="20" hidden="1" customBuiltin="1"/>
    <cellStyle name="Komma" xfId="11" builtinId="3" hidden="1"/>
    <cellStyle name="Komma" xfId="50" builtinId="3" hidden="1"/>
    <cellStyle name="Komma" xfId="71" builtinId="3"/>
    <cellStyle name="Komma [0]" xfId="12" builtinId="6" hidden="1"/>
    <cellStyle name="Komma 10 2 2" xfId="69" xr:uid="{00000000-0005-0000-0000-000061000000}"/>
    <cellStyle name="Komma 14 2" xfId="68" xr:uid="{00000000-0005-0000-0000-000062000000}"/>
    <cellStyle name="Komma 2" xfId="65" xr:uid="{00000000-0005-0000-0000-000063000000}"/>
    <cellStyle name="Kop 1" xfId="90" builtinId="16" hidden="1" customBuiltin="1"/>
    <cellStyle name="Kop 2" xfId="91" builtinId="17" hidden="1" customBuiltin="1"/>
    <cellStyle name="Kop 3" xfId="92" builtinId="18" hidden="1" customBuiltin="1"/>
    <cellStyle name="Kop 4" xfId="93" builtinId="19" hidden="1" customBuiltin="1"/>
    <cellStyle name="Neutraal" xfId="3" builtinId="28" hidden="1"/>
    <cellStyle name="Neutraal" xfId="55" builtinId="28" hidden="1" customBuiltin="1"/>
    <cellStyle name="Note" xfId="9" hidden="1" xr:uid="{00000000-0005-0000-0000-000069000000}"/>
    <cellStyle name="Ongeldig" xfId="94" builtinId="27" hidden="1" customBuiltin="1"/>
    <cellStyle name="Opm. INTERN" xfId="74" xr:uid="{00000000-0005-0000-0000-00006A000000}"/>
    <cellStyle name="Output" xfId="5" hidden="1" xr:uid="{00000000-0005-0000-0000-00006B000000}"/>
    <cellStyle name="Procent" xfId="15" builtinId="5" hidden="1"/>
    <cellStyle name="Procent" xfId="51" builtinId="5" hidden="1"/>
    <cellStyle name="Procent" xfId="67" builtinId="5"/>
    <cellStyle name="Standaard" xfId="0" builtinId="0" customBuiltin="1"/>
    <cellStyle name="Standaard 2" xfId="70" xr:uid="{00000000-0005-0000-0000-000070000000}"/>
    <cellStyle name="Standaard 3" xfId="66" xr:uid="{00000000-0005-0000-0000-000071000000}"/>
    <cellStyle name="Standaard ACM-DE" xfId="73" xr:uid="{00000000-0005-0000-0000-000072000000}"/>
    <cellStyle name="Standaard_Tabellen - CIV2_Format import PRD en Database voor NE6R (concept) v1 2" xfId="85" xr:uid="{00000000-0005-0000-0000-000073000000}"/>
    <cellStyle name="Titel" xfId="16" builtinId="15" hidden="1"/>
    <cellStyle name="Titel" xfId="56" builtinId="15" hidden="1" customBuiltin="1"/>
    <cellStyle name="Toelichting" xfId="72" xr:uid="{00000000-0005-0000-0000-000076000000}"/>
    <cellStyle name="Totaal" xfId="23" builtinId="25" hidden="1"/>
    <cellStyle name="Totaal" xfId="57" builtinId="25" hidden="1" customBuiltin="1"/>
    <cellStyle name="Uitvoer" xfId="96" builtinId="21" hidden="1" customBuiltin="1"/>
    <cellStyle name="Valuta" xfId="13" builtinId="4" hidden="1"/>
    <cellStyle name="Valuta [0]" xfId="14" builtinId="7" hidden="1"/>
    <cellStyle name="Verklarende tekst" xfId="98" builtinId="53" hidden="1" customBuiltin="1"/>
    <cellStyle name="Waarschuwingstekst" xfId="21" builtinId="11" hidden="1"/>
    <cellStyle name="Waarschuwingstekst" xfId="58" builtinId="11" hidden="1" customBuiltin="1"/>
  </cellStyles>
  <dxfs count="14">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indexed="42"/>
      </font>
      <fill>
        <patternFill>
          <bgColor indexed="42"/>
        </patternFill>
      </fill>
    </dxf>
    <dxf>
      <font>
        <condense val="0"/>
        <extend val="0"/>
        <color indexed="42"/>
      </font>
      <fill>
        <patternFill>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b/>
        <i val="0"/>
        <condense val="0"/>
        <extend val="0"/>
        <color indexed="10"/>
      </font>
    </dxf>
    <dxf>
      <font>
        <color auto="1"/>
      </font>
      <fill>
        <patternFill patternType="solid">
          <fgColor rgb="FF92D050"/>
          <bgColor rgb="FF92D050"/>
        </patternFill>
      </fill>
    </dxf>
    <dxf>
      <fill>
        <patternFill patternType="solid">
          <bgColor rgb="FFFF0000"/>
        </patternFill>
      </fill>
    </dxf>
  </dxfs>
  <tableStyles count="0" defaultTableStyle="TableStyleMedium2" defaultPivotStyle="PivotStyleLight16"/>
  <colors>
    <mruColors>
      <color rgb="FFCCFFCC"/>
      <color rgb="FFFFCC99"/>
      <color rgb="FFFFFFCC"/>
      <color rgb="FFCCC8D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3</xdr:row>
      <xdr:rowOff>133351</xdr:rowOff>
    </xdr:from>
    <xdr:to>
      <xdr:col>1</xdr:col>
      <xdr:colOff>1905000</xdr:colOff>
      <xdr:row>10</xdr:row>
      <xdr:rowOff>94480</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57175" y="685801"/>
          <a:ext cx="1838325" cy="10946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146850</xdr:colOff>
      <xdr:row>20</xdr:row>
      <xdr:rowOff>8005</xdr:rowOff>
    </xdr:from>
    <xdr:to>
      <xdr:col>12</xdr:col>
      <xdr:colOff>126850</xdr:colOff>
      <xdr:row>24</xdr:row>
      <xdr:rowOff>10828</xdr:rowOff>
    </xdr:to>
    <xdr:sp macro="" textlink="">
      <xdr:nvSpPr>
        <xdr:cNvPr id="2" name="Rechthoek 1">
          <a:extLst>
            <a:ext uri="{FF2B5EF4-FFF2-40B4-BE49-F238E27FC236}">
              <a16:creationId xmlns:a16="http://schemas.microsoft.com/office/drawing/2014/main" id="{00000000-0008-0000-0100-000002000000}"/>
            </a:ext>
          </a:extLst>
        </xdr:cNvPr>
        <xdr:cNvSpPr/>
      </xdr:nvSpPr>
      <xdr:spPr>
        <a:xfrm>
          <a:off x="5633250" y="3541780"/>
          <a:ext cx="1808800" cy="764823"/>
        </a:xfrm>
        <a:prstGeom prst="rect">
          <a:avLst/>
        </a:prstGeom>
        <a:solidFill>
          <a:srgbClr val="E5007D"/>
        </a:solidFill>
        <a:ln w="38100" cap="flat" cmpd="sng" algn="ctr">
          <a:solidFill>
            <a:srgbClr val="5F1F7A"/>
          </a:solidFill>
          <a:prstDash val="solid"/>
        </a:ln>
        <a:effectLst>
          <a:outerShdw blurRad="40000" dist="20000" dir="5400000" rotWithShape="0">
            <a:srgbClr val="000000">
              <a:alpha val="38000"/>
            </a:srgbClr>
          </a:outerShdw>
        </a:effectLst>
      </xdr:spPr>
      <xdr:txBody>
        <a:bodyPr vertOverflow="clip" horzOverflow="clip"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a:ea typeface="+mn-ea"/>
              <a:cs typeface="+mn-cs"/>
            </a:rPr>
            <a:t>Tarievenbladen </a:t>
          </a:r>
        </a:p>
        <a:p>
          <a:pPr marL="0" marR="0" lvl="0" indent="0" algn="ctr" defTabSz="914400" eaLnBrk="1" fontAlgn="auto" latinLnBrk="0" hangingPunct="1">
            <a:lnSpc>
              <a:spcPct val="100000"/>
            </a:lnSpc>
            <a:spcBef>
              <a:spcPts val="0"/>
            </a:spcBef>
            <a:spcAft>
              <a:spcPts val="0"/>
            </a:spcAft>
            <a:buClrTx/>
            <a:buSzTx/>
            <a:buFontTx/>
            <a:buNone/>
            <a:tabLst/>
            <a:defRPr/>
          </a:pPr>
          <a:r>
            <a:rPr lang="nl-NL" sz="1100" b="1" i="0" baseline="0">
              <a:solidFill>
                <a:schemeClr val="bg1"/>
              </a:solidFill>
              <a:effectLst/>
              <a:latin typeface="+mn-lt"/>
              <a:ea typeface="+mn-ea"/>
              <a:cs typeface="+mn-cs"/>
            </a:rPr>
            <a:t>(dit bestand)</a:t>
          </a:r>
          <a:endParaRPr lang="nl-NL" sz="1200">
            <a:solidFill>
              <a:schemeClr val="bg1"/>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nl-NL" sz="1200" b="1" i="0" u="none" strike="noStrike" kern="0" cap="none" spc="0" normalizeH="0" baseline="0" noProof="0">
            <a:ln>
              <a:noFill/>
            </a:ln>
            <a:solidFill>
              <a:srgbClr val="FFFFFF"/>
            </a:solidFill>
            <a:effectLst/>
            <a:uLnTx/>
            <a:uFillTx/>
            <a:latin typeface="Arial"/>
            <a:ea typeface="+mn-ea"/>
            <a:cs typeface="+mn-cs"/>
          </a:endParaRPr>
        </a:p>
      </xdr:txBody>
    </xdr:sp>
    <xdr:clientData/>
  </xdr:twoCellAnchor>
  <xdr:twoCellAnchor>
    <xdr:from>
      <xdr:col>5</xdr:col>
      <xdr:colOff>19051</xdr:colOff>
      <xdr:row>19</xdr:row>
      <xdr:rowOff>187280</xdr:rowOff>
    </xdr:from>
    <xdr:to>
      <xdr:col>8</xdr:col>
      <xdr:colOff>3283</xdr:colOff>
      <xdr:row>23</xdr:row>
      <xdr:rowOff>190105</xdr:rowOff>
    </xdr:to>
    <xdr:sp macro="" textlink="">
      <xdr:nvSpPr>
        <xdr:cNvPr id="3" name="Rechthoek 2">
          <a:extLst>
            <a:ext uri="{FF2B5EF4-FFF2-40B4-BE49-F238E27FC236}">
              <a16:creationId xmlns:a16="http://schemas.microsoft.com/office/drawing/2014/main" id="{00000000-0008-0000-0100-000003000000}"/>
            </a:ext>
          </a:extLst>
        </xdr:cNvPr>
        <xdr:cNvSpPr/>
      </xdr:nvSpPr>
      <xdr:spPr>
        <a:xfrm>
          <a:off x="3067051" y="3530555"/>
          <a:ext cx="1813032" cy="764825"/>
        </a:xfrm>
        <a:prstGeom prst="rect">
          <a:avLst/>
        </a:prstGeom>
        <a:solidFill>
          <a:srgbClr val="007FAE"/>
        </a:solidFill>
        <a:ln w="25400" cap="flat" cmpd="sng" algn="ctr">
          <a:solidFill>
            <a:srgbClr val="5F1F7A">
              <a:shade val="50000"/>
            </a:srgbClr>
          </a:solidFill>
          <a:prstDash val="solid"/>
        </a:ln>
        <a:effectLst/>
      </xdr:spPr>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a:ln>
                <a:noFill/>
              </a:ln>
              <a:solidFill>
                <a:srgbClr val="FFFFFF"/>
              </a:solidFill>
              <a:effectLst/>
              <a:uLnTx/>
              <a:uFillTx/>
              <a:latin typeface="Arial" panose="020B0604020202020204" pitchFamily="34" charset="0"/>
              <a:ea typeface="+mn-ea"/>
              <a:cs typeface="Arial" panose="020B0604020202020204" pitchFamily="34" charset="0"/>
            </a:rPr>
            <a:t>Totale inkomsten 2027</a:t>
          </a:r>
        </a:p>
      </xdr:txBody>
    </xdr:sp>
    <xdr:clientData/>
  </xdr:twoCellAnchor>
  <xdr:twoCellAnchor>
    <xdr:from>
      <xdr:col>3</xdr:col>
      <xdr:colOff>549007</xdr:colOff>
      <xdr:row>21</xdr:row>
      <xdr:rowOff>188693</xdr:rowOff>
    </xdr:from>
    <xdr:to>
      <xdr:col>5</xdr:col>
      <xdr:colOff>19051</xdr:colOff>
      <xdr:row>22</xdr:row>
      <xdr:rowOff>12620</xdr:rowOff>
    </xdr:to>
    <xdr:cxnSp macro="">
      <xdr:nvCxnSpPr>
        <xdr:cNvPr id="4" name="Rechte verbindingslijn met pijl 3">
          <a:extLst>
            <a:ext uri="{FF2B5EF4-FFF2-40B4-BE49-F238E27FC236}">
              <a16:creationId xmlns:a16="http://schemas.microsoft.com/office/drawing/2014/main" id="{00000000-0008-0000-0100-000004000000}"/>
            </a:ext>
          </a:extLst>
        </xdr:cNvPr>
        <xdr:cNvCxnSpPr>
          <a:stCxn id="6" idx="3"/>
          <a:endCxn id="3" idx="1"/>
        </xdr:cNvCxnSpPr>
      </xdr:nvCxnSpPr>
      <xdr:spPr>
        <a:xfrm flipV="1">
          <a:off x="2377807" y="3912968"/>
          <a:ext cx="689244" cy="14427"/>
        </a:xfrm>
        <a:prstGeom prst="straightConnector1">
          <a:avLst/>
        </a:prstGeom>
        <a:noFill/>
        <a:ln w="19050" cap="flat" cmpd="sng" algn="ctr">
          <a:solidFill>
            <a:srgbClr val="5F1F7A"/>
          </a:solidFill>
          <a:prstDash val="solid"/>
          <a:tailEnd type="arrow"/>
        </a:ln>
        <a:effectLst/>
      </xdr:spPr>
    </xdr:cxnSp>
    <xdr:clientData/>
  </xdr:twoCellAnchor>
  <xdr:twoCellAnchor>
    <xdr:from>
      <xdr:col>8</xdr:col>
      <xdr:colOff>3283</xdr:colOff>
      <xdr:row>21</xdr:row>
      <xdr:rowOff>188693</xdr:rowOff>
    </xdr:from>
    <xdr:to>
      <xdr:col>9</xdr:col>
      <xdr:colOff>146850</xdr:colOff>
      <xdr:row>22</xdr:row>
      <xdr:rowOff>9417</xdr:rowOff>
    </xdr:to>
    <xdr:cxnSp macro="">
      <xdr:nvCxnSpPr>
        <xdr:cNvPr id="5" name="Rechte verbindingslijn met pijl 4">
          <a:extLst>
            <a:ext uri="{FF2B5EF4-FFF2-40B4-BE49-F238E27FC236}">
              <a16:creationId xmlns:a16="http://schemas.microsoft.com/office/drawing/2014/main" id="{00000000-0008-0000-0100-000005000000}"/>
            </a:ext>
          </a:extLst>
        </xdr:cNvPr>
        <xdr:cNvCxnSpPr>
          <a:stCxn id="3" idx="3"/>
          <a:endCxn id="2" idx="1"/>
        </xdr:cNvCxnSpPr>
      </xdr:nvCxnSpPr>
      <xdr:spPr>
        <a:xfrm>
          <a:off x="4880083" y="3912968"/>
          <a:ext cx="753167" cy="11224"/>
        </a:xfrm>
        <a:prstGeom prst="straightConnector1">
          <a:avLst/>
        </a:prstGeom>
        <a:noFill/>
        <a:ln w="19050" cap="flat" cmpd="sng" algn="ctr">
          <a:solidFill>
            <a:srgbClr val="5F1F7A"/>
          </a:solidFill>
          <a:prstDash val="solid"/>
          <a:tailEnd type="arrow"/>
        </a:ln>
        <a:effectLst/>
      </xdr:spPr>
    </xdr:cxnSp>
    <xdr:clientData/>
  </xdr:twoCellAnchor>
  <xdr:twoCellAnchor>
    <xdr:from>
      <xdr:col>0</xdr:col>
      <xdr:colOff>179293</xdr:colOff>
      <xdr:row>20</xdr:row>
      <xdr:rowOff>33620</xdr:rowOff>
    </xdr:from>
    <xdr:to>
      <xdr:col>3</xdr:col>
      <xdr:colOff>549007</xdr:colOff>
      <xdr:row>23</xdr:row>
      <xdr:rowOff>182120</xdr:rowOff>
    </xdr:to>
    <xdr:sp macro="" textlink="">
      <xdr:nvSpPr>
        <xdr:cNvPr id="6" name="Rechthoek 5">
          <a:extLst>
            <a:ext uri="{FF2B5EF4-FFF2-40B4-BE49-F238E27FC236}">
              <a16:creationId xmlns:a16="http://schemas.microsoft.com/office/drawing/2014/main" id="{00000000-0008-0000-0100-000006000000}"/>
            </a:ext>
          </a:extLst>
        </xdr:cNvPr>
        <xdr:cNvSpPr/>
      </xdr:nvSpPr>
      <xdr:spPr>
        <a:xfrm>
          <a:off x="179293" y="3567395"/>
          <a:ext cx="2198514" cy="720000"/>
        </a:xfrm>
        <a:prstGeom prst="rect">
          <a:avLst/>
        </a:prstGeom>
        <a:solidFill>
          <a:srgbClr val="007FAE"/>
        </a:solidFill>
        <a:ln w="22225"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ctr" anchorCtr="1"/>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a:ea typeface="+mn-ea"/>
              <a:cs typeface="+mn-cs"/>
            </a:rPr>
            <a:t>Inkomstenberekening</a:t>
          </a:r>
          <a:endParaRPr kumimoji="0" lang="nl-NL" sz="1100" b="0" i="0" u="none" strike="noStrike" kern="0" cap="none" spc="0" normalizeH="0" baseline="0" noProof="0">
            <a:ln>
              <a:noFill/>
            </a:ln>
            <a:solidFill>
              <a:srgbClr val="5F1F7A"/>
            </a:solidFill>
            <a:effectLst/>
            <a:uLnTx/>
            <a:uFillTx/>
            <a:latin typeface="Arial"/>
            <a:ea typeface="+mn-ea"/>
            <a:cs typeface="+mn-cs"/>
          </a:endParaRPr>
        </a:p>
      </xdr:txBody>
    </xdr:sp>
    <xdr:clientData/>
  </xdr:twoCellAnchor>
  <xdr:twoCellAnchor>
    <xdr:from>
      <xdr:col>5</xdr:col>
      <xdr:colOff>22410</xdr:colOff>
      <xdr:row>12</xdr:row>
      <xdr:rowOff>78441</xdr:rowOff>
    </xdr:from>
    <xdr:to>
      <xdr:col>7</xdr:col>
      <xdr:colOff>635292</xdr:colOff>
      <xdr:row>16</xdr:row>
      <xdr:rowOff>81265</xdr:rowOff>
    </xdr:to>
    <xdr:sp macro="" textlink="">
      <xdr:nvSpPr>
        <xdr:cNvPr id="7" name="Stroomdiagram: Proces 6">
          <a:extLst>
            <a:ext uri="{FF2B5EF4-FFF2-40B4-BE49-F238E27FC236}">
              <a16:creationId xmlns:a16="http://schemas.microsoft.com/office/drawing/2014/main" id="{00000000-0008-0000-0100-000007000000}"/>
            </a:ext>
          </a:extLst>
        </xdr:cNvPr>
        <xdr:cNvSpPr/>
      </xdr:nvSpPr>
      <xdr:spPr>
        <a:xfrm>
          <a:off x="3070410" y="2088216"/>
          <a:ext cx="1803507" cy="764824"/>
        </a:xfrm>
        <a:prstGeom prst="flowChartProcess">
          <a:avLst/>
        </a:prstGeom>
        <a:solidFill>
          <a:srgbClr val="007FAE"/>
        </a:solidFill>
        <a:ln w="25400" cap="flat" cmpd="sng" algn="ctr">
          <a:solidFill>
            <a:srgbClr val="5F1F7A">
              <a:shade val="50000"/>
            </a:srgbClr>
          </a:solidFill>
          <a:prstDash val="solid"/>
        </a:ln>
        <a:effectLst/>
      </xdr:spPr>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panose="020B0604020202020204" pitchFamily="34" charset="0"/>
              <a:ea typeface="+mn-ea"/>
              <a:cs typeface="Arial" panose="020B0604020202020204" pitchFamily="34" charset="0"/>
            </a:rPr>
            <a:t>Input nacalculaties</a:t>
          </a:r>
        </a:p>
      </xdr:txBody>
    </xdr:sp>
    <xdr:clientData/>
  </xdr:twoCellAnchor>
  <xdr:twoCellAnchor>
    <xdr:from>
      <xdr:col>6</xdr:col>
      <xdr:colOff>314564</xdr:colOff>
      <xdr:row>16</xdr:row>
      <xdr:rowOff>81265</xdr:rowOff>
    </xdr:from>
    <xdr:to>
      <xdr:col>6</xdr:col>
      <xdr:colOff>318084</xdr:colOff>
      <xdr:row>19</xdr:row>
      <xdr:rowOff>187280</xdr:rowOff>
    </xdr:to>
    <xdr:cxnSp macro="">
      <xdr:nvCxnSpPr>
        <xdr:cNvPr id="8" name="Rechte verbindingslijn met pijl 7">
          <a:extLst>
            <a:ext uri="{FF2B5EF4-FFF2-40B4-BE49-F238E27FC236}">
              <a16:creationId xmlns:a16="http://schemas.microsoft.com/office/drawing/2014/main" id="{00000000-0008-0000-0100-000008000000}"/>
            </a:ext>
          </a:extLst>
        </xdr:cNvPr>
        <xdr:cNvCxnSpPr>
          <a:stCxn id="7" idx="2"/>
          <a:endCxn id="3" idx="0"/>
        </xdr:cNvCxnSpPr>
      </xdr:nvCxnSpPr>
      <xdr:spPr>
        <a:xfrm>
          <a:off x="3972164" y="2853040"/>
          <a:ext cx="3520" cy="677515"/>
        </a:xfrm>
        <a:prstGeom prst="straightConnector1">
          <a:avLst/>
        </a:prstGeom>
        <a:noFill/>
        <a:ln w="19050" cap="flat" cmpd="sng" algn="ctr">
          <a:solidFill>
            <a:srgbClr val="5F1F7A"/>
          </a:solidFill>
          <a:prstDash val="solid"/>
          <a:tailEnd type="arrow"/>
        </a:ln>
        <a:effectLst/>
      </xdr:spPr>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66675</xdr:colOff>
      <xdr:row>3</xdr:row>
      <xdr:rowOff>133351</xdr:rowOff>
    </xdr:from>
    <xdr:to>
      <xdr:col>1</xdr:col>
      <xdr:colOff>1905000</xdr:colOff>
      <xdr:row>10</xdr:row>
      <xdr:rowOff>94480</xdr:rowOff>
    </xdr:to>
    <xdr:pic>
      <xdr:nvPicPr>
        <xdr:cNvPr id="2" name="Afbeelding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257175" y="685801"/>
          <a:ext cx="1838325" cy="10946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sis.acm.local/sites/samenwerken/directies/de/de-werkruimtes/tarievenbesluiten-rnb-2019/Achtergrondinfo/16349_regionaal-netbeheerders-elektriciteit-2017-2021-so-bestan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sheetName val="Import gegevens --&gt;"/>
      <sheetName val="Categorie-indeling AD"/>
      <sheetName val="Import Volumes TD"/>
      <sheetName val="Import Tarieven TD 2016"/>
      <sheetName val="Import Volumekortingen TD"/>
      <sheetName val="Import Volumes Invoeding"/>
      <sheetName val="Data en standaardisatie AD --&gt;"/>
      <sheetName val="AD - PAV Cogas"/>
      <sheetName val="AD - PAV Enduris"/>
      <sheetName val="AD - PAV Enexis"/>
      <sheetName val="AD - PAV Liander"/>
      <sheetName val="AD - PAV RENDO"/>
      <sheetName val="AD - PAV Stedin"/>
      <sheetName val="AD - PAV Westland"/>
      <sheetName val="AD - PAV Endinet"/>
      <sheetName val="AD - PAV Endinet cf. Enexis"/>
      <sheetName val="AD - PAV FNOP-gebied"/>
      <sheetName val="AD - PAV FNOP-gebied cf.Liander"/>
      <sheetName val="AD - EAV Cogas"/>
      <sheetName val="AD - EAV Enduris"/>
      <sheetName val="AD - EAV Enexis"/>
      <sheetName val="AD - EAV Liander"/>
      <sheetName val="AD - EAV RENDO"/>
      <sheetName val="AD - EAV Stedin"/>
      <sheetName val="AD - EAV Westland"/>
      <sheetName val="AD - EAV Endinet"/>
      <sheetName val="AD - EAV Endinet cf. Enexis"/>
      <sheetName val="AD - EAV FNOP-gebied"/>
      <sheetName val="AD - EAV FNOP-gebied cf.Liander"/>
      <sheetName val="Berekeningen --&gt;"/>
      <sheetName val="Rekenvolumes TD"/>
      <sheetName val="Volumes Invoeding"/>
      <sheetName val="Overzicht volumes AD"/>
      <sheetName val="Wegingsfactoren"/>
      <sheetName val="SO voor Maatstaf"/>
      <sheetName val="Begininkomsten 2016"/>
      <sheetName val="SO voor PV over 2012-2015"/>
      <sheetName val="Bijdragen EAV"/>
      <sheetName val="Output BI, EAV en SO"/>
      <sheetName val="Output Rekenvolumes per RNB --&gt;"/>
      <sheetName val="Rekenvolumina Cogas"/>
      <sheetName val="Rekenvolumina Enduris"/>
      <sheetName val="Rekenvolumina Enexis"/>
      <sheetName val="Rekenvolumina Liander"/>
      <sheetName val="Rekenvolumina RENDO"/>
      <sheetName val="Rekenvolumina Stedin"/>
      <sheetName val="Rekenvolumina Westland"/>
    </sheetNames>
    <sheetDataSet>
      <sheetData sheetId="0"/>
      <sheetData sheetId="1"/>
      <sheetData sheetId="2">
        <row r="26">
          <cell r="B26" t="str">
            <v>A1</v>
          </cell>
        </row>
        <row r="27">
          <cell r="B27" t="str">
            <v>A2.1</v>
          </cell>
        </row>
        <row r="28">
          <cell r="B28" t="str">
            <v>A2.2</v>
          </cell>
        </row>
        <row r="29">
          <cell r="B29" t="str">
            <v>A3</v>
          </cell>
        </row>
        <row r="30">
          <cell r="B30" t="str">
            <v>A3, A4, A5</v>
          </cell>
        </row>
        <row r="31">
          <cell r="B31" t="str">
            <v>A6</v>
          </cell>
        </row>
        <row r="32">
          <cell r="B32" t="str">
            <v>PAV Meerlengte 3-10 MVA</v>
          </cell>
        </row>
        <row r="33">
          <cell r="B33" t="str">
            <v>&lt; leeg &gt;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CCC8D9"/>
  </sheetPr>
  <dimension ref="B2:C37"/>
  <sheetViews>
    <sheetView showGridLines="0" tabSelected="1" zoomScale="70" zoomScaleNormal="70" workbookViewId="0">
      <pane ySplit="3" topLeftCell="A4" activePane="bottomLeft" state="frozen"/>
      <selection activeCell="M20" sqref="M20"/>
      <selection pane="bottomLeft" activeCell="C47" sqref="C47"/>
    </sheetView>
  </sheetViews>
  <sheetFormatPr defaultColWidth="9.140625" defaultRowHeight="12.75"/>
  <cols>
    <col min="1" max="1" width="4" style="63" customWidth="1"/>
    <col min="2" max="2" width="39.85546875" style="63" customWidth="1"/>
    <col min="3" max="3" width="91.85546875" style="63" customWidth="1"/>
    <col min="4" max="16384" width="9.140625" style="63"/>
  </cols>
  <sheetData>
    <row r="2" spans="2:3" s="111" customFormat="1" ht="18">
      <c r="B2" s="111" t="s">
        <v>261</v>
      </c>
    </row>
    <row r="13" spans="2:3" s="129" customFormat="1">
      <c r="B13" s="129" t="s">
        <v>0</v>
      </c>
    </row>
    <row r="15" spans="2:3">
      <c r="B15" s="107" t="s">
        <v>1</v>
      </c>
      <c r="C15" s="107" t="s">
        <v>262</v>
      </c>
    </row>
    <row r="16" spans="2:3">
      <c r="B16" s="107" t="s">
        <v>2</v>
      </c>
      <c r="C16" s="107" t="s">
        <v>261</v>
      </c>
    </row>
    <row r="17" spans="2:3">
      <c r="B17" s="107" t="s">
        <v>3</v>
      </c>
      <c r="C17" s="107"/>
    </row>
    <row r="18" spans="2:3">
      <c r="B18" s="107" t="s">
        <v>4</v>
      </c>
      <c r="C18" s="107" t="s">
        <v>263</v>
      </c>
    </row>
    <row r="19" spans="2:3">
      <c r="B19" s="107" t="s">
        <v>5</v>
      </c>
      <c r="C19" s="107"/>
    </row>
    <row r="20" spans="2:3">
      <c r="B20" s="107" t="s">
        <v>6</v>
      </c>
      <c r="C20" s="107"/>
    </row>
    <row r="21" spans="2:3">
      <c r="B21" s="107" t="s">
        <v>7</v>
      </c>
      <c r="C21" s="107" t="s">
        <v>264</v>
      </c>
    </row>
    <row r="22" spans="2:3">
      <c r="B22" s="107" t="s">
        <v>8</v>
      </c>
      <c r="C22" s="107"/>
    </row>
    <row r="25" spans="2:3" s="129" customFormat="1">
      <c r="B25" s="129" t="s">
        <v>9</v>
      </c>
    </row>
    <row r="27" spans="2:3">
      <c r="B27" s="107" t="s">
        <v>10</v>
      </c>
      <c r="C27" s="107" t="s">
        <v>233</v>
      </c>
    </row>
    <row r="28" spans="2:3">
      <c r="B28" s="107" t="s">
        <v>11</v>
      </c>
      <c r="C28" s="107" t="s">
        <v>233</v>
      </c>
    </row>
    <row r="29" spans="2:3" ht="25.5">
      <c r="B29" s="107" t="s">
        <v>12</v>
      </c>
      <c r="C29" s="107" t="s">
        <v>229</v>
      </c>
    </row>
    <row r="30" spans="2:3">
      <c r="B30" s="107" t="s">
        <v>61</v>
      </c>
      <c r="C30" s="107" t="s">
        <v>233</v>
      </c>
    </row>
    <row r="31" spans="2:3">
      <c r="B31" s="107" t="s">
        <v>13</v>
      </c>
      <c r="C31" s="107"/>
    </row>
    <row r="32" spans="2:3">
      <c r="B32" s="107" t="s">
        <v>8</v>
      </c>
      <c r="C32" s="107"/>
    </row>
    <row r="35" spans="2:2" s="129" customFormat="1">
      <c r="B35" s="129" t="s">
        <v>15</v>
      </c>
    </row>
    <row r="37" spans="2:2">
      <c r="B37" s="63" t="s">
        <v>198</v>
      </c>
    </row>
  </sheetData>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CCC8D9"/>
  </sheetPr>
  <dimension ref="B2:R57"/>
  <sheetViews>
    <sheetView showGridLines="0" zoomScale="85" zoomScaleNormal="85" workbookViewId="0">
      <pane ySplit="3" topLeftCell="A4" activePane="bottomLeft" state="frozen"/>
      <selection activeCell="M20" sqref="M20"/>
      <selection pane="bottomLeft" activeCell="X43" sqref="X43"/>
    </sheetView>
  </sheetViews>
  <sheetFormatPr defaultColWidth="9.140625" defaultRowHeight="12.75"/>
  <cols>
    <col min="1" max="1" width="4" style="63" customWidth="1"/>
    <col min="2" max="2" width="19.140625" style="63" customWidth="1"/>
    <col min="3" max="3" width="9.5703125" style="63" customWidth="1"/>
    <col min="4" max="4" width="11.85546875" style="63" customWidth="1"/>
    <col min="5" max="5" width="10.42578125" style="63" customWidth="1"/>
    <col min="6" max="6" width="13.5703125" style="63" customWidth="1"/>
    <col min="7" max="7" width="11.5703125" style="63" customWidth="1"/>
    <col min="8" max="16384" width="9.140625" style="63"/>
  </cols>
  <sheetData>
    <row r="2" spans="2:18" s="111" customFormat="1" ht="18">
      <c r="B2" s="111" t="s">
        <v>222</v>
      </c>
    </row>
    <row r="4" spans="2:18" s="129" customFormat="1">
      <c r="B4" s="129" t="s">
        <v>16</v>
      </c>
    </row>
    <row r="6" spans="2:18">
      <c r="B6" s="63" t="s">
        <v>238</v>
      </c>
    </row>
    <row r="7" spans="2:18">
      <c r="B7" s="63" t="s">
        <v>178</v>
      </c>
      <c r="H7" s="106"/>
    </row>
    <row r="8" spans="2:18">
      <c r="B8" s="63" t="s">
        <v>239</v>
      </c>
    </row>
    <row r="10" spans="2:18" s="129" customFormat="1">
      <c r="B10" s="129" t="s">
        <v>55</v>
      </c>
    </row>
    <row r="13" spans="2:18" s="134" customFormat="1" ht="15"/>
    <row r="14" spans="2:18" s="134" customFormat="1" ht="15">
      <c r="B14" s="135"/>
      <c r="C14" s="135"/>
      <c r="D14" s="135"/>
      <c r="E14" s="135"/>
      <c r="F14" s="135"/>
      <c r="G14" s="135"/>
      <c r="H14" s="135"/>
      <c r="I14" s="135"/>
      <c r="J14" s="135"/>
      <c r="K14" s="135"/>
      <c r="L14" s="135"/>
      <c r="M14" s="135"/>
      <c r="N14" s="135"/>
      <c r="O14" s="135"/>
      <c r="P14" s="135"/>
      <c r="Q14" s="135"/>
      <c r="R14" s="135"/>
    </row>
    <row r="15" spans="2:18" s="134" customFormat="1" ht="15">
      <c r="B15" s="135"/>
      <c r="C15" s="135"/>
      <c r="D15" s="135"/>
      <c r="E15" s="135"/>
      <c r="F15" s="135"/>
      <c r="G15" s="135"/>
      <c r="H15" s="135"/>
      <c r="I15" s="135"/>
      <c r="J15" s="135"/>
      <c r="K15" s="135"/>
      <c r="L15" s="135"/>
      <c r="M15" s="135"/>
      <c r="N15" s="135"/>
      <c r="O15" s="135"/>
      <c r="P15" s="135"/>
      <c r="Q15" s="135"/>
      <c r="R15" s="135"/>
    </row>
    <row r="16" spans="2:18" s="134" customFormat="1" ht="15">
      <c r="B16" s="135"/>
      <c r="C16" s="135"/>
      <c r="D16" s="135"/>
      <c r="E16" s="135"/>
      <c r="F16" s="135"/>
      <c r="G16" s="135"/>
      <c r="H16" s="135"/>
      <c r="I16" s="135"/>
      <c r="J16" s="135"/>
      <c r="K16" s="135"/>
      <c r="L16" s="135"/>
      <c r="M16" s="135"/>
      <c r="N16" s="135"/>
      <c r="O16" s="135"/>
      <c r="P16" s="135"/>
      <c r="Q16" s="135"/>
      <c r="R16" s="135"/>
    </row>
    <row r="17" spans="2:18" s="134" customFormat="1" ht="15">
      <c r="B17" s="135"/>
      <c r="C17" s="135"/>
      <c r="D17" s="135"/>
      <c r="E17" s="135"/>
      <c r="F17" s="135"/>
      <c r="G17" s="135"/>
      <c r="H17" s="135"/>
      <c r="I17" s="135"/>
      <c r="J17" s="135"/>
      <c r="K17" s="135"/>
      <c r="L17" s="135"/>
      <c r="M17" s="135"/>
      <c r="N17" s="135"/>
      <c r="O17" s="135"/>
      <c r="P17" s="135"/>
      <c r="Q17" s="135"/>
      <c r="R17" s="135"/>
    </row>
    <row r="18" spans="2:18" s="134" customFormat="1" ht="15">
      <c r="B18" s="135"/>
      <c r="C18" s="135"/>
      <c r="D18" s="135"/>
      <c r="E18" s="135"/>
      <c r="F18" s="135"/>
      <c r="G18" s="135"/>
      <c r="H18" s="135"/>
      <c r="I18" s="135"/>
      <c r="J18" s="135"/>
      <c r="K18" s="135"/>
      <c r="L18" s="135"/>
      <c r="M18" s="135"/>
      <c r="N18" s="135"/>
      <c r="O18" s="135"/>
      <c r="P18" s="135"/>
      <c r="Q18" s="135"/>
      <c r="R18" s="135"/>
    </row>
    <row r="19" spans="2:18" s="134" customFormat="1" ht="15">
      <c r="B19" s="135"/>
      <c r="C19" s="135"/>
      <c r="D19" s="135"/>
      <c r="E19" s="135"/>
      <c r="F19" s="135"/>
      <c r="G19" s="135"/>
      <c r="H19" s="135"/>
      <c r="I19" s="135"/>
      <c r="J19" s="135"/>
      <c r="K19" s="135"/>
      <c r="L19" s="135"/>
      <c r="M19" s="135"/>
      <c r="N19" s="135"/>
      <c r="O19" s="135"/>
      <c r="P19" s="135"/>
      <c r="Q19" s="135"/>
      <c r="R19" s="135"/>
    </row>
    <row r="20" spans="2:18" s="134" customFormat="1" ht="15">
      <c r="B20" s="135"/>
      <c r="C20" s="135"/>
      <c r="D20" s="135"/>
      <c r="E20" s="135"/>
      <c r="F20" s="135"/>
      <c r="G20" s="135"/>
      <c r="H20" s="135"/>
      <c r="I20" s="135"/>
      <c r="J20" s="135"/>
      <c r="K20" s="135"/>
      <c r="L20" s="135"/>
      <c r="M20" s="135"/>
      <c r="N20" s="135"/>
      <c r="O20" s="135"/>
      <c r="P20" s="135"/>
      <c r="Q20" s="135"/>
      <c r="R20" s="135"/>
    </row>
    <row r="21" spans="2:18" s="134" customFormat="1" ht="15">
      <c r="B21" s="135"/>
      <c r="C21" s="135"/>
      <c r="D21" s="135"/>
      <c r="E21" s="135"/>
      <c r="F21" s="135"/>
      <c r="G21" s="135"/>
      <c r="H21" s="135"/>
      <c r="I21" s="135"/>
      <c r="J21" s="135"/>
      <c r="K21" s="135"/>
      <c r="L21" s="135"/>
      <c r="M21" s="135"/>
      <c r="N21" s="135"/>
      <c r="O21" s="135"/>
      <c r="P21" s="135"/>
      <c r="Q21" s="135"/>
      <c r="R21" s="135"/>
    </row>
    <row r="22" spans="2:18" s="134" customFormat="1" ht="15">
      <c r="B22" s="135"/>
      <c r="C22" s="135"/>
      <c r="D22" s="135"/>
      <c r="E22" s="135"/>
      <c r="F22" s="135"/>
      <c r="G22" s="135"/>
      <c r="H22" s="135"/>
      <c r="I22" s="135"/>
      <c r="J22" s="135"/>
      <c r="K22" s="135"/>
      <c r="L22" s="135"/>
      <c r="M22" s="135"/>
      <c r="N22" s="135"/>
      <c r="O22" s="135"/>
      <c r="P22" s="135"/>
      <c r="Q22" s="135"/>
      <c r="R22" s="135"/>
    </row>
    <row r="23" spans="2:18" s="134" customFormat="1" ht="15">
      <c r="B23" s="135"/>
      <c r="C23" s="135"/>
      <c r="D23" s="135"/>
      <c r="E23" s="135"/>
      <c r="F23" s="135"/>
      <c r="G23" s="135"/>
      <c r="H23" s="135"/>
      <c r="I23" s="135"/>
      <c r="J23" s="135"/>
      <c r="K23" s="135"/>
      <c r="L23" s="135"/>
      <c r="M23" s="135"/>
      <c r="N23" s="135"/>
      <c r="O23" s="135"/>
      <c r="P23" s="135"/>
      <c r="Q23" s="135"/>
      <c r="R23" s="135"/>
    </row>
    <row r="24" spans="2:18" s="134" customFormat="1" ht="15">
      <c r="B24" s="135"/>
      <c r="C24" s="135"/>
      <c r="D24" s="135"/>
      <c r="E24" s="135"/>
      <c r="F24" s="135"/>
      <c r="G24" s="135"/>
      <c r="H24" s="135"/>
      <c r="I24" s="135"/>
      <c r="J24" s="135"/>
      <c r="K24" s="135"/>
      <c r="L24" s="135"/>
      <c r="M24" s="135"/>
      <c r="N24" s="135"/>
      <c r="O24" s="135"/>
      <c r="P24" s="135"/>
      <c r="Q24" s="135"/>
      <c r="R24" s="135"/>
    </row>
    <row r="25" spans="2:18" s="134" customFormat="1" ht="15">
      <c r="B25" s="135"/>
      <c r="C25" s="135"/>
      <c r="D25" s="135"/>
      <c r="E25" s="135"/>
      <c r="F25" s="135"/>
      <c r="G25" s="135"/>
      <c r="H25" s="135"/>
      <c r="I25" s="135"/>
      <c r="J25" s="135"/>
      <c r="K25" s="135"/>
      <c r="L25" s="135"/>
      <c r="M25" s="135"/>
      <c r="N25" s="135"/>
      <c r="O25" s="135"/>
      <c r="P25" s="135"/>
      <c r="Q25" s="135"/>
      <c r="R25" s="135"/>
    </row>
    <row r="27" spans="2:18" s="129" customFormat="1">
      <c r="B27" s="129" t="s">
        <v>17</v>
      </c>
    </row>
    <row r="29" spans="2:18">
      <c r="B29" s="124" t="s">
        <v>42</v>
      </c>
      <c r="D29" s="124" t="s">
        <v>18</v>
      </c>
      <c r="F29" s="102"/>
    </row>
    <row r="31" spans="2:18">
      <c r="B31" s="105">
        <v>123</v>
      </c>
      <c r="D31" s="63" t="s">
        <v>50</v>
      </c>
    </row>
    <row r="32" spans="2:18">
      <c r="B32" s="104">
        <f>B31</f>
        <v>123</v>
      </c>
      <c r="D32" s="63" t="s">
        <v>19</v>
      </c>
    </row>
    <row r="33" spans="2:7">
      <c r="B33" s="103">
        <f>B32+B31</f>
        <v>246</v>
      </c>
      <c r="D33" s="63" t="s">
        <v>20</v>
      </c>
    </row>
    <row r="34" spans="2:7">
      <c r="B34" s="108">
        <f>B32+B33</f>
        <v>369</v>
      </c>
      <c r="D34" s="63" t="s">
        <v>49</v>
      </c>
      <c r="E34" s="102"/>
      <c r="F34" s="102"/>
    </row>
    <row r="35" spans="2:7">
      <c r="B35" s="101"/>
      <c r="D35" s="63" t="s">
        <v>21</v>
      </c>
      <c r="E35" s="102"/>
    </row>
    <row r="37" spans="2:7">
      <c r="B37" s="125" t="s">
        <v>22</v>
      </c>
    </row>
    <row r="38" spans="2:7">
      <c r="B38" s="100">
        <f>B34+16</f>
        <v>385</v>
      </c>
      <c r="D38" s="63" t="s">
        <v>23</v>
      </c>
    </row>
    <row r="39" spans="2:7">
      <c r="B39" s="109">
        <f>B32*PI()</f>
        <v>386.41589639154455</v>
      </c>
      <c r="C39" s="99"/>
      <c r="D39" s="63" t="s">
        <v>24</v>
      </c>
    </row>
    <row r="40" spans="2:7">
      <c r="B40" s="99"/>
      <c r="C40" s="99"/>
    </row>
    <row r="41" spans="2:7">
      <c r="B41" s="125" t="s">
        <v>25</v>
      </c>
      <c r="C41" s="98"/>
    </row>
    <row r="42" spans="2:7">
      <c r="B42" s="97">
        <v>123</v>
      </c>
      <c r="C42" s="98"/>
      <c r="D42" s="63" t="s">
        <v>26</v>
      </c>
      <c r="G42" s="102"/>
    </row>
    <row r="43" spans="2:7">
      <c r="B43" s="96">
        <v>124</v>
      </c>
      <c r="C43" s="98"/>
      <c r="D43" s="63" t="s">
        <v>27</v>
      </c>
    </row>
    <row r="44" spans="2:7">
      <c r="B44" s="95">
        <f>B42-B43</f>
        <v>-1</v>
      </c>
      <c r="C44" s="94"/>
      <c r="D44" s="63" t="s">
        <v>54</v>
      </c>
    </row>
    <row r="47" spans="2:7">
      <c r="B47" s="124" t="s">
        <v>37</v>
      </c>
    </row>
    <row r="48" spans="2:7">
      <c r="B48" s="93"/>
    </row>
    <row r="49" spans="2:4">
      <c r="B49" s="125" t="s">
        <v>43</v>
      </c>
    </row>
    <row r="50" spans="2:4">
      <c r="B50" s="92" t="s">
        <v>36</v>
      </c>
      <c r="D50" s="63" t="s">
        <v>46</v>
      </c>
    </row>
    <row r="51" spans="2:4">
      <c r="B51" s="91" t="s">
        <v>34</v>
      </c>
      <c r="D51" s="63" t="s">
        <v>38</v>
      </c>
    </row>
    <row r="52" spans="2:4">
      <c r="B52" s="90" t="s">
        <v>35</v>
      </c>
      <c r="D52" s="63" t="s">
        <v>39</v>
      </c>
    </row>
    <row r="53" spans="2:4">
      <c r="B53" s="89" t="s">
        <v>35</v>
      </c>
      <c r="D53" s="63" t="s">
        <v>41</v>
      </c>
    </row>
    <row r="55" spans="2:4">
      <c r="B55" s="125" t="s">
        <v>45</v>
      </c>
    </row>
    <row r="56" spans="2:4">
      <c r="B56" s="88" t="s">
        <v>40</v>
      </c>
      <c r="D56" s="63" t="s">
        <v>47</v>
      </c>
    </row>
    <row r="57" spans="2:4">
      <c r="B57" s="87" t="s">
        <v>44</v>
      </c>
      <c r="D57" s="63" t="s">
        <v>48</v>
      </c>
    </row>
  </sheetData>
  <pageMargins left="0.75" right="0.75" top="1" bottom="1" header="0.5" footer="0.5"/>
  <pageSetup paperSize="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CCC8D9"/>
  </sheetPr>
  <dimension ref="B2:G13"/>
  <sheetViews>
    <sheetView showGridLines="0" zoomScale="85" zoomScaleNormal="85" workbookViewId="0">
      <pane ySplit="3" topLeftCell="A4" activePane="bottomLeft" state="frozen"/>
      <selection activeCell="M20" sqref="M20"/>
      <selection pane="bottomLeft" activeCell="C25" sqref="C25"/>
    </sheetView>
  </sheetViews>
  <sheetFormatPr defaultColWidth="9.140625" defaultRowHeight="12.75"/>
  <cols>
    <col min="1" max="1" width="4" style="63" customWidth="1"/>
    <col min="2" max="2" width="7.5703125" style="63" customWidth="1"/>
    <col min="3" max="3" width="35.140625" style="63" customWidth="1"/>
    <col min="4" max="4" width="61.85546875" style="63" customWidth="1"/>
    <col min="5" max="5" width="90.5703125" style="63" customWidth="1"/>
    <col min="6" max="6" width="4.5703125" style="63" customWidth="1"/>
    <col min="7" max="7" width="43.42578125" style="63" customWidth="1"/>
    <col min="8" max="8" width="28.5703125" style="63" customWidth="1"/>
    <col min="9" max="9" width="18.42578125" style="63" customWidth="1"/>
    <col min="10" max="11" width="58.42578125" style="63" customWidth="1"/>
    <col min="12" max="16384" width="9.140625" style="63"/>
  </cols>
  <sheetData>
    <row r="2" spans="2:7" s="111" customFormat="1" ht="18">
      <c r="B2" s="111" t="s">
        <v>223</v>
      </c>
    </row>
    <row r="4" spans="2:7" s="129" customFormat="1">
      <c r="B4" s="129" t="s">
        <v>28</v>
      </c>
    </row>
    <row r="6" spans="2:7">
      <c r="B6" s="125" t="s">
        <v>59</v>
      </c>
      <c r="G6" s="110"/>
    </row>
    <row r="7" spans="2:7">
      <c r="B7" s="125" t="s">
        <v>60</v>
      </c>
    </row>
    <row r="9" spans="2:7">
      <c r="B9" s="138" t="s">
        <v>51</v>
      </c>
      <c r="C9" s="138" t="s">
        <v>52</v>
      </c>
      <c r="D9" s="138" t="s">
        <v>53</v>
      </c>
      <c r="E9" s="138" t="s">
        <v>56</v>
      </c>
    </row>
    <row r="10" spans="2:7">
      <c r="B10" s="86"/>
      <c r="C10" s="86" t="s">
        <v>58</v>
      </c>
      <c r="D10" s="86" t="s">
        <v>29</v>
      </c>
      <c r="E10" s="86" t="s">
        <v>57</v>
      </c>
    </row>
    <row r="11" spans="2:7">
      <c r="B11" s="85">
        <v>1</v>
      </c>
      <c r="C11" s="85" t="s">
        <v>278</v>
      </c>
      <c r="D11" s="85"/>
      <c r="E11" s="85"/>
    </row>
    <row r="12" spans="2:7">
      <c r="B12" s="85">
        <v>2</v>
      </c>
      <c r="C12" s="85" t="s">
        <v>265</v>
      </c>
      <c r="D12" s="85"/>
      <c r="E12" s="85"/>
    </row>
    <row r="13" spans="2:7">
      <c r="B13" s="85">
        <v>3</v>
      </c>
      <c r="C13" s="85" t="s">
        <v>276</v>
      </c>
      <c r="D13" s="85" t="s">
        <v>240</v>
      </c>
      <c r="E13" s="85"/>
    </row>
  </sheetData>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0" tint="-4.9989318521683403E-2"/>
  </sheetPr>
  <dimension ref="A1"/>
  <sheetViews>
    <sheetView showGridLines="0" zoomScale="85" zoomScaleNormal="85" workbookViewId="0">
      <selection activeCell="K26" sqref="K26"/>
    </sheetView>
  </sheetViews>
  <sheetFormatPr defaultColWidth="9.140625" defaultRowHeight="12.75"/>
  <cols>
    <col min="1" max="16384" width="9.140625" style="132"/>
  </cols>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CCFFCC"/>
  </sheetPr>
  <dimension ref="B2:C42"/>
  <sheetViews>
    <sheetView showGridLines="0" zoomScale="90" zoomScaleNormal="90" workbookViewId="0">
      <pane ySplit="3" topLeftCell="A13" activePane="bottomLeft" state="frozen"/>
      <selection activeCell="M20" sqref="M20"/>
      <selection pane="bottomLeft" activeCell="B30" sqref="B30:C30"/>
    </sheetView>
  </sheetViews>
  <sheetFormatPr defaultRowHeight="12.75"/>
  <cols>
    <col min="1" max="1" width="4" customWidth="1"/>
    <col min="2" max="2" width="39.85546875" customWidth="1"/>
    <col min="3" max="3" width="91.85546875" customWidth="1"/>
  </cols>
  <sheetData>
    <row r="2" spans="2:3" s="117" customFormat="1" ht="18">
      <c r="B2" s="111" t="s">
        <v>189</v>
      </c>
    </row>
    <row r="6" spans="2:3">
      <c r="B6" s="130"/>
    </row>
    <row r="13" spans="2:3" s="116" customFormat="1">
      <c r="B13" s="116" t="s">
        <v>189</v>
      </c>
    </row>
    <row r="15" spans="2:3">
      <c r="B15" s="115" t="s">
        <v>190</v>
      </c>
      <c r="C15" s="162" t="s">
        <v>338</v>
      </c>
    </row>
    <row r="17" spans="2:3">
      <c r="B17" s="113" t="s">
        <v>191</v>
      </c>
      <c r="C17" s="114"/>
    </row>
    <row r="18" spans="2:3">
      <c r="B18" s="113" t="s">
        <v>192</v>
      </c>
      <c r="C18" s="114" t="s">
        <v>317</v>
      </c>
    </row>
    <row r="19" spans="2:3">
      <c r="B19" s="113" t="s">
        <v>193</v>
      </c>
      <c r="C19" s="114" t="s">
        <v>318</v>
      </c>
    </row>
    <row r="20" spans="2:3">
      <c r="B20" s="113" t="s">
        <v>194</v>
      </c>
      <c r="C20" s="114" t="s">
        <v>319</v>
      </c>
    </row>
    <row r="21" spans="2:3">
      <c r="B21" s="113" t="s">
        <v>195</v>
      </c>
      <c r="C21" s="114" t="s">
        <v>320</v>
      </c>
    </row>
    <row r="22" spans="2:3">
      <c r="B22" s="113" t="s">
        <v>180</v>
      </c>
      <c r="C22" s="163"/>
    </row>
    <row r="23" spans="2:3">
      <c r="B23" s="113" t="s">
        <v>181</v>
      </c>
      <c r="C23" s="163"/>
    </row>
    <row r="24" spans="2:3">
      <c r="B24" s="113" t="s">
        <v>196</v>
      </c>
      <c r="C24" s="163"/>
    </row>
    <row r="27" spans="2:3" s="116" customFormat="1">
      <c r="B27" s="116" t="s">
        <v>14</v>
      </c>
    </row>
    <row r="29" spans="2:3">
      <c r="B29" s="124" t="s">
        <v>180</v>
      </c>
      <c r="C29" s="124" t="s">
        <v>181</v>
      </c>
    </row>
    <row r="30" spans="2:3">
      <c r="B30" s="163"/>
      <c r="C30" s="163"/>
    </row>
    <row r="32" spans="2:3">
      <c r="B32" t="s">
        <v>182</v>
      </c>
    </row>
    <row r="33" spans="2:2">
      <c r="B33" t="s">
        <v>183</v>
      </c>
    </row>
    <row r="34" spans="2:2">
      <c r="B34" t="s">
        <v>184</v>
      </c>
    </row>
    <row r="35" spans="2:2">
      <c r="B35" t="s">
        <v>185</v>
      </c>
    </row>
    <row r="36" spans="2:2">
      <c r="B36" t="s">
        <v>186</v>
      </c>
    </row>
    <row r="39" spans="2:2" s="116" customFormat="1">
      <c r="B39" s="116" t="s">
        <v>15</v>
      </c>
    </row>
    <row r="41" spans="2:2">
      <c r="B41" t="s">
        <v>197</v>
      </c>
    </row>
    <row r="42" spans="2:2">
      <c r="B42" t="s">
        <v>187</v>
      </c>
    </row>
  </sheetData>
  <pageMargins left="0.75" right="0.75" top="1" bottom="1" header="0.5" footer="0.5"/>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CCFFCC"/>
  </sheetPr>
  <dimension ref="B2:V202"/>
  <sheetViews>
    <sheetView showGridLines="0" zoomScale="85" zoomScaleNormal="85" workbookViewId="0">
      <pane xSplit="5" ySplit="16" topLeftCell="J17" activePane="bottomRight" state="frozen"/>
      <selection activeCell="M20" sqref="M20"/>
      <selection pane="topRight" activeCell="M20" sqref="M20"/>
      <selection pane="bottomLeft" activeCell="M20" sqref="M20"/>
      <selection pane="bottomRight"/>
    </sheetView>
  </sheetViews>
  <sheetFormatPr defaultColWidth="9.140625" defaultRowHeight="12.75"/>
  <cols>
    <col min="1" max="1" width="4" style="63" customWidth="1"/>
    <col min="2" max="2" width="70.140625" style="63" customWidth="1"/>
    <col min="3" max="3" width="4.5703125" style="63" customWidth="1"/>
    <col min="4" max="4" width="28.85546875" style="63" customWidth="1"/>
    <col min="5" max="5" width="4.5703125" style="63" customWidth="1"/>
    <col min="6" max="6" width="2.5703125" style="63" customWidth="1"/>
    <col min="7" max="7" width="12.5703125" style="63" customWidth="1"/>
    <col min="8" max="8" width="2.5703125" style="63" customWidth="1"/>
    <col min="9" max="9" width="25" style="63" bestFit="1" customWidth="1"/>
    <col min="10" max="10" width="2.5703125" style="63" customWidth="1"/>
    <col min="11" max="11" width="14.5703125" style="63" customWidth="1"/>
    <col min="12" max="12" width="2.5703125" style="63" customWidth="1"/>
    <col min="13" max="13" width="18.42578125" style="63" bestFit="1" customWidth="1"/>
    <col min="14" max="14" width="2.5703125" style="63" customWidth="1"/>
    <col min="15" max="15" width="12.5703125" style="63" customWidth="1"/>
    <col min="16" max="16" width="2.5703125" style="63" customWidth="1"/>
    <col min="17" max="17" width="17.140625" style="63" customWidth="1"/>
    <col min="18" max="18" width="24" style="63" bestFit="1" customWidth="1"/>
    <col min="19" max="19" width="2.5703125" style="63" customWidth="1"/>
    <col min="20" max="20" width="36.42578125" style="63" bestFit="1" customWidth="1"/>
    <col min="21" max="34" width="13.5703125" style="63" customWidth="1"/>
    <col min="35" max="16384" width="9.140625" style="63"/>
  </cols>
  <sheetData>
    <row r="2" spans="2:17" s="131" customFormat="1" ht="18">
      <c r="B2" s="131" t="s">
        <v>241</v>
      </c>
    </row>
    <row r="4" spans="2:17">
      <c r="B4" s="124" t="s">
        <v>32</v>
      </c>
      <c r="C4" s="93"/>
      <c r="D4" s="93"/>
    </row>
    <row r="5" spans="2:17">
      <c r="B5" s="63" t="s">
        <v>298</v>
      </c>
      <c r="G5" s="72"/>
      <c r="K5" s="72"/>
    </row>
    <row r="6" spans="2:17">
      <c r="G6" s="72"/>
      <c r="K6" s="72"/>
    </row>
    <row r="7" spans="2:17">
      <c r="G7" s="72"/>
    </row>
    <row r="8" spans="2:17">
      <c r="G8" s="72"/>
    </row>
    <row r="9" spans="2:17">
      <c r="B9" s="124" t="s">
        <v>74</v>
      </c>
      <c r="G9" s="72"/>
    </row>
    <row r="10" spans="2:17">
      <c r="B10" s="63" t="s">
        <v>78</v>
      </c>
      <c r="D10" s="32" t="str">
        <f>'Controles ACM'!I38</f>
        <v>REKENVOLUME VOLDOET</v>
      </c>
      <c r="G10" s="72"/>
    </row>
    <row r="11" spans="2:17">
      <c r="B11" s="63" t="s">
        <v>70</v>
      </c>
      <c r="D11" s="32" t="str">
        <f>'Controles ACM'!I30</f>
        <v>TARIEVENVOORSTEL VOLDOET</v>
      </c>
      <c r="G11" s="72"/>
    </row>
    <row r="12" spans="2:17">
      <c r="B12" s="63" t="s">
        <v>79</v>
      </c>
      <c r="D12" s="31">
        <f>'Controles ACM'!I28</f>
        <v>1390.2442359924316</v>
      </c>
    </row>
    <row r="15" spans="2:17" s="129" customFormat="1">
      <c r="B15" s="129" t="s">
        <v>242</v>
      </c>
      <c r="G15" s="129" t="s">
        <v>30</v>
      </c>
      <c r="I15" s="129" t="s">
        <v>172</v>
      </c>
      <c r="K15" s="129" t="s">
        <v>62</v>
      </c>
      <c r="M15" s="129" t="s">
        <v>30</v>
      </c>
      <c r="O15" s="129" t="s">
        <v>63</v>
      </c>
      <c r="Q15" s="129" t="s">
        <v>80</v>
      </c>
    </row>
    <row r="18" spans="2:22" s="129" customFormat="1">
      <c r="B18" s="129" t="s">
        <v>242</v>
      </c>
    </row>
    <row r="20" spans="2:22">
      <c r="B20" s="30" t="s">
        <v>90</v>
      </c>
      <c r="M20" s="29"/>
    </row>
    <row r="21" spans="2:22">
      <c r="B21" s="28"/>
      <c r="K21" s="27"/>
      <c r="M21" s="29"/>
      <c r="Q21" s="26"/>
    </row>
    <row r="22" spans="2:22">
      <c r="B22" s="128" t="s">
        <v>91</v>
      </c>
      <c r="K22" s="27"/>
      <c r="M22" s="29"/>
      <c r="Q22" s="25"/>
    </row>
    <row r="23" spans="2:22">
      <c r="B23" s="24" t="s">
        <v>92</v>
      </c>
      <c r="G23" s="63" t="s">
        <v>64</v>
      </c>
      <c r="K23" s="150">
        <v>0</v>
      </c>
      <c r="M23" s="24" t="s">
        <v>65</v>
      </c>
      <c r="O23" s="127"/>
      <c r="Q23" s="142">
        <f>'Controles ACM'!$I$50</f>
        <v>0</v>
      </c>
    </row>
    <row r="24" spans="2:22">
      <c r="B24" s="24" t="s">
        <v>93</v>
      </c>
      <c r="G24" s="63" t="s">
        <v>64</v>
      </c>
      <c r="K24" s="23">
        <v>0</v>
      </c>
      <c r="M24" s="24" t="s">
        <v>127</v>
      </c>
      <c r="O24" s="126"/>
      <c r="Q24" s="142">
        <f>'Controles ACM'!$I$51</f>
        <v>0.20437392107486851</v>
      </c>
      <c r="V24" s="155"/>
    </row>
    <row r="25" spans="2:22">
      <c r="B25" s="24" t="s">
        <v>94</v>
      </c>
      <c r="G25" s="63" t="s">
        <v>64</v>
      </c>
      <c r="K25" s="22">
        <v>0</v>
      </c>
      <c r="M25" s="24" t="s">
        <v>128</v>
      </c>
      <c r="O25" s="126"/>
      <c r="Q25" s="142">
        <f>'Controles ACM'!$I$51</f>
        <v>0.20437392107486851</v>
      </c>
    </row>
    <row r="26" spans="2:22">
      <c r="B26" s="29"/>
      <c r="K26" s="21"/>
      <c r="M26" s="29"/>
      <c r="O26" s="20"/>
      <c r="Q26" s="142"/>
    </row>
    <row r="27" spans="2:22">
      <c r="B27" s="28" t="s">
        <v>95</v>
      </c>
      <c r="K27" s="21"/>
      <c r="M27" s="29"/>
      <c r="O27" s="20"/>
      <c r="Q27" s="142"/>
    </row>
    <row r="28" spans="2:22">
      <c r="B28" s="24" t="s">
        <v>92</v>
      </c>
      <c r="G28" s="63" t="s">
        <v>64</v>
      </c>
      <c r="K28" s="51">
        <v>0</v>
      </c>
      <c r="M28" s="24" t="s">
        <v>65</v>
      </c>
      <c r="O28" s="127"/>
      <c r="Q28" s="142">
        <f>'Controles ACM'!$I$50</f>
        <v>0</v>
      </c>
    </row>
    <row r="29" spans="2:22">
      <c r="B29" s="24" t="s">
        <v>93</v>
      </c>
      <c r="G29" s="63" t="s">
        <v>64</v>
      </c>
      <c r="K29" s="23">
        <v>0</v>
      </c>
      <c r="M29" s="24" t="s">
        <v>127</v>
      </c>
      <c r="O29" s="126"/>
      <c r="Q29" s="142">
        <f>'Controles ACM'!$I$51</f>
        <v>0.20437392107486851</v>
      </c>
    </row>
    <row r="30" spans="2:22">
      <c r="B30" s="24" t="s">
        <v>96</v>
      </c>
      <c r="G30" s="63" t="s">
        <v>64</v>
      </c>
      <c r="K30" s="22">
        <v>0</v>
      </c>
      <c r="M30" s="24" t="s">
        <v>129</v>
      </c>
      <c r="O30" s="126"/>
      <c r="Q30" s="142">
        <f>'Controles ACM'!$I$51</f>
        <v>0.20437392107486851</v>
      </c>
    </row>
    <row r="31" spans="2:22">
      <c r="B31" s="29"/>
      <c r="K31" s="21"/>
      <c r="M31" s="29"/>
      <c r="O31" s="20"/>
      <c r="Q31" s="142"/>
    </row>
    <row r="32" spans="2:22">
      <c r="B32" s="28" t="s">
        <v>97</v>
      </c>
      <c r="K32" s="21"/>
      <c r="M32" s="29"/>
      <c r="O32" s="20"/>
      <c r="Q32" s="142"/>
    </row>
    <row r="33" spans="2:17">
      <c r="B33" s="24" t="s">
        <v>92</v>
      </c>
      <c r="G33" s="63" t="s">
        <v>64</v>
      </c>
      <c r="K33" s="51">
        <v>7.6771438486372006</v>
      </c>
      <c r="M33" s="24" t="s">
        <v>65</v>
      </c>
      <c r="O33" s="127">
        <v>2760</v>
      </c>
      <c r="Q33" s="142">
        <f>'Controles ACM'!$I$50</f>
        <v>0</v>
      </c>
    </row>
    <row r="34" spans="2:17">
      <c r="B34" s="24" t="s">
        <v>93</v>
      </c>
      <c r="G34" s="63" t="s">
        <v>64</v>
      </c>
      <c r="K34" s="23">
        <v>177000</v>
      </c>
      <c r="M34" s="24" t="s">
        <v>127</v>
      </c>
      <c r="O34" s="126">
        <v>40.75</v>
      </c>
      <c r="Q34" s="142">
        <f>'Controles ACM'!$I$51</f>
        <v>0.20437392107486851</v>
      </c>
    </row>
    <row r="35" spans="2:17">
      <c r="B35" s="24" t="s">
        <v>94</v>
      </c>
      <c r="G35" s="63" t="s">
        <v>64</v>
      </c>
      <c r="K35" s="22">
        <v>1700000</v>
      </c>
      <c r="M35" s="24" t="s">
        <v>128</v>
      </c>
      <c r="O35" s="126">
        <v>4.24</v>
      </c>
      <c r="Q35" s="142">
        <f>'Controles ACM'!$I$51</f>
        <v>0.20437392107486851</v>
      </c>
    </row>
    <row r="36" spans="2:17">
      <c r="B36" s="29"/>
      <c r="K36" s="21"/>
      <c r="M36" s="29"/>
      <c r="O36" s="20"/>
      <c r="Q36" s="142"/>
    </row>
    <row r="37" spans="2:17">
      <c r="B37" s="28" t="s">
        <v>98</v>
      </c>
      <c r="K37" s="21"/>
      <c r="M37" s="29"/>
      <c r="O37" s="20"/>
      <c r="Q37" s="142"/>
    </row>
    <row r="38" spans="2:17">
      <c r="B38" s="24" t="s">
        <v>92</v>
      </c>
      <c r="G38" s="63" t="s">
        <v>64</v>
      </c>
      <c r="K38" s="51">
        <v>0.32326919484105993</v>
      </c>
      <c r="M38" s="24" t="s">
        <v>65</v>
      </c>
      <c r="O38" s="127">
        <v>2760</v>
      </c>
      <c r="Q38" s="142">
        <f>'Controles ACM'!$I$50</f>
        <v>0</v>
      </c>
    </row>
    <row r="39" spans="2:17">
      <c r="B39" s="24" t="s">
        <v>93</v>
      </c>
      <c r="G39" s="63" t="s">
        <v>64</v>
      </c>
      <c r="K39" s="23">
        <v>63000</v>
      </c>
      <c r="M39" s="24" t="s">
        <v>127</v>
      </c>
      <c r="O39" s="126">
        <v>20.38</v>
      </c>
      <c r="Q39" s="142">
        <f>'Controles ACM'!$I$51</f>
        <v>0.20437392107486851</v>
      </c>
    </row>
    <row r="40" spans="2:17">
      <c r="B40" s="24" t="s">
        <v>96</v>
      </c>
      <c r="G40" s="63" t="s">
        <v>64</v>
      </c>
      <c r="K40" s="22">
        <v>445000</v>
      </c>
      <c r="M40" s="24" t="s">
        <v>129</v>
      </c>
      <c r="O40" s="126">
        <v>1.47</v>
      </c>
      <c r="Q40" s="142">
        <f>'Controles ACM'!$I$51</f>
        <v>0.20437392107486851</v>
      </c>
    </row>
    <row r="41" spans="2:17">
      <c r="B41" s="29"/>
      <c r="K41" s="21"/>
      <c r="M41" s="29"/>
      <c r="O41" s="20"/>
      <c r="Q41" s="142"/>
    </row>
    <row r="42" spans="2:17">
      <c r="B42" s="28" t="s">
        <v>99</v>
      </c>
      <c r="K42" s="21"/>
      <c r="M42" s="29"/>
      <c r="O42" s="20"/>
      <c r="Q42" s="142"/>
    </row>
    <row r="43" spans="2:17">
      <c r="B43" s="24" t="s">
        <v>92</v>
      </c>
      <c r="G43" s="63" t="s">
        <v>64</v>
      </c>
      <c r="K43" s="51">
        <v>231.42296545616358</v>
      </c>
      <c r="M43" s="24" t="s">
        <v>65</v>
      </c>
      <c r="O43" s="127">
        <v>2760</v>
      </c>
      <c r="Q43" s="142">
        <f>'Controles ACM'!$I$50</f>
        <v>0</v>
      </c>
    </row>
    <row r="44" spans="2:17">
      <c r="B44" s="24" t="s">
        <v>93</v>
      </c>
      <c r="G44" s="63" t="s">
        <v>64</v>
      </c>
      <c r="K44" s="23">
        <v>2400000</v>
      </c>
      <c r="M44" s="24" t="s">
        <v>127</v>
      </c>
      <c r="O44" s="126">
        <v>42.68</v>
      </c>
      <c r="Q44" s="142">
        <f>'Controles ACM'!$I$51</f>
        <v>0.20437392107486851</v>
      </c>
    </row>
    <row r="45" spans="2:17">
      <c r="B45" s="24" t="s">
        <v>94</v>
      </c>
      <c r="G45" s="63" t="s">
        <v>64</v>
      </c>
      <c r="K45" s="22">
        <v>14500000</v>
      </c>
      <c r="M45" s="24" t="s">
        <v>128</v>
      </c>
      <c r="O45" s="126">
        <v>7.06</v>
      </c>
      <c r="Q45" s="142">
        <f>'Controles ACM'!$I$51</f>
        <v>0.20437392107486851</v>
      </c>
    </row>
    <row r="46" spans="2:17">
      <c r="B46" s="29"/>
      <c r="K46" s="21"/>
      <c r="M46" s="29"/>
      <c r="O46" s="20"/>
      <c r="Q46" s="142"/>
    </row>
    <row r="47" spans="2:17">
      <c r="B47" s="28" t="s">
        <v>100</v>
      </c>
      <c r="K47" s="19"/>
      <c r="M47" s="29"/>
      <c r="O47" s="18"/>
      <c r="Q47" s="142"/>
    </row>
    <row r="48" spans="2:17">
      <c r="B48" s="24" t="s">
        <v>92</v>
      </c>
      <c r="G48" s="63" t="s">
        <v>64</v>
      </c>
      <c r="K48" s="51">
        <v>30.547759510869568</v>
      </c>
      <c r="M48" s="24" t="s">
        <v>65</v>
      </c>
      <c r="O48" s="127">
        <v>2760</v>
      </c>
      <c r="Q48" s="142">
        <f>'Controles ACM'!$I$50</f>
        <v>0</v>
      </c>
    </row>
    <row r="49" spans="2:17">
      <c r="B49" s="24" t="s">
        <v>93</v>
      </c>
      <c r="G49" s="63" t="s">
        <v>64</v>
      </c>
      <c r="K49" s="23">
        <v>160000</v>
      </c>
      <c r="M49" s="24" t="s">
        <v>127</v>
      </c>
      <c r="O49" s="126">
        <v>21.34</v>
      </c>
      <c r="Q49" s="142">
        <f>'Controles ACM'!$I$51</f>
        <v>0.20437392107486851</v>
      </c>
    </row>
    <row r="50" spans="2:17">
      <c r="B50" s="24" t="s">
        <v>96</v>
      </c>
      <c r="G50" s="63" t="s">
        <v>64</v>
      </c>
      <c r="K50" s="22">
        <v>815000</v>
      </c>
      <c r="M50" s="24" t="s">
        <v>129</v>
      </c>
      <c r="O50" s="126">
        <v>2.44</v>
      </c>
      <c r="Q50" s="142">
        <f>'Controles ACM'!$I$51</f>
        <v>0.20437392107486851</v>
      </c>
    </row>
    <row r="51" spans="2:17">
      <c r="B51" s="29"/>
      <c r="K51" s="21"/>
      <c r="M51" s="29"/>
      <c r="Q51" s="142"/>
    </row>
    <row r="52" spans="2:17">
      <c r="B52" s="29"/>
      <c r="K52" s="21"/>
      <c r="M52" s="29"/>
      <c r="Q52" s="142"/>
    </row>
    <row r="53" spans="2:17">
      <c r="B53" s="30" t="s">
        <v>101</v>
      </c>
      <c r="K53" s="21"/>
      <c r="M53" s="29"/>
      <c r="Q53" s="142"/>
    </row>
    <row r="54" spans="2:17">
      <c r="B54" s="29"/>
      <c r="K54" s="21"/>
      <c r="M54" s="29"/>
      <c r="Q54" s="142"/>
    </row>
    <row r="55" spans="2:17">
      <c r="B55" s="28" t="s">
        <v>102</v>
      </c>
      <c r="K55" s="21"/>
      <c r="M55" s="29"/>
      <c r="Q55" s="142"/>
    </row>
    <row r="56" spans="2:17">
      <c r="B56" s="24" t="s">
        <v>92</v>
      </c>
      <c r="G56" s="63" t="s">
        <v>64</v>
      </c>
      <c r="K56" s="51">
        <v>434.22135986527962</v>
      </c>
      <c r="M56" s="24" t="s">
        <v>65</v>
      </c>
      <c r="O56" s="127">
        <v>441</v>
      </c>
      <c r="Q56" s="142">
        <f>'Controles ACM'!$I$50</f>
        <v>0</v>
      </c>
    </row>
    <row r="57" spans="2:17">
      <c r="B57" s="24" t="s">
        <v>103</v>
      </c>
      <c r="G57" s="63" t="s">
        <v>64</v>
      </c>
      <c r="K57" s="23">
        <v>1400000</v>
      </c>
      <c r="M57" s="24" t="s">
        <v>127</v>
      </c>
      <c r="O57" s="126">
        <v>25.6</v>
      </c>
      <c r="Q57" s="142">
        <f>'Controles ACM'!$I$51</f>
        <v>0.20437392107486851</v>
      </c>
    </row>
    <row r="58" spans="2:17">
      <c r="B58" s="24" t="s">
        <v>94</v>
      </c>
      <c r="G58" s="63" t="s">
        <v>64</v>
      </c>
      <c r="K58" s="23">
        <v>9400000</v>
      </c>
      <c r="M58" s="24" t="s">
        <v>128</v>
      </c>
      <c r="O58" s="126">
        <v>3.81</v>
      </c>
      <c r="Q58" s="142">
        <f>'Controles ACM'!$I$51</f>
        <v>0.20437392107486851</v>
      </c>
    </row>
    <row r="59" spans="2:17">
      <c r="B59" s="24" t="s">
        <v>104</v>
      </c>
      <c r="G59" s="63" t="s">
        <v>64</v>
      </c>
      <c r="K59" s="22">
        <v>3389000000</v>
      </c>
      <c r="M59" s="24" t="s">
        <v>130</v>
      </c>
      <c r="O59" s="126">
        <v>2.12E-2</v>
      </c>
      <c r="Q59" s="142">
        <f>'Controles ACM'!$I$51</f>
        <v>0.20437392107486851</v>
      </c>
    </row>
    <row r="60" spans="2:17">
      <c r="B60" s="29"/>
      <c r="K60" s="21"/>
      <c r="M60" s="29"/>
      <c r="O60" s="17"/>
      <c r="Q60" s="142"/>
    </row>
    <row r="61" spans="2:17">
      <c r="B61" s="28" t="s">
        <v>105</v>
      </c>
      <c r="K61" s="21"/>
      <c r="M61" s="29"/>
      <c r="O61" s="17"/>
      <c r="Q61" s="142"/>
    </row>
    <row r="62" spans="2:17">
      <c r="B62" s="24" t="s">
        <v>92</v>
      </c>
      <c r="G62" s="63" t="s">
        <v>64</v>
      </c>
      <c r="K62" s="51">
        <v>16000</v>
      </c>
      <c r="M62" s="24" t="s">
        <v>65</v>
      </c>
      <c r="O62" s="127">
        <v>441</v>
      </c>
      <c r="Q62" s="142">
        <f>'Controles ACM'!$I$50</f>
        <v>0</v>
      </c>
    </row>
    <row r="63" spans="2:17">
      <c r="B63" s="24" t="s">
        <v>103</v>
      </c>
      <c r="G63" s="63" t="s">
        <v>64</v>
      </c>
      <c r="K63" s="23">
        <v>5700000</v>
      </c>
      <c r="M63" s="24" t="s">
        <v>127</v>
      </c>
      <c r="O63" s="126">
        <v>26.69</v>
      </c>
      <c r="Q63" s="142">
        <f>'Controles ACM'!$I$51</f>
        <v>0.20437392107486851</v>
      </c>
    </row>
    <row r="64" spans="2:17">
      <c r="B64" s="24" t="s">
        <v>94</v>
      </c>
      <c r="G64" s="63" t="s">
        <v>64</v>
      </c>
      <c r="K64" s="23">
        <v>34200000</v>
      </c>
      <c r="M64" s="24" t="s">
        <v>128</v>
      </c>
      <c r="O64" s="126">
        <v>4.45</v>
      </c>
      <c r="Q64" s="142">
        <f>'Controles ACM'!$I$51</f>
        <v>0.20437392107486851</v>
      </c>
    </row>
    <row r="65" spans="2:17">
      <c r="B65" s="24" t="s">
        <v>104</v>
      </c>
      <c r="G65" s="63" t="s">
        <v>64</v>
      </c>
      <c r="K65" s="22">
        <v>8519000000</v>
      </c>
      <c r="M65" s="24" t="s">
        <v>130</v>
      </c>
      <c r="O65" s="126">
        <v>3.5700000000000003E-2</v>
      </c>
      <c r="Q65" s="142">
        <f>'Controles ACM'!$I$51</f>
        <v>0.20437392107486851</v>
      </c>
    </row>
    <row r="66" spans="2:17">
      <c r="B66" s="29"/>
      <c r="K66" s="21"/>
      <c r="M66" s="29"/>
      <c r="O66" s="17"/>
      <c r="Q66" s="142"/>
    </row>
    <row r="67" spans="2:17">
      <c r="B67" s="28" t="s">
        <v>106</v>
      </c>
      <c r="K67" s="21"/>
      <c r="M67" s="29"/>
      <c r="O67" s="17"/>
      <c r="Q67" s="142"/>
    </row>
    <row r="68" spans="2:17">
      <c r="B68" s="24" t="s">
        <v>92</v>
      </c>
      <c r="G68" s="63" t="s">
        <v>64</v>
      </c>
      <c r="K68" s="51">
        <v>0</v>
      </c>
      <c r="M68" s="24" t="s">
        <v>65</v>
      </c>
      <c r="O68" s="127"/>
      <c r="Q68" s="142">
        <f>'Controles ACM'!$I$50</f>
        <v>0</v>
      </c>
    </row>
    <row r="69" spans="2:17">
      <c r="B69" s="24" t="s">
        <v>103</v>
      </c>
      <c r="G69" s="63" t="s">
        <v>64</v>
      </c>
      <c r="K69" s="23">
        <v>0</v>
      </c>
      <c r="M69" s="24" t="s">
        <v>127</v>
      </c>
      <c r="O69" s="126"/>
      <c r="Q69" s="142">
        <f>'Controles ACM'!$I$51</f>
        <v>0.20437392107486851</v>
      </c>
    </row>
    <row r="70" spans="2:17">
      <c r="B70" s="24" t="s">
        <v>94</v>
      </c>
      <c r="G70" s="63" t="s">
        <v>64</v>
      </c>
      <c r="K70" s="23">
        <v>0</v>
      </c>
      <c r="M70" s="24" t="s">
        <v>128</v>
      </c>
      <c r="O70" s="126"/>
      <c r="Q70" s="142">
        <f>'Controles ACM'!$I$51</f>
        <v>0.20437392107486851</v>
      </c>
    </row>
    <row r="71" spans="2:17">
      <c r="B71" s="24" t="s">
        <v>104</v>
      </c>
      <c r="G71" s="63" t="s">
        <v>64</v>
      </c>
      <c r="K71" s="22">
        <v>0</v>
      </c>
      <c r="M71" s="24" t="s">
        <v>130</v>
      </c>
      <c r="O71" s="126"/>
      <c r="Q71" s="142">
        <f>'Controles ACM'!$I$51</f>
        <v>0.20437392107486851</v>
      </c>
    </row>
    <row r="72" spans="2:17">
      <c r="B72" s="29"/>
      <c r="K72" s="16"/>
      <c r="M72" s="29"/>
      <c r="O72" s="15"/>
      <c r="Q72" s="142"/>
    </row>
    <row r="73" spans="2:17">
      <c r="B73" s="28" t="s">
        <v>107</v>
      </c>
      <c r="K73" s="21"/>
      <c r="M73" s="29"/>
      <c r="O73" s="17"/>
      <c r="Q73" s="142"/>
    </row>
    <row r="74" spans="2:17">
      <c r="B74" s="24" t="s">
        <v>92</v>
      </c>
      <c r="G74" s="63" t="s">
        <v>64</v>
      </c>
      <c r="K74" s="51">
        <v>14000</v>
      </c>
      <c r="M74" s="24" t="s">
        <v>65</v>
      </c>
      <c r="O74" s="127">
        <v>441</v>
      </c>
      <c r="Q74" s="142">
        <f>'Controles ACM'!$I$50</f>
        <v>0</v>
      </c>
    </row>
    <row r="75" spans="2:17">
      <c r="B75" s="24" t="s">
        <v>103</v>
      </c>
      <c r="G75" s="63" t="s">
        <v>64</v>
      </c>
      <c r="K75" s="23">
        <v>1200000</v>
      </c>
      <c r="M75" s="24" t="s">
        <v>127</v>
      </c>
      <c r="O75" s="126">
        <v>51.43</v>
      </c>
      <c r="Q75" s="142">
        <f>'Controles ACM'!$I$51</f>
        <v>0.20437392107486851</v>
      </c>
    </row>
    <row r="76" spans="2:17">
      <c r="B76" s="24" t="s">
        <v>94</v>
      </c>
      <c r="G76" s="63" t="s">
        <v>64</v>
      </c>
      <c r="K76" s="23">
        <v>8800000</v>
      </c>
      <c r="M76" s="24" t="s">
        <v>128</v>
      </c>
      <c r="O76" s="126">
        <v>4.45</v>
      </c>
      <c r="Q76" s="142">
        <f>'Controles ACM'!$I$51</f>
        <v>0.20437392107486851</v>
      </c>
    </row>
    <row r="77" spans="2:17">
      <c r="B77" s="24" t="s">
        <v>104</v>
      </c>
      <c r="G77" s="63" t="s">
        <v>64</v>
      </c>
      <c r="K77" s="22">
        <v>1790000000</v>
      </c>
      <c r="M77" s="24" t="s">
        <v>130</v>
      </c>
      <c r="O77" s="126">
        <v>3.5700000000000003E-2</v>
      </c>
      <c r="Q77" s="142">
        <f>'Controles ACM'!$I$51</f>
        <v>0.20437392107486851</v>
      </c>
    </row>
    <row r="78" spans="2:17">
      <c r="B78" s="29"/>
      <c r="K78" s="21"/>
      <c r="M78" s="29"/>
      <c r="Q78" s="142"/>
    </row>
    <row r="79" spans="2:17">
      <c r="B79" s="29"/>
      <c r="K79" s="21"/>
      <c r="M79" s="29"/>
      <c r="Q79" s="142"/>
    </row>
    <row r="80" spans="2:17">
      <c r="B80" s="30" t="s">
        <v>108</v>
      </c>
      <c r="K80" s="21"/>
      <c r="M80" s="29"/>
      <c r="Q80" s="142"/>
    </row>
    <row r="81" spans="2:18">
      <c r="B81" s="29"/>
      <c r="K81" s="21"/>
      <c r="M81" s="29"/>
      <c r="Q81" s="142"/>
    </row>
    <row r="82" spans="2:18">
      <c r="B82" s="28" t="s">
        <v>109</v>
      </c>
      <c r="K82" s="21"/>
      <c r="M82" s="29"/>
      <c r="Q82" s="142"/>
    </row>
    <row r="83" spans="2:18">
      <c r="B83" s="24" t="s">
        <v>92</v>
      </c>
      <c r="G83" s="63" t="s">
        <v>64</v>
      </c>
      <c r="K83" s="51">
        <v>7700</v>
      </c>
      <c r="M83" s="24" t="s">
        <v>65</v>
      </c>
      <c r="O83" s="127">
        <v>18</v>
      </c>
      <c r="Q83" s="142">
        <f>'Controles ACM'!$I$50</f>
        <v>0</v>
      </c>
    </row>
    <row r="84" spans="2:18">
      <c r="B84" s="24" t="s">
        <v>103</v>
      </c>
      <c r="G84" s="63" t="s">
        <v>64</v>
      </c>
      <c r="K84" s="23">
        <v>246000</v>
      </c>
      <c r="M84" s="24" t="s">
        <v>127</v>
      </c>
      <c r="O84" s="126">
        <v>18.13</v>
      </c>
      <c r="Q84" s="142">
        <f>'Controles ACM'!$I$51</f>
        <v>0.20437392107486851</v>
      </c>
    </row>
    <row r="85" spans="2:18">
      <c r="B85" s="24" t="s">
        <v>110</v>
      </c>
      <c r="G85" s="63" t="s">
        <v>64</v>
      </c>
      <c r="K85" s="23">
        <v>142000000</v>
      </c>
      <c r="M85" s="24" t="s">
        <v>130</v>
      </c>
      <c r="O85" s="126">
        <v>5.0700000000000002E-2</v>
      </c>
      <c r="Q85" s="142">
        <f>'Controles ACM'!$I$51</f>
        <v>0.20437392107486851</v>
      </c>
    </row>
    <row r="86" spans="2:18">
      <c r="B86" s="24" t="s">
        <v>104</v>
      </c>
      <c r="G86" s="63" t="s">
        <v>64</v>
      </c>
      <c r="K86" s="22">
        <v>169000000</v>
      </c>
      <c r="M86" s="24" t="s">
        <v>130</v>
      </c>
      <c r="O86" s="126">
        <v>9.6799999999999997E-2</v>
      </c>
      <c r="Q86" s="142">
        <f>'Controles ACM'!$I$51</f>
        <v>0.20437392107486851</v>
      </c>
    </row>
    <row r="87" spans="2:18">
      <c r="B87" s="29"/>
      <c r="K87" s="21"/>
      <c r="M87" s="29"/>
      <c r="O87" s="17"/>
      <c r="Q87" s="142"/>
    </row>
    <row r="88" spans="2:18">
      <c r="B88" s="28" t="s">
        <v>111</v>
      </c>
      <c r="K88" s="21"/>
      <c r="M88" s="29"/>
      <c r="O88" s="17"/>
      <c r="Q88" s="142"/>
    </row>
    <row r="89" spans="2:18">
      <c r="B89" s="24" t="s">
        <v>112</v>
      </c>
      <c r="G89" s="63" t="s">
        <v>64</v>
      </c>
      <c r="K89" s="51">
        <v>1300000</v>
      </c>
      <c r="M89" s="24" t="s">
        <v>65</v>
      </c>
      <c r="O89" s="126">
        <v>0.54</v>
      </c>
      <c r="Q89" s="142">
        <f>'Controles ACM'!$I$50</f>
        <v>0</v>
      </c>
    </row>
    <row r="90" spans="2:18">
      <c r="B90" s="24" t="s">
        <v>113</v>
      </c>
      <c r="G90" s="63" t="s">
        <v>64</v>
      </c>
      <c r="K90" s="22">
        <v>2900000</v>
      </c>
      <c r="M90" s="24" t="s">
        <v>65</v>
      </c>
      <c r="O90" s="126">
        <v>18</v>
      </c>
      <c r="Q90" s="142">
        <f>'Controles ACM'!$I$50</f>
        <v>0</v>
      </c>
    </row>
    <row r="91" spans="2:18">
      <c r="B91" s="29"/>
      <c r="K91" s="14"/>
      <c r="M91" s="29"/>
      <c r="Q91" s="142"/>
    </row>
    <row r="92" spans="2:18">
      <c r="B92" s="28" t="s">
        <v>114</v>
      </c>
      <c r="K92" s="21"/>
      <c r="M92" s="29"/>
      <c r="Q92" s="142"/>
    </row>
    <row r="93" spans="2:18">
      <c r="B93" s="24" t="s">
        <v>115</v>
      </c>
      <c r="G93" s="63" t="s">
        <v>64</v>
      </c>
      <c r="K93" s="51">
        <v>29000</v>
      </c>
      <c r="M93" s="24" t="s">
        <v>65</v>
      </c>
      <c r="O93" s="141">
        <f>R93*$O$102</f>
        <v>4548.5</v>
      </c>
      <c r="Q93" s="142">
        <f>'Controles ACM'!$I$51</f>
        <v>0.20437392107486851</v>
      </c>
      <c r="R93" s="51">
        <v>50</v>
      </c>
    </row>
    <row r="94" spans="2:18">
      <c r="B94" s="24" t="s">
        <v>116</v>
      </c>
      <c r="G94" s="63" t="s">
        <v>64</v>
      </c>
      <c r="K94" s="23">
        <v>23000</v>
      </c>
      <c r="M94" s="24" t="s">
        <v>65</v>
      </c>
      <c r="O94" s="141">
        <f t="shared" ref="O94:O99" si="0">R94*$O$102</f>
        <v>3638.8</v>
      </c>
      <c r="Q94" s="142">
        <f>'Controles ACM'!$I$51</f>
        <v>0.20437392107486851</v>
      </c>
      <c r="R94" s="23">
        <v>40</v>
      </c>
    </row>
    <row r="95" spans="2:18">
      <c r="B95" s="24" t="s">
        <v>117</v>
      </c>
      <c r="G95" s="63" t="s">
        <v>64</v>
      </c>
      <c r="K95" s="23">
        <v>26000</v>
      </c>
      <c r="M95" s="24" t="s">
        <v>65</v>
      </c>
      <c r="O95" s="141">
        <f t="shared" si="0"/>
        <v>2729.1</v>
      </c>
      <c r="Q95" s="142">
        <f>'Controles ACM'!$I$51</f>
        <v>0.20437392107486851</v>
      </c>
      <c r="R95" s="23">
        <v>30</v>
      </c>
    </row>
    <row r="96" spans="2:18">
      <c r="B96" s="24" t="s">
        <v>118</v>
      </c>
      <c r="G96" s="63" t="s">
        <v>64</v>
      </c>
      <c r="K96" s="23">
        <v>69000</v>
      </c>
      <c r="M96" s="24" t="s">
        <v>65</v>
      </c>
      <c r="O96" s="141">
        <f t="shared" si="0"/>
        <v>1819.4</v>
      </c>
      <c r="Q96" s="142">
        <f>'Controles ACM'!$I$51</f>
        <v>0.20437392107486851</v>
      </c>
      <c r="R96" s="23">
        <v>20</v>
      </c>
    </row>
    <row r="97" spans="2:18">
      <c r="B97" s="24" t="s">
        <v>119</v>
      </c>
      <c r="G97" s="63" t="s">
        <v>64</v>
      </c>
      <c r="K97" s="23">
        <v>2800000</v>
      </c>
      <c r="M97" s="24" t="s">
        <v>65</v>
      </c>
      <c r="O97" s="141">
        <f t="shared" si="0"/>
        <v>363.88</v>
      </c>
      <c r="Q97" s="142">
        <f>'Controles ACM'!$I$51</f>
        <v>0.20437392107486851</v>
      </c>
      <c r="R97" s="23">
        <v>4</v>
      </c>
    </row>
    <row r="98" spans="2:18">
      <c r="B98" s="24" t="s">
        <v>120</v>
      </c>
      <c r="G98" s="63" t="s">
        <v>64</v>
      </c>
      <c r="K98" s="23">
        <v>11000</v>
      </c>
      <c r="M98" s="24" t="s">
        <v>65</v>
      </c>
      <c r="O98" s="141">
        <f t="shared" si="0"/>
        <v>45.484999999999999</v>
      </c>
      <c r="Q98" s="142">
        <f>'Controles ACM'!$I$51</f>
        <v>0.20437392107486851</v>
      </c>
      <c r="R98" s="13">
        <v>0.5</v>
      </c>
    </row>
    <row r="99" spans="2:18">
      <c r="B99" s="24" t="s">
        <v>121</v>
      </c>
      <c r="G99" s="63" t="s">
        <v>64</v>
      </c>
      <c r="K99" s="22">
        <v>1300000</v>
      </c>
      <c r="M99" s="24" t="s">
        <v>65</v>
      </c>
      <c r="O99" s="141">
        <f t="shared" si="0"/>
        <v>4.5484999999999998</v>
      </c>
      <c r="Q99" s="142">
        <f>'Controles ACM'!$I$51</f>
        <v>0.20437392107486851</v>
      </c>
      <c r="R99" s="12">
        <v>0.05</v>
      </c>
    </row>
    <row r="100" spans="2:18">
      <c r="B100" s="24" t="s">
        <v>122</v>
      </c>
      <c r="M100" s="29"/>
      <c r="Q100" s="142"/>
    </row>
    <row r="101" spans="2:18">
      <c r="B101" s="29"/>
      <c r="M101" s="29"/>
      <c r="Q101" s="142"/>
    </row>
    <row r="102" spans="2:18">
      <c r="B102" s="11" t="s">
        <v>123</v>
      </c>
      <c r="G102" s="63" t="s">
        <v>64</v>
      </c>
      <c r="M102" s="10" t="s">
        <v>131</v>
      </c>
      <c r="O102" s="126">
        <v>90.97</v>
      </c>
      <c r="Q102" s="142"/>
    </row>
    <row r="103" spans="2:18">
      <c r="B103" s="29"/>
      <c r="M103" s="29"/>
      <c r="Q103" s="142"/>
    </row>
    <row r="104" spans="2:18">
      <c r="B104" s="30" t="s">
        <v>124</v>
      </c>
      <c r="M104" s="29"/>
      <c r="Q104" s="142"/>
    </row>
    <row r="105" spans="2:18">
      <c r="B105" s="29"/>
      <c r="M105" s="29"/>
      <c r="Q105" s="142"/>
    </row>
    <row r="106" spans="2:18">
      <c r="B106" s="24" t="s">
        <v>125</v>
      </c>
      <c r="G106" s="63" t="s">
        <v>64</v>
      </c>
      <c r="K106" s="51">
        <v>154000000</v>
      </c>
      <c r="M106" s="24" t="s">
        <v>132</v>
      </c>
      <c r="O106" s="126">
        <v>2.24E-2</v>
      </c>
      <c r="Q106" s="142">
        <f>'Controles ACM'!$I$51</f>
        <v>0.20437392107486851</v>
      </c>
    </row>
    <row r="107" spans="2:18">
      <c r="B107" s="24" t="s">
        <v>126</v>
      </c>
      <c r="G107" s="63" t="s">
        <v>64</v>
      </c>
      <c r="K107" s="22">
        <v>8300000</v>
      </c>
      <c r="M107" s="24" t="s">
        <v>132</v>
      </c>
      <c r="O107" s="126">
        <v>2.24E-2</v>
      </c>
      <c r="Q107" s="142">
        <f>'Controles ACM'!$I$51</f>
        <v>0.20437392107486851</v>
      </c>
    </row>
    <row r="108" spans="2:18">
      <c r="Q108" s="142"/>
    </row>
    <row r="109" spans="2:18" s="129" customFormat="1">
      <c r="B109" s="129" t="s">
        <v>243</v>
      </c>
      <c r="Q109" s="143"/>
    </row>
    <row r="110" spans="2:18">
      <c r="Q110" s="142"/>
    </row>
    <row r="111" spans="2:18">
      <c r="B111" s="124" t="s">
        <v>244</v>
      </c>
      <c r="Q111" s="142"/>
    </row>
    <row r="112" spans="2:18">
      <c r="B112" s="124"/>
      <c r="Q112" s="142"/>
    </row>
    <row r="113" spans="2:17">
      <c r="B113" s="124" t="s">
        <v>135</v>
      </c>
      <c r="G113" s="63" t="s">
        <v>64</v>
      </c>
      <c r="I113" s="60"/>
      <c r="K113" s="60">
        <v>1300000</v>
      </c>
      <c r="M113" s="63" t="s">
        <v>65</v>
      </c>
      <c r="O113" s="126">
        <v>10.58</v>
      </c>
      <c r="Q113" s="142">
        <f>'Controles ACM'!$I$59</f>
        <v>5.6186362493114705E-2</v>
      </c>
    </row>
    <row r="114" spans="2:17">
      <c r="B114" s="123"/>
      <c r="I114" s="24"/>
      <c r="K114" s="19"/>
      <c r="O114" s="29"/>
      <c r="Q114" s="142"/>
    </row>
    <row r="115" spans="2:17">
      <c r="B115" s="124" t="s">
        <v>133</v>
      </c>
      <c r="I115" s="24"/>
      <c r="K115" s="19"/>
      <c r="O115" s="29"/>
      <c r="Q115" s="142"/>
    </row>
    <row r="116" spans="2:17">
      <c r="B116" s="6" t="s">
        <v>266</v>
      </c>
      <c r="G116" s="63" t="s">
        <v>64</v>
      </c>
      <c r="I116" s="121"/>
      <c r="K116" s="51">
        <v>2800000</v>
      </c>
      <c r="M116" s="63" t="s">
        <v>65</v>
      </c>
      <c r="O116" s="126">
        <v>47.58</v>
      </c>
      <c r="Q116" s="142">
        <f>'Controles ACM'!$I$59</f>
        <v>5.6186362493114705E-2</v>
      </c>
    </row>
    <row r="117" spans="2:17">
      <c r="B117" s="5" t="s">
        <v>267</v>
      </c>
      <c r="G117" s="63" t="s">
        <v>64</v>
      </c>
      <c r="I117" s="136"/>
      <c r="K117" s="23">
        <v>147000</v>
      </c>
      <c r="M117" s="63" t="s">
        <v>65</v>
      </c>
      <c r="O117" s="126">
        <v>62.66</v>
      </c>
      <c r="Q117" s="142">
        <f>'Controles ACM'!$I$59</f>
        <v>5.6186362493114705E-2</v>
      </c>
    </row>
    <row r="118" spans="2:17">
      <c r="B118" s="120"/>
      <c r="G118" s="63" t="s">
        <v>64</v>
      </c>
      <c r="I118" s="136"/>
      <c r="K118" s="23"/>
      <c r="M118" s="63" t="s">
        <v>65</v>
      </c>
      <c r="O118" s="126"/>
      <c r="Q118" s="142">
        <f>'Controles ACM'!$I$59</f>
        <v>5.6186362493114705E-2</v>
      </c>
    </row>
    <row r="119" spans="2:17">
      <c r="B119" s="120"/>
      <c r="G119" s="63" t="s">
        <v>64</v>
      </c>
      <c r="I119" s="136"/>
      <c r="K119" s="23"/>
      <c r="M119" s="63" t="s">
        <v>65</v>
      </c>
      <c r="O119" s="126"/>
      <c r="Q119" s="142">
        <f>'Controles ACM'!$I$59</f>
        <v>5.6186362493114705E-2</v>
      </c>
    </row>
    <row r="120" spans="2:17">
      <c r="B120" s="120"/>
      <c r="G120" s="63" t="s">
        <v>64</v>
      </c>
      <c r="I120" s="136"/>
      <c r="K120" s="23"/>
      <c r="M120" s="63" t="s">
        <v>65</v>
      </c>
      <c r="O120" s="126"/>
      <c r="Q120" s="142">
        <f>'Controles ACM'!$I$59</f>
        <v>5.6186362493114705E-2</v>
      </c>
    </row>
    <row r="121" spans="2:17">
      <c r="B121" s="120"/>
      <c r="G121" s="63" t="s">
        <v>64</v>
      </c>
      <c r="I121" s="136"/>
      <c r="K121" s="23"/>
      <c r="M121" s="63" t="s">
        <v>65</v>
      </c>
      <c r="O121" s="126"/>
      <c r="Q121" s="142">
        <f>'Controles ACM'!$I$59</f>
        <v>5.6186362493114705E-2</v>
      </c>
    </row>
    <row r="122" spans="2:17">
      <c r="B122" s="119"/>
      <c r="G122" s="63" t="s">
        <v>64</v>
      </c>
      <c r="I122" s="137"/>
      <c r="K122" s="22"/>
      <c r="M122" s="63" t="s">
        <v>65</v>
      </c>
      <c r="O122" s="126"/>
      <c r="Q122" s="142">
        <f>'Controles ACM'!$I$59</f>
        <v>5.6186362493114705E-2</v>
      </c>
    </row>
    <row r="123" spans="2:17">
      <c r="B123" s="123"/>
      <c r="I123" s="24"/>
      <c r="K123" s="19"/>
      <c r="O123" s="29"/>
      <c r="Q123" s="142"/>
    </row>
    <row r="124" spans="2:17">
      <c r="B124" s="124" t="s">
        <v>167</v>
      </c>
      <c r="I124" s="24"/>
      <c r="K124" s="19"/>
      <c r="O124" s="29"/>
      <c r="Q124" s="142"/>
    </row>
    <row r="125" spans="2:17">
      <c r="B125" s="122" t="s">
        <v>268</v>
      </c>
      <c r="G125" s="63" t="s">
        <v>64</v>
      </c>
      <c r="I125" s="121"/>
      <c r="K125" s="51">
        <v>157.28754628243132</v>
      </c>
      <c r="M125" s="63" t="s">
        <v>65</v>
      </c>
      <c r="O125" s="126">
        <v>5955</v>
      </c>
      <c r="Q125" s="142">
        <f>'Controles ACM'!$I$59</f>
        <v>5.6186362493114705E-2</v>
      </c>
    </row>
    <row r="126" spans="2:17">
      <c r="B126" s="120" t="s">
        <v>269</v>
      </c>
      <c r="G126" s="63" t="s">
        <v>64</v>
      </c>
      <c r="I126" s="136"/>
      <c r="K126" s="23">
        <v>564.77201859543834</v>
      </c>
      <c r="M126" s="63" t="s">
        <v>65</v>
      </c>
      <c r="O126" s="126">
        <v>5074</v>
      </c>
      <c r="Q126" s="142">
        <f>'Controles ACM'!$I$59</f>
        <v>5.6186362493114705E-2</v>
      </c>
    </row>
    <row r="127" spans="2:17">
      <c r="B127" s="120" t="s">
        <v>270</v>
      </c>
      <c r="G127" s="63" t="s">
        <v>64</v>
      </c>
      <c r="I127" s="136"/>
      <c r="K127" s="23">
        <v>17000</v>
      </c>
      <c r="M127" s="63" t="s">
        <v>65</v>
      </c>
      <c r="O127" s="126">
        <v>1840</v>
      </c>
      <c r="Q127" s="142">
        <f>'Controles ACM'!$I$59</f>
        <v>5.6186362493114705E-2</v>
      </c>
    </row>
    <row r="128" spans="2:17">
      <c r="B128" s="120" t="s">
        <v>271</v>
      </c>
      <c r="G128" s="63" t="s">
        <v>64</v>
      </c>
      <c r="I128" s="136"/>
      <c r="K128" s="23">
        <v>20000</v>
      </c>
      <c r="M128" s="63" t="s">
        <v>65</v>
      </c>
      <c r="O128" s="126">
        <v>424</v>
      </c>
      <c r="Q128" s="142">
        <f>'Controles ACM'!$I$59</f>
        <v>5.6186362493114705E-2</v>
      </c>
    </row>
    <row r="129" spans="2:17">
      <c r="B129" s="120"/>
      <c r="G129" s="63" t="s">
        <v>64</v>
      </c>
      <c r="I129" s="136"/>
      <c r="K129" s="23"/>
      <c r="M129" s="63" t="s">
        <v>65</v>
      </c>
      <c r="O129" s="126"/>
      <c r="Q129" s="142">
        <f>'Controles ACM'!$I$59</f>
        <v>5.6186362493114705E-2</v>
      </c>
    </row>
    <row r="130" spans="2:17">
      <c r="B130" s="120"/>
      <c r="G130" s="63" t="s">
        <v>64</v>
      </c>
      <c r="I130" s="136"/>
      <c r="K130" s="23"/>
      <c r="M130" s="63" t="s">
        <v>65</v>
      </c>
      <c r="O130" s="126"/>
      <c r="Q130" s="142">
        <f>'Controles ACM'!$I$59</f>
        <v>5.6186362493114705E-2</v>
      </c>
    </row>
    <row r="131" spans="2:17">
      <c r="B131" s="120"/>
      <c r="G131" s="63" t="s">
        <v>64</v>
      </c>
      <c r="I131" s="136"/>
      <c r="K131" s="23"/>
      <c r="M131" s="63" t="s">
        <v>65</v>
      </c>
      <c r="O131" s="126"/>
      <c r="Q131" s="142">
        <f>'Controles ACM'!$I$59</f>
        <v>5.6186362493114705E-2</v>
      </c>
    </row>
    <row r="132" spans="2:17">
      <c r="B132" s="120"/>
      <c r="G132" s="63" t="s">
        <v>64</v>
      </c>
      <c r="I132" s="136"/>
      <c r="K132" s="23"/>
      <c r="M132" s="63" t="s">
        <v>65</v>
      </c>
      <c r="O132" s="126"/>
      <c r="Q132" s="142">
        <f>'Controles ACM'!$I$59</f>
        <v>5.6186362493114705E-2</v>
      </c>
    </row>
    <row r="133" spans="2:17">
      <c r="B133" s="120"/>
      <c r="G133" s="63" t="s">
        <v>64</v>
      </c>
      <c r="I133" s="136"/>
      <c r="K133" s="23"/>
      <c r="M133" s="63" t="s">
        <v>65</v>
      </c>
      <c r="O133" s="126"/>
      <c r="Q133" s="142">
        <f>'Controles ACM'!$I$59</f>
        <v>5.6186362493114705E-2</v>
      </c>
    </row>
    <row r="134" spans="2:17">
      <c r="B134" s="120"/>
      <c r="G134" s="63" t="s">
        <v>64</v>
      </c>
      <c r="I134" s="136"/>
      <c r="K134" s="23"/>
      <c r="M134" s="63" t="s">
        <v>65</v>
      </c>
      <c r="O134" s="126"/>
      <c r="Q134" s="142">
        <f>'Controles ACM'!$I$59</f>
        <v>5.6186362493114705E-2</v>
      </c>
    </row>
    <row r="135" spans="2:17">
      <c r="B135" s="120"/>
      <c r="G135" s="63" t="s">
        <v>64</v>
      </c>
      <c r="I135" s="136"/>
      <c r="K135" s="23"/>
      <c r="M135" s="63" t="s">
        <v>65</v>
      </c>
      <c r="O135" s="126"/>
      <c r="Q135" s="142">
        <f>'Controles ACM'!$I$59</f>
        <v>5.6186362493114705E-2</v>
      </c>
    </row>
    <row r="136" spans="2:17">
      <c r="B136" s="120" t="s">
        <v>168</v>
      </c>
      <c r="G136" s="63" t="s">
        <v>64</v>
      </c>
      <c r="I136" s="136"/>
      <c r="K136" s="23"/>
      <c r="M136" s="63" t="s">
        <v>65</v>
      </c>
      <c r="O136" s="126"/>
      <c r="Q136" s="142">
        <f>'Controles ACM'!$I$59</f>
        <v>5.6186362493114705E-2</v>
      </c>
    </row>
    <row r="137" spans="2:17">
      <c r="B137" s="120" t="s">
        <v>168</v>
      </c>
      <c r="G137" s="63" t="s">
        <v>64</v>
      </c>
      <c r="I137" s="136"/>
      <c r="K137" s="23"/>
      <c r="M137" s="63" t="s">
        <v>65</v>
      </c>
      <c r="O137" s="126"/>
      <c r="Q137" s="142">
        <f>'Controles ACM'!$I$59</f>
        <v>5.6186362493114705E-2</v>
      </c>
    </row>
    <row r="138" spans="2:17">
      <c r="B138" s="120" t="s">
        <v>168</v>
      </c>
      <c r="G138" s="63" t="s">
        <v>64</v>
      </c>
      <c r="I138" s="136"/>
      <c r="K138" s="23"/>
      <c r="M138" s="63" t="s">
        <v>65</v>
      </c>
      <c r="O138" s="126"/>
      <c r="Q138" s="142">
        <f>'Controles ACM'!$I$59</f>
        <v>5.6186362493114705E-2</v>
      </c>
    </row>
    <row r="139" spans="2:17">
      <c r="B139" s="120" t="s">
        <v>168</v>
      </c>
      <c r="G139" s="63" t="s">
        <v>64</v>
      </c>
      <c r="I139" s="136"/>
      <c r="K139" s="23"/>
      <c r="M139" s="63" t="s">
        <v>65</v>
      </c>
      <c r="O139" s="126"/>
      <c r="Q139" s="142">
        <f>'Controles ACM'!$I$59</f>
        <v>5.6186362493114705E-2</v>
      </c>
    </row>
    <row r="140" spans="2:17">
      <c r="B140" s="119" t="s">
        <v>168</v>
      </c>
      <c r="G140" s="63" t="s">
        <v>64</v>
      </c>
      <c r="I140" s="137"/>
      <c r="K140" s="22"/>
      <c r="M140" s="63" t="s">
        <v>65</v>
      </c>
      <c r="O140" s="126"/>
      <c r="Q140" s="142">
        <f>'Controles ACM'!$I$59</f>
        <v>5.6186362493114705E-2</v>
      </c>
    </row>
    <row r="141" spans="2:17">
      <c r="B141" s="123"/>
      <c r="I141" s="24"/>
      <c r="K141" s="19"/>
      <c r="O141" s="29"/>
      <c r="Q141" s="142"/>
    </row>
    <row r="142" spans="2:17">
      <c r="B142" s="124" t="s">
        <v>134</v>
      </c>
      <c r="I142" s="24"/>
      <c r="K142" s="19"/>
      <c r="O142" s="29"/>
      <c r="Q142" s="142"/>
    </row>
    <row r="143" spans="2:17">
      <c r="B143" s="9" t="s">
        <v>272</v>
      </c>
      <c r="G143" s="63" t="s">
        <v>64</v>
      </c>
      <c r="I143" s="121"/>
      <c r="K143" s="51">
        <v>175000</v>
      </c>
      <c r="M143" s="63" t="s">
        <v>169</v>
      </c>
      <c r="O143" s="126">
        <v>7.3699999999999992</v>
      </c>
      <c r="Q143" s="142">
        <f>'Controles ACM'!$I$59</f>
        <v>5.6186362493114705E-2</v>
      </c>
    </row>
    <row r="144" spans="2:17">
      <c r="B144" s="8" t="s">
        <v>273</v>
      </c>
      <c r="G144" s="63" t="s">
        <v>64</v>
      </c>
      <c r="I144" s="136"/>
      <c r="K144" s="23">
        <v>181000</v>
      </c>
      <c r="M144" s="63" t="s">
        <v>169</v>
      </c>
      <c r="O144" s="126">
        <v>6.6599999999999993</v>
      </c>
      <c r="Q144" s="142">
        <f>'Controles ACM'!$I$59</f>
        <v>5.6186362493114705E-2</v>
      </c>
    </row>
    <row r="145" spans="2:17">
      <c r="B145" s="119"/>
      <c r="G145" s="63" t="s">
        <v>64</v>
      </c>
      <c r="I145" s="137"/>
      <c r="K145" s="3"/>
      <c r="M145" s="63" t="s">
        <v>169</v>
      </c>
      <c r="O145" s="126"/>
      <c r="Q145" s="142">
        <f>'Controles ACM'!$I$59</f>
        <v>5.6186362493114705E-2</v>
      </c>
    </row>
    <row r="146" spans="2:17">
      <c r="B146" s="124"/>
      <c r="Q146" s="142"/>
    </row>
    <row r="147" spans="2:17">
      <c r="B147" s="124" t="s">
        <v>245</v>
      </c>
      <c r="Q147" s="142"/>
    </row>
    <row r="148" spans="2:17">
      <c r="B148" s="124"/>
      <c r="Q148" s="142"/>
    </row>
    <row r="149" spans="2:17">
      <c r="B149" s="124" t="s">
        <v>136</v>
      </c>
      <c r="G149" s="63" t="s">
        <v>64</v>
      </c>
      <c r="I149" s="60"/>
      <c r="K149" s="60"/>
      <c r="M149" s="133" t="s">
        <v>66</v>
      </c>
      <c r="O149" s="112">
        <v>834</v>
      </c>
      <c r="Q149" s="142">
        <f>'Controles ACM'!$I$59</f>
        <v>5.6186362493114705E-2</v>
      </c>
    </row>
    <row r="150" spans="2:17">
      <c r="I150" s="24"/>
      <c r="K150" s="19"/>
      <c r="O150" s="157"/>
      <c r="Q150" s="142"/>
    </row>
    <row r="151" spans="2:17">
      <c r="B151" s="124" t="s">
        <v>137</v>
      </c>
      <c r="I151" s="24"/>
      <c r="K151" s="19"/>
      <c r="O151" s="157"/>
      <c r="Q151" s="142"/>
    </row>
    <row r="152" spans="2:17">
      <c r="B152" s="6" t="s">
        <v>303</v>
      </c>
      <c r="G152" s="63" t="s">
        <v>64</v>
      </c>
      <c r="I152" s="121"/>
      <c r="K152" s="51"/>
      <c r="M152" s="133" t="s">
        <v>66</v>
      </c>
      <c r="O152" s="112">
        <v>1586</v>
      </c>
      <c r="Q152" s="142">
        <f>'Controles ACM'!$I$59</f>
        <v>5.6186362493114705E-2</v>
      </c>
    </row>
    <row r="153" spans="2:17">
      <c r="B153" s="5" t="s">
        <v>304</v>
      </c>
      <c r="G153" s="63" t="s">
        <v>64</v>
      </c>
      <c r="I153" s="136"/>
      <c r="K153" s="23"/>
      <c r="M153" s="133" t="s">
        <v>66</v>
      </c>
      <c r="O153" s="112">
        <v>1586</v>
      </c>
      <c r="Q153" s="142">
        <f>'Controles ACM'!$I$59</f>
        <v>5.6186362493114705E-2</v>
      </c>
    </row>
    <row r="154" spans="2:17">
      <c r="B154" s="5" t="s">
        <v>305</v>
      </c>
      <c r="G154" s="63" t="s">
        <v>64</v>
      </c>
      <c r="I154" s="136"/>
      <c r="K154" s="23"/>
      <c r="M154" s="133" t="s">
        <v>66</v>
      </c>
      <c r="O154" s="112">
        <v>1959</v>
      </c>
      <c r="Q154" s="142">
        <f>'Controles ACM'!$I$59</f>
        <v>5.6186362493114705E-2</v>
      </c>
    </row>
    <row r="155" spans="2:17">
      <c r="B155" s="5" t="s">
        <v>306</v>
      </c>
      <c r="G155" s="63" t="s">
        <v>64</v>
      </c>
      <c r="I155" s="136"/>
      <c r="K155" s="23"/>
      <c r="M155" s="133" t="s">
        <v>66</v>
      </c>
      <c r="O155" s="112">
        <v>1959</v>
      </c>
      <c r="Q155" s="142">
        <f>'Controles ACM'!$I$59</f>
        <v>5.6186362493114705E-2</v>
      </c>
    </row>
    <row r="156" spans="2:17">
      <c r="B156" s="120" t="s">
        <v>307</v>
      </c>
      <c r="G156" s="63" t="s">
        <v>64</v>
      </c>
      <c r="I156" s="136"/>
      <c r="K156" s="23"/>
      <c r="M156" s="133" t="s">
        <v>66</v>
      </c>
      <c r="O156" s="112">
        <v>2345</v>
      </c>
      <c r="Q156" s="142">
        <f>'Controles ACM'!$I$59</f>
        <v>5.6186362493114705E-2</v>
      </c>
    </row>
    <row r="157" spans="2:17">
      <c r="B157" s="5" t="s">
        <v>308</v>
      </c>
      <c r="G157" s="63" t="s">
        <v>64</v>
      </c>
      <c r="I157" s="136"/>
      <c r="K157" s="23"/>
      <c r="M157" s="133" t="s">
        <v>66</v>
      </c>
      <c r="O157" s="112">
        <v>2345</v>
      </c>
      <c r="Q157" s="142">
        <f>'Controles ACM'!$I$59</f>
        <v>5.6186362493114705E-2</v>
      </c>
    </row>
    <row r="158" spans="2:17">
      <c r="B158" s="3"/>
      <c r="G158" s="63" t="s">
        <v>64</v>
      </c>
      <c r="I158" s="137"/>
      <c r="K158" s="22"/>
      <c r="M158" s="133" t="s">
        <v>66</v>
      </c>
      <c r="O158" s="112"/>
      <c r="Q158" s="142">
        <f>'Controles ACM'!$I$59</f>
        <v>5.6186362493114705E-2</v>
      </c>
    </row>
    <row r="159" spans="2:17">
      <c r="I159" s="24"/>
      <c r="K159" s="19"/>
      <c r="M159" s="133"/>
      <c r="O159" s="158"/>
      <c r="Q159" s="142"/>
    </row>
    <row r="160" spans="2:17">
      <c r="B160" s="93" t="s">
        <v>138</v>
      </c>
      <c r="I160" s="24"/>
      <c r="K160" s="19"/>
      <c r="M160" s="133"/>
      <c r="O160" s="158"/>
      <c r="Q160" s="142"/>
    </row>
    <row r="161" spans="2:17">
      <c r="B161" s="6" t="s">
        <v>309</v>
      </c>
      <c r="G161" s="63" t="s">
        <v>64</v>
      </c>
      <c r="I161" s="121"/>
      <c r="K161" s="51"/>
      <c r="M161" s="133" t="s">
        <v>66</v>
      </c>
      <c r="O161" s="112">
        <v>6817</v>
      </c>
      <c r="Q161" s="142">
        <f>'Controles ACM'!$I$59</f>
        <v>5.6186362493114705E-2</v>
      </c>
    </row>
    <row r="162" spans="2:17">
      <c r="B162" s="5" t="s">
        <v>310</v>
      </c>
      <c r="G162" s="63" t="s">
        <v>64</v>
      </c>
      <c r="I162" s="136"/>
      <c r="K162" s="23"/>
      <c r="M162" s="133" t="s">
        <v>66</v>
      </c>
      <c r="O162" s="112">
        <v>9008</v>
      </c>
      <c r="Q162" s="142">
        <f>'Controles ACM'!$I$59</f>
        <v>5.6186362493114705E-2</v>
      </c>
    </row>
    <row r="163" spans="2:17">
      <c r="B163" s="120" t="s">
        <v>311</v>
      </c>
      <c r="G163" s="63" t="s">
        <v>64</v>
      </c>
      <c r="I163" s="136"/>
      <c r="K163" s="23"/>
      <c r="M163" s="133" t="s">
        <v>66</v>
      </c>
      <c r="O163" s="112">
        <v>28903</v>
      </c>
      <c r="Q163" s="142">
        <f>'Controles ACM'!$I$59</f>
        <v>5.6186362493114705E-2</v>
      </c>
    </row>
    <row r="164" spans="2:17">
      <c r="B164" s="5" t="s">
        <v>312</v>
      </c>
      <c r="G164" s="63" t="s">
        <v>64</v>
      </c>
      <c r="I164" s="136"/>
      <c r="K164" s="23"/>
      <c r="M164" s="133" t="s">
        <v>66</v>
      </c>
      <c r="O164" s="112">
        <v>64530</v>
      </c>
      <c r="Q164" s="142">
        <f>'Controles ACM'!$I$59</f>
        <v>5.6186362493114705E-2</v>
      </c>
    </row>
    <row r="165" spans="2:17">
      <c r="B165" s="120" t="s">
        <v>313</v>
      </c>
      <c r="G165" s="63" t="s">
        <v>64</v>
      </c>
      <c r="I165" s="136"/>
      <c r="K165" s="23"/>
      <c r="M165" s="133" t="s">
        <v>66</v>
      </c>
      <c r="O165" s="112">
        <v>464304</v>
      </c>
      <c r="Q165" s="142">
        <f>'Controles ACM'!$I$59</f>
        <v>5.6186362493114705E-2</v>
      </c>
    </row>
    <row r="166" spans="2:17">
      <c r="B166" s="5" t="s">
        <v>314</v>
      </c>
      <c r="G166" s="63" t="s">
        <v>64</v>
      </c>
      <c r="I166" s="136"/>
      <c r="K166" s="23"/>
      <c r="M166" s="133" t="s">
        <v>66</v>
      </c>
      <c r="O166" s="112">
        <v>638000</v>
      </c>
      <c r="Q166" s="142">
        <f>'Controles ACM'!$I$59</f>
        <v>5.6186362493114705E-2</v>
      </c>
    </row>
    <row r="167" spans="2:17">
      <c r="B167" s="5"/>
      <c r="G167" s="63" t="s">
        <v>64</v>
      </c>
      <c r="I167" s="136"/>
      <c r="K167" s="23"/>
      <c r="M167" s="133" t="s">
        <v>66</v>
      </c>
      <c r="O167" s="126"/>
      <c r="Q167" s="142">
        <f>'Controles ACM'!$I$59</f>
        <v>5.6186362493114705E-2</v>
      </c>
    </row>
    <row r="168" spans="2:17">
      <c r="B168" s="5"/>
      <c r="G168" s="63" t="s">
        <v>64</v>
      </c>
      <c r="I168" s="136"/>
      <c r="K168" s="23"/>
      <c r="M168" s="133" t="s">
        <v>66</v>
      </c>
      <c r="O168" s="126"/>
      <c r="Q168" s="142">
        <f>'Controles ACM'!$I$59</f>
        <v>5.6186362493114705E-2</v>
      </c>
    </row>
    <row r="169" spans="2:17">
      <c r="B169" s="5"/>
      <c r="G169" s="63" t="s">
        <v>64</v>
      </c>
      <c r="I169" s="136"/>
      <c r="K169" s="23"/>
      <c r="M169" s="133" t="s">
        <v>66</v>
      </c>
      <c r="O169" s="126"/>
      <c r="Q169" s="142">
        <f>'Controles ACM'!$I$59</f>
        <v>5.6186362493114705E-2</v>
      </c>
    </row>
    <row r="170" spans="2:17">
      <c r="B170" s="5"/>
      <c r="G170" s="63" t="s">
        <v>64</v>
      </c>
      <c r="I170" s="136"/>
      <c r="K170" s="23"/>
      <c r="M170" s="133" t="s">
        <v>66</v>
      </c>
      <c r="O170" s="126"/>
      <c r="Q170" s="142">
        <f>'Controles ACM'!$I$59</f>
        <v>5.6186362493114705E-2</v>
      </c>
    </row>
    <row r="171" spans="2:17">
      <c r="B171" s="5"/>
      <c r="G171" s="63" t="s">
        <v>64</v>
      </c>
      <c r="I171" s="136"/>
      <c r="K171" s="23"/>
      <c r="M171" s="133" t="s">
        <v>66</v>
      </c>
      <c r="O171" s="126"/>
      <c r="Q171" s="142">
        <f>'Controles ACM'!$I$59</f>
        <v>5.6186362493114705E-2</v>
      </c>
    </row>
    <row r="172" spans="2:17">
      <c r="B172" s="5"/>
      <c r="G172" s="63" t="s">
        <v>64</v>
      </c>
      <c r="I172" s="136"/>
      <c r="K172" s="23"/>
      <c r="M172" s="133" t="s">
        <v>66</v>
      </c>
      <c r="O172" s="126"/>
      <c r="Q172" s="142">
        <f>'Controles ACM'!$I$59</f>
        <v>5.6186362493114705E-2</v>
      </c>
    </row>
    <row r="173" spans="2:17">
      <c r="B173" s="5"/>
      <c r="G173" s="63" t="s">
        <v>64</v>
      </c>
      <c r="I173" s="136"/>
      <c r="K173" s="23"/>
      <c r="M173" s="133" t="s">
        <v>66</v>
      </c>
      <c r="O173" s="126"/>
      <c r="Q173" s="142">
        <f>'Controles ACM'!$I$59</f>
        <v>5.6186362493114705E-2</v>
      </c>
    </row>
    <row r="174" spans="2:17">
      <c r="B174" s="5"/>
      <c r="G174" s="63" t="s">
        <v>64</v>
      </c>
      <c r="I174" s="136"/>
      <c r="K174" s="23"/>
      <c r="M174" s="133" t="s">
        <v>66</v>
      </c>
      <c r="O174" s="126"/>
      <c r="Q174" s="142">
        <f>'Controles ACM'!$I$59</f>
        <v>5.6186362493114705E-2</v>
      </c>
    </row>
    <row r="175" spans="2:17">
      <c r="B175" s="5"/>
      <c r="G175" s="63" t="s">
        <v>64</v>
      </c>
      <c r="I175" s="136"/>
      <c r="K175" s="23"/>
      <c r="M175" s="133" t="s">
        <v>66</v>
      </c>
      <c r="O175" s="126"/>
      <c r="Q175" s="142">
        <f>'Controles ACM'!$I$59</f>
        <v>5.6186362493114705E-2</v>
      </c>
    </row>
    <row r="176" spans="2:17">
      <c r="B176" s="3"/>
      <c r="G176" s="63" t="s">
        <v>64</v>
      </c>
      <c r="I176" s="137"/>
      <c r="K176" s="22"/>
      <c r="M176" s="133" t="s">
        <v>66</v>
      </c>
      <c r="O176" s="126"/>
      <c r="Q176" s="142">
        <f>'Controles ACM'!$I$59</f>
        <v>5.6186362493114705E-2</v>
      </c>
    </row>
    <row r="177" spans="2:17">
      <c r="B177" s="124"/>
      <c r="I177" s="24"/>
      <c r="K177" s="19"/>
      <c r="M177" s="133"/>
      <c r="O177" s="29"/>
      <c r="Q177" s="142"/>
    </row>
    <row r="178" spans="2:17">
      <c r="B178" s="93" t="s">
        <v>139</v>
      </c>
      <c r="I178" s="24"/>
      <c r="K178" s="19"/>
      <c r="M178" s="133"/>
      <c r="O178" s="29"/>
      <c r="P178" s="4"/>
      <c r="Q178" s="144"/>
    </row>
    <row r="179" spans="2:17">
      <c r="B179" s="6" t="s">
        <v>315</v>
      </c>
      <c r="G179" s="63" t="s">
        <v>64</v>
      </c>
      <c r="I179" s="51"/>
      <c r="K179" s="51"/>
      <c r="M179" s="133" t="s">
        <v>140</v>
      </c>
      <c r="O179" s="126">
        <v>38.799999999999997</v>
      </c>
      <c r="Q179" s="142">
        <f>'Controles ACM'!$I$59</f>
        <v>5.6186362493114705E-2</v>
      </c>
    </row>
    <row r="180" spans="2:17">
      <c r="B180" s="5" t="s">
        <v>303</v>
      </c>
      <c r="G180" s="63" t="s">
        <v>64</v>
      </c>
      <c r="I180" s="23"/>
      <c r="K180" s="23"/>
      <c r="M180" s="133" t="s">
        <v>140</v>
      </c>
      <c r="O180" s="126">
        <v>43.9</v>
      </c>
      <c r="Q180" s="142">
        <f>'Controles ACM'!$I$59</f>
        <v>5.6186362493114705E-2</v>
      </c>
    </row>
    <row r="181" spans="2:17">
      <c r="B181" s="5" t="s">
        <v>304</v>
      </c>
      <c r="G181" s="63" t="s">
        <v>64</v>
      </c>
      <c r="I181" s="23"/>
      <c r="K181" s="23"/>
      <c r="M181" s="133" t="s">
        <v>140</v>
      </c>
      <c r="O181" s="126">
        <v>43.9</v>
      </c>
      <c r="Q181" s="142">
        <f>'Controles ACM'!$I$59</f>
        <v>5.6186362493114705E-2</v>
      </c>
    </row>
    <row r="182" spans="2:17">
      <c r="B182" s="5" t="s">
        <v>305</v>
      </c>
      <c r="G182" s="63" t="s">
        <v>64</v>
      </c>
      <c r="I182" s="23"/>
      <c r="K182" s="23"/>
      <c r="M182" s="133" t="s">
        <v>140</v>
      </c>
      <c r="O182" s="126">
        <v>43.9</v>
      </c>
      <c r="Q182" s="142">
        <f>'Controles ACM'!$I$59</f>
        <v>5.6186362493114705E-2</v>
      </c>
    </row>
    <row r="183" spans="2:17">
      <c r="B183" s="5" t="s">
        <v>306</v>
      </c>
      <c r="G183" s="63" t="s">
        <v>64</v>
      </c>
      <c r="I183" s="23"/>
      <c r="K183" s="23"/>
      <c r="M183" s="133" t="s">
        <v>140</v>
      </c>
      <c r="O183" s="126">
        <v>43.9</v>
      </c>
      <c r="Q183" s="142">
        <f>'Controles ACM'!$I$59</f>
        <v>5.6186362493114705E-2</v>
      </c>
    </row>
    <row r="184" spans="2:17">
      <c r="B184" s="5" t="s">
        <v>316</v>
      </c>
      <c r="G184" s="63" t="s">
        <v>64</v>
      </c>
      <c r="I184" s="23"/>
      <c r="K184" s="23"/>
      <c r="M184" s="133" t="s">
        <v>140</v>
      </c>
      <c r="O184" s="126">
        <v>56.5</v>
      </c>
      <c r="Q184" s="142">
        <f>'Controles ACM'!$I$59</f>
        <v>5.6186362493114705E-2</v>
      </c>
    </row>
    <row r="185" spans="2:17">
      <c r="B185" s="5" t="s">
        <v>309</v>
      </c>
      <c r="G185" s="63" t="s">
        <v>64</v>
      </c>
      <c r="I185" s="23"/>
      <c r="K185" s="23"/>
      <c r="M185" s="133" t="s">
        <v>140</v>
      </c>
      <c r="O185" s="126">
        <v>103.8</v>
      </c>
      <c r="Q185" s="142">
        <f>'Controles ACM'!$I$59</f>
        <v>5.6186362493114705E-2</v>
      </c>
    </row>
    <row r="186" spans="2:17">
      <c r="B186" s="5" t="s">
        <v>310</v>
      </c>
      <c r="G186" s="63" t="s">
        <v>64</v>
      </c>
      <c r="I186" s="23"/>
      <c r="K186" s="23"/>
      <c r="M186" s="133" t="s">
        <v>140</v>
      </c>
      <c r="O186" s="126">
        <v>103.8</v>
      </c>
      <c r="Q186" s="142">
        <f>'Controles ACM'!$I$59</f>
        <v>5.6186362493114705E-2</v>
      </c>
    </row>
    <row r="187" spans="2:17">
      <c r="B187" s="5" t="s">
        <v>311</v>
      </c>
      <c r="G187" s="63" t="s">
        <v>64</v>
      </c>
      <c r="I187" s="23"/>
      <c r="K187" s="23"/>
      <c r="M187" s="133" t="s">
        <v>140</v>
      </c>
      <c r="O187" s="126">
        <v>167.9</v>
      </c>
      <c r="Q187" s="142">
        <f>'Controles ACM'!$I$59</f>
        <v>5.6186362493114705E-2</v>
      </c>
    </row>
    <row r="188" spans="2:17">
      <c r="B188" s="5" t="s">
        <v>312</v>
      </c>
      <c r="G188" s="63" t="s">
        <v>64</v>
      </c>
      <c r="I188" s="23"/>
      <c r="K188" s="23"/>
      <c r="M188" s="133" t="s">
        <v>140</v>
      </c>
      <c r="O188" s="126">
        <v>167.9</v>
      </c>
      <c r="Q188" s="142">
        <f>'Controles ACM'!$I$59</f>
        <v>5.6186362493114705E-2</v>
      </c>
    </row>
    <row r="189" spans="2:17">
      <c r="B189" s="5" t="s">
        <v>313</v>
      </c>
      <c r="G189" s="63" t="s">
        <v>64</v>
      </c>
      <c r="I189" s="23"/>
      <c r="K189" s="23"/>
      <c r="M189" s="133" t="s">
        <v>140</v>
      </c>
      <c r="O189" s="126">
        <v>393.6</v>
      </c>
      <c r="Q189" s="142">
        <f>'Controles ACM'!$I$59</f>
        <v>5.6186362493114705E-2</v>
      </c>
    </row>
    <row r="190" spans="2:17">
      <c r="B190" s="5" t="s">
        <v>314</v>
      </c>
      <c r="G190" s="63" t="s">
        <v>64</v>
      </c>
      <c r="I190" s="23"/>
      <c r="K190" s="23"/>
      <c r="M190" s="133" t="s">
        <v>140</v>
      </c>
      <c r="O190" s="126">
        <v>429.5</v>
      </c>
      <c r="Q190" s="142">
        <f>'Controles ACM'!$I$59</f>
        <v>5.6186362493114705E-2</v>
      </c>
    </row>
    <row r="191" spans="2:17">
      <c r="B191" s="5"/>
      <c r="G191" s="63" t="s">
        <v>64</v>
      </c>
      <c r="I191" s="23"/>
      <c r="K191" s="23"/>
      <c r="M191" s="133" t="s">
        <v>140</v>
      </c>
      <c r="O191" s="126"/>
      <c r="Q191" s="142">
        <f>'Controles ACM'!$I$59</f>
        <v>5.6186362493114705E-2</v>
      </c>
    </row>
    <row r="192" spans="2:17">
      <c r="B192" s="5"/>
      <c r="G192" s="63" t="s">
        <v>64</v>
      </c>
      <c r="I192" s="23"/>
      <c r="K192" s="23"/>
      <c r="M192" s="133" t="s">
        <v>140</v>
      </c>
      <c r="O192" s="126"/>
      <c r="Q192" s="142">
        <f>'Controles ACM'!$I$59</f>
        <v>5.6186362493114705E-2</v>
      </c>
    </row>
    <row r="193" spans="2:17">
      <c r="B193" s="120"/>
      <c r="G193" s="63" t="s">
        <v>64</v>
      </c>
      <c r="I193" s="23"/>
      <c r="K193" s="23"/>
      <c r="M193" s="133" t="s">
        <v>140</v>
      </c>
      <c r="O193" s="126"/>
      <c r="Q193" s="142">
        <f>'Controles ACM'!$I$59</f>
        <v>5.6186362493114705E-2</v>
      </c>
    </row>
    <row r="194" spans="2:17">
      <c r="B194" s="5"/>
      <c r="G194" s="63" t="s">
        <v>64</v>
      </c>
      <c r="I194" s="23"/>
      <c r="K194" s="23"/>
      <c r="M194" s="133" t="s">
        <v>140</v>
      </c>
      <c r="O194" s="126"/>
      <c r="Q194" s="142">
        <f>'Controles ACM'!$I$59</f>
        <v>5.6186362493114705E-2</v>
      </c>
    </row>
    <row r="195" spans="2:17">
      <c r="B195" s="120"/>
      <c r="G195" s="63" t="s">
        <v>64</v>
      </c>
      <c r="I195" s="23"/>
      <c r="K195" s="23"/>
      <c r="M195" s="133" t="s">
        <v>140</v>
      </c>
      <c r="O195" s="126"/>
      <c r="Q195" s="142">
        <f>'Controles ACM'!$I$59</f>
        <v>5.6186362493114705E-2</v>
      </c>
    </row>
    <row r="196" spans="2:17">
      <c r="B196" s="120"/>
      <c r="G196" s="63" t="s">
        <v>64</v>
      </c>
      <c r="I196" s="23"/>
      <c r="K196" s="23"/>
      <c r="M196" s="133" t="s">
        <v>140</v>
      </c>
      <c r="O196" s="126"/>
      <c r="Q196" s="142">
        <f>'Controles ACM'!$I$59</f>
        <v>5.6186362493114705E-2</v>
      </c>
    </row>
    <row r="197" spans="2:17">
      <c r="B197" s="3"/>
      <c r="G197" s="63" t="s">
        <v>64</v>
      </c>
      <c r="I197" s="2"/>
      <c r="K197" s="22"/>
      <c r="M197" s="133" t="s">
        <v>140</v>
      </c>
      <c r="O197" s="126"/>
      <c r="Q197" s="142">
        <f>'Controles ACM'!$I$59</f>
        <v>5.6186362493114705E-2</v>
      </c>
    </row>
    <row r="198" spans="2:17">
      <c r="K198" s="4"/>
      <c r="M198" s="133"/>
      <c r="O198" s="4"/>
    </row>
    <row r="199" spans="2:17" s="129" customFormat="1">
      <c r="B199" s="129" t="s">
        <v>279</v>
      </c>
      <c r="Q199" s="143"/>
    </row>
    <row r="201" spans="2:17">
      <c r="B201" s="63" t="s">
        <v>297</v>
      </c>
      <c r="G201" s="63" t="s">
        <v>64</v>
      </c>
      <c r="I201" s="154"/>
      <c r="K201" s="60">
        <v>2900000</v>
      </c>
      <c r="M201" s="133" t="s">
        <v>66</v>
      </c>
      <c r="O201" s="126">
        <v>25.24</v>
      </c>
      <c r="Q201" s="142"/>
    </row>
    <row r="202" spans="2:17">
      <c r="K202" s="118"/>
    </row>
  </sheetData>
  <conditionalFormatting sqref="D10:D11">
    <cfRule type="containsText" dxfId="13" priority="1" operator="containsText" text="niet">
      <formula>NOT(ISERROR(SEARCH("niet",D10)))</formula>
    </cfRule>
    <cfRule type="endsWith" dxfId="12" priority="2" operator="endsWith" text="Voldoet">
      <formula>RIGHT(D10,LEN("Voldoet"))="Voldoet"</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3622C-BCD2-41A0-B88C-41A37C21AA45}">
  <sheetPr>
    <tabColor rgb="FFCCFFCC"/>
  </sheetPr>
  <dimension ref="B2:I25"/>
  <sheetViews>
    <sheetView showGridLines="0" zoomScale="85" zoomScaleNormal="85" workbookViewId="0">
      <pane xSplit="6" ySplit="9" topLeftCell="G10" activePane="bottomRight" state="frozen"/>
      <selection activeCell="B39" sqref="B39"/>
      <selection pane="topRight" activeCell="B39" sqref="B39"/>
      <selection pane="bottomLeft" activeCell="B39" sqref="B39"/>
      <selection pane="bottomRight" activeCell="G30" sqref="G30"/>
    </sheetView>
  </sheetViews>
  <sheetFormatPr defaultColWidth="9.140625" defaultRowHeight="12.75"/>
  <cols>
    <col min="1" max="1" width="4" style="63" customWidth="1"/>
    <col min="2" max="2" width="41.42578125" style="63" customWidth="1"/>
    <col min="3" max="5" width="4.5703125" style="63" customWidth="1"/>
    <col min="6" max="6" width="13.5703125" style="63" customWidth="1"/>
    <col min="7" max="7" width="57" style="63" customWidth="1"/>
    <col min="8" max="8" width="12.5703125" style="63" customWidth="1"/>
    <col min="9" max="9" width="14.42578125" style="63" customWidth="1"/>
    <col min="10" max="16" width="12.5703125" style="63" customWidth="1"/>
    <col min="17" max="17" width="2.5703125" style="63" customWidth="1"/>
    <col min="18" max="18" width="17.140625" style="63" customWidth="1"/>
    <col min="19" max="19" width="2.5703125" style="63" customWidth="1"/>
    <col min="20" max="20" width="13.5703125" style="63" customWidth="1"/>
    <col min="21" max="21" width="2.5703125" style="63" customWidth="1"/>
    <col min="22" max="36" width="13.5703125" style="63" customWidth="1"/>
    <col min="37" max="16384" width="9.140625" style="63"/>
  </cols>
  <sheetData>
    <row r="2" spans="2:9" s="84" customFormat="1" ht="18">
      <c r="B2" s="131" t="s">
        <v>231</v>
      </c>
    </row>
    <row r="4" spans="2:9">
      <c r="B4" s="93" t="s">
        <v>18</v>
      </c>
    </row>
    <row r="5" spans="2:9">
      <c r="B5" s="164" t="s">
        <v>214</v>
      </c>
      <c r="C5" s="164"/>
      <c r="D5" s="164"/>
      <c r="E5" s="164"/>
      <c r="F5" s="164"/>
      <c r="G5" s="164"/>
    </row>
    <row r="6" spans="2:9">
      <c r="B6" s="164" t="s">
        <v>226</v>
      </c>
      <c r="C6" s="164"/>
      <c r="D6" s="164"/>
      <c r="E6" s="164"/>
      <c r="F6" s="164"/>
      <c r="G6" s="164"/>
    </row>
    <row r="8" spans="2:9" s="116" customFormat="1">
      <c r="B8" s="116" t="s">
        <v>173</v>
      </c>
    </row>
    <row r="11" spans="2:9" s="116" customFormat="1">
      <c r="B11" s="116" t="s">
        <v>215</v>
      </c>
      <c r="I11" s="116" t="s">
        <v>33</v>
      </c>
    </row>
    <row r="13" spans="2:9">
      <c r="B13" s="124" t="s">
        <v>208</v>
      </c>
      <c r="G13" s="93" t="s">
        <v>227</v>
      </c>
    </row>
    <row r="14" spans="2:9">
      <c r="B14" s="83" t="s">
        <v>91</v>
      </c>
      <c r="C14" s="82"/>
      <c r="D14" s="82"/>
      <c r="E14" s="82"/>
      <c r="F14" s="82"/>
      <c r="G14" s="81" t="s">
        <v>321</v>
      </c>
    </row>
    <row r="15" spans="2:9">
      <c r="B15" s="80" t="s">
        <v>209</v>
      </c>
      <c r="G15" s="79" t="s">
        <v>321</v>
      </c>
    </row>
    <row r="16" spans="2:9">
      <c r="B16" s="80" t="s">
        <v>97</v>
      </c>
      <c r="G16" s="79" t="s">
        <v>322</v>
      </c>
    </row>
    <row r="17" spans="2:7">
      <c r="B17" s="80" t="s">
        <v>210</v>
      </c>
      <c r="G17" s="79" t="s">
        <v>322</v>
      </c>
    </row>
    <row r="18" spans="2:7">
      <c r="B18" s="80" t="s">
        <v>99</v>
      </c>
      <c r="G18" s="79" t="s">
        <v>323</v>
      </c>
    </row>
    <row r="19" spans="2:7">
      <c r="B19" s="78" t="s">
        <v>211</v>
      </c>
      <c r="C19" s="77"/>
      <c r="D19" s="77"/>
      <c r="E19" s="77"/>
      <c r="F19" s="77"/>
      <c r="G19" s="76" t="s">
        <v>323</v>
      </c>
    </row>
    <row r="21" spans="2:7">
      <c r="B21" s="83" t="s">
        <v>212</v>
      </c>
      <c r="C21" s="82"/>
      <c r="D21" s="82"/>
      <c r="E21" s="82"/>
      <c r="F21" s="82"/>
      <c r="G21" s="81" t="s">
        <v>324</v>
      </c>
    </row>
    <row r="22" spans="2:7">
      <c r="B22" s="80" t="s">
        <v>213</v>
      </c>
      <c r="G22" s="79" t="s">
        <v>325</v>
      </c>
    </row>
    <row r="23" spans="2:7">
      <c r="B23" s="78" t="s">
        <v>107</v>
      </c>
      <c r="C23" s="77"/>
      <c r="D23" s="77"/>
      <c r="E23" s="77"/>
      <c r="F23" s="77"/>
      <c r="G23" s="76" t="s">
        <v>326</v>
      </c>
    </row>
    <row r="25" spans="2:7">
      <c r="B25" s="75" t="s">
        <v>109</v>
      </c>
      <c r="C25" s="74"/>
      <c r="D25" s="74"/>
      <c r="E25" s="74"/>
      <c r="F25" s="74"/>
      <c r="G25" s="73" t="s">
        <v>327</v>
      </c>
    </row>
  </sheetData>
  <mergeCells count="2">
    <mergeCell ref="B5:G5"/>
    <mergeCell ref="B6:G6"/>
  </mergeCell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9C264-3F6A-433F-BDDF-1A1F31CD6A93}">
  <sheetPr>
    <tabColor rgb="FFCCFFCC"/>
  </sheetPr>
  <dimension ref="B2:I38"/>
  <sheetViews>
    <sheetView showGridLines="0" zoomScale="85" zoomScaleNormal="85" workbookViewId="0">
      <pane xSplit="2" ySplit="10" topLeftCell="C11" activePane="bottomRight" state="frozen"/>
      <selection activeCell="B39" sqref="B39"/>
      <selection pane="topRight" activeCell="B39" sqref="B39"/>
      <selection pane="bottomLeft" activeCell="B39" sqref="B39"/>
      <selection pane="bottomRight" activeCell="L28" sqref="L28"/>
    </sheetView>
  </sheetViews>
  <sheetFormatPr defaultColWidth="9.140625" defaultRowHeight="12.75"/>
  <cols>
    <col min="1" max="1" width="4" style="63" customWidth="1"/>
    <col min="2" max="2" width="49.140625" style="63" customWidth="1"/>
    <col min="3" max="3" width="16.85546875" style="63" bestFit="1" customWidth="1"/>
    <col min="4" max="5" width="13.5703125" style="63" customWidth="1"/>
    <col min="6" max="6" width="11" style="63" bestFit="1" customWidth="1"/>
    <col min="7" max="7" width="14.140625" style="63" customWidth="1"/>
    <col min="8" max="8" width="12.5703125" style="63" customWidth="1"/>
    <col min="9" max="9" width="26.5703125" style="63" bestFit="1" customWidth="1"/>
    <col min="10" max="17" width="12.5703125" style="63" customWidth="1"/>
    <col min="18" max="18" width="2.5703125" style="63" customWidth="1"/>
    <col min="19" max="19" width="17.140625" style="63" customWidth="1"/>
    <col min="20" max="20" width="2.5703125" style="63" customWidth="1"/>
    <col min="21" max="21" width="13.5703125" style="63" customWidth="1"/>
    <col min="22" max="22" width="2.5703125" style="63" customWidth="1"/>
    <col min="23" max="37" width="13.5703125" style="63" customWidth="1"/>
    <col min="38" max="16384" width="9.140625" style="63"/>
  </cols>
  <sheetData>
    <row r="2" spans="2:9" s="84" customFormat="1" ht="18">
      <c r="B2" s="131" t="s">
        <v>230</v>
      </c>
    </row>
    <row r="4" spans="2:9">
      <c r="B4" s="93" t="s">
        <v>18</v>
      </c>
    </row>
    <row r="5" spans="2:9" ht="26.25" customHeight="1">
      <c r="B5" s="164" t="s">
        <v>232</v>
      </c>
      <c r="C5" s="164"/>
      <c r="D5" s="164"/>
      <c r="E5" s="164"/>
      <c r="F5" s="164"/>
      <c r="G5" s="164"/>
      <c r="H5" s="164"/>
      <c r="I5" s="164"/>
    </row>
    <row r="7" spans="2:9" ht="72" customHeight="1">
      <c r="B7" s="164" t="s">
        <v>274</v>
      </c>
      <c r="C7" s="164"/>
      <c r="D7" s="164"/>
      <c r="E7" s="164"/>
      <c r="F7" s="164"/>
      <c r="G7" s="164"/>
      <c r="H7" s="164"/>
      <c r="I7" s="164"/>
    </row>
    <row r="8" spans="2:9">
      <c r="C8" s="72"/>
    </row>
    <row r="9" spans="2:9" s="116" customFormat="1">
      <c r="B9" s="116" t="s">
        <v>173</v>
      </c>
      <c r="C9" s="116" t="s">
        <v>246</v>
      </c>
      <c r="D9" s="116" t="s">
        <v>174</v>
      </c>
      <c r="E9" s="116" t="s">
        <v>175</v>
      </c>
      <c r="F9" s="116" t="s">
        <v>176</v>
      </c>
      <c r="G9" s="116" t="s">
        <v>188</v>
      </c>
      <c r="I9" s="116" t="s">
        <v>228</v>
      </c>
    </row>
    <row r="11" spans="2:9">
      <c r="B11" s="149"/>
      <c r="C11" s="149"/>
      <c r="D11" s="149"/>
      <c r="E11" s="149"/>
      <c r="F11" s="149"/>
      <c r="G11" s="149"/>
      <c r="H11" s="149"/>
      <c r="I11" s="149"/>
    </row>
    <row r="12" spans="2:9" s="116" customFormat="1">
      <c r="B12" s="116" t="s">
        <v>177</v>
      </c>
    </row>
    <row r="14" spans="2:9">
      <c r="B14" s="124" t="s">
        <v>177</v>
      </c>
    </row>
    <row r="15" spans="2:9">
      <c r="B15" s="151" t="str">
        <f>Tarievenvoorstel!B149</f>
        <v>EAV t/m 1*6A (per aansluiting)</v>
      </c>
      <c r="C15" s="151">
        <f>Tarievenvoorstel!O149</f>
        <v>834</v>
      </c>
      <c r="D15" s="71">
        <v>238.26259677624074</v>
      </c>
      <c r="E15" s="71">
        <v>110.73740322375939</v>
      </c>
      <c r="F15" s="71">
        <v>484.99999999999994</v>
      </c>
      <c r="G15" s="70">
        <f>C15-D15-E15-F15</f>
        <v>0</v>
      </c>
      <c r="I15" s="71"/>
    </row>
    <row r="16" spans="2:9">
      <c r="B16" s="65" t="str">
        <f>Tarievenvoorstel!B152</f>
        <v xml:space="preserve"> t/m 1*40A  </v>
      </c>
      <c r="C16" s="65">
        <f>Tarievenvoorstel!O152</f>
        <v>1586</v>
      </c>
      <c r="D16" s="69">
        <v>418.80522453771647</v>
      </c>
      <c r="E16" s="69">
        <v>376.99477546228354</v>
      </c>
      <c r="F16" s="69">
        <v>790.19999999999993</v>
      </c>
      <c r="G16" s="68">
        <f t="shared" ref="G16:G38" si="0">C16-D16-E16-F16</f>
        <v>0</v>
      </c>
      <c r="I16" s="69"/>
    </row>
    <row r="17" spans="2:9">
      <c r="B17" s="65" t="str">
        <f>Tarievenvoorstel!B153</f>
        <v xml:space="preserve"> &gt; 1*40A t/m 3*25A </v>
      </c>
      <c r="C17" s="65">
        <f>Tarievenvoorstel!O153</f>
        <v>1586</v>
      </c>
      <c r="D17" s="69">
        <v>418.80522453771647</v>
      </c>
      <c r="E17" s="69">
        <v>376.99477546228354</v>
      </c>
      <c r="F17" s="69">
        <v>790.19999999999993</v>
      </c>
      <c r="G17" s="68">
        <f t="shared" si="0"/>
        <v>0</v>
      </c>
      <c r="I17" s="69"/>
    </row>
    <row r="18" spans="2:9">
      <c r="B18" s="65" t="str">
        <f>Tarievenvoorstel!B154</f>
        <v xml:space="preserve"> &gt;3*25A en t/m 3*40A </v>
      </c>
      <c r="C18" s="65">
        <f>Tarievenvoorstel!O154</f>
        <v>1959</v>
      </c>
      <c r="D18" s="69">
        <v>628.94909963985594</v>
      </c>
      <c r="E18" s="69">
        <v>539.85090036014412</v>
      </c>
      <c r="F18" s="69">
        <v>790.19999999999993</v>
      </c>
      <c r="G18" s="68">
        <f>C18-D18-E18-F18</f>
        <v>0</v>
      </c>
      <c r="I18" s="69"/>
    </row>
    <row r="19" spans="2:9">
      <c r="B19" s="65" t="str">
        <f>Tarievenvoorstel!B155</f>
        <v xml:space="preserve"> &gt;3*40A en t/m 3*50A </v>
      </c>
      <c r="C19" s="65">
        <f>Tarievenvoorstel!O155</f>
        <v>1959</v>
      </c>
      <c r="D19" s="69">
        <v>628.94909963985594</v>
      </c>
      <c r="E19" s="69">
        <v>539.85090036014412</v>
      </c>
      <c r="F19" s="69">
        <v>790.19999999999993</v>
      </c>
      <c r="G19" s="68">
        <f t="shared" si="0"/>
        <v>0</v>
      </c>
      <c r="I19" s="69"/>
    </row>
    <row r="20" spans="2:9">
      <c r="B20" s="65" t="str">
        <f>Tarievenvoorstel!B156</f>
        <v xml:space="preserve"> &gt;3*50A en t/m 3*63A </v>
      </c>
      <c r="C20" s="65">
        <f>Tarievenvoorstel!O156</f>
        <v>2345</v>
      </c>
      <c r="D20" s="69">
        <v>602.04905183312258</v>
      </c>
      <c r="E20" s="69">
        <v>725.95094816687731</v>
      </c>
      <c r="F20" s="69">
        <v>1017</v>
      </c>
      <c r="G20" s="68">
        <f t="shared" si="0"/>
        <v>0</v>
      </c>
      <c r="I20" s="69"/>
    </row>
    <row r="21" spans="2:9">
      <c r="B21" s="65" t="str">
        <f>Tarievenvoorstel!B157</f>
        <v xml:space="preserve"> &gt;3*63A en t/m 3*80A </v>
      </c>
      <c r="C21" s="65">
        <f>Tarievenvoorstel!O157</f>
        <v>2345</v>
      </c>
      <c r="D21" s="69">
        <v>602.04905183312258</v>
      </c>
      <c r="E21" s="69">
        <v>725.95094816687731</v>
      </c>
      <c r="F21" s="69">
        <v>1017</v>
      </c>
      <c r="G21" s="68">
        <f t="shared" si="0"/>
        <v>0</v>
      </c>
      <c r="I21" s="69"/>
    </row>
    <row r="22" spans="2:9">
      <c r="B22" s="65">
        <f>Tarievenvoorstel!B158</f>
        <v>0</v>
      </c>
      <c r="C22" s="65">
        <f>Tarievenvoorstel!O158</f>
        <v>0</v>
      </c>
      <c r="D22" s="69"/>
      <c r="E22" s="69"/>
      <c r="F22" s="69"/>
      <c r="G22" s="68">
        <f t="shared" si="0"/>
        <v>0</v>
      </c>
      <c r="I22" s="69"/>
    </row>
    <row r="23" spans="2:9">
      <c r="B23" s="65" t="str">
        <f>Tarievenvoorstel!B161</f>
        <v xml:space="preserve"> &gt;3*80A en t/m 3*160A </v>
      </c>
      <c r="C23" s="65">
        <f>Tarievenvoorstel!O161</f>
        <v>6817</v>
      </c>
      <c r="D23" s="69">
        <v>2111</v>
      </c>
      <c r="E23" s="69">
        <v>2111</v>
      </c>
      <c r="F23" s="69">
        <v>2595</v>
      </c>
      <c r="G23" s="68">
        <f t="shared" si="0"/>
        <v>0</v>
      </c>
      <c r="I23" s="69"/>
    </row>
    <row r="24" spans="2:9">
      <c r="B24" s="65" t="str">
        <f>Tarievenvoorstel!B162</f>
        <v xml:space="preserve"> &gt;3*160A  t/m 3*250A </v>
      </c>
      <c r="C24" s="65">
        <f>Tarievenvoorstel!O162</f>
        <v>9008</v>
      </c>
      <c r="D24" s="69">
        <v>3206.5</v>
      </c>
      <c r="E24" s="69">
        <v>3206.5</v>
      </c>
      <c r="F24" s="69">
        <v>2595</v>
      </c>
      <c r="G24" s="68">
        <f t="shared" si="0"/>
        <v>0</v>
      </c>
      <c r="I24" s="69"/>
    </row>
    <row r="25" spans="2:9">
      <c r="B25" s="65" t="str">
        <f>Tarievenvoorstel!B163</f>
        <v xml:space="preserve"> &gt;3*250A (173 kVA) t/m 630 kVA </v>
      </c>
      <c r="C25" s="65">
        <f>Tarievenvoorstel!O163</f>
        <v>28903</v>
      </c>
      <c r="D25" s="69">
        <v>2500</v>
      </c>
      <c r="E25" s="69">
        <v>22205.5</v>
      </c>
      <c r="F25" s="69">
        <v>4197.5</v>
      </c>
      <c r="G25" s="68">
        <f t="shared" si="0"/>
        <v>0</v>
      </c>
      <c r="I25" s="69"/>
    </row>
    <row r="26" spans="2:9">
      <c r="B26" s="65" t="str">
        <f>Tarievenvoorstel!B164</f>
        <v xml:space="preserve"> &gt; 630 kVA t/m 1750 kVA </v>
      </c>
      <c r="C26" s="65">
        <f>Tarievenvoorstel!O164</f>
        <v>64530</v>
      </c>
      <c r="D26" s="69">
        <v>2500</v>
      </c>
      <c r="E26" s="69">
        <v>57832.5</v>
      </c>
      <c r="F26" s="69">
        <v>4197.5</v>
      </c>
      <c r="G26" s="68">
        <f t="shared" si="0"/>
        <v>0</v>
      </c>
      <c r="I26" s="69"/>
    </row>
    <row r="27" spans="2:9">
      <c r="B27" s="65" t="str">
        <f>Tarievenvoorstel!B165</f>
        <v xml:space="preserve"> &gt; 1750 kVA t/m 6 MVA </v>
      </c>
      <c r="C27" s="65">
        <f>Tarievenvoorstel!O165</f>
        <v>464304</v>
      </c>
      <c r="D27" s="69">
        <v>217849.92969449062</v>
      </c>
      <c r="E27" s="69">
        <v>236614.07030550938</v>
      </c>
      <c r="F27" s="69">
        <v>9840</v>
      </c>
      <c r="G27" s="68">
        <f t="shared" si="0"/>
        <v>0</v>
      </c>
      <c r="I27" s="69"/>
    </row>
    <row r="28" spans="2:9">
      <c r="B28" s="65" t="str">
        <f>Tarievenvoorstel!B166</f>
        <v xml:space="preserve"> &gt;6,0 MVA en t/m 10 MVA </v>
      </c>
      <c r="C28" s="65">
        <f>Tarievenvoorstel!O166</f>
        <v>638000</v>
      </c>
      <c r="D28" s="69">
        <v>418294.71311140194</v>
      </c>
      <c r="E28" s="69">
        <v>208967.78688859812</v>
      </c>
      <c r="F28" s="69">
        <v>10737.499999999998</v>
      </c>
      <c r="G28" s="68">
        <f t="shared" si="0"/>
        <v>-5.6388671509921551E-11</v>
      </c>
      <c r="I28" s="69"/>
    </row>
    <row r="29" spans="2:9">
      <c r="B29" s="65">
        <f>Tarievenvoorstel!B167</f>
        <v>0</v>
      </c>
      <c r="C29" s="65">
        <f>Tarievenvoorstel!O167</f>
        <v>0</v>
      </c>
      <c r="D29" s="69"/>
      <c r="E29" s="69"/>
      <c r="F29" s="69"/>
      <c r="G29" s="68">
        <f t="shared" si="0"/>
        <v>0</v>
      </c>
      <c r="I29" s="69"/>
    </row>
    <row r="30" spans="2:9">
      <c r="B30" s="65">
        <f>Tarievenvoorstel!B168</f>
        <v>0</v>
      </c>
      <c r="C30" s="65">
        <f>Tarievenvoorstel!O168</f>
        <v>0</v>
      </c>
      <c r="D30" s="69"/>
      <c r="E30" s="69"/>
      <c r="F30" s="69"/>
      <c r="G30" s="68">
        <f t="shared" si="0"/>
        <v>0</v>
      </c>
      <c r="I30" s="69"/>
    </row>
    <row r="31" spans="2:9">
      <c r="B31" s="65">
        <f>Tarievenvoorstel!B169</f>
        <v>0</v>
      </c>
      <c r="C31" s="65">
        <f>Tarievenvoorstel!O169</f>
        <v>0</v>
      </c>
      <c r="D31" s="69"/>
      <c r="E31" s="69"/>
      <c r="F31" s="69"/>
      <c r="G31" s="68">
        <f t="shared" si="0"/>
        <v>0</v>
      </c>
      <c r="I31" s="69"/>
    </row>
    <row r="32" spans="2:9">
      <c r="B32" s="65">
        <f>Tarievenvoorstel!B170</f>
        <v>0</v>
      </c>
      <c r="C32" s="65">
        <f>Tarievenvoorstel!O170</f>
        <v>0</v>
      </c>
      <c r="D32" s="69"/>
      <c r="E32" s="69"/>
      <c r="F32" s="69"/>
      <c r="G32" s="68">
        <f t="shared" si="0"/>
        <v>0</v>
      </c>
      <c r="I32" s="69"/>
    </row>
    <row r="33" spans="2:9">
      <c r="B33" s="65">
        <f>Tarievenvoorstel!B171</f>
        <v>0</v>
      </c>
      <c r="C33" s="65">
        <f>Tarievenvoorstel!O171</f>
        <v>0</v>
      </c>
      <c r="D33" s="69"/>
      <c r="E33" s="69"/>
      <c r="F33" s="69"/>
      <c r="G33" s="68">
        <f t="shared" si="0"/>
        <v>0</v>
      </c>
      <c r="I33" s="69"/>
    </row>
    <row r="34" spans="2:9">
      <c r="B34" s="65">
        <f>Tarievenvoorstel!B172</f>
        <v>0</v>
      </c>
      <c r="C34" s="65">
        <f>Tarievenvoorstel!O172</f>
        <v>0</v>
      </c>
      <c r="D34" s="69"/>
      <c r="E34" s="69"/>
      <c r="F34" s="69"/>
      <c r="G34" s="68">
        <f t="shared" si="0"/>
        <v>0</v>
      </c>
      <c r="I34" s="69"/>
    </row>
    <row r="35" spans="2:9">
      <c r="B35" s="65">
        <f>Tarievenvoorstel!B173</f>
        <v>0</v>
      </c>
      <c r="C35" s="65">
        <f>Tarievenvoorstel!O173</f>
        <v>0</v>
      </c>
      <c r="D35" s="69"/>
      <c r="E35" s="69"/>
      <c r="F35" s="69"/>
      <c r="G35" s="68">
        <f t="shared" si="0"/>
        <v>0</v>
      </c>
      <c r="I35" s="69"/>
    </row>
    <row r="36" spans="2:9">
      <c r="B36" s="65">
        <f>Tarievenvoorstel!B174</f>
        <v>0</v>
      </c>
      <c r="C36" s="65">
        <f>Tarievenvoorstel!O174</f>
        <v>0</v>
      </c>
      <c r="D36" s="69"/>
      <c r="E36" s="69"/>
      <c r="F36" s="69"/>
      <c r="G36" s="68">
        <f t="shared" si="0"/>
        <v>0</v>
      </c>
      <c r="I36" s="69"/>
    </row>
    <row r="37" spans="2:9">
      <c r="B37" s="65">
        <f>Tarievenvoorstel!B175</f>
        <v>0</v>
      </c>
      <c r="C37" s="65">
        <f>Tarievenvoorstel!O175</f>
        <v>0</v>
      </c>
      <c r="D37" s="69"/>
      <c r="E37" s="69"/>
      <c r="F37" s="69"/>
      <c r="G37" s="68">
        <f t="shared" si="0"/>
        <v>0</v>
      </c>
      <c r="I37" s="69"/>
    </row>
    <row r="38" spans="2:9">
      <c r="B38" s="153">
        <f>Tarievenvoorstel!B176</f>
        <v>0</v>
      </c>
      <c r="C38" s="152">
        <f>Tarievenvoorstel!O176</f>
        <v>0</v>
      </c>
      <c r="D38" s="67"/>
      <c r="E38" s="67"/>
      <c r="F38" s="67"/>
      <c r="G38" s="66">
        <f t="shared" si="0"/>
        <v>0</v>
      </c>
      <c r="I38" s="67"/>
    </row>
  </sheetData>
  <mergeCells count="2">
    <mergeCell ref="B5:I5"/>
    <mergeCell ref="B7:I7"/>
  </mergeCell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0" tint="-4.9989318521683403E-2"/>
  </sheetPr>
  <dimension ref="A1"/>
  <sheetViews>
    <sheetView showGridLines="0" topLeftCell="A13" zoomScale="85" zoomScaleNormal="85" workbookViewId="0"/>
  </sheetViews>
  <sheetFormatPr defaultColWidth="9.140625" defaultRowHeight="12.75"/>
  <cols>
    <col min="1" max="16384" width="9.140625" style="132"/>
  </cols>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FFFFCC"/>
  </sheetPr>
  <dimension ref="A2:Q68"/>
  <sheetViews>
    <sheetView showGridLines="0" zoomScale="80" zoomScaleNormal="80" workbookViewId="0">
      <pane xSplit="5" ySplit="8" topLeftCell="F9" activePane="bottomRight" state="frozen"/>
      <selection activeCell="C12" sqref="C12"/>
      <selection pane="topRight" activeCell="C12" sqref="C12"/>
      <selection pane="bottomLeft" activeCell="C12" sqref="C12"/>
      <selection pane="bottomRight" activeCell="M23" sqref="M23"/>
    </sheetView>
  </sheetViews>
  <sheetFormatPr defaultColWidth="9.140625" defaultRowHeight="12.75"/>
  <cols>
    <col min="1" max="1" width="4" style="63" customWidth="1"/>
    <col min="2" max="2" width="60.5703125" style="63" customWidth="1"/>
    <col min="3" max="5" width="4.5703125" style="63" customWidth="1"/>
    <col min="6" max="6" width="2.5703125" style="63" customWidth="1"/>
    <col min="7" max="7" width="13.42578125" style="63" bestFit="1" customWidth="1"/>
    <col min="8" max="8" width="2.5703125" style="63" customWidth="1"/>
    <col min="9" max="9" width="31.42578125" style="63" bestFit="1" customWidth="1"/>
    <col min="10" max="10" width="2.5703125" style="63" customWidth="1"/>
    <col min="11" max="11" width="12.5703125" style="63" customWidth="1"/>
    <col min="12" max="12" width="2.5703125" style="63" customWidth="1"/>
    <col min="13" max="13" width="53.85546875" style="63" customWidth="1"/>
    <col min="14" max="14" width="2.5703125" style="63" customWidth="1"/>
    <col min="15" max="15" width="12.5703125" style="63" customWidth="1"/>
    <col min="16" max="16" width="2.5703125" style="63" customWidth="1"/>
    <col min="17" max="17" width="12.5703125" style="63" customWidth="1"/>
    <col min="18" max="18" width="2.5703125" style="63" customWidth="1"/>
    <col min="19" max="19" width="17.140625" style="63" customWidth="1"/>
    <col min="20" max="20" width="2.5703125" style="63" customWidth="1"/>
    <col min="21" max="21" width="13.5703125" style="63" customWidth="1"/>
    <col min="22" max="22" width="2.5703125" style="63" customWidth="1"/>
    <col min="23" max="37" width="13.5703125" style="63" customWidth="1"/>
    <col min="38" max="16384" width="9.140625" style="63"/>
  </cols>
  <sheetData>
    <row r="2" spans="1:17" s="131" customFormat="1" ht="18">
      <c r="B2" s="131" t="s">
        <v>241</v>
      </c>
    </row>
    <row r="3" spans="1:17">
      <c r="A3" s="64"/>
    </row>
    <row r="4" spans="1:17">
      <c r="A4" s="64"/>
      <c r="B4" s="124" t="s">
        <v>32</v>
      </c>
      <c r="C4" s="93"/>
      <c r="D4" s="93"/>
    </row>
    <row r="5" spans="1:17">
      <c r="A5" s="64"/>
      <c r="B5" s="63" t="s">
        <v>179</v>
      </c>
      <c r="G5" s="72"/>
      <c r="K5" s="72"/>
    </row>
    <row r="7" spans="1:17" s="129" customFormat="1">
      <c r="B7" s="129" t="s">
        <v>81</v>
      </c>
      <c r="G7" s="129" t="s">
        <v>30</v>
      </c>
      <c r="I7" s="129" t="s">
        <v>31</v>
      </c>
      <c r="K7" s="129" t="s">
        <v>170</v>
      </c>
      <c r="M7" s="129" t="s">
        <v>171</v>
      </c>
      <c r="Q7" s="129" t="s">
        <v>33</v>
      </c>
    </row>
    <row r="10" spans="1:17" s="129" customFormat="1">
      <c r="B10" s="129" t="s">
        <v>69</v>
      </c>
    </row>
    <row r="11" spans="1:17">
      <c r="B11" s="124"/>
    </row>
    <row r="12" spans="1:17">
      <c r="B12" s="124" t="s">
        <v>247</v>
      </c>
      <c r="D12" s="62"/>
      <c r="G12" s="61" t="s">
        <v>249</v>
      </c>
      <c r="I12" s="60">
        <v>2954971657.7653108</v>
      </c>
      <c r="K12" s="61"/>
      <c r="M12" s="63" t="s">
        <v>275</v>
      </c>
    </row>
    <row r="13" spans="1:17">
      <c r="D13" s="59"/>
      <c r="G13" s="59"/>
      <c r="I13" s="59"/>
      <c r="K13" s="59"/>
      <c r="M13" s="72"/>
    </row>
    <row r="14" spans="1:17">
      <c r="B14" s="63" t="s">
        <v>250</v>
      </c>
      <c r="D14" s="56"/>
      <c r="G14" s="61" t="s">
        <v>249</v>
      </c>
      <c r="I14" s="58">
        <f>SUMPRODUCT(Tarievenvoorstel!K23:K50,Tarievenvoorstel!O23:O50)</f>
        <v>227308960.340909</v>
      </c>
      <c r="K14" s="59"/>
    </row>
    <row r="15" spans="1:17">
      <c r="B15" s="63" t="s">
        <v>251</v>
      </c>
      <c r="D15" s="56"/>
      <c r="G15" s="61" t="s">
        <v>249</v>
      </c>
      <c r="I15" s="58">
        <f>SUMPRODUCT(Tarievenvoorstel!K56:K77,Tarievenvoorstel!O56:O77)</f>
        <v>930152591.61970055</v>
      </c>
      <c r="K15" s="59"/>
    </row>
    <row r="16" spans="1:17">
      <c r="B16" s="63" t="s">
        <v>252</v>
      </c>
      <c r="D16" s="56"/>
      <c r="G16" s="61" t="s">
        <v>249</v>
      </c>
      <c r="I16" s="58">
        <f>SUMPRODUCT(Tarievenvoorstel!K83:K99,Tarievenvoorstel!O83:O99)</f>
        <v>1518430665</v>
      </c>
      <c r="K16" s="59"/>
    </row>
    <row r="17" spans="2:13">
      <c r="B17" s="63" t="s">
        <v>253</v>
      </c>
      <c r="D17" s="56"/>
      <c r="G17" s="61" t="s">
        <v>249</v>
      </c>
      <c r="I17" s="58">
        <f>SUMPRODUCT(Tarievenvoorstel!K106:K107,Tarievenvoorstel!O106:O107)</f>
        <v>3635520</v>
      </c>
      <c r="K17" s="59"/>
    </row>
    <row r="18" spans="2:13">
      <c r="B18" s="124" t="s">
        <v>67</v>
      </c>
      <c r="D18" s="56"/>
      <c r="G18" s="61" t="s">
        <v>249</v>
      </c>
      <c r="I18" s="58">
        <f>SUM(I14:I17)</f>
        <v>2679527736.9606094</v>
      </c>
      <c r="K18" s="59"/>
    </row>
    <row r="19" spans="2:13">
      <c r="D19" s="61"/>
      <c r="G19" s="59"/>
      <c r="I19" s="57"/>
      <c r="K19" s="59"/>
    </row>
    <row r="20" spans="2:13">
      <c r="B20" s="63" t="s">
        <v>254</v>
      </c>
      <c r="D20" s="56"/>
      <c r="G20" s="61" t="s">
        <v>249</v>
      </c>
      <c r="I20" s="58">
        <f>SUMPRODUCT(Tarievenvoorstel!K113:K145,Tarievenvoorstel!O113:O145)</f>
        <v>202246530.56046513</v>
      </c>
      <c r="K20" s="59"/>
    </row>
    <row r="21" spans="2:13">
      <c r="B21" s="124" t="s">
        <v>68</v>
      </c>
      <c r="D21" s="56"/>
      <c r="G21" s="61" t="s">
        <v>249</v>
      </c>
      <c r="I21" s="58">
        <f>I20</f>
        <v>202246530.56046513</v>
      </c>
      <c r="K21" s="59"/>
    </row>
    <row r="22" spans="2:13">
      <c r="D22" s="56"/>
      <c r="G22" s="59"/>
      <c r="I22" s="55"/>
      <c r="K22" s="59"/>
    </row>
    <row r="23" spans="2:13">
      <c r="B23" s="63" t="s">
        <v>255</v>
      </c>
      <c r="D23" s="56"/>
      <c r="G23" s="61" t="s">
        <v>249</v>
      </c>
      <c r="I23" s="58">
        <f>Tarievenvoorstel!K201 * Tarievenvoorstel!O201</f>
        <v>73196000</v>
      </c>
      <c r="K23" s="59"/>
    </row>
    <row r="24" spans="2:13">
      <c r="B24" s="124" t="s">
        <v>248</v>
      </c>
      <c r="D24" s="56"/>
      <c r="G24" s="61" t="s">
        <v>249</v>
      </c>
      <c r="I24" s="58">
        <f>I23</f>
        <v>73196000</v>
      </c>
      <c r="K24" s="59"/>
    </row>
    <row r="25" spans="2:13">
      <c r="D25" s="56"/>
      <c r="G25" s="59"/>
      <c r="I25" s="55"/>
      <c r="K25" s="59"/>
    </row>
    <row r="26" spans="2:13">
      <c r="B26" s="124" t="s">
        <v>256</v>
      </c>
      <c r="D26" s="56"/>
      <c r="G26" s="61" t="s">
        <v>249</v>
      </c>
      <c r="I26" s="58">
        <f>SUM(I14:I17,I20,I23)</f>
        <v>2954970267.5210748</v>
      </c>
      <c r="K26" s="61"/>
      <c r="M26" s="7"/>
    </row>
    <row r="27" spans="2:13">
      <c r="B27" s="124"/>
      <c r="D27" s="56"/>
      <c r="G27" s="61"/>
      <c r="I27" s="54"/>
      <c r="K27" s="61"/>
      <c r="M27" s="7"/>
    </row>
    <row r="28" spans="2:13">
      <c r="B28" s="93" t="s">
        <v>79</v>
      </c>
      <c r="D28" s="56"/>
      <c r="G28" s="61" t="s">
        <v>249</v>
      </c>
      <c r="I28" s="58">
        <f>I12-I26</f>
        <v>1390.2442359924316</v>
      </c>
      <c r="K28" s="61"/>
    </row>
    <row r="29" spans="2:13">
      <c r="D29" s="56"/>
      <c r="G29" s="61"/>
      <c r="I29" s="54"/>
      <c r="K29" s="61"/>
    </row>
    <row r="30" spans="2:13">
      <c r="B30" s="124" t="s">
        <v>70</v>
      </c>
      <c r="C30" s="53"/>
      <c r="D30" s="53"/>
      <c r="I30" s="108" t="str">
        <f>IF(I26&gt;I12, "TARIEVENVOORSTEL VOLDOET NIET", "TARIEVENVOORSTEL VOLDOET")</f>
        <v>TARIEVENVOORSTEL VOLDOET</v>
      </c>
    </row>
    <row r="32" spans="2:13" s="129" customFormat="1">
      <c r="B32" s="129" t="s">
        <v>71</v>
      </c>
    </row>
    <row r="34" spans="2:15">
      <c r="B34" s="63" t="s">
        <v>72</v>
      </c>
      <c r="G34" s="63" t="s">
        <v>64</v>
      </c>
      <c r="I34" s="52">
        <v>14268543126.252062</v>
      </c>
      <c r="M34" s="63" t="s">
        <v>265</v>
      </c>
      <c r="N34" s="139"/>
      <c r="O34" s="139"/>
    </row>
    <row r="36" spans="2:15">
      <c r="B36" s="63" t="s">
        <v>73</v>
      </c>
      <c r="G36" s="63" t="s">
        <v>64</v>
      </c>
      <c r="I36" s="58">
        <f>SUM(Tarievenvoorstel!K23:K107,Tarievenvoorstel!K113:K145,Tarievenvoorstel!K149:K197,Tarievenvoorstel!K201)</f>
        <v>14268543126.252062</v>
      </c>
    </row>
    <row r="38" spans="2:15">
      <c r="B38" s="63" t="s">
        <v>74</v>
      </c>
      <c r="I38" s="108" t="str">
        <f>IF(I36&gt;I34, "REKENVOLUME VOLDOET NIET", "REKENVOLUME VOLDOET")</f>
        <v>REKENVOLUME VOLDOET</v>
      </c>
    </row>
    <row r="40" spans="2:15" s="129" customFormat="1">
      <c r="B40" s="129" t="s">
        <v>200</v>
      </c>
    </row>
    <row r="42" spans="2:15">
      <c r="B42" s="63" t="s">
        <v>235</v>
      </c>
      <c r="G42" s="61" t="s">
        <v>234</v>
      </c>
      <c r="H42" s="56"/>
      <c r="I42" s="51">
        <v>2236242561.9606094</v>
      </c>
      <c r="J42" s="133"/>
      <c r="K42" s="59"/>
      <c r="M42" s="61" t="s">
        <v>277</v>
      </c>
    </row>
    <row r="43" spans="2:15">
      <c r="B43" s="140" t="s">
        <v>199</v>
      </c>
      <c r="G43" s="61" t="s">
        <v>234</v>
      </c>
      <c r="H43" s="56"/>
      <c r="I43" s="50">
        <v>67207211.9606096</v>
      </c>
      <c r="J43" s="133"/>
      <c r="K43" s="59"/>
      <c r="M43" s="61" t="s">
        <v>277</v>
      </c>
    </row>
    <row r="44" spans="2:15">
      <c r="B44" s="63" t="s">
        <v>236</v>
      </c>
      <c r="G44" s="61" t="s">
        <v>234</v>
      </c>
      <c r="H44" s="56"/>
      <c r="I44" s="58">
        <f>I42-I43</f>
        <v>2169035350</v>
      </c>
      <c r="J44" s="61"/>
      <c r="K44" s="59"/>
      <c r="L44" s="56"/>
      <c r="M44" s="59"/>
    </row>
    <row r="45" spans="2:15">
      <c r="G45" s="59"/>
      <c r="H45" s="56"/>
      <c r="I45" s="54"/>
      <c r="J45" s="61"/>
      <c r="K45" s="59"/>
      <c r="L45" s="56"/>
      <c r="M45" s="59"/>
    </row>
    <row r="46" spans="2:15">
      <c r="B46" s="63" t="s">
        <v>257</v>
      </c>
      <c r="G46" s="61" t="s">
        <v>249</v>
      </c>
      <c r="H46" s="56"/>
      <c r="I46" s="60">
        <v>2679536821.3901091</v>
      </c>
      <c r="J46" s="133"/>
      <c r="K46" s="59"/>
      <c r="L46" s="56"/>
      <c r="M46" s="63" t="s">
        <v>302</v>
      </c>
    </row>
    <row r="47" spans="2:15">
      <c r="B47" s="140" t="s">
        <v>199</v>
      </c>
      <c r="G47" s="61" t="s">
        <v>249</v>
      </c>
      <c r="H47" s="56"/>
      <c r="I47" s="49">
        <f>I43</f>
        <v>67207211.9606096</v>
      </c>
      <c r="J47" s="133"/>
      <c r="K47" s="59"/>
      <c r="L47" s="56"/>
    </row>
    <row r="48" spans="2:15">
      <c r="B48" s="63" t="s">
        <v>258</v>
      </c>
      <c r="G48" s="61" t="s">
        <v>249</v>
      </c>
      <c r="H48" s="56"/>
      <c r="I48" s="58">
        <f>I46-I47</f>
        <v>2612329609.4294996</v>
      </c>
      <c r="J48" s="133"/>
      <c r="K48" s="59"/>
      <c r="L48" s="56"/>
    </row>
    <row r="49" spans="2:17">
      <c r="G49" s="59"/>
      <c r="H49" s="56"/>
      <c r="I49" s="54"/>
      <c r="J49" s="133"/>
      <c r="K49" s="59"/>
      <c r="L49" s="56"/>
    </row>
    <row r="50" spans="2:17">
      <c r="B50" s="93" t="s">
        <v>141</v>
      </c>
      <c r="G50" s="59"/>
      <c r="H50" s="56"/>
      <c r="I50" s="48">
        <v>0</v>
      </c>
      <c r="J50" s="133"/>
      <c r="K50" s="59" t="s">
        <v>75</v>
      </c>
      <c r="L50" s="56"/>
    </row>
    <row r="51" spans="2:17">
      <c r="B51" s="93" t="s">
        <v>142</v>
      </c>
      <c r="G51" s="59" t="s">
        <v>76</v>
      </c>
      <c r="H51" s="59"/>
      <c r="I51" s="47">
        <f>((I48/ I44) - 1)*100%</f>
        <v>0.20437392107486851</v>
      </c>
      <c r="J51" s="59"/>
      <c r="K51" s="59" t="s">
        <v>77</v>
      </c>
      <c r="L51" s="59"/>
    </row>
    <row r="53" spans="2:17" s="129" customFormat="1">
      <c r="B53" s="129" t="s">
        <v>201</v>
      </c>
    </row>
    <row r="55" spans="2:17">
      <c r="B55" s="63" t="s">
        <v>237</v>
      </c>
      <c r="G55" s="61" t="s">
        <v>234</v>
      </c>
      <c r="I55" s="60">
        <v>191468421.96327299</v>
      </c>
      <c r="M55" s="61" t="s">
        <v>277</v>
      </c>
      <c r="O55" s="72"/>
      <c r="Q55" s="63" t="s">
        <v>299</v>
      </c>
    </row>
    <row r="57" spans="2:17">
      <c r="B57" s="63" t="s">
        <v>259</v>
      </c>
      <c r="G57" s="61" t="s">
        <v>249</v>
      </c>
      <c r="I57" s="60">
        <v>202226336.12568608</v>
      </c>
      <c r="M57" s="63" t="s">
        <v>302</v>
      </c>
      <c r="Q57" s="63" t="s">
        <v>299</v>
      </c>
    </row>
    <row r="59" spans="2:17">
      <c r="B59" s="124" t="s">
        <v>202</v>
      </c>
      <c r="G59" s="59" t="s">
        <v>76</v>
      </c>
      <c r="I59" s="47">
        <f>((I57/ I55) - 1)*100%</f>
        <v>5.6186362493114705E-2</v>
      </c>
      <c r="Q59" s="63" t="s">
        <v>300</v>
      </c>
    </row>
    <row r="61" spans="2:17" s="129" customFormat="1">
      <c r="B61" s="129" t="s">
        <v>280</v>
      </c>
    </row>
    <row r="63" spans="2:17">
      <c r="B63" s="63" t="s">
        <v>281</v>
      </c>
      <c r="G63" s="61" t="s">
        <v>249</v>
      </c>
      <c r="I63" s="60">
        <v>73208500.249515504</v>
      </c>
      <c r="M63" s="63" t="s">
        <v>296</v>
      </c>
    </row>
    <row r="68" spans="9:9">
      <c r="I68" s="156"/>
    </row>
  </sheetData>
  <conditionalFormatting sqref="I30">
    <cfRule type="cellIs" dxfId="11" priority="1" stopIfTrue="1" operator="equal">
      <formula>"NORMVOLUME VOLDOET NIET"</formula>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0" tint="-4.9989318521683403E-2"/>
  </sheetPr>
  <dimension ref="A1"/>
  <sheetViews>
    <sheetView showGridLines="0" zoomScale="85" zoomScaleNormal="85" workbookViewId="0"/>
  </sheetViews>
  <sheetFormatPr defaultColWidth="9.140625" defaultRowHeight="12.75"/>
  <cols>
    <col min="1" max="16384" width="9.140625" style="132"/>
  </cols>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CCC8D9"/>
  </sheetPr>
  <dimension ref="B2:B84"/>
  <sheetViews>
    <sheetView showGridLines="0" zoomScale="85" zoomScaleNormal="85" workbookViewId="0">
      <pane ySplit="3" topLeftCell="A4" activePane="bottomLeft" state="frozen"/>
      <selection activeCell="M20" sqref="M20"/>
      <selection pane="bottomLeft" activeCell="D33" sqref="D33"/>
    </sheetView>
  </sheetViews>
  <sheetFormatPr defaultColWidth="9.140625" defaultRowHeight="12.75"/>
  <cols>
    <col min="1" max="1" width="4" style="63" customWidth="1"/>
    <col min="2" max="2" width="112.42578125" style="63" customWidth="1"/>
    <col min="3" max="21" width="12.5703125" style="63" customWidth="1"/>
    <col min="22" max="24" width="2.5703125" style="63" customWidth="1"/>
    <col min="25" max="39" width="13.5703125" style="63" customWidth="1"/>
    <col min="40" max="16384" width="9.140625" style="63"/>
  </cols>
  <sheetData>
    <row r="2" spans="2:2" s="131" customFormat="1" ht="18">
      <c r="B2" s="131" t="s">
        <v>224</v>
      </c>
    </row>
    <row r="4" spans="2:2" s="129" customFormat="1"/>
    <row r="6" spans="2:2">
      <c r="B6" s="63" t="s">
        <v>160</v>
      </c>
    </row>
    <row r="7" spans="2:2">
      <c r="B7" s="112"/>
    </row>
    <row r="8" spans="2:2">
      <c r="B8" s="112"/>
    </row>
    <row r="9" spans="2:2">
      <c r="B9" s="112"/>
    </row>
    <row r="10" spans="2:2">
      <c r="B10" s="112"/>
    </row>
    <row r="11" spans="2:2">
      <c r="B11" s="112"/>
    </row>
    <row r="12" spans="2:2">
      <c r="B12" s="112"/>
    </row>
    <row r="13" spans="2:2">
      <c r="B13" s="112"/>
    </row>
    <row r="14" spans="2:2">
      <c r="B14" s="112"/>
    </row>
    <row r="15" spans="2:2">
      <c r="B15" s="124"/>
    </row>
    <row r="16" spans="2:2">
      <c r="B16" s="63" t="s">
        <v>161</v>
      </c>
    </row>
    <row r="17" spans="2:2">
      <c r="B17" s="112"/>
    </row>
    <row r="18" spans="2:2">
      <c r="B18"/>
    </row>
    <row r="19" spans="2:2">
      <c r="B19" s="112"/>
    </row>
    <row r="20" spans="2:2">
      <c r="B20" s="112"/>
    </row>
    <row r="21" spans="2:2">
      <c r="B21" s="112"/>
    </row>
    <row r="22" spans="2:2">
      <c r="B22" s="112"/>
    </row>
    <row r="23" spans="2:2">
      <c r="B23" s="112"/>
    </row>
    <row r="24" spans="2:2">
      <c r="B24" s="112"/>
    </row>
    <row r="26" spans="2:2">
      <c r="B26" s="63" t="s">
        <v>162</v>
      </c>
    </row>
    <row r="27" spans="2:2">
      <c r="B27" s="112" t="s">
        <v>331</v>
      </c>
    </row>
    <row r="28" spans="2:2">
      <c r="B28" s="112" t="s">
        <v>332</v>
      </c>
    </row>
    <row r="29" spans="2:2">
      <c r="B29" s="112"/>
    </row>
    <row r="30" spans="2:2">
      <c r="B30" s="112" t="s">
        <v>333</v>
      </c>
    </row>
    <row r="31" spans="2:2">
      <c r="B31" s="112" t="s">
        <v>328</v>
      </c>
    </row>
    <row r="32" spans="2:2">
      <c r="B32" s="112" t="s">
        <v>329</v>
      </c>
    </row>
    <row r="33" spans="2:2">
      <c r="B33" s="112" t="s">
        <v>330</v>
      </c>
    </row>
    <row r="34" spans="2:2">
      <c r="B34" s="112"/>
    </row>
    <row r="36" spans="2:2">
      <c r="B36" s="63" t="s">
        <v>260</v>
      </c>
    </row>
    <row r="37" spans="2:2">
      <c r="B37" s="112"/>
    </row>
    <row r="38" spans="2:2">
      <c r="B38" s="112"/>
    </row>
    <row r="39" spans="2:2">
      <c r="B39" s="112"/>
    </row>
    <row r="40" spans="2:2">
      <c r="B40" s="112"/>
    </row>
    <row r="41" spans="2:2">
      <c r="B41" s="112"/>
    </row>
    <row r="42" spans="2:2">
      <c r="B42" s="112"/>
    </row>
    <row r="43" spans="2:2">
      <c r="B43" s="112"/>
    </row>
    <row r="44" spans="2:2">
      <c r="B44" s="112"/>
    </row>
    <row r="46" spans="2:2">
      <c r="B46" s="63" t="s">
        <v>163</v>
      </c>
    </row>
    <row r="47" spans="2:2">
      <c r="B47" s="112"/>
    </row>
    <row r="48" spans="2:2">
      <c r="B48" s="112"/>
    </row>
    <row r="49" spans="2:2">
      <c r="B49" s="112"/>
    </row>
    <row r="50" spans="2:2">
      <c r="B50" s="112"/>
    </row>
    <row r="51" spans="2:2">
      <c r="B51" s="112"/>
    </row>
    <row r="52" spans="2:2">
      <c r="B52" s="112"/>
    </row>
    <row r="53" spans="2:2">
      <c r="B53" s="112"/>
    </row>
    <row r="54" spans="2:2">
      <c r="B54" s="112"/>
    </row>
    <row r="56" spans="2:2">
      <c r="B56" s="63" t="s">
        <v>164</v>
      </c>
    </row>
    <row r="57" spans="2:2">
      <c r="B57" s="112"/>
    </row>
    <row r="58" spans="2:2">
      <c r="B58" s="112"/>
    </row>
    <row r="59" spans="2:2">
      <c r="B59" s="112"/>
    </row>
    <row r="60" spans="2:2">
      <c r="B60" s="112"/>
    </row>
    <row r="61" spans="2:2">
      <c r="B61" s="112"/>
    </row>
    <row r="62" spans="2:2">
      <c r="B62" s="112"/>
    </row>
    <row r="63" spans="2:2">
      <c r="B63" s="112"/>
    </row>
    <row r="64" spans="2:2">
      <c r="B64" s="112"/>
    </row>
    <row r="66" spans="2:2">
      <c r="B66" s="63" t="s">
        <v>165</v>
      </c>
    </row>
    <row r="67" spans="2:2">
      <c r="B67" s="112"/>
    </row>
    <row r="68" spans="2:2">
      <c r="B68" s="112"/>
    </row>
    <row r="69" spans="2:2">
      <c r="B69" s="112"/>
    </row>
    <row r="70" spans="2:2">
      <c r="B70" s="112"/>
    </row>
    <row r="71" spans="2:2">
      <c r="B71" s="112"/>
    </row>
    <row r="72" spans="2:2">
      <c r="B72" s="112"/>
    </row>
    <row r="73" spans="2:2">
      <c r="B73" s="112"/>
    </row>
    <row r="74" spans="2:2">
      <c r="B74" s="112"/>
    </row>
    <row r="76" spans="2:2">
      <c r="B76" s="63" t="s">
        <v>166</v>
      </c>
    </row>
    <row r="77" spans="2:2">
      <c r="B77" s="112"/>
    </row>
    <row r="78" spans="2:2">
      <c r="B78" s="112"/>
    </row>
    <row r="79" spans="2:2">
      <c r="B79" s="112"/>
    </row>
    <row r="80" spans="2:2">
      <c r="B80" s="112"/>
    </row>
    <row r="81" spans="2:2">
      <c r="B81" s="112"/>
    </row>
    <row r="82" spans="2:2">
      <c r="B82" s="112"/>
    </row>
    <row r="83" spans="2:2">
      <c r="B83" s="112"/>
    </row>
    <row r="84" spans="2:2">
      <c r="B84" s="112"/>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CCC8D9"/>
  </sheetPr>
  <dimension ref="B2:G67"/>
  <sheetViews>
    <sheetView showGridLines="0" zoomScale="85" zoomScaleNormal="85" workbookViewId="0">
      <pane ySplit="3" topLeftCell="A4" activePane="bottomLeft" state="frozen"/>
      <selection activeCell="M20" sqref="M20"/>
      <selection pane="bottomLeft" activeCell="C72" sqref="C72"/>
    </sheetView>
  </sheetViews>
  <sheetFormatPr defaultColWidth="9.140625" defaultRowHeight="12.75"/>
  <cols>
    <col min="1" max="1" width="4" style="63" customWidth="1"/>
    <col min="2" max="2" width="4.5703125" style="63" customWidth="1"/>
    <col min="3" max="3" width="74.140625" style="63" customWidth="1"/>
    <col min="4" max="5" width="12.5703125" style="63" customWidth="1"/>
    <col min="6" max="6" width="53.42578125" style="63" customWidth="1"/>
    <col min="7" max="21" width="12.5703125" style="63" customWidth="1"/>
    <col min="22" max="24" width="2.5703125" style="63" customWidth="1"/>
    <col min="25" max="39" width="13.5703125" style="63" customWidth="1"/>
    <col min="40" max="16384" width="9.140625" style="63"/>
  </cols>
  <sheetData>
    <row r="2" spans="2:7" s="131" customFormat="1" ht="18">
      <c r="B2" s="131" t="s">
        <v>225</v>
      </c>
    </row>
    <row r="4" spans="2:7" s="129" customFormat="1">
      <c r="C4" s="129" t="s">
        <v>83</v>
      </c>
      <c r="D4" s="129" t="s">
        <v>84</v>
      </c>
      <c r="F4" s="129" t="s">
        <v>44</v>
      </c>
    </row>
    <row r="5" spans="2:7">
      <c r="C5" s="124"/>
    </row>
    <row r="6" spans="2:7">
      <c r="C6" s="124" t="s">
        <v>204</v>
      </c>
    </row>
    <row r="7" spans="2:7" ht="25.5">
      <c r="B7" s="36">
        <v>1</v>
      </c>
      <c r="C7" s="1" t="s">
        <v>282</v>
      </c>
      <c r="D7" s="112" t="s">
        <v>334</v>
      </c>
      <c r="E7" s="46"/>
      <c r="F7" s="112"/>
    </row>
    <row r="8" spans="2:7" ht="12.75" customHeight="1">
      <c r="B8" s="36">
        <v>2</v>
      </c>
      <c r="C8" s="1" t="s">
        <v>85</v>
      </c>
      <c r="D8" s="112" t="s">
        <v>334</v>
      </c>
      <c r="E8" s="46"/>
      <c r="F8" s="112"/>
    </row>
    <row r="9" spans="2:7">
      <c r="B9" s="36">
        <v>3</v>
      </c>
      <c r="C9" s="1" t="s">
        <v>86</v>
      </c>
      <c r="D9" s="112" t="s">
        <v>334</v>
      </c>
      <c r="E9" s="46"/>
      <c r="F9" s="112"/>
    </row>
    <row r="10" spans="2:7" ht="38.25">
      <c r="B10" s="36">
        <v>4</v>
      </c>
      <c r="C10" s="1" t="s">
        <v>143</v>
      </c>
      <c r="D10" s="112" t="s">
        <v>334</v>
      </c>
      <c r="E10" s="46"/>
      <c r="F10" s="112"/>
    </row>
    <row r="11" spans="2:7">
      <c r="C11" s="124"/>
    </row>
    <row r="12" spans="2:7">
      <c r="C12" s="124" t="s">
        <v>82</v>
      </c>
    </row>
    <row r="13" spans="2:7" ht="89.25">
      <c r="B13" s="36">
        <v>5</v>
      </c>
      <c r="C13" s="1" t="s">
        <v>205</v>
      </c>
      <c r="D13" s="112" t="s">
        <v>334</v>
      </c>
      <c r="E13" s="46"/>
      <c r="F13" s="160" t="s">
        <v>336</v>
      </c>
      <c r="G13" s="159"/>
    </row>
    <row r="14" spans="2:7" ht="25.5">
      <c r="B14" s="36">
        <v>6</v>
      </c>
      <c r="C14" s="1" t="s">
        <v>283</v>
      </c>
      <c r="D14" s="112" t="s">
        <v>334</v>
      </c>
      <c r="F14" s="112"/>
    </row>
    <row r="15" spans="2:7" ht="25.5">
      <c r="B15" s="36">
        <v>7</v>
      </c>
      <c r="C15" s="1" t="s">
        <v>284</v>
      </c>
      <c r="D15" s="112" t="s">
        <v>334</v>
      </c>
      <c r="F15" s="112"/>
    </row>
    <row r="16" spans="2:7" ht="25.5">
      <c r="B16" s="36"/>
      <c r="C16" s="45" t="s">
        <v>216</v>
      </c>
    </row>
    <row r="17" spans="2:6" ht="25.5">
      <c r="B17" s="36"/>
      <c r="C17" s="45" t="s">
        <v>217</v>
      </c>
    </row>
    <row r="18" spans="2:6" ht="25.5">
      <c r="B18" s="36"/>
      <c r="C18" s="45" t="s">
        <v>218</v>
      </c>
    </row>
    <row r="19" spans="2:6" ht="25.5">
      <c r="B19" s="36">
        <v>8</v>
      </c>
      <c r="C19" s="44" t="s">
        <v>285</v>
      </c>
      <c r="D19" s="112" t="s">
        <v>334</v>
      </c>
      <c r="F19" s="112"/>
    </row>
    <row r="20" spans="2:6" ht="38.25">
      <c r="B20" s="36"/>
      <c r="C20" s="43" t="s">
        <v>150</v>
      </c>
    </row>
    <row r="21" spans="2:6" ht="38.25">
      <c r="B21" s="36"/>
      <c r="C21" s="45" t="s">
        <v>151</v>
      </c>
    </row>
    <row r="22" spans="2:6" ht="25.5">
      <c r="B22" s="36">
        <v>9</v>
      </c>
      <c r="C22" s="44" t="s">
        <v>286</v>
      </c>
      <c r="D22" s="112" t="s">
        <v>334</v>
      </c>
      <c r="F22" s="112"/>
    </row>
    <row r="23" spans="2:6" ht="38.25">
      <c r="B23" s="36"/>
      <c r="C23" s="43" t="s">
        <v>152</v>
      </c>
    </row>
    <row r="24" spans="2:6" ht="38.25">
      <c r="B24" s="36"/>
      <c r="C24" s="43" t="s">
        <v>153</v>
      </c>
    </row>
    <row r="25" spans="2:6" ht="38.25">
      <c r="B25" s="36"/>
      <c r="C25" s="43" t="s">
        <v>154</v>
      </c>
    </row>
    <row r="26" spans="2:6" ht="25.5">
      <c r="B26" s="36">
        <v>10</v>
      </c>
      <c r="C26" s="42" t="s">
        <v>287</v>
      </c>
      <c r="D26" s="112" t="s">
        <v>334</v>
      </c>
      <c r="F26" s="112"/>
    </row>
    <row r="27" spans="2:6" ht="51">
      <c r="B27" s="36"/>
      <c r="C27" s="43" t="s">
        <v>155</v>
      </c>
    </row>
    <row r="28" spans="2:6" ht="53.25" customHeight="1">
      <c r="B28" s="36"/>
      <c r="C28" s="43" t="s">
        <v>156</v>
      </c>
    </row>
    <row r="29" spans="2:6" ht="63.75">
      <c r="B29" s="36"/>
      <c r="C29" s="43" t="s">
        <v>157</v>
      </c>
    </row>
    <row r="30" spans="2:6" ht="25.5">
      <c r="B30" s="36">
        <v>11</v>
      </c>
      <c r="C30" s="1" t="s">
        <v>288</v>
      </c>
      <c r="D30" s="112" t="s">
        <v>334</v>
      </c>
      <c r="F30" s="112"/>
    </row>
    <row r="31" spans="2:6" ht="25.5">
      <c r="B31" s="36"/>
      <c r="C31" s="45" t="s">
        <v>219</v>
      </c>
    </row>
    <row r="32" spans="2:6" ht="25.5">
      <c r="B32" s="36"/>
      <c r="C32" s="45" t="s">
        <v>220</v>
      </c>
    </row>
    <row r="33" spans="2:6" ht="38.25">
      <c r="B33" s="36"/>
      <c r="C33" s="1" t="s">
        <v>221</v>
      </c>
    </row>
    <row r="34" spans="2:6" ht="38.25">
      <c r="B34" s="36">
        <v>12</v>
      </c>
      <c r="C34" s="1" t="s">
        <v>289</v>
      </c>
      <c r="D34" s="112" t="s">
        <v>334</v>
      </c>
      <c r="F34" s="112"/>
    </row>
    <row r="35" spans="2:6" ht="38.25">
      <c r="B35" s="36">
        <v>13</v>
      </c>
      <c r="C35" s="1" t="s">
        <v>290</v>
      </c>
      <c r="D35" s="112" t="s">
        <v>334</v>
      </c>
      <c r="F35" s="112"/>
    </row>
    <row r="36" spans="2:6">
      <c r="B36" s="36"/>
      <c r="C36" s="1"/>
    </row>
    <row r="37" spans="2:6">
      <c r="B37" s="36"/>
      <c r="C37" s="145" t="s">
        <v>203</v>
      </c>
    </row>
    <row r="38" spans="2:6" ht="25.5">
      <c r="B38" s="36">
        <v>14</v>
      </c>
      <c r="C38" s="1" t="s">
        <v>206</v>
      </c>
      <c r="D38" s="112" t="s">
        <v>335</v>
      </c>
      <c r="E38" s="46"/>
      <c r="F38" s="112"/>
    </row>
    <row r="39" spans="2:6" ht="25.5">
      <c r="B39" s="36">
        <v>15</v>
      </c>
      <c r="C39" s="1" t="s">
        <v>291</v>
      </c>
      <c r="D39" s="112" t="s">
        <v>334</v>
      </c>
      <c r="E39" s="46"/>
      <c r="F39" s="112"/>
    </row>
    <row r="40" spans="2:6">
      <c r="B40" s="36"/>
      <c r="C40" s="1" t="s">
        <v>144</v>
      </c>
      <c r="D40" s="46"/>
      <c r="E40" s="46"/>
      <c r="F40" s="42"/>
    </row>
    <row r="41" spans="2:6">
      <c r="B41" s="36"/>
      <c r="C41" s="1" t="s">
        <v>145</v>
      </c>
      <c r="D41" s="46"/>
      <c r="E41" s="46"/>
      <c r="F41" s="42"/>
    </row>
    <row r="42" spans="2:6">
      <c r="B42" s="36"/>
      <c r="C42" s="1" t="s">
        <v>146</v>
      </c>
      <c r="D42" s="46"/>
      <c r="E42" s="46"/>
      <c r="F42" s="42"/>
    </row>
    <row r="43" spans="2:6" ht="25.5">
      <c r="B43" s="36"/>
      <c r="C43" s="1" t="s">
        <v>147</v>
      </c>
      <c r="D43" s="46"/>
      <c r="E43" s="46"/>
      <c r="F43" s="42"/>
    </row>
    <row r="44" spans="2:6" ht="25.5">
      <c r="B44" s="36"/>
      <c r="C44" s="1" t="s">
        <v>148</v>
      </c>
      <c r="D44" s="46"/>
      <c r="E44" s="46"/>
      <c r="F44" s="42"/>
    </row>
    <row r="45" spans="2:6" ht="25.5" customHeight="1">
      <c r="B45" s="36"/>
      <c r="C45" s="1" t="s">
        <v>149</v>
      </c>
      <c r="D45" s="46"/>
    </row>
    <row r="46" spans="2:6" ht="38.25">
      <c r="B46" s="36">
        <v>16</v>
      </c>
      <c r="C46" s="1" t="s">
        <v>292</v>
      </c>
      <c r="D46" s="112" t="s">
        <v>334</v>
      </c>
      <c r="F46" s="112"/>
    </row>
    <row r="47" spans="2:6" ht="38.25">
      <c r="B47" s="36">
        <v>17</v>
      </c>
      <c r="C47" s="1" t="s">
        <v>293</v>
      </c>
      <c r="D47" s="112" t="s">
        <v>334</v>
      </c>
      <c r="F47" s="112"/>
    </row>
    <row r="48" spans="2:6" ht="38.25">
      <c r="B48" s="36">
        <v>18</v>
      </c>
      <c r="C48" s="1" t="s">
        <v>158</v>
      </c>
      <c r="D48" s="112" t="s">
        <v>334</v>
      </c>
      <c r="F48" s="112"/>
    </row>
    <row r="49" spans="2:6">
      <c r="B49" s="36"/>
      <c r="C49" s="1"/>
    </row>
    <row r="50" spans="2:6">
      <c r="B50" s="36"/>
      <c r="C50" s="145" t="s">
        <v>294</v>
      </c>
    </row>
    <row r="51" spans="2:6" ht="38.25" customHeight="1">
      <c r="B51" s="36">
        <v>19</v>
      </c>
      <c r="C51" s="146" t="s">
        <v>295</v>
      </c>
      <c r="D51" s="147" t="s">
        <v>335</v>
      </c>
      <c r="E51" s="148"/>
      <c r="F51" s="147"/>
    </row>
    <row r="52" spans="2:6">
      <c r="B52" s="36"/>
      <c r="C52" s="1"/>
    </row>
    <row r="53" spans="2:6">
      <c r="B53" s="36"/>
      <c r="C53" s="1"/>
    </row>
    <row r="54" spans="2:6">
      <c r="B54" s="36"/>
      <c r="C54" s="1"/>
    </row>
    <row r="55" spans="2:6" ht="13.5" thickBot="1">
      <c r="B55" s="41"/>
      <c r="C55" s="40"/>
    </row>
    <row r="56" spans="2:6">
      <c r="B56" s="39" t="s">
        <v>88</v>
      </c>
      <c r="C56" s="165" t="s">
        <v>159</v>
      </c>
    </row>
    <row r="57" spans="2:6">
      <c r="B57" s="38"/>
      <c r="C57" s="166"/>
    </row>
    <row r="58" spans="2:6">
      <c r="B58" s="38"/>
      <c r="C58" s="166"/>
      <c r="D58" s="161" t="s">
        <v>337</v>
      </c>
    </row>
    <row r="59" spans="2:6">
      <c r="B59" s="38"/>
      <c r="C59" s="166"/>
    </row>
    <row r="60" spans="2:6" ht="13.5" thickBot="1">
      <c r="B60" s="37"/>
      <c r="C60" s="167"/>
    </row>
    <row r="61" spans="2:6" ht="13.5" thickBot="1">
      <c r="B61" s="41"/>
      <c r="C61" s="40"/>
    </row>
    <row r="62" spans="2:6">
      <c r="B62" s="39" t="s">
        <v>89</v>
      </c>
      <c r="C62" s="165" t="s">
        <v>301</v>
      </c>
    </row>
    <row r="63" spans="2:6">
      <c r="B63" s="38"/>
      <c r="C63" s="166"/>
    </row>
    <row r="64" spans="2:6">
      <c r="B64" s="38"/>
      <c r="C64" s="166"/>
    </row>
    <row r="65" spans="2:3" ht="13.5" thickBot="1">
      <c r="B65" s="37"/>
      <c r="C65" s="167"/>
    </row>
    <row r="66" spans="2:3" ht="13.5" thickBot="1">
      <c r="B66" s="36"/>
      <c r="C66" s="35"/>
    </row>
    <row r="67" spans="2:3" ht="26.25" thickBot="1">
      <c r="B67" s="34" t="s">
        <v>207</v>
      </c>
      <c r="C67" s="33" t="s">
        <v>87</v>
      </c>
    </row>
  </sheetData>
  <mergeCells count="2">
    <mergeCell ref="C56:C60"/>
    <mergeCell ref="C62:C65"/>
  </mergeCells>
  <conditionalFormatting sqref="D7:D10 F7:F10 F34:F35 F38:F39 F46:F48">
    <cfRule type="cellIs" dxfId="10" priority="11" stopIfTrue="1" operator="equal">
      <formula>"ja"</formula>
    </cfRule>
  </conditionalFormatting>
  <conditionalFormatting sqref="D51">
    <cfRule type="cellIs" dxfId="9" priority="3" stopIfTrue="1" operator="equal">
      <formula>"ja"</formula>
    </cfRule>
  </conditionalFormatting>
  <conditionalFormatting sqref="F13:F15">
    <cfRule type="cellIs" dxfId="8" priority="8" stopIfTrue="1" operator="equal">
      <formula>"ja"</formula>
    </cfRule>
  </conditionalFormatting>
  <conditionalFormatting sqref="F19">
    <cfRule type="cellIs" dxfId="7" priority="7" stopIfTrue="1" operator="equal">
      <formula>"ja"</formula>
    </cfRule>
  </conditionalFormatting>
  <conditionalFormatting sqref="F22">
    <cfRule type="cellIs" dxfId="6" priority="6" stopIfTrue="1" operator="equal">
      <formula>"ja"</formula>
    </cfRule>
  </conditionalFormatting>
  <conditionalFormatting sqref="F26">
    <cfRule type="cellIs" dxfId="5" priority="5" stopIfTrue="1" operator="equal">
      <formula>"ja"</formula>
    </cfRule>
  </conditionalFormatting>
  <conditionalFormatting sqref="F30">
    <cfRule type="cellIs" dxfId="4" priority="4" stopIfTrue="1" operator="equal">
      <formula>"ja"</formula>
    </cfRule>
  </conditionalFormatting>
  <conditionalFormatting sqref="F40">
    <cfRule type="expression" dxfId="3" priority="10" stopIfTrue="1">
      <formula>D40="ja"</formula>
    </cfRule>
  </conditionalFormatting>
  <conditionalFormatting sqref="F41:F44">
    <cfRule type="expression" dxfId="2" priority="9" stopIfTrue="1">
      <formula>D41="nee"</formula>
    </cfRule>
  </conditionalFormatting>
  <conditionalFormatting sqref="F51">
    <cfRule type="cellIs" dxfId="1" priority="2" stopIfTrue="1" operator="equal">
      <formula>"ja"</formula>
    </cfRule>
  </conditionalFormatting>
  <conditionalFormatting sqref="G13">
    <cfRule type="cellIs" dxfId="0" priority="1" stopIfTrue="1" operator="equal">
      <formula>"ja"</formula>
    </cfRule>
  </conditionalFormatting>
  <pageMargins left="0.7" right="0.7" top="0.75" bottom="0.75" header="0.3" footer="0.3"/>
  <pageSetup paperSize="9" orientation="portrait" r:id="rId1"/>
</worksheet>
</file>

<file path=docMetadata/LabelInfo.xml><?xml version="1.0" encoding="utf-8"?>
<clbl:labelList xmlns:clbl="http://schemas.microsoft.com/office/2020/mipLabelMetadata">
  <clbl:label id="{ad89fa4f-e4a0-4ddb-9d18-f7eeec649ffc}" enabled="0" method="" siteId="{ad89fa4f-e4a0-4ddb-9d18-f7eeec649f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13</vt:i4>
      </vt:variant>
    </vt:vector>
  </HeadingPairs>
  <TitlesOfParts>
    <vt:vector size="13" baseType="lpstr">
      <vt:lpstr>Titelblad</vt:lpstr>
      <vt:lpstr>Toelichting</vt:lpstr>
      <vt:lpstr>Bronnen en toepassingen</vt:lpstr>
      <vt:lpstr>Input --&gt;</vt:lpstr>
      <vt:lpstr>Contactgegevens</vt:lpstr>
      <vt:lpstr>Tarievenvoorstel</vt:lpstr>
      <vt:lpstr>Deelmarktgrenzen transport</vt:lpstr>
      <vt:lpstr>Elementen EAV tarieven</vt:lpstr>
      <vt:lpstr>Berekeningen --&gt;</vt:lpstr>
      <vt:lpstr>Controles ACM</vt:lpstr>
      <vt:lpstr>Overig --&gt;</vt:lpstr>
      <vt:lpstr>Toelichting bij tarieven</vt:lpstr>
      <vt:lpstr>Richtlijn controle tarieven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2026-10-06T13:47:04Z</dcterms:created>
  <dcterms:modified xsi:type="dcterms:W3CDTF">2026-10-06T13:55:22Z</dcterms:modified>
</cp:coreProperties>
</file>