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14 DREV PROJecten\04 Tarievenbesluiten\2025\RNB-E\Proces 4 - Publicatie tarievenvoorstellen\Tarievenvoorstel\"/>
    </mc:Choice>
  </mc:AlternateContent>
  <xr:revisionPtr revIDLastSave="0" documentId="8_{8C72545A-0A40-4E73-869B-4D9FC35976E2}" xr6:coauthVersionLast="47" xr6:coauthVersionMax="47" xr10:uidLastSave="{00000000-0000-0000-0000-000000000000}"/>
  <bookViews>
    <workbookView xWindow="-108" yWindow="-108" windowWidth="23256" windowHeight="12576"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36" l="1"/>
  <c r="C46" i="36"/>
  <c r="C47" i="36"/>
  <c r="C48" i="36"/>
  <c r="C49" i="36"/>
  <c r="C50" i="36"/>
  <c r="C51" i="36"/>
  <c r="C52" i="36"/>
  <c r="C53" i="36"/>
  <c r="C54" i="36"/>
  <c r="C55" i="36"/>
  <c r="C56" i="36"/>
  <c r="C57" i="36"/>
  <c r="C58" i="36"/>
  <c r="C59" i="36"/>
  <c r="C60" i="36"/>
  <c r="C61" i="36"/>
  <c r="C44" i="36" l="1"/>
  <c r="G44" i="36" s="1"/>
  <c r="C43" i="36"/>
  <c r="C24" i="36"/>
  <c r="C25" i="36"/>
  <c r="C26" i="36"/>
  <c r="C27" i="36"/>
  <c r="G27" i="36" s="1"/>
  <c r="C28" i="36"/>
  <c r="C29" i="36"/>
  <c r="C30" i="36"/>
  <c r="C31" i="36"/>
  <c r="G31" i="36" s="1"/>
  <c r="C32" i="36"/>
  <c r="C33" i="36"/>
  <c r="G33" i="36" s="1"/>
  <c r="C34" i="36"/>
  <c r="C35" i="36"/>
  <c r="G35" i="36" s="1"/>
  <c r="C36" i="36"/>
  <c r="C37" i="36"/>
  <c r="G37" i="36" s="1"/>
  <c r="C38" i="36"/>
  <c r="C23" i="36"/>
  <c r="C22" i="36"/>
  <c r="C21" i="36"/>
  <c r="G21" i="36" s="1"/>
  <c r="C20" i="36"/>
  <c r="G20" i="36" s="1"/>
  <c r="C19" i="36"/>
  <c r="G19" i="36" s="1"/>
  <c r="C18" i="36"/>
  <c r="G18" i="36" s="1"/>
  <c r="C17" i="36"/>
  <c r="G17" i="36" s="1"/>
  <c r="C16" i="36"/>
  <c r="G16" i="36" s="1"/>
  <c r="C15" i="36"/>
  <c r="G15" i="36" s="1"/>
  <c r="B61" i="36"/>
  <c r="B60" i="36"/>
  <c r="B45" i="36"/>
  <c r="B46" i="36"/>
  <c r="B47" i="36"/>
  <c r="B48" i="36"/>
  <c r="B49" i="36"/>
  <c r="B50" i="36"/>
  <c r="B51" i="36"/>
  <c r="B52" i="36"/>
  <c r="B53" i="36"/>
  <c r="B54" i="36"/>
  <c r="B55" i="36"/>
  <c r="B56" i="36"/>
  <c r="B57" i="36"/>
  <c r="B58" i="36"/>
  <c r="B59" i="36"/>
  <c r="B44" i="36"/>
  <c r="B43" i="36"/>
  <c r="B38" i="36"/>
  <c r="B37" i="36"/>
  <c r="B36" i="36"/>
  <c r="B35" i="36"/>
  <c r="B34" i="36"/>
  <c r="B33" i="36"/>
  <c r="B32" i="36"/>
  <c r="B31" i="36"/>
  <c r="B30" i="36"/>
  <c r="B29" i="36"/>
  <c r="B28" i="36"/>
  <c r="B27" i="36"/>
  <c r="B26" i="36"/>
  <c r="B25" i="36"/>
  <c r="B24" i="36"/>
  <c r="B23" i="36"/>
  <c r="B22" i="36"/>
  <c r="B21" i="36"/>
  <c r="B20" i="36"/>
  <c r="B19" i="36"/>
  <c r="B18" i="36"/>
  <c r="B17" i="36"/>
  <c r="B16" i="36"/>
  <c r="B15" i="36"/>
  <c r="G61" i="36"/>
  <c r="G60" i="36"/>
  <c r="G59" i="36"/>
  <c r="G58" i="36"/>
  <c r="G57" i="36"/>
  <c r="G56" i="36"/>
  <c r="G55" i="36"/>
  <c r="G54" i="36"/>
  <c r="G53" i="36"/>
  <c r="G52" i="36"/>
  <c r="G51" i="36"/>
  <c r="G50" i="36"/>
  <c r="G49" i="36"/>
  <c r="G48" i="36"/>
  <c r="G47" i="36"/>
  <c r="G46" i="36"/>
  <c r="G45" i="36"/>
  <c r="G43" i="36"/>
  <c r="G38" i="36"/>
  <c r="G36" i="36"/>
  <c r="G34" i="36"/>
  <c r="G32" i="36"/>
  <c r="G30" i="36"/>
  <c r="G29" i="36"/>
  <c r="G28" i="36"/>
  <c r="G26" i="36"/>
  <c r="G25" i="36"/>
  <c r="G24" i="36"/>
  <c r="G23" i="36"/>
  <c r="G22" i="36"/>
  <c r="O99" i="18" l="1"/>
  <c r="I34" i="24" l="1"/>
  <c r="I57" i="24" l="1"/>
  <c r="Q196" i="18" l="1"/>
  <c r="Q197" i="18"/>
  <c r="Q192" i="18"/>
  <c r="Q188" i="18"/>
  <c r="Q184" i="18"/>
  <c r="Q180" i="18"/>
  <c r="Q174" i="18"/>
  <c r="Q170" i="18"/>
  <c r="Q166" i="18"/>
  <c r="Q162" i="18"/>
  <c r="Q156" i="18"/>
  <c r="Q150" i="18"/>
  <c r="Q141" i="18"/>
  <c r="Q137" i="18"/>
  <c r="Q133" i="18"/>
  <c r="Q129" i="18"/>
  <c r="Q123" i="18"/>
  <c r="Q119" i="18"/>
  <c r="Q195" i="18"/>
  <c r="Q191" i="18"/>
  <c r="Q187" i="18"/>
  <c r="Q183" i="18"/>
  <c r="Q177" i="18"/>
  <c r="Q173" i="18"/>
  <c r="Q169" i="18"/>
  <c r="Q165" i="18"/>
  <c r="Q159" i="18"/>
  <c r="Q155" i="18"/>
  <c r="Q146" i="18"/>
  <c r="Q140" i="18"/>
  <c r="Q136" i="18"/>
  <c r="Q132" i="18"/>
  <c r="Q128" i="18"/>
  <c r="Q122" i="18"/>
  <c r="Q118" i="18"/>
  <c r="Q194" i="18"/>
  <c r="Q190" i="18"/>
  <c r="Q186" i="18"/>
  <c r="Q182" i="18"/>
  <c r="Q176" i="18"/>
  <c r="Q172" i="18"/>
  <c r="Q168" i="18"/>
  <c r="Q164" i="18"/>
  <c r="Q158" i="18"/>
  <c r="Q154" i="18"/>
  <c r="Q145" i="18"/>
  <c r="Q139" i="18"/>
  <c r="Q135" i="18"/>
  <c r="Q131" i="18"/>
  <c r="Q127" i="18"/>
  <c r="Q121" i="18"/>
  <c r="Q117" i="18"/>
  <c r="Q198" i="18"/>
  <c r="Q193" i="18"/>
  <c r="Q189" i="18"/>
  <c r="Q185" i="18"/>
  <c r="Q181" i="18"/>
  <c r="Q175" i="18"/>
  <c r="Q171" i="18"/>
  <c r="Q167" i="18"/>
  <c r="Q163" i="18"/>
  <c r="Q157" i="18"/>
  <c r="Q153" i="18"/>
  <c r="Q144" i="18"/>
  <c r="Q138" i="18"/>
  <c r="Q134" i="18"/>
  <c r="Q130" i="18"/>
  <c r="Q126" i="18"/>
  <c r="Q120" i="18"/>
  <c r="Q114" i="18"/>
  <c r="I45" i="24"/>
  <c r="I36" i="24" l="1"/>
  <c r="D11" i="18" s="1"/>
  <c r="O100" i="18" l="1"/>
  <c r="I17" i="24" l="1"/>
  <c r="I15" i="24"/>
  <c r="I14" i="24"/>
  <c r="I20" i="24"/>
  <c r="I21" i="24"/>
  <c r="O95" i="18"/>
  <c r="O96" i="18"/>
  <c r="O97" i="18"/>
  <c r="O98" i="18"/>
  <c r="O94" i="18"/>
  <c r="Q91" i="18"/>
  <c r="Q90" i="18"/>
  <c r="Q75" i="18"/>
  <c r="Q84" i="18"/>
  <c r="Q69" i="18"/>
  <c r="Q63" i="18"/>
  <c r="Q57" i="18"/>
  <c r="Q49" i="18"/>
  <c r="Q44" i="18"/>
  <c r="Q39" i="18"/>
  <c r="Q34" i="18"/>
  <c r="Q29" i="18"/>
  <c r="Q24" i="18"/>
  <c r="I22" i="24" l="1"/>
  <c r="I16" i="24"/>
  <c r="I24" i="24" s="1"/>
  <c r="I42" i="24"/>
  <c r="I28" i="24" l="1"/>
  <c r="I26" i="24"/>
  <c r="D13" i="18" s="1"/>
  <c r="I18" i="24"/>
  <c r="I46" i="24" l="1"/>
  <c r="I49" i="24" s="1"/>
  <c r="Q99" i="18" l="1"/>
  <c r="Q95" i="18"/>
  <c r="Q87" i="18"/>
  <c r="Q77" i="18"/>
  <c r="Q70" i="18"/>
  <c r="Q60" i="18"/>
  <c r="Q50" i="18"/>
  <c r="Q40" i="18"/>
  <c r="Q30" i="18"/>
  <c r="Q98" i="18"/>
  <c r="Q94" i="18"/>
  <c r="Q76" i="18"/>
  <c r="Q66" i="18"/>
  <c r="Q59" i="18"/>
  <c r="Q46" i="18"/>
  <c r="Q36" i="18"/>
  <c r="Q26" i="18"/>
  <c r="Q86" i="18"/>
  <c r="Q97" i="18"/>
  <c r="Q108" i="18"/>
  <c r="Q85" i="18"/>
  <c r="Q72" i="18"/>
  <c r="Q65" i="18"/>
  <c r="Q58" i="18"/>
  <c r="Q45" i="18"/>
  <c r="Q35" i="18"/>
  <c r="Q25" i="18"/>
  <c r="Q100" i="18"/>
  <c r="Q96" i="18"/>
  <c r="Q107" i="18"/>
  <c r="Q78" i="18"/>
  <c r="Q71" i="18"/>
  <c r="Q64" i="18"/>
  <c r="Q51" i="18"/>
  <c r="Q41" i="18"/>
  <c r="Q31" i="18"/>
  <c r="D12"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7989E094-4E15-4B43-8F7B-23BA8C5A94A1}">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F13F7FCD-0D5D-4046-B63E-1E2C8B52BD4B}">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<sst xmlns="http://schemas.openxmlformats.org/spreadsheetml/2006/main" count="779" uniqueCount="368">
  <si>
    <t>Tarievenmodule Westland 2025 Elektriciteit</t>
  </si>
  <si>
    <t>Over dit bestand</t>
  </si>
  <si>
    <t>Zaaknummer</t>
  </si>
  <si>
    <t>ACM/23/187187</t>
  </si>
  <si>
    <t>Titel</t>
  </si>
  <si>
    <t>Tarievenmodule Westland 2025 elektriciteit</t>
  </si>
  <si>
    <t>Ondertitel</t>
  </si>
  <si>
    <t>Hoort bij besluit(en):</t>
  </si>
  <si>
    <t>Tarievenbesluit Westland 2025 elektriciteit</t>
  </si>
  <si>
    <t>Hoort bij onderzoek/publicatie ACM:</t>
  </si>
  <si>
    <t>Kenmerk besluit(en)</t>
  </si>
  <si>
    <t>Samenhang met andere rekenbestanden</t>
  </si>
  <si>
    <t>TI-berekening regionale netbeheerders elektriciteit 2025</t>
  </si>
  <si>
    <t>Overig opmerkingen</t>
  </si>
  <si>
    <t>Over de status van dit bestand</t>
  </si>
  <si>
    <t>Definitief? (j/n)</t>
  </si>
  <si>
    <t>Ja</t>
  </si>
  <si>
    <t>Publicatie? (j/n)</t>
  </si>
  <si>
    <t>Definitieve versie wordt gepubliceerd</t>
  </si>
  <si>
    <t>Juridisch integraal onderdeel van bovenstaande besluit(en) (j/n)?</t>
  </si>
  <si>
    <t>Definitieve versie is juridisch integraal onderdeel van bovenstaand besluit</t>
  </si>
  <si>
    <t>Bevat bedrijfsvertrouwelijke gegevens? (j/n)</t>
  </si>
  <si>
    <t>Nee</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</si>
  <si>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</si>
  <si>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</si>
  <si>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</si>
  <si>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</si>
  <si>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</si>
  <si>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2025 voor de regionale netbeheerders elektriciteit.</t>
  </si>
  <si>
    <t>In dit bestand worden per netbeheerder de rekenvolumes en tarieven gepresenteerd.</t>
  </si>
  <si>
    <t>Deze berekeningen maken onderdeel uit van de tarievenbesluiten elektriciteit 2025.</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</si>
  <si>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</si>
  <si>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</si>
  <si>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</si>
  <si>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</si>
  <si>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</si>
  <si>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</si>
  <si>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</si>
  <si>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</si>
  <si>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</si>
  <si>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</si>
  <si>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</si>
  <si>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</si>
  <si>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</si>
  <si>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</si>
  <si>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</si>
  <si>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</si>
  <si>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</si>
  <si>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</si>
  <si>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</si>
  <si>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</si>
  <si>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</si>
  <si>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</si>
  <si>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</si>
  <si>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</si>
  <si>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</si>
  <si>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</si>
  <si>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</si>
  <si>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</si>
  <si>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</si>
  <si>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</si>
  <si>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</si>
  <si>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</si>
  <si>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</si>
  <si>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</si>
  <si>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</si>
  <si>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</si>
  <si>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</si>
  <si>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</si>
  <si>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</si>
  <si>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</si>
  <si>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</si>
  <si>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Gewijzigd SO bestand</t>
  </si>
  <si>
    <t>Gewijzigd SO bestand RNB-E 2022-2026</t>
  </si>
  <si>
    <t>https://www.acm.nl/nl/publicaties/berekening-x-factor-bij-gewijzigde-x-factorbesluiten-elektriciteit-2022-2026</t>
  </si>
  <si>
    <t>Tarievenbesluit elektriciteit 2024</t>
  </si>
  <si>
    <t>TI-berekening RNB-E 2025</t>
  </si>
  <si>
    <t>Berekening totale inkomsten regionale netbeheerders elektriciteit 2025</t>
  </si>
  <si>
    <t>Contactgegevens</t>
  </si>
  <si>
    <t>Invuldatum</t>
  </si>
  <si>
    <t>Code bedrijf</t>
  </si>
  <si>
    <t>Naam bedrijf</t>
  </si>
  <si>
    <t>Adres</t>
  </si>
  <si>
    <t>Postcode</t>
  </si>
  <si>
    <t>Plaats</t>
  </si>
  <si>
    <t>Contactpersoon</t>
  </si>
  <si>
    <t>Telefoonnummer</t>
  </si>
  <si>
    <t>E-mailadres</t>
  </si>
  <si>
    <t>Contactgegevens ACM</t>
  </si>
  <si>
    <t>ACM</t>
  </si>
  <si>
    <t>Postbus 16326</t>
  </si>
  <si>
    <t>2500 BH  Den Haag</t>
  </si>
  <si>
    <t>Telefoonnummer: 070 - 72 22 000</t>
  </si>
  <si>
    <t>E-mailadres: codatahelpdesk@acm.nl</t>
  </si>
  <si>
    <t>Dit bestand is een concept. Aan dit bestand kunnen geen rechten worden ontleend</t>
  </si>
  <si>
    <t>Dit conceptbestand maakt geen onderdeel uit van een besluit door ACM. Dit bestand is om die reden niet op zichzelf appellabel. Mogelijkheden ten aanzien van bezwaar en beroep zijn opgenomen in het besluit.</t>
  </si>
  <si>
    <t>Tarievenvoorstel 2025</t>
  </si>
  <si>
    <t>Beschrijving gegevens</t>
  </si>
  <si>
    <t>Op dit blad wordt door de regionale netbeheerder een voorstel gedaan voor de transport- en aansluittarieven 2025.</t>
  </si>
  <si>
    <t>In de gewijzigde x-factorbesluiten zijn nieuwe rekenvolumes vastgesteld voor het transport- en aansluitdomein. De rekenvolumes zijn daarom gewijzigd ten opzichte van de tarievenbesluiten 2024.</t>
  </si>
  <si>
    <t>Daarnaast wordt de volumecorrectieregeling per 1-1-2024 buiten toepassing gelaten. Deze regeling ziet op de transportdienst. Voor de transportdienst gelden daarom de gewijzigde rekenvolumes zonder volumekortingen. Deze volgen uit het gewijzigde SO-bestand.</t>
  </si>
  <si>
    <t>Beoordeling</t>
  </si>
  <si>
    <t>Beoordeling rekenvolume</t>
  </si>
  <si>
    <t>Beoordeling omzet</t>
  </si>
  <si>
    <t>Resterende tariefruimte</t>
  </si>
  <si>
    <t>Rekenvolumes 2022-2026 en tarieven</t>
  </si>
  <si>
    <t>Eenheid</t>
  </si>
  <si>
    <t>Indeling technische codes</t>
  </si>
  <si>
    <t>Rekenvolume</t>
  </si>
  <si>
    <t>Tarief</t>
  </si>
  <si>
    <t>Verwachte mutatie</t>
  </si>
  <si>
    <t>A. NETVLAKKEN HS en TS</t>
  </si>
  <si>
    <t>Afnemers HS (110-150 kV)</t>
  </si>
  <si>
    <t>Vastrecht transportdienst</t>
  </si>
  <si>
    <t>#</t>
  </si>
  <si>
    <t>EUR/jaar</t>
  </si>
  <si>
    <t>kW gecontracteerd per jaar</t>
  </si>
  <si>
    <t>EUR/kW/jaar</t>
  </si>
  <si>
    <t>kW max per maand</t>
  </si>
  <si>
    <t>EUR/kW/maand</t>
  </si>
  <si>
    <t>Afnemers HS (110-150 kV) maximaal 600 uur per jaar</t>
  </si>
  <si>
    <t>kW max per week</t>
  </si>
  <si>
    <t>EUR/kW/week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</si>
  <si>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</si>
  <si>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</si>
  <si>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</si>
  <si>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</si>
  <si>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</si>
  <si>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</si>
  <si>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</si>
  <si>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</si>
  <si>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EUR/kWh</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</si>
  <si>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</si>
  <si>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</si>
  <si>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</si>
  <si>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</si>
  <si>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</si>
  <si>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</si>
  <si>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</si>
  <si>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</si>
  <si>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</si>
  <si>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</si>
  <si>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</si>
  <si>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</si>
  <si>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</si>
  <si>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</si>
  <si>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</si>
  <si>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</si>
  <si>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</si>
  <si>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</si>
  <si>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</si>
  <si>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EUR/rekencap./jaar</t>
  </si>
  <si>
    <t>D. BLINDVERMOGEN</t>
  </si>
  <si>
    <t>kVArh blindvermogen MS en hoger</t>
  </si>
  <si>
    <t>EUR/kVArh</t>
  </si>
  <si>
    <t>kVArh blindvermogen lager dan MS</t>
  </si>
  <si>
    <t>Rekenvolumes Aansluitdienst 2022-2026 en tarieven</t>
  </si>
  <si>
    <t>Rekenvolumina Periodieke Aansluitvergoeding 2022-2026</t>
  </si>
  <si>
    <t>PAV t/m 1*6A (per aansluiting)</t>
  </si>
  <si>
    <t>A1</t>
  </si>
  <si>
    <t>PAV &gt; 1*6A en &lt;= 3*80A (per aansluiting)</t>
  </si>
  <si>
    <t>&gt; 1*6A en t/m 3*25A</t>
  </si>
  <si>
    <t>A2.1</t>
  </si>
  <si>
    <t>&gt;3*25A en t/m 3*35A</t>
  </si>
  <si>
    <t>A2.2</t>
  </si>
  <si>
    <t>&gt;3*35A en t/m 3*50A</t>
  </si>
  <si>
    <t>&gt;3*50A en t/m 3*63A</t>
  </si>
  <si>
    <t>&gt;3*63A en t/m 3*80A</t>
  </si>
  <si>
    <t/>
  </si>
  <si>
    <t>PAV &gt; 3*80A (per aansluiting)</t>
  </si>
  <si>
    <t>&gt;3*80A en t/m 3*200 A af sec zijde LS</t>
  </si>
  <si>
    <t>A3</t>
  </si>
  <si>
    <t xml:space="preserve">&gt;3*200A en t/m 3*250 A af sec zijde LS </t>
  </si>
  <si>
    <t>&gt;3*250A en t/m 3*400 A af sec zijde LS</t>
  </si>
  <si>
    <t xml:space="preserve">&gt;3*400A en t/m 3*480 A af sec zijde LS </t>
  </si>
  <si>
    <t>&gt;3*480A en t/m 3*500 A af sec zijde LS</t>
  </si>
  <si>
    <t>&gt;3*500A en t/m 3*750 A af sec zijde LS</t>
  </si>
  <si>
    <t>&gt;3*750A en t/m 3*1200 A af sec zijde LS</t>
  </si>
  <si>
    <t>&gt;3*1200A en t/m 3*1500 A af sec zijde LS</t>
  </si>
  <si>
    <t>A3, A4, A5</t>
  </si>
  <si>
    <t>&gt;3*1500A en t/m 3*1600 A af sec zijde LS</t>
  </si>
  <si>
    <t xml:space="preserve">&gt;=1,0 MW en t/m 2,4 MVA   </t>
  </si>
  <si>
    <t xml:space="preserve">&gt;2,4 MVA en t/m 10 MVA     </t>
  </si>
  <si>
    <t>A6</t>
  </si>
  <si>
    <t xml:space="preserve">  </t>
  </si>
  <si>
    <t>Periodieke aansluitvergoeding meerlengte per meter &gt; 25 meter</t>
  </si>
  <si>
    <t>PAV Meerlengte 3-10 MVA</t>
  </si>
  <si>
    <t>EUR/jaar/meter</t>
  </si>
  <si>
    <t>Rekenvolumina Eenmalige Aansluitvergoeding 2022 - 2026</t>
  </si>
  <si>
    <t>EAV t/m 1*6A (per aansluiting)</t>
  </si>
  <si>
    <t>EUR</t>
  </si>
  <si>
    <t>EAV &gt; 1*6A en &lt;= 3*80A (per aansluiting)</t>
  </si>
  <si>
    <t>≤3*25A + ≤1*80A</t>
  </si>
  <si>
    <t>&gt;3*25A ≤ 3*35A</t>
  </si>
  <si>
    <t>&gt;3*35A ≤ 3*50A</t>
  </si>
  <si>
    <t>&gt;3*50A ≤ 3*63A</t>
  </si>
  <si>
    <t>&gt;3*63A ≤ 3*80A</t>
  </si>
  <si>
    <t>EAV &gt; 3*80A (per aansluiting)</t>
  </si>
  <si>
    <t>&gt;3*80A ≤ 3*200A af sec. zijde LS</t>
  </si>
  <si>
    <t>&gt;3*200A ≤ 3*250A af sec. zijde LS</t>
  </si>
  <si>
    <t>&gt;3*250A ≤ 3*400A af sec. zijde LS</t>
  </si>
  <si>
    <t>&gt;3*400A ≤ 3*480A af sec. zijde LS</t>
  </si>
  <si>
    <t>&gt;3*480A ≤ 3*500A af sec. zijde LS</t>
  </si>
  <si>
    <t>&gt;3*500A ≤ 3*750A af sec. zijde LS</t>
  </si>
  <si>
    <t>&gt;3*750A ≤ 3*1200A af sec. zijde LS</t>
  </si>
  <si>
    <t>&gt;3*1200A ≤ 3*1500A af sec. zijde LS</t>
  </si>
  <si>
    <t>A3, A5</t>
  </si>
  <si>
    <t>&gt;3*1500A ≤ 3*1600A af sec. zijde LS</t>
  </si>
  <si>
    <t>≥ 1MW ≤ 2,4MVA</t>
  </si>
  <si>
    <t>A4, A5</t>
  </si>
  <si>
    <t>&gt;2,4MVA ≤ 10MVA</t>
  </si>
  <si>
    <t>Eenmalige aansluitvergoeding meerlengte per meter &gt; 25 meter</t>
  </si>
  <si>
    <t xml:space="preserve">≤1*6A </t>
  </si>
  <si>
    <t>A1 Meerlengte</t>
  </si>
  <si>
    <t>EUR/meter</t>
  </si>
  <si>
    <t>A2.1 Meerlengte</t>
  </si>
  <si>
    <t>A2.2 Meerlengte</t>
  </si>
  <si>
    <t>A3 Meerlengte</t>
  </si>
  <si>
    <t>A3, A5 Meerlengte</t>
  </si>
  <si>
    <t>A4, A5 Meerlengte</t>
  </si>
  <si>
    <t>&gt;2,4 MVA en t/m 10 MVA</t>
  </si>
  <si>
    <t>Deelmarktgrenzen transporttarieven</t>
  </si>
  <si>
    <t xml:space="preserve">Op dit tabblad wordt de indeling van afnemers in tariefcategorieën binnen de transportdienst weergegeven. </t>
  </si>
  <si>
    <t>Afnemers worden binnen de transportdienst ingedeeld in tariefcategorieën op basis van hun gecontracteerd transportvermogen en fysieke aansluitwijze.</t>
  </si>
  <si>
    <t>Omschrijving</t>
  </si>
  <si>
    <t>Indeling tariefcategorieën transportdienst</t>
  </si>
  <si>
    <t>Opmerkingen</t>
  </si>
  <si>
    <t>Tariefcategorie</t>
  </si>
  <si>
    <t>Deelmarktgrenzen</t>
  </si>
  <si>
    <t>Afnemers HS (110-150 kV) maximaal 600 uur p/jr</t>
  </si>
  <si>
    <t>Afnemers TS (25-50 kV) maximaal 600 uur p/jr</t>
  </si>
  <si>
    <t>Afnemers Trafo HS+TS/MS maximaal 600 uur p/jr</t>
  </si>
  <si>
    <t>Afnemers MS (1-20 kV) MS-Transport</t>
  </si>
  <si>
    <t>Afnemers MS (1-20 kV) MS en MS-Distributie</t>
  </si>
  <si>
    <t>Elementen EAV tarieven</t>
  </si>
  <si>
    <t>Op dit tabblad wordt per aansluitcategorie het EAV tarief gesplitst in de drie wettelijke elementen van de aansluiting. Ook wordtper categorie  het spanningsniveau waarop de netbeheerder een nieuwe aansluiting realiseert weergegeven.</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</si>
  <si>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Westland voor 2025 weergegeven. </t>
  </si>
  <si>
    <t>Tarief 2025 (EUR)</t>
  </si>
  <si>
    <t>Knip</t>
  </si>
  <si>
    <t>Beveiliging</t>
  </si>
  <si>
    <t>Verbinding</t>
  </si>
  <si>
    <t>Controle</t>
  </si>
  <si>
    <t>Spanningsniveau</t>
  </si>
  <si>
    <t>Eénmalige aansluitvergoeding t/m 25 meter</t>
  </si>
  <si>
    <t>Eénmalige aansluitvergoeding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</si>
  <si>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</si>
  <si>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</si>
  <si>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</si>
  <si>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</si>
  <si>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</si>
  <si>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Controle Toegestane Totale Inkomsten</t>
  </si>
  <si>
    <t>Totale Inkomsten 2025 inclusief correcties</t>
  </si>
  <si>
    <t>EUR, pp 2025</t>
  </si>
  <si>
    <t>TI-berekening RNB-E 2025, tabblad 'TI-berekening 2025', regel 48</t>
  </si>
  <si>
    <t>Omzet 2025 voor de transportdienst: Netvlakken HS en TS</t>
  </si>
  <si>
    <t>Omzet 2025 voor de transportdienst: Netvlakken MS</t>
  </si>
  <si>
    <t>Omzet 2025 voor de transportdienst: Netvlakken LS</t>
  </si>
  <si>
    <t>Omzet 2025 voor de transportdienst: Blindvermogen</t>
  </si>
  <si>
    <t>Omzet transportdienst</t>
  </si>
  <si>
    <t>Omzet 2025 voor de periodieke aansluitdienst</t>
  </si>
  <si>
    <t>Omzet 2025 voor de eenmailige aansluitdienst</t>
  </si>
  <si>
    <t>Omzet aansluitdienst</t>
  </si>
  <si>
    <t>Omzet tarievenvoorstel 2025</t>
  </si>
  <si>
    <t>Controle Rekenvolume</t>
  </si>
  <si>
    <t>Totaal Rekenvolume</t>
  </si>
  <si>
    <t>Gewijzigd SO bestand, tabblad '22) Rekenvolumes TD', regels 18 t/m 100 &amp; tabblad '24) Overzicht volumes AD', regels 68 t/m 74 en regels 253 t/m 267</t>
  </si>
  <si>
    <t>In de gewijzigde x-factorbesluiten zijn nieuwe rekenvolumes vastgesteld voor het transport- en aansluitdomein. De rekenvolumes zijn daarom gewijzigd ten opzichte van de tarievenbesluiten 2024. Daarnaast wordt de volumecorrectieregeling per 1-1-2024 buiten toepassing gelaten. Voor de transportdienst gelden daarom de gewijzigde rekenvolumes zonder volumekortingen.</t>
  </si>
  <si>
    <t>Totaal Rekenvolume aangepast</t>
  </si>
  <si>
    <t>Verwachte tariefmutatie Transportdienst</t>
  </si>
  <si>
    <t xml:space="preserve">TI transportdienst 2024 (inclusief correcties) </t>
  </si>
  <si>
    <t>EUR, pp 2024</t>
  </si>
  <si>
    <t>Somproduct tarieven 2024 en gewijzigde rekenvolumes 2025</t>
  </si>
  <si>
    <t>In de gewijzigde x-factorbesluiten zijn nieuwe rekenvolumes vastgesteld. De rekenvolumes zijn daarom gewijzigd ten opzichte van de tarievenbesluiten 2024. Om de totale inkomsten 2024 te vergelijken met de totale inkomsten 2025 dient het volume effect te worden geëlimineerd door de totale inkomsten 2024 opnieuw te berekenen op basis van de gewijzigde rekenvolumes 2025.</t>
  </si>
  <si>
    <t>Vastrecht</t>
  </si>
  <si>
    <t xml:space="preserve">TI transportdienst 2024 zonder vastrecht (inclusief correcties) </t>
  </si>
  <si>
    <t xml:space="preserve">TI transportdienst 2025 (inclusief correcties) </t>
  </si>
  <si>
    <t>TI-berekening RNB-E 2025, tabblad 'Richtbedragen', regel 53</t>
  </si>
  <si>
    <t xml:space="preserve">TI transportdienst 2025 zonder vastrecht (inclusief correcties) </t>
  </si>
  <si>
    <t>Verwachte mutatie vastrechttarieven</t>
  </si>
  <si>
    <t>Categorie A</t>
  </si>
  <si>
    <t>Verwachte mutatie niet-vastrechttarieven</t>
  </si>
  <si>
    <t>%</t>
  </si>
  <si>
    <t>Categorie B</t>
  </si>
  <si>
    <t>Verwachte tariefmutatie Aansluitdienst</t>
  </si>
  <si>
    <t xml:space="preserve">TI aansluitdienst 2024 (inclusief correcties) </t>
  </si>
  <si>
    <t xml:space="preserve">TI aansluitdienst 2025 (inclusief correcties) </t>
  </si>
  <si>
    <t>TI-berekening RNB-E 2025, tabblad 'Richtbedragen', regel 52</t>
  </si>
  <si>
    <t>Verwachte mutatie tarieven</t>
  </si>
  <si>
    <t xml:space="preserve">Toelichting </t>
  </si>
  <si>
    <t>Totale inkomsten</t>
  </si>
  <si>
    <t>Transporttarieven</t>
  </si>
  <si>
    <t>Aansluittarieven</t>
  </si>
  <si>
    <t>Deelmarktgrenzen Transport</t>
  </si>
  <si>
    <t>Elementen EAV Tarieven</t>
  </si>
  <si>
    <t>Controle Richtlijnen</t>
  </si>
  <si>
    <t>Overige Opmerkingen</t>
  </si>
  <si>
    <t>Richtlijn controle tarieven</t>
  </si>
  <si>
    <t>Onderwerp</t>
  </si>
  <si>
    <t>Ja/Nee</t>
  </si>
  <si>
    <t>Algemeen</t>
  </si>
  <si>
    <t>Is het bedrag "Totale Inkomsten 2025 inclusief correcties" in het tabblad 'Controles ACM' ongewijzigd? Zo nee, waarom niet?</t>
  </si>
  <si>
    <t>Zijn de rekenvolumes per tariefdrager gelijk aan de door ACM ingevulde rekenvolumes?</t>
  </si>
  <si>
    <t xml:space="preserve">Zo nee, zijn de stappen uit de invulinstructie gevolgd bij het hoofdstuk "Nieuwe deelmarkten"? </t>
  </si>
  <si>
    <t>Zijn in het tarievenvoorstel alle decimalen van alle tarieven zichtbaar?</t>
  </si>
  <si>
    <t>Voldoen de voorgestelde tarieven aan het maximum van het aantal decimalen? Voor EAV-tarieven worden maximaal twee decimalen gehanteerd, voor de overige tarieven worden maximaal vier decimalen gehanteerd.</t>
  </si>
  <si>
    <t>Transportdienst</t>
  </si>
  <si>
    <t>Wijken de afzonderlijke transportdiensttarieven meer af dan 4 procentpunt t.o.v. het tarief van vorig jaar inclusief de verwachte tariefmutaties?</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</si>
  <si>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</si>
  <si>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</si>
  <si>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</si>
  <si>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</si>
  <si>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</si>
  <si>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</si>
  <si>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</si>
  <si>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</si>
  <si>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tariefcategorie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</si>
  <si>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</si>
  <si>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</si>
  <si>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</si>
  <si>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Zijn de tarievenvoorstellen in de tariefcategorieën Afnemers LS en LS geschakeld volgens artikel 3.7.12. van de Tarievencode Elektriciteit?</t>
  </si>
  <si>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</si>
  <si>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</si>
  <si>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</si>
  <si>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</si>
  <si>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</si>
  <si>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</si>
  <si>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</si>
  <si>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</si>
  <si>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</si>
  <si>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Aansluitdienst</t>
  </si>
  <si>
    <t>Wijken de totale inkomsten toebedeeld aan de transportdienst en de aansluitdienst in het tarievenvoorstel meer dan 1 procent af van de richtbedragen zoals opgenomen in het tabblad 'Controles ACM'? Zo ja, waarom?</t>
  </si>
  <si>
    <t>Wijken de afzonderlijke aansluitdiensttarieven meer af dan 4 procentpunt t.o.v. het tarief van vorig jaar inclusief de verwachte tariefmutaties?</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</si>
  <si>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</si>
  <si>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</si>
  <si>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</si>
  <si>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</si>
  <si>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</si>
  <si>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</si>
  <si>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</si>
  <si>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</si>
  <si>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Zijn de capaciteitsgrenzen in het tarievenvoorstel aangeduid bij alle (aanwezige) periodieke en éénmalige aansluittarieven? Let op: hier dient geen overlap in de grenzen te zijn (artikel 2.3.3. van de TarievenCode Elektriciteit).</t>
  </si>
  <si>
    <t>Is de uitsplitsing van de elementen van de EAV-tarieven in het werkblad 'Elementen EAV tarieven' ingevuld voor elke categorie waarvoor u een tarief voorstelt en resulteert de controlecel in een waarde van nul?</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</si>
  <si>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</si>
  <si>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</si>
  <si>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NB2</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</si>
  <si>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</si>
  <si>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NB3</t>
  </si>
  <si>
    <t>ACM houdt zich het recht voor om de tarieven ook op andere punten te toetsen dan de punten die op dit werkblad zijn opgenoemd.</t>
  </si>
  <si>
    <t>WIN</t>
  </si>
  <si>
    <t xml:space="preserve">Westland Infra Netbeheer B.V. </t>
  </si>
  <si>
    <t xml:space="preserve">2685 ZG  </t>
  </si>
  <si>
    <t>POELDIJK</t>
  </si>
  <si>
    <t>Nieweweg 1</t>
  </si>
  <si>
    <t>n.v.t</t>
  </si>
  <si>
    <t>n.v.t.</t>
  </si>
  <si>
    <t>&gt; 2,4 MVA EN Aansluitconfiguratie conform A6 (bijlage TarievenCode) (10 of 20 kV) (**)</t>
  </si>
  <si>
    <t>&gt; 1 MW t/m 2,4 MVA (*) OF Aansluitconfiguratie conform A4 of A5 (bijlage TarievenCode) (10 of 20 kV)</t>
  </si>
  <si>
    <t>&gt;50 kW tot 1 MW (aansluitconfiguratie A3 bijlage TarievenCode) (0,4 kV)</t>
  </si>
  <si>
    <t>&gt; 3*80 A t/m 50 kW (aansluitconfiguratie A2 bijlage TarievenCode) (0,4 kV)</t>
  </si>
  <si>
    <t>(*) afhankelijk van het bouwjaar geldt voor bepaalde klanten een grens van 3,0 MVA.</t>
  </si>
  <si>
    <t xml:space="preserve">(**) vanaf 2,4 MVA (of 3 MVA) geldt indeling die behoort bij het werkelijke spanningsniveau waarop </t>
  </si>
  <si>
    <t xml:space="preserve">is aangesloten uitgedrukt in aansluitconfiguratie (A6 versus A5 of A4) conform de bijlage van de TarievenCode. </t>
  </si>
  <si>
    <t>JA</t>
  </si>
  <si>
    <t>NEE</t>
  </si>
  <si>
    <t>Westland heeft geen aangeslotene waar het 600 uurstarief van toepassing is.</t>
  </si>
  <si>
    <t>Westland heeft nog nooit een tarief voor blindvermogen gehandeerd.</t>
  </si>
  <si>
    <t>Het is Westland Infra onduidelijk hoe om te gaan met significante reductie in KWh door beperking afname (belichting uit bij tuinders) in verschillende deelmarkten. Hierdoor is de actuele situatie en verwachte situatie voor volgend jaar  dat de realisatie ver onder het rekenvolume komt. Hoe om te gaan met verlies aan dekking en feit dat verhoudingen TarievenCode (bijv. MS 25-25-50%) niet meer gerealiseerd kunnen worden. Graag treden we hiertoe in overleg, mogelijk dat dit ook zal leiden tot een aanpassing van het voorstel.</t>
  </si>
  <si>
    <t>Westland heeft geen bezwaar tegen het openbaarmaking van het tarievenbesluit door ACM zonder dat ACM daarbij een wachttijd van 10 werkdagen in acht neemt.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</si>
</sst>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5">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9">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xf numFmtId="0" fontId="1" fillId="0" borderId="0"/>
    <xf numFmtId="0" fontId="1" fillId="0" borderId="0"/>
    <xf numFmtId="0" fontId="1" fillId="0" borderId="0"/>
    <xf numFmtId="43" fontId="1" fillId="0" borderId="0" applyFont="0" applyFill="0" applyBorder="0" applyAlignment="0" applyProtection="0"/>
  </cellStyleXfs>
  <cellXfs count="178">
    <xf numFmtId="0" fontId="0" fillId="0" borderId="0" xfId="0">
      <alignment vertical="top"/>
    </xf>
    <xf numFmtId="0" fontId="7" fillId="0" borderId="0" xfId="70" applyAlignment="1">
      <alignment horizontal="left" vertical="top" wrapText="1"/>
    </xf>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34"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43" fontId="7" fillId="0" borderId="29" xfId="71" applyFont="1" applyFill="1" applyBorder="1" applyAlignment="1"/>
    <xf numFmtId="0" fontId="7" fillId="0" borderId="0" xfId="73" applyAlignment="1">
      <alignment horizontal="left" vertical="top" wrapText="1"/>
    </xf>
    <xf numFmtId="165" fontId="7" fillId="0" borderId="29" xfId="65" applyNumberFormat="1" applyFont="1" applyFill="1" applyBorder="1" applyAlignment="1" applyProtection="1">
      <alignment horizontal="left"/>
      <protection locked="0"/>
    </xf>
    <xf numFmtId="165" fontId="7" fillId="0" borderId="14" xfId="65" applyNumberFormat="1" applyFont="1" applyFill="1" applyBorder="1" applyAlignment="1" applyProtection="1">
      <alignment horizontal="left"/>
      <protection locked="0"/>
    </xf>
    <xf numFmtId="43" fontId="7" fillId="15" borderId="29" xfId="75" applyBorder="1">
      <alignment vertical="top"/>
    </xf>
    <xf numFmtId="43" fontId="7" fillId="15" borderId="32" xfId="75" applyBorder="1">
      <alignment vertical="top"/>
    </xf>
    <xf numFmtId="43" fontId="7" fillId="15" borderId="14" xfId="75" applyBorder="1">
      <alignment vertical="top"/>
    </xf>
    <xf numFmtId="14" fontId="7" fillId="52" borderId="2" xfId="84" applyNumberFormat="1" applyBorder="1" applyAlignment="1">
      <alignment horizontal="left" vertical="top"/>
    </xf>
    <xf numFmtId="43" fontId="7" fillId="52" borderId="0" xfId="84" applyNumberFormat="1">
      <alignment vertical="top"/>
    </xf>
    <xf numFmtId="43" fontId="7" fillId="0" borderId="0" xfId="70" applyNumberFormat="1"/>
    <xf numFmtId="43" fontId="3" fillId="0" borderId="0" xfId="69" applyNumberFormat="1" applyFont="1"/>
    <xf numFmtId="0" fontId="7" fillId="52" borderId="0" xfId="84" applyNumberFormat="1" applyAlignment="1">
      <alignment horizontal="left" vertical="top" wrapText="1"/>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xf numFmtId="0" fontId="0" fillId="59" borderId="0" xfId="0" applyFill="1">
      <alignment vertical="top"/>
    </xf>
  </cellXfs>
  <cellStyles count="129">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100" builtinId="30" hidden="1" customBuiltin="1"/>
    <cellStyle name="20% - Accent1" xfId="25" builtinId="30" hidden="1"/>
    <cellStyle name="20% - Accent2" xfId="104" builtinId="34" hidden="1" customBuiltin="1"/>
    <cellStyle name="20% - Accent2" xfId="29" builtinId="34" hidden="1"/>
    <cellStyle name="20% - Accent3" xfId="108" builtinId="38" hidden="1" customBuiltin="1"/>
    <cellStyle name="20% - Accent3" xfId="33" builtinId="38" hidden="1"/>
    <cellStyle name="20% - Accent4" xfId="112" builtinId="42" hidden="1" customBuiltin="1"/>
    <cellStyle name="20% - Accent4" xfId="37" builtinId="42" hidden="1"/>
    <cellStyle name="20% - Accent5" xfId="116" builtinId="46" hidden="1" customBuiltin="1"/>
    <cellStyle name="20% - Accent5" xfId="41" builtinId="46" hidden="1"/>
    <cellStyle name="20% - Accent6" xfId="120" builtinId="50" hidden="1" customBuiltin="1"/>
    <cellStyle name="20% - Accent6" xfId="45" builtinId="50" hidden="1"/>
    <cellStyle name="40% - Accent1" xfId="101" builtinId="31" hidden="1" customBuiltin="1"/>
    <cellStyle name="40% - Accent1" xfId="26" builtinId="31" hidden="1"/>
    <cellStyle name="40% - Accent2" xfId="105" builtinId="35" hidden="1" customBuiltin="1"/>
    <cellStyle name="40% - Accent2" xfId="30" builtinId="35" hidden="1"/>
    <cellStyle name="40% - Accent3" xfId="109" builtinId="39" hidden="1" customBuiltin="1"/>
    <cellStyle name="40% - Accent3" xfId="34" builtinId="39" hidden="1"/>
    <cellStyle name="40% - Accent4" xfId="113" builtinId="43" hidden="1" customBuiltin="1"/>
    <cellStyle name="40% - Accent4" xfId="38" builtinId="43" hidden="1"/>
    <cellStyle name="40% - Accent5" xfId="117" builtinId="47" hidden="1" customBuiltin="1"/>
    <cellStyle name="40% - Accent5" xfId="42" builtinId="47" hidden="1"/>
    <cellStyle name="40% - Accent6" xfId="121" builtinId="51" hidden="1" customBuiltin="1"/>
    <cellStyle name="40% - Accent6" xfId="46" builtinId="51" hidden="1"/>
    <cellStyle name="60% - Accent1" xfId="102" builtinId="32" hidden="1" customBuiltin="1"/>
    <cellStyle name="60% - Accent1" xfId="27" builtinId="32" hidden="1"/>
    <cellStyle name="60% - Accent2" xfId="106" builtinId="36" hidden="1" customBuiltin="1"/>
    <cellStyle name="60% - Accent2" xfId="31" builtinId="36" hidden="1"/>
    <cellStyle name="60% - Accent3" xfId="110" builtinId="40" hidden="1" customBuiltin="1"/>
    <cellStyle name="60% - Accent3" xfId="35" builtinId="40" hidden="1"/>
    <cellStyle name="60% - Accent4" xfId="114" builtinId="44" hidden="1" customBuiltin="1"/>
    <cellStyle name="60% - Accent4" xfId="39" builtinId="44" hidden="1"/>
    <cellStyle name="60% - Accent5" xfId="118" builtinId="48" hidden="1" customBuiltin="1"/>
    <cellStyle name="60% - Accent5" xfId="43" builtinId="48" hidden="1"/>
    <cellStyle name="60% - Accent6" xfId="122" builtinId="52" hidden="1" customBuiltin="1"/>
    <cellStyle name="60% - Accent6" xfId="47" builtinId="52" hidden="1"/>
    <cellStyle name="Accent1" xfId="99" builtinId="29" hidden="1" customBuiltin="1"/>
    <cellStyle name="Accent1" xfId="24" builtinId="29" hidden="1"/>
    <cellStyle name="Accent2" xfId="103" builtinId="33" hidden="1" customBuiltin="1"/>
    <cellStyle name="Accent2" xfId="28" builtinId="33" hidden="1"/>
    <cellStyle name="Accent3" xfId="107" builtinId="37" hidden="1" customBuiltin="1"/>
    <cellStyle name="Accent3" xfId="32" builtinId="37" hidden="1"/>
    <cellStyle name="Accent4" xfId="111" builtinId="41" hidden="1" customBuiltin="1"/>
    <cellStyle name="Accent4" xfId="36" builtinId="41" hidden="1"/>
    <cellStyle name="Accent5" xfId="115" builtinId="45" hidden="1" customBuiltin="1"/>
    <cellStyle name="Accent5" xfId="40" builtinId="45" hidden="1"/>
    <cellStyle name="Accent6" xfId="119" builtinId="49" hidden="1" customBuiltin="1"/>
    <cellStyle name="Accent6" xfId="44" builtinId="49" hidden="1"/>
    <cellStyle name="Bad" xfId="2" hidden="1" xr:uid="{00000000-0005-0000-0000-00003B000000}"/>
    <cellStyle name="Berekening" xfId="52" builtinId="22" hidden="1" customBuiltin="1"/>
    <cellStyle name="Berekening" xfId="6" builtinId="22" hidde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54" builtinId="24" hidden="1" customBuiltin="1"/>
    <cellStyle name="Gekoppelde cel" xfId="7" builtinId="24" hidden="1"/>
    <cellStyle name="Gevolgde hyperlink" xfId="48" builtinId="9" hidden="1"/>
    <cellStyle name="Goed" xfId="53" builtinId="26" hidden="1" customBuiltin="1"/>
    <cellStyle name="Goed" xfId="1" builtinId="26" hidde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49" builtinId="8" hidden="1" customBuiltin="1"/>
    <cellStyle name="Hyperlink" xfId="10" builtinId="8" hidden="1"/>
    <cellStyle name="Hyperlink" xfId="123" builtinId="8"/>
    <cellStyle name="Input" xfId="4" hidden="1" xr:uid="{00000000-0005-0000-0000-00005F000000}"/>
    <cellStyle name="Invoer" xfId="95" builtinId="20" hidden="1" customBuiltin="1"/>
    <cellStyle name="Komma" xfId="50" builtinId="3" hidden="1"/>
    <cellStyle name="Komma" xfId="11"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mma 2 2" xfId="128" xr:uid="{58EBA6F3-51A4-49AA-A40D-9C0E6928DA34}"/>
    <cellStyle name="Kop 1" xfId="90" builtinId="16" hidden="1" customBuiltin="1"/>
    <cellStyle name="Kop 2" xfId="91" builtinId="17" hidden="1" customBuiltin="1"/>
    <cellStyle name="Kop 3" xfId="92" builtinId="18" hidden="1" customBuiltin="1"/>
    <cellStyle name="Kop 4" xfId="93" builtinId="19" hidden="1" customBuiltin="1"/>
    <cellStyle name="Neutraal" xfId="55" builtinId="28" hidden="1" customBuiltin="1"/>
    <cellStyle name="Neutraal" xfId="3" builtinId="28" hidde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51" builtinId="5" hidden="1"/>
    <cellStyle name="Procent" xfId="15" builtinId="5" hidden="1"/>
    <cellStyle name="Procent" xfId="67" builtinId="5"/>
    <cellStyle name="Standaard" xfId="0" builtinId="0" customBuiltin="1"/>
    <cellStyle name="Standaard 2" xfId="70" xr:uid="{00000000-0005-0000-0000-000070000000}"/>
    <cellStyle name="Standaard 2 3 2 2" xfId="126" xr:uid="{2A4842EE-2630-43AA-A096-7CE6B80E1064}"/>
    <cellStyle name="Standaard 3" xfId="66" xr:uid="{00000000-0005-0000-0000-000071000000}"/>
    <cellStyle name="Standaard 3 2" xfId="127" xr:uid="{1C8E9E18-86D7-40DC-BF87-F7CF82DC92B0}"/>
    <cellStyle name="Standaard 3 4 2" xfId="125" xr:uid="{F77CDC4E-8504-43D8-B9A1-FE0090E0691B}"/>
    <cellStyle name="Standaard ACM-DE" xfId="73" xr:uid="{00000000-0005-0000-0000-000072000000}"/>
    <cellStyle name="Standaard_Tabellen - CIV2_Format import PRD en Database voor NE6R (concept) v1 2" xfId="85" xr:uid="{00000000-0005-0000-0000-000073000000}"/>
    <cellStyle name="Titel" xfId="56" builtinId="15" hidden="1" customBuiltin="1"/>
    <cellStyle name="Titel" xfId="16" builtinId="15" hidden="1"/>
    <cellStyle name="Toelichting" xfId="72" xr:uid="{00000000-0005-0000-0000-000076000000}"/>
    <cellStyle name="Totaal" xfId="57" builtinId="25" hidden="1" customBuiltin="1"/>
    <cellStyle name="Totaal" xfId="23" builtinId="25" hidden="1"/>
    <cellStyle name="Uitvoer" xfId="96" builtinId="21" hidden="1" customBuiltin="1"/>
    <cellStyle name="Valuta" xfId="13" builtinId="4" hidden="1"/>
    <cellStyle name="Valuta [0]" xfId="14" builtinId="7" hidden="1"/>
    <cellStyle name="Verklarende tekst" xfId="98" builtinId="53" hidden="1" customBuiltin="1"/>
    <cellStyle name="Waarschuwingstekst" xfId="58" builtinId="11" hidden="1" customBuiltin="1"/>
    <cellStyle name="Waarschuwingstekst" xfId="21" builtinId="11" hidde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C8D9"/>
      <color rgb="FFCCFFCC"/>
      <color rgb="FFFFCC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2025</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9" customWidth="1"/>
    <col min="2" max="2" width="39.88671875" style="59" customWidth="1"/>
    <col min="3" max="3" width="91.88671875" style="59" customWidth="1"/>
    <col min="4" max="16384" width="9.109375" style="59"/>
  </cols>
  <sheetData>
    <row r="2" spans="2:3" s="111" customFormat="1" ht="17.399999999999999">
      <c r="B2" s="111" t="s">
        <v>0</v>
      </c>
    </row>
    <row r="13" spans="2:3" s="128" customFormat="1">
      <c r="B13" s="128" t="s">
        <v>1</v>
      </c>
    </row>
    <row r="15" spans="2:3">
      <c r="B15" s="107" t="s">
        <v>2</v>
      </c>
      <c r="C15" s="107" t="s">
        <v>3</v>
      </c>
    </row>
    <row r="16" spans="2:3">
      <c r="B16" s="107" t="s">
        <v>4</v>
      </c>
      <c r="C16" s="107" t="s">
        <v>5</v>
      </c>
    </row>
    <row r="17" spans="2:3">
      <c r="B17" s="107" t="s">
        <v>6</v>
      </c>
      <c r="C17" s="107"/>
    </row>
    <row r="18" spans="2:3">
      <c r="B18" s="107" t="s">
        <v>7</v>
      </c>
      <c r="C18" s="107" t="s">
        <v>8</v>
      </c>
    </row>
    <row r="19" spans="2:3">
      <c r="B19" s="107" t="s">
        <v>9</v>
      </c>
      <c r="C19" s="107"/>
    </row>
    <row r="20" spans="2:3">
      <c r="B20" s="107" t="s">
        <v>10</v>
      </c>
      <c r="C20" s="107"/>
    </row>
    <row r="21" spans="2:3">
      <c r="B21" s="107" t="s">
        <v>11</v>
      </c>
      <c r="C21" s="107" t="s">
        <v>12</v>
      </c>
    </row>
    <row r="22" spans="2:3">
      <c r="B22" s="107" t="s">
        <v>13</v>
      </c>
      <c r="C22" s="107"/>
    </row>
    <row r="25" spans="2:3" s="128" customFormat="1">
      <c r="B25" s="128" t="s">
        <v>14</v>
      </c>
    </row>
    <row r="27" spans="2:3">
      <c r="B27" s="107" t="s">
        <v>15</v>
      </c>
      <c r="C27" s="107" t="s">
        <v>16</v>
      </c>
    </row>
    <row r="28" spans="2:3">
      <c r="B28" s="107" t="s">
        <v>17</v>
      </c>
      <c r="C28" s="107" t="s">
        <v>18</v>
      </c>
    </row>
    <row r="29" spans="2:3" ht="26.4">
      <c r="B29" s="107" t="s">
        <v>19</v>
      </c>
      <c r="C29" s="107" t="s">
        <v>20</v>
      </c>
    </row>
    <row r="30" spans="2:3">
      <c r="B30" s="107" t="s">
        <v>21</v>
      </c>
      <c r="C30" s="107" t="s">
        <v>22</v>
      </c>
    </row>
    <row r="31" spans="2:3">
      <c r="B31" s="107" t="s">
        <v>23</v>
      </c>
      <c r="C31" s="107"/>
    </row>
    <row r="32" spans="2:3">
      <c r="B32" s="107" t="s">
        <v>13</v>
      </c>
      <c r="C32" s="107"/>
    </row>
    <row r="35" spans="2:2" s="128" customFormat="1">
      <c r="B35" s="128" t="s">
        <v>24</v>
      </c>
    </row>
    <row r="37" spans="2:2">
      <c r="B37" s="59" t="s">
        <v>25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pane="topRight" activeCell="C12" sqref="C12"/>
      <selection pane="bottomLeft" activeCell="C12" sqref="C12"/>
      <selection pane="bottomRight" activeCell="F9" sqref="F9"/>
    </sheetView>
  </sheetViews>
  <sheetFormatPr defaultColWidth="9.109375" defaultRowHeight="13.2"/>
  <cols>
    <col min="1" max="1" width="4" style="59" customWidth="1"/>
    <col min="2" max="2" width="60.5546875" style="59" customWidth="1"/>
    <col min="3" max="5" width="4.5546875" style="59" customWidth="1"/>
    <col min="6" max="6" width="2.6640625" style="59" customWidth="1"/>
    <col min="7" max="7" width="13.33203125" style="59" bestFit="1" customWidth="1"/>
    <col min="8" max="8" width="2.6640625" style="59" customWidth="1"/>
    <col min="9" max="9" width="31.33203125" style="59" bestFit="1" customWidth="1"/>
    <col min="10" max="10" width="2.6640625" style="59" customWidth="1"/>
    <col min="11" max="11" width="12.5546875" style="59" customWidth="1"/>
    <col min="12" max="12" width="2.6640625" style="59" customWidth="1"/>
    <col min="13" max="13" width="53.88671875" style="59" customWidth="1"/>
    <col min="14" max="14" width="2.6640625" style="59" customWidth="1"/>
    <col min="15" max="15" width="12.5546875" style="59" customWidth="1"/>
    <col min="16" max="16" width="2.6640625" style="59" customWidth="1"/>
    <col min="17" max="17" width="12.5546875" style="59" customWidth="1"/>
    <col min="18" max="18" width="2.6640625" style="59" customWidth="1"/>
    <col min="19" max="19" width="17.109375" style="59" customWidth="1"/>
    <col min="20" max="20" width="2.6640625" style="59" customWidth="1"/>
    <col min="21" max="21" width="13.6640625" style="59" customWidth="1"/>
    <col min="22" max="22" width="2.6640625" style="59" customWidth="1"/>
    <col min="23" max="37" width="13.6640625" style="59" customWidth="1"/>
    <col min="38" max="16384" width="9.109375" style="59"/>
  </cols>
  <sheetData>
    <row r="2" spans="1:17" s="130" customFormat="1" ht="17.399999999999999">
      <c r="B2" s="130" t="s">
        <v>96</v>
      </c>
    </row>
    <row r="3" spans="1:17">
      <c r="A3" s="60"/>
    </row>
    <row r="4" spans="1:17">
      <c r="A4" s="60"/>
      <c r="B4" s="123" t="s">
        <v>97</v>
      </c>
      <c r="C4" s="93"/>
      <c r="D4" s="93"/>
    </row>
    <row r="5" spans="1:17">
      <c r="A5" s="60"/>
      <c r="B5" s="59" t="s">
        <v>245</v>
      </c>
      <c r="G5" s="72"/>
      <c r="K5" s="72"/>
    </row>
    <row r="7" spans="1:17" s="128" customFormat="1">
      <c r="B7" s="128" t="s">
        <v>246</v>
      </c>
      <c r="G7" s="128" t="s">
        <v>106</v>
      </c>
      <c r="I7" s="128" t="s">
        <v>247</v>
      </c>
      <c r="K7" s="128" t="s">
        <v>248</v>
      </c>
      <c r="M7" s="128" t="s">
        <v>249</v>
      </c>
      <c r="Q7" s="128" t="s">
        <v>226</v>
      </c>
    </row>
    <row r="10" spans="1:17" s="128" customFormat="1">
      <c r="B10" s="128" t="s">
        <v>250</v>
      </c>
    </row>
    <row r="11" spans="1:17">
      <c r="B11" s="123"/>
    </row>
    <row r="12" spans="1:17">
      <c r="B12" s="123" t="s">
        <v>251</v>
      </c>
      <c r="D12" s="58"/>
      <c r="G12" s="57" t="s">
        <v>252</v>
      </c>
      <c r="I12" s="56">
        <v>100865721.35144703</v>
      </c>
      <c r="K12" s="57"/>
      <c r="M12" s="59" t="s">
        <v>253</v>
      </c>
    </row>
    <row r="13" spans="1:17">
      <c r="D13" s="55"/>
      <c r="G13" s="55"/>
      <c r="I13" s="55"/>
      <c r="K13" s="55"/>
      <c r="M13" s="72"/>
    </row>
    <row r="14" spans="1:17">
      <c r="B14" s="59" t="s">
        <v>254</v>
      </c>
      <c r="D14" s="52"/>
      <c r="G14" s="57" t="s">
        <v>252</v>
      </c>
      <c r="I14" s="54">
        <f>SUMPRODUCT(Tarievenvoorstel!K24:K51,Tarievenvoorstel!O24:O51)</f>
        <v>8504891.5063622817</v>
      </c>
      <c r="K14" s="55"/>
    </row>
    <row r="15" spans="1:17">
      <c r="B15" s="59" t="s">
        <v>255</v>
      </c>
      <c r="D15" s="52"/>
      <c r="G15" s="57" t="s">
        <v>252</v>
      </c>
      <c r="I15" s="54">
        <f>SUMPRODUCT(Tarievenvoorstel!K57:K78,Tarievenvoorstel!O57:O78)</f>
        <v>54405604.577963874</v>
      </c>
      <c r="K15" s="55"/>
    </row>
    <row r="16" spans="1:17">
      <c r="B16" s="59" t="s">
        <v>256</v>
      </c>
      <c r="D16" s="52"/>
      <c r="G16" s="57" t="s">
        <v>252</v>
      </c>
      <c r="I16" s="54">
        <f>SUMPRODUCT(Tarievenvoorstel!K84:K100,Tarievenvoorstel!O84:O100)</f>
        <v>30882523.724477325</v>
      </c>
      <c r="K16" s="55"/>
    </row>
    <row r="17" spans="2:17">
      <c r="B17" s="59" t="s">
        <v>257</v>
      </c>
      <c r="D17" s="52"/>
      <c r="G17" s="57" t="s">
        <v>252</v>
      </c>
      <c r="I17" s="54">
        <f>SUMPRODUCT(Tarievenvoorstel!K107:K108,Tarievenvoorstel!O107:O108)</f>
        <v>0</v>
      </c>
      <c r="K17" s="55"/>
    </row>
    <row r="18" spans="2:17">
      <c r="B18" s="123" t="s">
        <v>258</v>
      </c>
      <c r="D18" s="52"/>
      <c r="G18" s="57" t="s">
        <v>252</v>
      </c>
      <c r="I18" s="54">
        <f>SUM(I14:I17)</f>
        <v>93793019.808803484</v>
      </c>
      <c r="K18" s="55"/>
    </row>
    <row r="19" spans="2:17">
      <c r="D19" s="57"/>
      <c r="G19" s="55"/>
      <c r="I19" s="53"/>
      <c r="K19" s="55"/>
    </row>
    <row r="20" spans="2:17">
      <c r="B20" s="59" t="s">
        <v>259</v>
      </c>
      <c r="D20" s="52"/>
      <c r="G20" s="57" t="s">
        <v>252</v>
      </c>
      <c r="I20" s="54">
        <f>SUMPRODUCT(Tarievenvoorstel!K114:K146,Tarievenvoorstel!O114:O146)</f>
        <v>4747125.4432342919</v>
      </c>
      <c r="K20" s="55"/>
    </row>
    <row r="21" spans="2:17">
      <c r="B21" s="59" t="s">
        <v>260</v>
      </c>
      <c r="D21" s="52"/>
      <c r="G21" s="57" t="s">
        <v>252</v>
      </c>
      <c r="I21" s="54">
        <f>SUMPRODUCT(Tarievenvoorstel!K150:K198,Tarievenvoorstel!O150:O198)</f>
        <v>2325575</v>
      </c>
      <c r="K21" s="55"/>
    </row>
    <row r="22" spans="2:17">
      <c r="B22" s="123" t="s">
        <v>261</v>
      </c>
      <c r="D22" s="52"/>
      <c r="G22" s="57" t="s">
        <v>252</v>
      </c>
      <c r="I22" s="54">
        <f>I21+I20</f>
        <v>7072700.4432342919</v>
      </c>
      <c r="K22" s="55"/>
    </row>
    <row r="23" spans="2:17">
      <c r="D23" s="52"/>
      <c r="G23" s="55"/>
      <c r="I23" s="51"/>
      <c r="K23" s="55"/>
    </row>
    <row r="24" spans="2:17">
      <c r="B24" s="123" t="s">
        <v>262</v>
      </c>
      <c r="D24" s="52"/>
      <c r="G24" s="57" t="s">
        <v>252</v>
      </c>
      <c r="I24" s="54">
        <f>SUM(I14:I17,I20:I21)</f>
        <v>100865720.25203778</v>
      </c>
      <c r="K24" s="57"/>
      <c r="M24" s="6"/>
    </row>
    <row r="25" spans="2:17">
      <c r="B25" s="123"/>
      <c r="D25" s="52"/>
      <c r="G25" s="57"/>
      <c r="I25" s="50"/>
      <c r="K25" s="57"/>
      <c r="M25" s="6"/>
    </row>
    <row r="26" spans="2:17">
      <c r="B26" s="93" t="s">
        <v>104</v>
      </c>
      <c r="D26" s="52"/>
      <c r="G26" s="57" t="s">
        <v>252</v>
      </c>
      <c r="I26" s="54">
        <f>I12-I24</f>
        <v>1.0994092524051666</v>
      </c>
      <c r="K26" s="57"/>
    </row>
    <row r="27" spans="2:17">
      <c r="D27" s="52"/>
      <c r="G27" s="57"/>
      <c r="I27" s="50"/>
      <c r="K27" s="57"/>
    </row>
    <row r="28" spans="2:17">
      <c r="B28" s="123" t="s">
        <v>103</v>
      </c>
      <c r="C28" s="49"/>
      <c r="D28" s="49"/>
      <c r="I28" s="108" t="str">
        <f>IF(I24&gt;I12, "TARIEVENVOORSTEL VOLDOET NIET", "TARIEVENVOORSTEL VOLDOET")</f>
        <v>TARIEVENVOORSTEL VOLDOET</v>
      </c>
    </row>
    <row r="30" spans="2:17" s="128" customFormat="1">
      <c r="B30" s="128" t="s">
        <v>263</v>
      </c>
    </row>
    <row r="32" spans="2:17">
      <c r="B32" s="59" t="s">
        <v>264</v>
      </c>
      <c r="G32" s="59" t="s">
        <v>114</v>
      </c>
      <c r="I32" s="48">
        <v>978623944.76958025</v>
      </c>
      <c r="M32" s="59" t="s">
        <v>265</v>
      </c>
      <c r="N32" s="138"/>
      <c r="O32" s="138"/>
      <c r="Q32" s="59" t="s">
        <v>266</v>
      </c>
    </row>
    <row r="34" spans="2:17">
      <c r="B34" s="59" t="s">
        <v>267</v>
      </c>
      <c r="G34" s="59" t="s">
        <v>114</v>
      </c>
      <c r="I34" s="54">
        <f>SUM(Tarievenvoorstel!K24:K108,Tarievenvoorstel!K114:K146,Tarievenvoorstel!K150:K198)</f>
        <v>978623944.76958001</v>
      </c>
    </row>
    <row r="36" spans="2:17">
      <c r="B36" s="59" t="s">
        <v>101</v>
      </c>
      <c r="I36" s="108" t="str">
        <f>IF(I34&gt;I32, "REKENVOLUME VOLDOET NIET", "REKENVOLUME VOLDOET")</f>
        <v>REKENVOLUME VOLDOET</v>
      </c>
    </row>
    <row r="38" spans="2:17" s="128" customFormat="1">
      <c r="B38" s="128" t="s">
        <v>268</v>
      </c>
    </row>
    <row r="40" spans="2:17">
      <c r="B40" s="59" t="s">
        <v>269</v>
      </c>
      <c r="G40" s="57" t="s">
        <v>270</v>
      </c>
      <c r="H40" s="52"/>
      <c r="I40" s="47">
        <v>93330663.478964031</v>
      </c>
      <c r="J40" s="132"/>
      <c r="K40" s="55"/>
      <c r="M40" s="59" t="s">
        <v>271</v>
      </c>
      <c r="Q40" s="59" t="s">
        <v>272</v>
      </c>
    </row>
    <row r="41" spans="2:17">
      <c r="B41" s="139" t="s">
        <v>273</v>
      </c>
      <c r="G41" s="57" t="s">
        <v>270</v>
      </c>
      <c r="H41" s="52"/>
      <c r="I41" s="46">
        <v>1660164.0958638438</v>
      </c>
      <c r="J41" s="132"/>
      <c r="K41" s="55"/>
      <c r="M41" s="59" t="s">
        <v>271</v>
      </c>
    </row>
    <row r="42" spans="2:17">
      <c r="B42" s="59" t="s">
        <v>274</v>
      </c>
      <c r="G42" s="57" t="s">
        <v>270</v>
      </c>
      <c r="H42" s="52"/>
      <c r="I42" s="54">
        <f>I40-I41</f>
        <v>91670499.383100182</v>
      </c>
      <c r="J42" s="57"/>
      <c r="K42" s="55"/>
      <c r="L42" s="52"/>
      <c r="M42" s="55"/>
    </row>
    <row r="43" spans="2:17">
      <c r="G43" s="55"/>
      <c r="H43" s="52"/>
      <c r="I43" s="50"/>
      <c r="J43" s="57"/>
      <c r="K43" s="55"/>
      <c r="L43" s="52"/>
      <c r="M43" s="55"/>
    </row>
    <row r="44" spans="2:17">
      <c r="B44" s="59" t="s">
        <v>275</v>
      </c>
      <c r="G44" s="57" t="s">
        <v>252</v>
      </c>
      <c r="H44" s="52"/>
      <c r="I44" s="56">
        <v>93793020.455383927</v>
      </c>
      <c r="J44" s="132"/>
      <c r="K44" s="55"/>
      <c r="L44" s="52"/>
      <c r="M44" s="59" t="s">
        <v>276</v>
      </c>
    </row>
    <row r="45" spans="2:17">
      <c r="B45" s="139" t="s">
        <v>273</v>
      </c>
      <c r="G45" s="57" t="s">
        <v>252</v>
      </c>
      <c r="H45" s="52"/>
      <c r="I45" s="45">
        <f>I41</f>
        <v>1660164.0958638438</v>
      </c>
      <c r="J45" s="132"/>
      <c r="K45" s="55"/>
      <c r="L45" s="52"/>
    </row>
    <row r="46" spans="2:17">
      <c r="B46" s="59" t="s">
        <v>277</v>
      </c>
      <c r="G46" s="57" t="s">
        <v>252</v>
      </c>
      <c r="H46" s="52"/>
      <c r="I46" s="54">
        <f>I44-I45</f>
        <v>92132856.359520078</v>
      </c>
      <c r="J46" s="132"/>
      <c r="K46" s="55"/>
      <c r="L46" s="52"/>
    </row>
    <row r="47" spans="2:17">
      <c r="G47" s="55"/>
      <c r="H47" s="52"/>
      <c r="I47" s="50"/>
      <c r="J47" s="132"/>
      <c r="K47" s="55"/>
      <c r="L47" s="52"/>
    </row>
    <row r="48" spans="2:17">
      <c r="B48" s="93" t="s">
        <v>278</v>
      </c>
      <c r="G48" s="55"/>
      <c r="H48" s="52"/>
      <c r="I48" s="44">
        <v>0</v>
      </c>
      <c r="J48" s="132"/>
      <c r="K48" s="55" t="s">
        <v>279</v>
      </c>
      <c r="L48" s="52"/>
    </row>
    <row r="49" spans="2:17">
      <c r="B49" s="93" t="s">
        <v>280</v>
      </c>
      <c r="G49" s="55" t="s">
        <v>281</v>
      </c>
      <c r="H49" s="55"/>
      <c r="I49" s="43">
        <f>((I46/ I42) - 1)*100%</f>
        <v>5.0436834044904622E-3</v>
      </c>
      <c r="J49" s="55"/>
      <c r="K49" s="55" t="s">
        <v>282</v>
      </c>
      <c r="L49" s="55"/>
    </row>
    <row r="51" spans="2:17" s="128" customFormat="1">
      <c r="B51" s="128" t="s">
        <v>283</v>
      </c>
    </row>
    <row r="53" spans="2:17">
      <c r="B53" s="59" t="s">
        <v>284</v>
      </c>
      <c r="G53" s="57" t="s">
        <v>270</v>
      </c>
      <c r="I53" s="56">
        <v>5596316.5238692518</v>
      </c>
      <c r="M53" s="59" t="s">
        <v>271</v>
      </c>
      <c r="O53" s="72"/>
      <c r="Q53" s="59" t="s">
        <v>272</v>
      </c>
    </row>
    <row r="55" spans="2:17">
      <c r="B55" s="59" t="s">
        <v>285</v>
      </c>
      <c r="G55" s="57" t="s">
        <v>252</v>
      </c>
      <c r="I55" s="56">
        <v>7072700.8960631061</v>
      </c>
      <c r="M55" s="59" t="s">
        <v>286</v>
      </c>
    </row>
    <row r="57" spans="2:17">
      <c r="B57" s="123" t="s">
        <v>287</v>
      </c>
      <c r="G57" s="55" t="s">
        <v>281</v>
      </c>
      <c r="I57" s="43">
        <f>((I55/ I53) - 1)*100%</f>
        <v>0.26381359344076083</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09375" defaultRowHeight="13.2"/>
  <cols>
    <col min="1" max="16384" width="9.109375" style="131"/>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9" customWidth="1"/>
    <col min="2" max="2" width="140" style="59" bestFit="1" customWidth="1"/>
    <col min="3" max="21" width="12.5546875" style="59" customWidth="1"/>
    <col min="22" max="24" width="2.6640625" style="59" customWidth="1"/>
    <col min="25" max="39" width="13.6640625" style="59" customWidth="1"/>
    <col min="40" max="16384" width="9.109375" style="59"/>
  </cols>
  <sheetData>
    <row r="2" spans="2:2" s="130" customFormat="1" ht="17.399999999999999">
      <c r="B2" s="130" t="s">
        <v>288</v>
      </c>
    </row>
    <row r="4" spans="2:2" s="128" customFormat="1"/>
    <row r="6" spans="2:2">
      <c r="B6" s="59" t="s">
        <v>289</v>
      </c>
    </row>
    <row r="7" spans="2:2">
      <c r="B7" s="112" t="s">
        <v>354</v>
      </c>
    </row>
    <row r="8" spans="2:2">
      <c r="B8" s="112"/>
    </row>
    <row r="9" spans="2:2">
      <c r="B9" s="112"/>
    </row>
    <row r="10" spans="2:2">
      <c r="B10" s="112"/>
    </row>
    <row r="11" spans="2:2">
      <c r="B11" s="112"/>
    </row>
    <row r="12" spans="2:2">
      <c r="B12" s="112"/>
    </row>
    <row r="13" spans="2:2">
      <c r="B13" s="112"/>
    </row>
    <row r="14" spans="2:2">
      <c r="B14" s="112"/>
    </row>
    <row r="15" spans="2:2">
      <c r="B15" s="123"/>
    </row>
    <row r="16" spans="2:2">
      <c r="B16" s="59" t="s">
        <v>290</v>
      </c>
    </row>
    <row r="17" spans="2:2">
      <c r="B17" s="112" t="s">
        <v>354</v>
      </c>
    </row>
    <row r="18" spans="2:2">
      <c r="B18" s="112"/>
    </row>
    <row r="19" spans="2:2">
      <c r="B19" s="112"/>
    </row>
    <row r="20" spans="2:2">
      <c r="B20" s="112"/>
    </row>
    <row r="21" spans="2:2">
      <c r="B21" s="112"/>
    </row>
    <row r="22" spans="2:2">
      <c r="B22" s="112"/>
    </row>
    <row r="23" spans="2:2">
      <c r="B23" s="112"/>
    </row>
    <row r="24" spans="2:2">
      <c r="B24" s="112"/>
    </row>
    <row r="26" spans="2:2">
      <c r="B26" s="59" t="s">
        <v>291</v>
      </c>
    </row>
    <row r="27" spans="2:2">
      <c r="B27" s="112" t="s">
        <v>354</v>
      </c>
    </row>
    <row r="28" spans="2:2">
      <c r="B28" s="112"/>
    </row>
    <row r="29" spans="2:2">
      <c r="B29" s="112"/>
    </row>
    <row r="30" spans="2:2">
      <c r="B30" s="112"/>
    </row>
    <row r="31" spans="2:2">
      <c r="B31" s="112"/>
    </row>
    <row r="32" spans="2:2">
      <c r="B32" s="112"/>
    </row>
    <row r="33" spans="2:2">
      <c r="B33" s="112"/>
    </row>
    <row r="34" spans="2:2">
      <c r="B34" s="112"/>
    </row>
    <row r="36" spans="2:2">
      <c r="B36" s="59" t="s">
        <v>292</v>
      </c>
    </row>
    <row r="37" spans="2:2">
      <c r="B37" s="112" t="s">
        <v>354</v>
      </c>
    </row>
    <row r="38" spans="2:2">
      <c r="B38" s="112"/>
    </row>
    <row r="39" spans="2:2">
      <c r="B39" s="112"/>
    </row>
    <row r="40" spans="2:2">
      <c r="B40" s="112"/>
    </row>
    <row r="41" spans="2:2">
      <c r="B41" s="112"/>
    </row>
    <row r="42" spans="2:2">
      <c r="B42" s="112"/>
    </row>
    <row r="43" spans="2:2">
      <c r="B43" s="112"/>
    </row>
    <row r="44" spans="2:2">
      <c r="B44" s="112"/>
    </row>
    <row r="46" spans="2:2">
      <c r="B46" s="59" t="s">
        <v>293</v>
      </c>
    </row>
    <row r="47" spans="2:2">
      <c r="B47" s="112" t="s">
        <v>354</v>
      </c>
    </row>
    <row r="48" spans="2:2">
      <c r="B48" s="112"/>
    </row>
    <row r="49" spans="2:2">
      <c r="B49" s="112"/>
    </row>
    <row r="50" spans="2:2">
      <c r="B50" s="112"/>
    </row>
    <row r="51" spans="2:2">
      <c r="B51" s="112"/>
    </row>
    <row r="52" spans="2:2">
      <c r="B52" s="112"/>
    </row>
    <row r="53" spans="2:2">
      <c r="B53" s="112"/>
    </row>
    <row r="54" spans="2:2">
      <c r="B54" s="112"/>
    </row>
    <row r="56" spans="2:2">
      <c r="B56" s="59" t="s">
        <v>294</v>
      </c>
    </row>
    <row r="57" spans="2:2">
      <c r="B57" s="112" t="s">
        <v>354</v>
      </c>
    </row>
    <row r="58" spans="2:2">
      <c r="B58" s="112"/>
    </row>
    <row r="59" spans="2:2">
      <c r="B59" s="112"/>
    </row>
    <row r="60" spans="2:2">
      <c r="B60" s="112"/>
    </row>
    <row r="61" spans="2:2">
      <c r="B61" s="112"/>
    </row>
    <row r="62" spans="2:2">
      <c r="B62" s="112"/>
    </row>
    <row r="63" spans="2:2">
      <c r="B63" s="112"/>
    </row>
    <row r="64" spans="2:2">
      <c r="B64" s="112"/>
    </row>
    <row r="66" spans="2:2">
      <c r="B66" s="59" t="s">
        <v>295</v>
      </c>
    </row>
    <row r="67" spans="2:2">
      <c r="B67" s="112" t="s">
        <v>367</v>
      </c>
    </row>
    <row r="68" spans="2:2">
      <c r="B68" s="112"/>
    </row>
    <row r="69" spans="2:2">
      <c r="B69" s="112"/>
    </row>
    <row r="70" spans="2:2">
      <c r="B70" s="112"/>
    </row>
    <row r="71" spans="2:2">
      <c r="B71" s="112"/>
    </row>
    <row r="72" spans="2:2">
      <c r="B72" s="112"/>
    </row>
    <row r="73" spans="2:2">
      <c r="B73" s="112"/>
    </row>
    <row r="74" spans="2:2">
      <c r="B74" s="11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9" customWidth="1"/>
    <col min="2" max="2" width="4.6640625" style="59" customWidth="1"/>
    <col min="3" max="3" width="74.109375" style="59" customWidth="1"/>
    <col min="4" max="5" width="12.5546875" style="59" customWidth="1"/>
    <col min="6" max="6" width="67.5546875" style="59" bestFit="1" customWidth="1"/>
    <col min="7" max="21" width="12.5546875" style="59" customWidth="1"/>
    <col min="22" max="24" width="2.6640625" style="59" customWidth="1"/>
    <col min="25" max="39" width="13.6640625" style="59" customWidth="1"/>
    <col min="40" max="16384" width="9.109375" style="59"/>
  </cols>
  <sheetData>
    <row r="2" spans="2:6" s="130" customFormat="1" ht="17.399999999999999">
      <c r="B2" s="130" t="s">
        <v>296</v>
      </c>
    </row>
    <row r="4" spans="2:6" s="128" customFormat="1">
      <c r="C4" s="128" t="s">
        <v>297</v>
      </c>
      <c r="D4" s="128" t="s">
        <v>298</v>
      </c>
      <c r="F4" s="128" t="s">
        <v>59</v>
      </c>
    </row>
    <row r="5" spans="2:6">
      <c r="C5" s="123"/>
    </row>
    <row r="6" spans="2:6">
      <c r="C6" s="123" t="s">
        <v>299</v>
      </c>
    </row>
    <row r="7" spans="2:6" ht="26.4">
      <c r="B7" s="32">
        <v>1</v>
      </c>
      <c r="C7" s="1" t="s">
        <v>300</v>
      </c>
      <c r="D7" s="112" t="s">
        <v>362</v>
      </c>
      <c r="E7" s="42"/>
      <c r="F7" s="112"/>
    </row>
    <row r="8" spans="2:6" ht="12.75" customHeight="1">
      <c r="B8" s="32">
        <v>2</v>
      </c>
      <c r="C8" s="1" t="s">
        <v>301</v>
      </c>
      <c r="D8" s="112" t="s">
        <v>362</v>
      </c>
      <c r="E8" s="42"/>
      <c r="F8" s="112"/>
    </row>
    <row r="9" spans="2:6" ht="26.4">
      <c r="B9" s="32"/>
      <c r="C9" s="1" t="s">
        <v>302</v>
      </c>
      <c r="D9" s="112"/>
      <c r="E9" s="42"/>
      <c r="F9" s="112"/>
    </row>
    <row r="10" spans="2:6">
      <c r="B10" s="32">
        <v>3</v>
      </c>
      <c r="C10" s="1" t="s">
        <v>303</v>
      </c>
      <c r="D10" s="112" t="s">
        <v>362</v>
      </c>
      <c r="E10" s="42"/>
      <c r="F10" s="112"/>
    </row>
    <row r="11" spans="2:6" ht="39.6">
      <c r="B11" s="32">
        <v>4</v>
      </c>
      <c r="C11" s="1" t="s">
        <v>304</v>
      </c>
      <c r="D11" s="112" t="s">
        <v>362</v>
      </c>
      <c r="E11" s="42"/>
      <c r="F11" s="112"/>
    </row>
    <row r="12" spans="2:6">
      <c r="C12" s="123"/>
    </row>
    <row r="13" spans="2:6">
      <c r="C13" s="123" t="s">
        <v>305</v>
      </c>
    </row>
    <row r="14" spans="2:6" ht="26.4">
      <c r="B14" s="32">
        <v>5</v>
      </c>
      <c r="C14" s="1" t="s">
        <v>306</v>
      </c>
      <c r="D14" s="112" t="s">
        <v>363</v>
      </c>
      <c r="E14" s="42"/>
      <c r="F14" s="112"/>
    </row>
    <row r="15" spans="2:6" ht="26.4">
      <c r="B15" s="32">
        <v>6</v>
      </c>
      <c r="C15" s="1" t="s">
        <v>307</v>
      </c>
      <c r="D15" s="112" t="s">
        <v>363</v>
      </c>
      <c r="F15" s="112" t="s">
        <v>365</v>
      </c>
    </row>
    <row r="16" spans="2:6" ht="26.4">
      <c r="B16" s="32">
        <v>7</v>
      </c>
      <c r="C16" s="1" t="s">
        <v>308</v>
      </c>
      <c r="D16" s="112" t="s">
        <v>362</v>
      </c>
      <c r="F16" s="112" t="s">
        <v>364</v>
      </c>
    </row>
    <row r="17" spans="2:6" ht="26.4">
      <c r="B17" s="32"/>
      <c r="C17" s="41" t="s">
        <v>309</v>
      </c>
    </row>
    <row r="18" spans="2:6" ht="26.4">
      <c r="B18" s="32"/>
      <c r="C18" s="41" t="s">
        <v>310</v>
      </c>
    </row>
    <row r="19" spans="2:6" ht="26.4">
      <c r="B19" s="32"/>
      <c r="C19" s="41" t="s">
        <v>311</v>
      </c>
    </row>
    <row r="20" spans="2:6" ht="26.4">
      <c r="B20" s="32">
        <v>8</v>
      </c>
      <c r="C20" s="40" t="s">
        <v>312</v>
      </c>
      <c r="D20" s="112" t="s">
        <v>362</v>
      </c>
      <c r="F20" s="112"/>
    </row>
    <row r="21" spans="2:6" ht="36">
      <c r="B21" s="32"/>
      <c r="C21" s="39" t="s">
        <v>313</v>
      </c>
    </row>
    <row r="22" spans="2:6" ht="39.6">
      <c r="B22" s="32"/>
      <c r="C22" s="41" t="s">
        <v>314</v>
      </c>
    </row>
    <row r="23" spans="2:6" ht="112.8" customHeight="1">
      <c r="B23" s="32">
        <v>9</v>
      </c>
      <c r="C23" s="40" t="s">
        <v>315</v>
      </c>
      <c r="D23" s="112" t="s">
        <v>363</v>
      </c>
      <c r="F23" s="171" t="s">
        <v>366</v>
      </c>
    </row>
    <row r="24" spans="2:6" ht="36">
      <c r="B24" s="32"/>
      <c r="C24" s="39" t="s">
        <v>316</v>
      </c>
    </row>
    <row r="25" spans="2:6" ht="36">
      <c r="B25" s="32"/>
      <c r="C25" s="39" t="s">
        <v>317</v>
      </c>
    </row>
    <row r="26" spans="2:6" ht="36">
      <c r="B26" s="32"/>
      <c r="C26" s="39" t="s">
        <v>318</v>
      </c>
    </row>
    <row r="27" spans="2:6" ht="26.4">
      <c r="B27" s="32">
        <v>10</v>
      </c>
      <c r="C27" s="38" t="s">
        <v>319</v>
      </c>
      <c r="D27" s="112" t="s">
        <v>362</v>
      </c>
      <c r="F27" s="112"/>
    </row>
    <row r="28" spans="2:6" ht="48">
      <c r="B28" s="32"/>
      <c r="C28" s="39" t="s">
        <v>320</v>
      </c>
    </row>
    <row r="29" spans="2:6" ht="53.25" customHeight="1">
      <c r="B29" s="32"/>
      <c r="C29" s="39" t="s">
        <v>321</v>
      </c>
    </row>
    <row r="30" spans="2:6" ht="48">
      <c r="B30" s="32"/>
      <c r="C30" s="39" t="s">
        <v>322</v>
      </c>
    </row>
    <row r="31" spans="2:6" ht="26.4">
      <c r="B31" s="32">
        <v>11</v>
      </c>
      <c r="C31" s="1" t="s">
        <v>323</v>
      </c>
      <c r="D31" s="112" t="s">
        <v>362</v>
      </c>
      <c r="F31" s="112"/>
    </row>
    <row r="32" spans="2:6" ht="26.4">
      <c r="B32" s="32"/>
      <c r="C32" s="41" t="s">
        <v>324</v>
      </c>
    </row>
    <row r="33" spans="2:6" ht="26.4">
      <c r="B33" s="32"/>
      <c r="C33" s="41" t="s">
        <v>325</v>
      </c>
    </row>
    <row r="34" spans="2:6" ht="39.6">
      <c r="B34" s="32"/>
      <c r="C34" s="1" t="s">
        <v>326</v>
      </c>
    </row>
    <row r="35" spans="2:6" ht="39.6">
      <c r="B35" s="32">
        <v>12</v>
      </c>
      <c r="C35" s="1" t="s">
        <v>327</v>
      </c>
      <c r="D35" s="112" t="s">
        <v>362</v>
      </c>
      <c r="F35" s="112"/>
    </row>
    <row r="36" spans="2:6" ht="39.6">
      <c r="B36" s="32">
        <v>13</v>
      </c>
      <c r="C36" s="1" t="s">
        <v>328</v>
      </c>
      <c r="D36" s="112" t="s">
        <v>362</v>
      </c>
      <c r="F36" s="112"/>
    </row>
    <row r="37" spans="2:6">
      <c r="B37" s="32"/>
      <c r="C37" s="1"/>
    </row>
    <row r="38" spans="2:6">
      <c r="B38" s="32"/>
      <c r="C38" s="145" t="s">
        <v>329</v>
      </c>
    </row>
    <row r="39" spans="2:6" ht="38.25" customHeight="1">
      <c r="B39" s="32">
        <v>14</v>
      </c>
      <c r="C39" s="146" t="s">
        <v>330</v>
      </c>
      <c r="D39" s="147" t="s">
        <v>362</v>
      </c>
      <c r="E39" s="148"/>
      <c r="F39" s="147"/>
    </row>
    <row r="40" spans="2:6" ht="26.4">
      <c r="B40" s="32">
        <v>15</v>
      </c>
      <c r="C40" s="1" t="s">
        <v>331</v>
      </c>
      <c r="D40" s="112" t="s">
        <v>363</v>
      </c>
      <c r="E40" s="42"/>
      <c r="F40" s="112"/>
    </row>
    <row r="41" spans="2:6" ht="26.4">
      <c r="B41" s="32">
        <v>16</v>
      </c>
      <c r="C41" s="1" t="s">
        <v>332</v>
      </c>
      <c r="D41" s="112" t="s">
        <v>362</v>
      </c>
      <c r="E41" s="42"/>
      <c r="F41" s="112"/>
    </row>
    <row r="42" spans="2:6">
      <c r="B42" s="32"/>
      <c r="C42" s="1" t="s">
        <v>333</v>
      </c>
      <c r="D42" s="42"/>
      <c r="E42" s="42"/>
      <c r="F42" s="38"/>
    </row>
    <row r="43" spans="2:6">
      <c r="B43" s="32"/>
      <c r="C43" s="1" t="s">
        <v>334</v>
      </c>
      <c r="D43" s="42"/>
      <c r="E43" s="42"/>
      <c r="F43" s="38"/>
    </row>
    <row r="44" spans="2:6">
      <c r="B44" s="32"/>
      <c r="C44" s="1" t="s">
        <v>335</v>
      </c>
      <c r="D44" s="42"/>
      <c r="E44" s="42"/>
      <c r="F44" s="38"/>
    </row>
    <row r="45" spans="2:6" ht="26.4">
      <c r="B45" s="32"/>
      <c r="C45" s="1" t="s">
        <v>336</v>
      </c>
      <c r="D45" s="42"/>
      <c r="E45" s="42"/>
      <c r="F45" s="38"/>
    </row>
    <row r="46" spans="2:6" ht="26.4">
      <c r="B46" s="32"/>
      <c r="C46" s="1" t="s">
        <v>337</v>
      </c>
      <c r="D46" s="42"/>
      <c r="E46" s="42"/>
      <c r="F46" s="38"/>
    </row>
    <row r="47" spans="2:6" ht="25.5" customHeight="1">
      <c r="B47" s="32"/>
      <c r="C47" s="1" t="s">
        <v>338</v>
      </c>
      <c r="D47" s="42"/>
    </row>
    <row r="48" spans="2:6" ht="39.6">
      <c r="B48" s="32">
        <v>17</v>
      </c>
      <c r="C48" s="1" t="s">
        <v>339</v>
      </c>
      <c r="D48" s="112" t="s">
        <v>362</v>
      </c>
      <c r="F48" s="112"/>
    </row>
    <row r="49" spans="2:6" ht="39.6">
      <c r="B49" s="32">
        <v>18</v>
      </c>
      <c r="C49" s="1" t="s">
        <v>340</v>
      </c>
      <c r="D49" s="112" t="s">
        <v>362</v>
      </c>
      <c r="F49" s="112"/>
    </row>
    <row r="50" spans="2:6" ht="39.6">
      <c r="B50" s="32">
        <v>19</v>
      </c>
      <c r="C50" s="1" t="s">
        <v>341</v>
      </c>
      <c r="D50" s="112" t="s">
        <v>362</v>
      </c>
      <c r="F50" s="112"/>
    </row>
    <row r="51" spans="2:6">
      <c r="B51" s="32"/>
      <c r="C51" s="1"/>
    </row>
    <row r="52" spans="2:6">
      <c r="B52" s="32"/>
      <c r="C52" s="1"/>
    </row>
    <row r="53" spans="2:6" ht="13.8" thickBot="1">
      <c r="B53" s="37"/>
      <c r="C53" s="36"/>
    </row>
    <row r="54" spans="2:6">
      <c r="B54" s="35" t="s">
        <v>342</v>
      </c>
      <c r="C54" s="173" t="s">
        <v>343</v>
      </c>
    </row>
    <row r="55" spans="2:6">
      <c r="B55" s="34"/>
      <c r="C55" s="174"/>
    </row>
    <row r="56" spans="2:6">
      <c r="B56" s="34"/>
      <c r="C56" s="174"/>
    </row>
    <row r="57" spans="2:6">
      <c r="B57" s="34"/>
      <c r="C57" s="174"/>
    </row>
    <row r="58" spans="2:6" ht="13.8" thickBot="1">
      <c r="B58" s="33"/>
      <c r="C58" s="175"/>
    </row>
    <row r="59" spans="2:6" ht="13.8" thickBot="1">
      <c r="B59" s="37"/>
      <c r="C59" s="36"/>
    </row>
    <row r="60" spans="2:6">
      <c r="B60" s="35" t="s">
        <v>344</v>
      </c>
      <c r="C60" s="173" t="s">
        <v>345</v>
      </c>
    </row>
    <row r="61" spans="2:6">
      <c r="B61" s="34"/>
      <c r="C61" s="174"/>
    </row>
    <row r="62" spans="2:6">
      <c r="B62" s="34"/>
      <c r="C62" s="174"/>
    </row>
    <row r="63" spans="2:6" ht="13.8" thickBot="1">
      <c r="B63" s="33"/>
      <c r="C63" s="175"/>
    </row>
    <row r="64" spans="2:6" ht="13.8" thickBot="1">
      <c r="B64" s="32"/>
      <c r="C64" s="31"/>
    </row>
    <row r="65" spans="2:3" ht="27" thickBot="1">
      <c r="B65" s="30" t="s">
        <v>346</v>
      </c>
      <c r="C65" s="29" t="s">
        <v>347</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59" customWidth="1"/>
    <col min="2" max="2" width="19.109375" style="59" customWidth="1"/>
    <col min="3" max="3" width="9.5546875" style="59" customWidth="1"/>
    <col min="4" max="4" width="11.88671875" style="59" customWidth="1"/>
    <col min="5" max="5" width="10.33203125" style="59" customWidth="1"/>
    <col min="6" max="6" width="13.6640625" style="59" customWidth="1"/>
    <col min="7" max="7" width="11.5546875" style="59" customWidth="1"/>
    <col min="8" max="16384" width="9.109375" style="59"/>
  </cols>
  <sheetData>
    <row r="2" spans="2:18" s="111" customFormat="1" ht="17.399999999999999">
      <c r="B2" s="111" t="s">
        <v>26</v>
      </c>
    </row>
    <row r="4" spans="2:18" s="128" customFormat="1">
      <c r="B4" s="128" t="s">
        <v>27</v>
      </c>
    </row>
    <row r="6" spans="2:18">
      <c r="B6" s="59" t="s">
        <v>28</v>
      </c>
    </row>
    <row r="7" spans="2:18">
      <c r="B7" s="59" t="s">
        <v>29</v>
      </c>
      <c r="H7" s="106"/>
    </row>
    <row r="8" spans="2:18">
      <c r="B8" s="59" t="s">
        <v>30</v>
      </c>
    </row>
    <row r="10" spans="2:18" s="128" customFormat="1">
      <c r="B10" s="128" t="s">
        <v>31</v>
      </c>
    </row>
    <row r="13" spans="2:18" s="133" customFormat="1" ht="13.8"/>
    <row r="14" spans="2:18" s="133" customFormat="1" ht="13.8">
      <c r="B14" s="134"/>
      <c r="C14" s="134"/>
      <c r="D14" s="134"/>
      <c r="E14" s="134"/>
      <c r="F14" s="134"/>
      <c r="G14" s="134"/>
      <c r="H14" s="134"/>
      <c r="I14" s="134"/>
      <c r="J14" s="134"/>
      <c r="K14" s="134"/>
      <c r="L14" s="134"/>
      <c r="M14" s="134"/>
      <c r="N14" s="134"/>
      <c r="O14" s="134"/>
      <c r="P14" s="134"/>
      <c r="Q14" s="134"/>
      <c r="R14" s="134"/>
    </row>
    <row r="15" spans="2:18" s="133" customFormat="1" ht="13.8">
      <c r="B15" s="134"/>
      <c r="C15" s="134"/>
      <c r="D15" s="134"/>
      <c r="E15" s="134"/>
      <c r="F15" s="134"/>
      <c r="G15" s="134"/>
      <c r="H15" s="134"/>
      <c r="I15" s="134"/>
      <c r="J15" s="134"/>
      <c r="K15" s="134"/>
      <c r="L15" s="134"/>
      <c r="M15" s="134"/>
      <c r="N15" s="134"/>
      <c r="O15" s="134"/>
      <c r="P15" s="134"/>
      <c r="Q15" s="134"/>
      <c r="R15" s="134"/>
    </row>
    <row r="16" spans="2:18" s="133" customFormat="1" ht="13.8">
      <c r="B16" s="134"/>
      <c r="C16" s="134"/>
      <c r="D16" s="134"/>
      <c r="E16" s="134"/>
      <c r="F16" s="134"/>
      <c r="G16" s="134"/>
      <c r="H16" s="134"/>
      <c r="I16" s="134"/>
      <c r="J16" s="134"/>
      <c r="K16" s="134"/>
      <c r="L16" s="134"/>
      <c r="M16" s="134"/>
      <c r="N16" s="134"/>
      <c r="O16" s="134"/>
      <c r="P16" s="134"/>
      <c r="Q16" s="134"/>
      <c r="R16" s="134"/>
    </row>
    <row r="17" spans="2:18" s="133" customFormat="1" ht="13.8">
      <c r="B17" s="134"/>
      <c r="C17" s="134"/>
      <c r="D17" s="134"/>
      <c r="E17" s="134"/>
      <c r="F17" s="134"/>
      <c r="G17" s="134"/>
      <c r="H17" s="134"/>
      <c r="I17" s="134"/>
      <c r="J17" s="134"/>
      <c r="K17" s="134"/>
      <c r="L17" s="134"/>
      <c r="M17" s="134"/>
      <c r="N17" s="134"/>
      <c r="O17" s="134"/>
      <c r="P17" s="134"/>
      <c r="Q17" s="134"/>
      <c r="R17" s="134"/>
    </row>
    <row r="18" spans="2:18" s="133" customFormat="1" ht="13.8">
      <c r="B18" s="134"/>
      <c r="C18" s="134"/>
      <c r="D18" s="134"/>
      <c r="E18" s="134"/>
      <c r="F18" s="134"/>
      <c r="G18" s="134"/>
      <c r="H18" s="134"/>
      <c r="I18" s="134"/>
      <c r="J18" s="134"/>
      <c r="K18" s="134"/>
      <c r="L18" s="134"/>
      <c r="M18" s="134"/>
      <c r="N18" s="134"/>
      <c r="O18" s="134"/>
      <c r="P18" s="134"/>
      <c r="Q18" s="134"/>
      <c r="R18" s="134"/>
    </row>
    <row r="19" spans="2:18" s="133" customFormat="1" ht="13.8">
      <c r="B19" s="134"/>
      <c r="C19" s="134"/>
      <c r="D19" s="134"/>
      <c r="E19" s="134"/>
      <c r="F19" s="134"/>
      <c r="G19" s="134"/>
      <c r="H19" s="134"/>
      <c r="I19" s="134"/>
      <c r="J19" s="134"/>
      <c r="K19" s="134"/>
      <c r="L19" s="134"/>
      <c r="M19" s="134"/>
      <c r="N19" s="134"/>
      <c r="O19" s="134"/>
      <c r="P19" s="134"/>
      <c r="Q19" s="134"/>
      <c r="R19" s="134"/>
    </row>
    <row r="20" spans="2:18" s="133" customFormat="1" ht="13.8">
      <c r="B20" s="134"/>
      <c r="C20" s="134"/>
      <c r="D20" s="134"/>
      <c r="E20" s="134"/>
      <c r="F20" s="134"/>
      <c r="G20" s="134"/>
      <c r="H20" s="134"/>
      <c r="I20" s="134"/>
      <c r="J20" s="134"/>
      <c r="K20" s="134"/>
      <c r="L20" s="134"/>
      <c r="M20" s="134"/>
      <c r="N20" s="134"/>
      <c r="O20" s="134"/>
      <c r="P20" s="134"/>
      <c r="Q20" s="134"/>
      <c r="R20" s="134"/>
    </row>
    <row r="21" spans="2:18" s="133" customFormat="1" ht="13.8">
      <c r="B21" s="134"/>
      <c r="C21" s="134"/>
      <c r="D21" s="134"/>
      <c r="E21" s="134"/>
      <c r="F21" s="134"/>
      <c r="G21" s="134"/>
      <c r="H21" s="134"/>
      <c r="I21" s="134"/>
      <c r="J21" s="134"/>
      <c r="K21" s="134"/>
      <c r="L21" s="134"/>
      <c r="M21" s="134"/>
      <c r="N21" s="134"/>
      <c r="O21" s="134"/>
      <c r="P21" s="134"/>
      <c r="Q21" s="134"/>
      <c r="R21" s="134"/>
    </row>
    <row r="22" spans="2:18" s="133" customFormat="1" ht="13.8">
      <c r="B22" s="134"/>
      <c r="C22" s="134"/>
      <c r="D22" s="134"/>
      <c r="E22" s="134"/>
      <c r="F22" s="134"/>
      <c r="G22" s="134"/>
      <c r="H22" s="134"/>
      <c r="I22" s="134"/>
      <c r="J22" s="134"/>
      <c r="K22" s="134"/>
      <c r="L22" s="134"/>
      <c r="M22" s="134"/>
      <c r="N22" s="134"/>
      <c r="O22" s="134"/>
      <c r="P22" s="134"/>
      <c r="Q22" s="134"/>
      <c r="R22" s="134"/>
    </row>
    <row r="23" spans="2:18" s="133" customFormat="1" ht="13.8">
      <c r="B23" s="134"/>
      <c r="C23" s="134"/>
      <c r="D23" s="134"/>
      <c r="E23" s="134"/>
      <c r="F23" s="134"/>
      <c r="G23" s="134"/>
      <c r="H23" s="134"/>
      <c r="I23" s="134"/>
      <c r="J23" s="134"/>
      <c r="K23" s="134"/>
      <c r="L23" s="134"/>
      <c r="M23" s="134"/>
      <c r="N23" s="134"/>
      <c r="O23" s="134"/>
      <c r="P23" s="134"/>
      <c r="Q23" s="134"/>
      <c r="R23" s="134"/>
    </row>
    <row r="24" spans="2:18" s="133" customFormat="1" ht="13.8">
      <c r="B24" s="134"/>
      <c r="C24" s="134"/>
      <c r="D24" s="134"/>
      <c r="E24" s="134"/>
      <c r="F24" s="134"/>
      <c r="G24" s="134"/>
      <c r="H24" s="134"/>
      <c r="I24" s="134"/>
      <c r="J24" s="134"/>
      <c r="K24" s="134"/>
      <c r="L24" s="134"/>
      <c r="M24" s="134"/>
      <c r="N24" s="134"/>
      <c r="O24" s="134"/>
      <c r="P24" s="134"/>
      <c r="Q24" s="134"/>
      <c r="R24" s="134"/>
    </row>
    <row r="25" spans="2:18" s="133" customFormat="1" ht="13.8">
      <c r="B25" s="134"/>
      <c r="C25" s="134"/>
      <c r="D25" s="134"/>
      <c r="E25" s="134"/>
      <c r="F25" s="134"/>
      <c r="G25" s="134"/>
      <c r="H25" s="134"/>
      <c r="I25" s="134"/>
      <c r="J25" s="134"/>
      <c r="K25" s="134"/>
      <c r="L25" s="134"/>
      <c r="M25" s="134"/>
      <c r="N25" s="134"/>
      <c r="O25" s="134"/>
      <c r="P25" s="134"/>
      <c r="Q25" s="134"/>
      <c r="R25" s="134"/>
    </row>
    <row r="27" spans="2:18" s="128" customFormat="1">
      <c r="B27" s="128" t="s">
        <v>32</v>
      </c>
    </row>
    <row r="29" spans="2:18">
      <c r="B29" s="123" t="s">
        <v>33</v>
      </c>
      <c r="D29" s="123" t="s">
        <v>34</v>
      </c>
      <c r="F29" s="102"/>
    </row>
    <row r="31" spans="2:18">
      <c r="B31" s="105">
        <v>123</v>
      </c>
      <c r="D31" s="59" t="s">
        <v>35</v>
      </c>
    </row>
    <row r="32" spans="2:18">
      <c r="B32" s="104">
        <f>B31</f>
        <v>123</v>
      </c>
      <c r="D32" s="59" t="s">
        <v>36</v>
      </c>
    </row>
    <row r="33" spans="2:7">
      <c r="B33" s="103">
        <f>B32+B31</f>
        <v>246</v>
      </c>
      <c r="D33" s="59" t="s">
        <v>37</v>
      </c>
    </row>
    <row r="34" spans="2:7">
      <c r="B34" s="108">
        <f>B32+B33</f>
        <v>369</v>
      </c>
      <c r="D34" s="59" t="s">
        <v>38</v>
      </c>
      <c r="E34" s="102"/>
      <c r="F34" s="102"/>
    </row>
    <row r="35" spans="2:7">
      <c r="B35" s="101"/>
      <c r="D35" s="59" t="s">
        <v>39</v>
      </c>
      <c r="E35" s="102"/>
    </row>
    <row r="37" spans="2:7">
      <c r="B37" s="124" t="s">
        <v>40</v>
      </c>
    </row>
    <row r="38" spans="2:7">
      <c r="B38" s="100">
        <f>B34+16</f>
        <v>385</v>
      </c>
      <c r="D38" s="59" t="s">
        <v>41</v>
      </c>
    </row>
    <row r="39" spans="2:7">
      <c r="B39" s="109">
        <f>B32*PI()</f>
        <v>386.41589639154455</v>
      </c>
      <c r="C39" s="99"/>
      <c r="D39" s="59" t="s">
        <v>42</v>
      </c>
    </row>
    <row r="40" spans="2:7">
      <c r="B40" s="99"/>
      <c r="C40" s="99"/>
    </row>
    <row r="41" spans="2:7">
      <c r="B41" s="124" t="s">
        <v>43</v>
      </c>
      <c r="C41" s="98"/>
    </row>
    <row r="42" spans="2:7">
      <c r="B42" s="97">
        <v>123</v>
      </c>
      <c r="C42" s="98"/>
      <c r="D42" s="59" t="s">
        <v>44</v>
      </c>
      <c r="G42" s="102"/>
    </row>
    <row r="43" spans="2:7">
      <c r="B43" s="96">
        <v>124</v>
      </c>
      <c r="C43" s="98"/>
      <c r="D43" s="59" t="s">
        <v>45</v>
      </c>
    </row>
    <row r="44" spans="2:7">
      <c r="B44" s="95">
        <f>B42-B43</f>
        <v>-1</v>
      </c>
      <c r="C44" s="94"/>
      <c r="D44" s="59" t="s">
        <v>46</v>
      </c>
    </row>
    <row r="47" spans="2:7">
      <c r="B47" s="123" t="s">
        <v>47</v>
      </c>
    </row>
    <row r="48" spans="2:7">
      <c r="B48" s="93"/>
    </row>
    <row r="49" spans="2:4">
      <c r="B49" s="124" t="s">
        <v>48</v>
      </c>
    </row>
    <row r="50" spans="2:4">
      <c r="B50" s="92" t="s">
        <v>49</v>
      </c>
      <c r="D50" s="59" t="s">
        <v>50</v>
      </c>
    </row>
    <row r="51" spans="2:4">
      <c r="B51" s="91" t="s">
        <v>51</v>
      </c>
      <c r="D51" s="59" t="s">
        <v>52</v>
      </c>
    </row>
    <row r="52" spans="2:4">
      <c r="B52" s="90" t="s">
        <v>53</v>
      </c>
      <c r="D52" s="59" t="s">
        <v>54</v>
      </c>
    </row>
    <row r="53" spans="2:4">
      <c r="B53" s="89" t="s">
        <v>53</v>
      </c>
      <c r="D53" s="59" t="s">
        <v>55</v>
      </c>
    </row>
    <row r="55" spans="2:4">
      <c r="B55" s="124" t="s">
        <v>56</v>
      </c>
    </row>
    <row r="56" spans="2:4">
      <c r="B56" s="88" t="s">
        <v>57</v>
      </c>
      <c r="D56" s="59" t="s">
        <v>58</v>
      </c>
    </row>
    <row r="57" spans="2:4">
      <c r="B57" s="87" t="s">
        <v>59</v>
      </c>
      <c r="D57" s="59" t="s">
        <v>60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sheetView>
  </sheetViews>
  <sheetFormatPr defaultColWidth="9.109375" defaultRowHeight="13.2"/>
  <cols>
    <col min="1" max="1" width="4" style="59" customWidth="1"/>
    <col min="2" max="2" width="7.5546875" style="59" customWidth="1"/>
    <col min="3" max="3" width="35.109375" style="59" customWidth="1"/>
    <col min="4" max="4" width="60.6640625" style="59" bestFit="1" customWidth="1"/>
    <col min="5" max="5" width="90.5546875" style="59" customWidth="1"/>
    <col min="6" max="6" width="4.5546875" style="59" customWidth="1"/>
    <col min="7" max="7" width="43.44140625" style="59" customWidth="1"/>
    <col min="8" max="8" width="28.6640625" style="59" customWidth="1"/>
    <col min="9" max="9" width="18.44140625" style="59" customWidth="1"/>
    <col min="10" max="11" width="58.44140625" style="59" customWidth="1"/>
    <col min="12" max="16384" width="9.109375" style="59"/>
  </cols>
  <sheetData>
    <row r="2" spans="2:7" s="111" customFormat="1" ht="17.399999999999999">
      <c r="B2" s="111" t="s">
        <v>61</v>
      </c>
    </row>
    <row r="4" spans="2:7" s="128" customFormat="1">
      <c r="B4" s="128" t="s">
        <v>62</v>
      </c>
    </row>
    <row r="6" spans="2:7">
      <c r="B6" s="124" t="s">
        <v>63</v>
      </c>
      <c r="G6" s="110"/>
    </row>
    <row r="7" spans="2:7">
      <c r="B7" s="124" t="s">
        <v>64</v>
      </c>
    </row>
    <row r="9" spans="2:7">
      <c r="B9" s="137" t="s">
        <v>65</v>
      </c>
      <c r="C9" s="137" t="s">
        <v>66</v>
      </c>
      <c r="D9" s="137" t="s">
        <v>67</v>
      </c>
      <c r="E9" s="137" t="s">
        <v>68</v>
      </c>
    </row>
    <row r="10" spans="2:7">
      <c r="B10" s="86"/>
      <c r="C10" s="86" t="s">
        <v>69</v>
      </c>
      <c r="D10" s="86" t="s">
        <v>70</v>
      </c>
      <c r="E10" s="86" t="s">
        <v>71</v>
      </c>
    </row>
    <row r="11" spans="2:7">
      <c r="B11" s="85">
        <v>1</v>
      </c>
      <c r="C11" s="85" t="s">
        <v>72</v>
      </c>
      <c r="D11" s="85" t="s">
        <v>73</v>
      </c>
      <c r="E11" s="141" t="s">
        <v>74</v>
      </c>
    </row>
    <row r="12" spans="2:7">
      <c r="B12" s="85">
        <v>2</v>
      </c>
      <c r="C12" s="85" t="s">
        <v>75</v>
      </c>
      <c r="D12" s="85"/>
      <c r="E12" s="85"/>
    </row>
    <row r="13" spans="2:7">
      <c r="B13" s="85">
        <v>3</v>
      </c>
      <c r="C13" s="85" t="s">
        <v>76</v>
      </c>
      <c r="D13" s="85" t="s">
        <v>77</v>
      </c>
      <c r="E13" s="85"/>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09375" defaultRowHeight="13.2"/>
  <cols>
    <col min="1" max="16384" width="9.109375" style="131"/>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3.2"/>
  <cols>
    <col min="1" max="1" width="4" customWidth="1"/>
    <col min="2" max="2" width="39.88671875" customWidth="1"/>
    <col min="3" max="3" width="91.88671875" customWidth="1"/>
  </cols>
  <sheetData>
    <row r="2" spans="2:3" s="117" customFormat="1" ht="17.399999999999999">
      <c r="B2" s="111" t="s">
        <v>78</v>
      </c>
    </row>
    <row r="6" spans="2:3">
      <c r="B6" s="129"/>
    </row>
    <row r="13" spans="2:3" s="116" customFormat="1">
      <c r="B13" s="116" t="s">
        <v>78</v>
      </c>
    </row>
    <row r="15" spans="2:3">
      <c r="B15" s="115" t="s">
        <v>79</v>
      </c>
      <c r="C15" s="167">
        <v>45562</v>
      </c>
    </row>
    <row r="17" spans="2:3">
      <c r="B17" s="113" t="s">
        <v>80</v>
      </c>
      <c r="C17" s="114" t="s">
        <v>348</v>
      </c>
    </row>
    <row r="18" spans="2:3">
      <c r="B18" s="113" t="s">
        <v>81</v>
      </c>
      <c r="C18" s="114" t="s">
        <v>349</v>
      </c>
    </row>
    <row r="19" spans="2:3">
      <c r="B19" s="113" t="s">
        <v>82</v>
      </c>
      <c r="C19" s="114" t="s">
        <v>352</v>
      </c>
    </row>
    <row r="20" spans="2:3">
      <c r="B20" s="113" t="s">
        <v>83</v>
      </c>
      <c r="C20" s="114" t="s">
        <v>350</v>
      </c>
    </row>
    <row r="21" spans="2:3">
      <c r="B21" s="113" t="s">
        <v>84</v>
      </c>
      <c r="C21" s="114" t="s">
        <v>351</v>
      </c>
    </row>
    <row r="22" spans="2:3">
      <c r="B22" s="113" t="s">
        <v>85</v>
      </c>
      <c r="C22" s="176"/>
    </row>
    <row r="23" spans="2:3">
      <c r="B23" s="113" t="s">
        <v>86</v>
      </c>
      <c r="C23" s="176"/>
    </row>
    <row r="24" spans="2:3">
      <c r="B24" s="113" t="s">
        <v>87</v>
      </c>
      <c r="C24" s="176"/>
    </row>
    <row r="27" spans="2:3" s="116" customFormat="1">
      <c r="B27" s="116" t="s">
        <v>88</v>
      </c>
    </row>
    <row r="29" spans="2:3">
      <c r="B29" s="123" t="s">
        <v>85</v>
      </c>
      <c r="C29" s="123" t="s">
        <v>86</v>
      </c>
    </row>
    <row r="30" spans="2:3">
      <c r="B30" s="177"/>
      <c r="C30" s="177"/>
    </row>
    <row r="32" spans="2:3">
      <c r="B32" t="s">
        <v>89</v>
      </c>
    </row>
    <row r="33" spans="2:2">
      <c r="B33" t="s">
        <v>90</v>
      </c>
    </row>
    <row r="34" spans="2:2">
      <c r="B34" t="s">
        <v>91</v>
      </c>
    </row>
    <row r="35" spans="2:2">
      <c r="B35" t="s">
        <v>92</v>
      </c>
    </row>
    <row r="36" spans="2:2">
      <c r="B36" t="s">
        <v>93</v>
      </c>
    </row>
    <row r="39" spans="2:2" s="116" customFormat="1">
      <c r="B39" s="116" t="s">
        <v>24</v>
      </c>
    </row>
    <row r="41" spans="2:2">
      <c r="B41" t="s">
        <v>94</v>
      </c>
    </row>
    <row r="42" spans="2:2">
      <c r="B42" t="s">
        <v>95</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3"/>
  <sheetViews>
    <sheetView showGridLines="0" zoomScale="85" zoomScaleNormal="85" workbookViewId="0">
      <pane xSplit="5" ySplit="17" topLeftCell="F18" activePane="bottomRight" state="frozen"/>
      <selection pane="topRight" activeCell="M20" sqref="M20"/>
      <selection pane="bottomLeft" activeCell="M20" sqref="M20"/>
      <selection pane="bottomRight" activeCell="F18" sqref="F18"/>
    </sheetView>
  </sheetViews>
  <sheetFormatPr defaultColWidth="9.109375" defaultRowHeight="13.2"/>
  <cols>
    <col min="1" max="1" width="4" style="59" customWidth="1"/>
    <col min="2" max="2" width="69.5546875" style="59" customWidth="1"/>
    <col min="3" max="3" width="4.5546875" style="59" customWidth="1"/>
    <col min="4" max="4" width="31.5546875" style="59" customWidth="1"/>
    <col min="5" max="5" width="4.5546875" style="59" customWidth="1"/>
    <col min="6" max="6" width="2.6640625" style="59" customWidth="1"/>
    <col min="7" max="7" width="12.5546875" style="59" customWidth="1"/>
    <col min="8" max="8" width="2.6640625" style="59" customWidth="1"/>
    <col min="9" max="9" width="26.88671875" style="59" customWidth="1"/>
    <col min="10" max="10" width="2.6640625" style="59" customWidth="1"/>
    <col min="11" max="11" width="14.6640625" style="59" customWidth="1"/>
    <col min="12" max="12" width="2.6640625" style="59" customWidth="1"/>
    <col min="13" max="13" width="18.33203125" style="59" bestFit="1" customWidth="1"/>
    <col min="14" max="14" width="2.6640625" style="59" customWidth="1"/>
    <col min="15" max="15" width="12.5546875" style="59" customWidth="1"/>
    <col min="16" max="16" width="2.6640625" style="59" customWidth="1"/>
    <col min="17" max="17" width="17.109375" style="59" customWidth="1"/>
    <col min="18" max="18" width="24" style="59" bestFit="1" customWidth="1"/>
    <col min="19" max="19" width="2.6640625" style="59" customWidth="1"/>
    <col min="20" max="20" width="36.33203125" style="59" bestFit="1" customWidth="1"/>
    <col min="21" max="34" width="13.6640625" style="59" customWidth="1"/>
    <col min="35" max="16384" width="9.109375" style="59"/>
  </cols>
  <sheetData>
    <row r="2" spans="2:17" s="130" customFormat="1" ht="17.399999999999999">
      <c r="B2" s="130" t="s">
        <v>96</v>
      </c>
    </row>
    <row r="4" spans="2:17">
      <c r="B4" s="123" t="s">
        <v>97</v>
      </c>
      <c r="C4" s="93"/>
      <c r="D4" s="93"/>
    </row>
    <row r="5" spans="2:17">
      <c r="B5" s="59" t="s">
        <v>98</v>
      </c>
      <c r="G5" s="72"/>
      <c r="K5" s="72"/>
    </row>
    <row r="6" spans="2:17">
      <c r="G6" s="72"/>
      <c r="K6" s="72"/>
    </row>
    <row r="7" spans="2:17">
      <c r="B7" s="59" t="s">
        <v>99</v>
      </c>
      <c r="G7" s="72"/>
    </row>
    <row r="8" spans="2:17">
      <c r="B8" s="59" t="s">
        <v>100</v>
      </c>
      <c r="G8" s="72"/>
    </row>
    <row r="9" spans="2:17">
      <c r="G9" s="72"/>
    </row>
    <row r="10" spans="2:17">
      <c r="B10" s="123" t="s">
        <v>101</v>
      </c>
      <c r="G10" s="72"/>
    </row>
    <row r="11" spans="2:17">
      <c r="B11" s="59" t="s">
        <v>102</v>
      </c>
      <c r="D11" s="28" t="str">
        <f>'Controles ACM'!I36</f>
        <v>REKENVOLUME VOLDOET</v>
      </c>
      <c r="G11" s="72"/>
    </row>
    <row r="12" spans="2:17">
      <c r="B12" s="59" t="s">
        <v>103</v>
      </c>
      <c r="D12" s="28" t="str">
        <f>'Controles ACM'!I28</f>
        <v>TARIEVENVOORSTEL VOLDOET</v>
      </c>
      <c r="G12" s="72"/>
    </row>
    <row r="13" spans="2:17">
      <c r="B13" s="59" t="s">
        <v>104</v>
      </c>
      <c r="D13" s="28">
        <f>'Controles ACM'!I26</f>
        <v>1.0994092524051666</v>
      </c>
    </row>
    <row r="16" spans="2:17" s="128" customFormat="1">
      <c r="B16" s="128" t="s">
        <v>105</v>
      </c>
      <c r="G16" s="128" t="s">
        <v>106</v>
      </c>
      <c r="I16" s="128" t="s">
        <v>107</v>
      </c>
      <c r="K16" s="128" t="s">
        <v>108</v>
      </c>
      <c r="M16" s="128" t="s">
        <v>106</v>
      </c>
      <c r="O16" s="128" t="s">
        <v>109</v>
      </c>
      <c r="Q16" s="128" t="s">
        <v>110</v>
      </c>
    </row>
    <row r="19" spans="2:17" s="128" customFormat="1">
      <c r="B19" s="128" t="s">
        <v>105</v>
      </c>
    </row>
    <row r="21" spans="2:17">
      <c r="B21" s="27" t="s">
        <v>111</v>
      </c>
      <c r="M21" s="26"/>
    </row>
    <row r="22" spans="2:17">
      <c r="B22" s="25"/>
      <c r="K22" s="24"/>
      <c r="M22" s="26"/>
      <c r="Q22" s="23"/>
    </row>
    <row r="23" spans="2:17">
      <c r="B23" s="127" t="s">
        <v>112</v>
      </c>
      <c r="K23" s="24"/>
      <c r="M23" s="26"/>
      <c r="Q23" s="22"/>
    </row>
    <row r="24" spans="2:17">
      <c r="B24" s="21" t="s">
        <v>113</v>
      </c>
      <c r="G24" s="59" t="s">
        <v>114</v>
      </c>
      <c r="K24" s="160">
        <v>0</v>
      </c>
      <c r="M24" s="21" t="s">
        <v>115</v>
      </c>
      <c r="O24" s="126"/>
      <c r="Q24" s="142">
        <f>'Controles ACM'!$I$48</f>
        <v>0</v>
      </c>
    </row>
    <row r="25" spans="2:17">
      <c r="B25" s="21" t="s">
        <v>116</v>
      </c>
      <c r="G25" s="59" t="s">
        <v>114</v>
      </c>
      <c r="K25" s="20">
        <v>0</v>
      </c>
      <c r="M25" s="21" t="s">
        <v>117</v>
      </c>
      <c r="O25" s="125"/>
      <c r="Q25" s="142">
        <f>'Controles ACM'!$I$49</f>
        <v>5.0436834044904622E-3</v>
      </c>
    </row>
    <row r="26" spans="2:17">
      <c r="B26" s="21" t="s">
        <v>118</v>
      </c>
      <c r="G26" s="59" t="s">
        <v>114</v>
      </c>
      <c r="K26" s="19">
        <v>0</v>
      </c>
      <c r="M26" s="21" t="s">
        <v>119</v>
      </c>
      <c r="O26" s="125"/>
      <c r="Q26" s="142">
        <f>'Controles ACM'!$I$49</f>
        <v>5.0436834044904622E-3</v>
      </c>
    </row>
    <row r="27" spans="2:17">
      <c r="B27" s="26"/>
      <c r="K27" s="18"/>
      <c r="M27" s="26"/>
      <c r="O27" s="17"/>
      <c r="Q27" s="142"/>
    </row>
    <row r="28" spans="2:17">
      <c r="B28" s="25" t="s">
        <v>120</v>
      </c>
      <c r="K28" s="18"/>
      <c r="M28" s="26"/>
      <c r="O28" s="17"/>
      <c r="Q28" s="142"/>
    </row>
    <row r="29" spans="2:17">
      <c r="B29" s="21" t="s">
        <v>113</v>
      </c>
      <c r="G29" s="59" t="s">
        <v>114</v>
      </c>
      <c r="K29" s="47">
        <v>0</v>
      </c>
      <c r="M29" s="21" t="s">
        <v>115</v>
      </c>
      <c r="O29" s="126"/>
      <c r="Q29" s="142">
        <f>'Controles ACM'!$I$48</f>
        <v>0</v>
      </c>
    </row>
    <row r="30" spans="2:17">
      <c r="B30" s="21" t="s">
        <v>116</v>
      </c>
      <c r="G30" s="59" t="s">
        <v>114</v>
      </c>
      <c r="K30" s="20">
        <v>0</v>
      </c>
      <c r="M30" s="21" t="s">
        <v>117</v>
      </c>
      <c r="O30" s="125"/>
      <c r="Q30" s="142">
        <f>'Controles ACM'!$I$49</f>
        <v>5.0436834044904622E-3</v>
      </c>
    </row>
    <row r="31" spans="2:17">
      <c r="B31" s="21" t="s">
        <v>121</v>
      </c>
      <c r="G31" s="59" t="s">
        <v>114</v>
      </c>
      <c r="K31" s="19">
        <v>0</v>
      </c>
      <c r="M31" s="21" t="s">
        <v>122</v>
      </c>
      <c r="O31" s="125"/>
      <c r="Q31" s="142">
        <f>'Controles ACM'!$I$49</f>
        <v>5.0436834044904622E-3</v>
      </c>
    </row>
    <row r="32" spans="2:17">
      <c r="B32" s="26"/>
      <c r="K32" s="18"/>
      <c r="M32" s="26"/>
      <c r="O32" s="17"/>
      <c r="Q32" s="142"/>
    </row>
    <row r="33" spans="2:17">
      <c r="B33" s="25" t="s">
        <v>123</v>
      </c>
      <c r="K33" s="18"/>
      <c r="M33" s="26"/>
      <c r="O33" s="17"/>
      <c r="Q33" s="142"/>
    </row>
    <row r="34" spans="2:17">
      <c r="B34" s="21" t="s">
        <v>113</v>
      </c>
      <c r="G34" s="59" t="s">
        <v>114</v>
      </c>
      <c r="K34" s="47">
        <v>0</v>
      </c>
      <c r="M34" s="21" t="s">
        <v>115</v>
      </c>
      <c r="O34" s="126"/>
      <c r="Q34" s="142">
        <f>'Controles ACM'!$I$48</f>
        <v>0</v>
      </c>
    </row>
    <row r="35" spans="2:17">
      <c r="B35" s="21" t="s">
        <v>116</v>
      </c>
      <c r="G35" s="59" t="s">
        <v>114</v>
      </c>
      <c r="K35" s="20">
        <v>0</v>
      </c>
      <c r="M35" s="21" t="s">
        <v>117</v>
      </c>
      <c r="O35" s="125"/>
      <c r="Q35" s="142">
        <f>'Controles ACM'!$I$49</f>
        <v>5.0436834044904622E-3</v>
      </c>
    </row>
    <row r="36" spans="2:17">
      <c r="B36" s="21" t="s">
        <v>118</v>
      </c>
      <c r="G36" s="59" t="s">
        <v>114</v>
      </c>
      <c r="K36" s="19">
        <v>0</v>
      </c>
      <c r="M36" s="21" t="s">
        <v>119</v>
      </c>
      <c r="O36" s="125"/>
      <c r="Q36" s="142">
        <f>'Controles ACM'!$I$49</f>
        <v>5.0436834044904622E-3</v>
      </c>
    </row>
    <row r="37" spans="2:17">
      <c r="B37" s="26"/>
      <c r="K37" s="18"/>
      <c r="M37" s="26"/>
      <c r="O37" s="17"/>
      <c r="Q37" s="142"/>
    </row>
    <row r="38" spans="2:17">
      <c r="B38" s="25" t="s">
        <v>124</v>
      </c>
      <c r="K38" s="18"/>
      <c r="M38" s="26"/>
      <c r="O38" s="17"/>
      <c r="Q38" s="142"/>
    </row>
    <row r="39" spans="2:17">
      <c r="B39" s="21" t="s">
        <v>113</v>
      </c>
      <c r="G39" s="59" t="s">
        <v>114</v>
      </c>
      <c r="K39" s="47">
        <v>0</v>
      </c>
      <c r="M39" s="21" t="s">
        <v>115</v>
      </c>
      <c r="O39" s="126"/>
      <c r="Q39" s="142">
        <f>'Controles ACM'!$I$48</f>
        <v>0</v>
      </c>
    </row>
    <row r="40" spans="2:17">
      <c r="B40" s="21" t="s">
        <v>116</v>
      </c>
      <c r="G40" s="59" t="s">
        <v>114</v>
      </c>
      <c r="K40" s="20">
        <v>0</v>
      </c>
      <c r="M40" s="21" t="s">
        <v>117</v>
      </c>
      <c r="O40" s="125"/>
      <c r="Q40" s="142">
        <f>'Controles ACM'!$I$49</f>
        <v>5.0436834044904622E-3</v>
      </c>
    </row>
    <row r="41" spans="2:17">
      <c r="B41" s="21" t="s">
        <v>121</v>
      </c>
      <c r="G41" s="59" t="s">
        <v>114</v>
      </c>
      <c r="K41" s="19">
        <v>0</v>
      </c>
      <c r="M41" s="21" t="s">
        <v>122</v>
      </c>
      <c r="O41" s="125"/>
      <c r="Q41" s="142">
        <f>'Controles ACM'!$I$49</f>
        <v>5.0436834044904622E-3</v>
      </c>
    </row>
    <row r="42" spans="2:17">
      <c r="B42" s="26"/>
      <c r="K42" s="18"/>
      <c r="M42" s="26"/>
      <c r="O42" s="17"/>
      <c r="Q42" s="142"/>
    </row>
    <row r="43" spans="2:17">
      <c r="B43" s="25" t="s">
        <v>125</v>
      </c>
      <c r="K43" s="18"/>
      <c r="M43" s="26"/>
      <c r="O43" s="17"/>
      <c r="Q43" s="142"/>
    </row>
    <row r="44" spans="2:17">
      <c r="B44" s="21" t="s">
        <v>113</v>
      </c>
      <c r="G44" s="59" t="s">
        <v>114</v>
      </c>
      <c r="K44" s="47">
        <v>15.513315217391304</v>
      </c>
      <c r="M44" s="21" t="s">
        <v>115</v>
      </c>
      <c r="O44" s="168">
        <v>2760</v>
      </c>
      <c r="Q44" s="142">
        <f>'Controles ACM'!$I$48</f>
        <v>0</v>
      </c>
    </row>
    <row r="45" spans="2:17">
      <c r="B45" s="21" t="s">
        <v>116</v>
      </c>
      <c r="G45" s="59" t="s">
        <v>114</v>
      </c>
      <c r="K45" s="20">
        <v>102692.01650303882</v>
      </c>
      <c r="M45" s="21" t="s">
        <v>117</v>
      </c>
      <c r="O45" s="125">
        <v>41.2014</v>
      </c>
      <c r="Q45" s="142">
        <f>'Controles ACM'!$I$49</f>
        <v>5.0436834044904622E-3</v>
      </c>
    </row>
    <row r="46" spans="2:17">
      <c r="B46" s="21" t="s">
        <v>118</v>
      </c>
      <c r="G46" s="59" t="s">
        <v>114</v>
      </c>
      <c r="K46" s="19">
        <v>907729.91517323791</v>
      </c>
      <c r="M46" s="21" t="s">
        <v>119</v>
      </c>
      <c r="O46" s="125">
        <v>4.6611000000000002</v>
      </c>
      <c r="Q46" s="142">
        <f>'Controles ACM'!$I$49</f>
        <v>5.0436834044904622E-3</v>
      </c>
    </row>
    <row r="47" spans="2:17">
      <c r="B47" s="26"/>
      <c r="K47" s="18"/>
      <c r="M47" s="26"/>
      <c r="O47" s="17"/>
      <c r="Q47" s="142"/>
    </row>
    <row r="48" spans="2:17">
      <c r="B48" s="25" t="s">
        <v>126</v>
      </c>
      <c r="K48" s="16"/>
      <c r="M48" s="26"/>
      <c r="O48" s="15"/>
      <c r="Q48" s="142"/>
    </row>
    <row r="49" spans="2:17">
      <c r="B49" s="21" t="s">
        <v>113</v>
      </c>
      <c r="G49" s="59" t="s">
        <v>114</v>
      </c>
      <c r="K49" s="47">
        <v>0</v>
      </c>
      <c r="M49" s="21" t="s">
        <v>115</v>
      </c>
      <c r="O49" s="126"/>
      <c r="Q49" s="142">
        <f>'Controles ACM'!$I$48</f>
        <v>0</v>
      </c>
    </row>
    <row r="50" spans="2:17">
      <c r="B50" s="21" t="s">
        <v>116</v>
      </c>
      <c r="G50" s="59" t="s">
        <v>114</v>
      </c>
      <c r="K50" s="20">
        <v>0</v>
      </c>
      <c r="M50" s="21" t="s">
        <v>117</v>
      </c>
      <c r="O50" s="125"/>
      <c r="Q50" s="142">
        <f>'Controles ACM'!$I$49</f>
        <v>5.0436834044904622E-3</v>
      </c>
    </row>
    <row r="51" spans="2:17">
      <c r="B51" s="21" t="s">
        <v>121</v>
      </c>
      <c r="G51" s="59" t="s">
        <v>114</v>
      </c>
      <c r="K51" s="19">
        <v>0</v>
      </c>
      <c r="M51" s="21" t="s">
        <v>122</v>
      </c>
      <c r="O51" s="125"/>
      <c r="Q51" s="142">
        <f>'Controles ACM'!$I$49</f>
        <v>5.0436834044904622E-3</v>
      </c>
    </row>
    <row r="52" spans="2:17">
      <c r="B52" s="26"/>
      <c r="K52" s="18"/>
      <c r="M52" s="26"/>
      <c r="Q52" s="142"/>
    </row>
    <row r="53" spans="2:17">
      <c r="B53" s="26"/>
      <c r="K53" s="18"/>
      <c r="M53" s="26"/>
      <c r="Q53" s="142"/>
    </row>
    <row r="54" spans="2:17">
      <c r="B54" s="27" t="s">
        <v>127</v>
      </c>
      <c r="K54" s="18"/>
      <c r="M54" s="26"/>
      <c r="Q54" s="142"/>
    </row>
    <row r="55" spans="2:17">
      <c r="B55" s="26"/>
      <c r="K55" s="18"/>
      <c r="M55" s="26"/>
      <c r="Q55" s="142"/>
    </row>
    <row r="56" spans="2:17">
      <c r="B56" s="25" t="s">
        <v>128</v>
      </c>
      <c r="K56" s="18"/>
      <c r="M56" s="26"/>
      <c r="Q56" s="142"/>
    </row>
    <row r="57" spans="2:17">
      <c r="B57" s="21" t="s">
        <v>113</v>
      </c>
      <c r="G57" s="59" t="s">
        <v>114</v>
      </c>
      <c r="K57" s="47">
        <v>0</v>
      </c>
      <c r="M57" s="21" t="s">
        <v>115</v>
      </c>
      <c r="O57" s="126"/>
      <c r="Q57" s="142">
        <f>'Controles ACM'!$I$48</f>
        <v>0</v>
      </c>
    </row>
    <row r="58" spans="2:17">
      <c r="B58" s="21" t="s">
        <v>129</v>
      </c>
      <c r="G58" s="59" t="s">
        <v>114</v>
      </c>
      <c r="K58" s="20">
        <v>0</v>
      </c>
      <c r="M58" s="21" t="s">
        <v>117</v>
      </c>
      <c r="O58" s="125"/>
      <c r="Q58" s="142">
        <f>'Controles ACM'!$I$49</f>
        <v>5.0436834044904622E-3</v>
      </c>
    </row>
    <row r="59" spans="2:17">
      <c r="B59" s="21" t="s">
        <v>118</v>
      </c>
      <c r="G59" s="59" t="s">
        <v>114</v>
      </c>
      <c r="K59" s="20">
        <v>0</v>
      </c>
      <c r="M59" s="21" t="s">
        <v>119</v>
      </c>
      <c r="O59" s="125"/>
      <c r="Q59" s="142">
        <f>'Controles ACM'!$I$49</f>
        <v>5.0436834044904622E-3</v>
      </c>
    </row>
    <row r="60" spans="2:17">
      <c r="B60" s="21" t="s">
        <v>130</v>
      </c>
      <c r="G60" s="59" t="s">
        <v>114</v>
      </c>
      <c r="K60" s="19">
        <v>0</v>
      </c>
      <c r="M60" s="21" t="s">
        <v>131</v>
      </c>
      <c r="O60" s="125"/>
      <c r="Q60" s="142">
        <f>'Controles ACM'!$I$49</f>
        <v>5.0436834044904622E-3</v>
      </c>
    </row>
    <row r="61" spans="2:17">
      <c r="B61" s="26"/>
      <c r="K61" s="18"/>
      <c r="M61" s="26"/>
      <c r="O61" s="14"/>
      <c r="Q61" s="142"/>
    </row>
    <row r="62" spans="2:17">
      <c r="B62" s="25" t="s">
        <v>132</v>
      </c>
      <c r="K62" s="18"/>
      <c r="M62" s="26"/>
      <c r="O62" s="14"/>
      <c r="Q62" s="142"/>
    </row>
    <row r="63" spans="2:17">
      <c r="B63" s="21" t="s">
        <v>113</v>
      </c>
      <c r="G63" s="59" t="s">
        <v>114</v>
      </c>
      <c r="K63" s="47">
        <v>0</v>
      </c>
      <c r="M63" s="21" t="s">
        <v>115</v>
      </c>
      <c r="O63" s="126"/>
      <c r="Q63" s="142">
        <f>'Controles ACM'!$I$48</f>
        <v>0</v>
      </c>
    </row>
    <row r="64" spans="2:17">
      <c r="B64" s="21" t="s">
        <v>129</v>
      </c>
      <c r="G64" s="59" t="s">
        <v>114</v>
      </c>
      <c r="K64" s="20">
        <v>0</v>
      </c>
      <c r="M64" s="21" t="s">
        <v>117</v>
      </c>
      <c r="O64" s="125"/>
      <c r="Q64" s="142">
        <f>'Controles ACM'!$I$49</f>
        <v>5.0436834044904622E-3</v>
      </c>
    </row>
    <row r="65" spans="2:17">
      <c r="B65" s="21" t="s">
        <v>118</v>
      </c>
      <c r="G65" s="59" t="s">
        <v>114</v>
      </c>
      <c r="K65" s="20">
        <v>0</v>
      </c>
      <c r="M65" s="21" t="s">
        <v>119</v>
      </c>
      <c r="O65" s="125"/>
      <c r="Q65" s="142">
        <f>'Controles ACM'!$I$49</f>
        <v>5.0436834044904622E-3</v>
      </c>
    </row>
    <row r="66" spans="2:17">
      <c r="B66" s="21" t="s">
        <v>130</v>
      </c>
      <c r="G66" s="59" t="s">
        <v>114</v>
      </c>
      <c r="K66" s="19">
        <v>0</v>
      </c>
      <c r="M66" s="21" t="s">
        <v>131</v>
      </c>
      <c r="O66" s="125"/>
      <c r="Q66" s="142">
        <f>'Controles ACM'!$I$49</f>
        <v>5.0436834044904622E-3</v>
      </c>
    </row>
    <row r="67" spans="2:17">
      <c r="B67" s="26"/>
      <c r="K67" s="18"/>
      <c r="M67" s="26"/>
      <c r="O67" s="14"/>
      <c r="Q67" s="142"/>
    </row>
    <row r="68" spans="2:17">
      <c r="B68" s="25" t="s">
        <v>133</v>
      </c>
      <c r="K68" s="18"/>
      <c r="M68" s="26"/>
      <c r="O68" s="14"/>
      <c r="Q68" s="142"/>
    </row>
    <row r="69" spans="2:17">
      <c r="B69" s="21" t="s">
        <v>113</v>
      </c>
      <c r="G69" s="59" t="s">
        <v>114</v>
      </c>
      <c r="K69" s="47">
        <v>303.07365079365081</v>
      </c>
      <c r="M69" s="21" t="s">
        <v>115</v>
      </c>
      <c r="O69" s="168">
        <v>441</v>
      </c>
      <c r="Q69" s="142">
        <f>'Controles ACM'!$I$48</f>
        <v>0</v>
      </c>
    </row>
    <row r="70" spans="2:17">
      <c r="B70" s="21" t="s">
        <v>129</v>
      </c>
      <c r="G70" s="59" t="s">
        <v>114</v>
      </c>
      <c r="K70" s="20">
        <v>314560.28370370378</v>
      </c>
      <c r="M70" s="21" t="s">
        <v>117</v>
      </c>
      <c r="O70" s="125">
        <v>29.094200000000001</v>
      </c>
      <c r="Q70" s="142">
        <f>'Controles ACM'!$I$49</f>
        <v>5.0436834044904622E-3</v>
      </c>
    </row>
    <row r="71" spans="2:17">
      <c r="B71" s="21" t="s">
        <v>118</v>
      </c>
      <c r="G71" s="59" t="s">
        <v>114</v>
      </c>
      <c r="K71" s="20">
        <v>2515664.2409638558</v>
      </c>
      <c r="M71" s="21" t="s">
        <v>119</v>
      </c>
      <c r="O71" s="125">
        <v>3.4835000000000003</v>
      </c>
      <c r="Q71" s="142">
        <f>'Controles ACM'!$I$49</f>
        <v>5.0436834044904622E-3</v>
      </c>
    </row>
    <row r="72" spans="2:17">
      <c r="B72" s="21" t="s">
        <v>130</v>
      </c>
      <c r="G72" s="59" t="s">
        <v>114</v>
      </c>
      <c r="K72" s="19">
        <v>633163261.58620691</v>
      </c>
      <c r="M72" s="21" t="s">
        <v>131</v>
      </c>
      <c r="O72" s="125">
        <v>2.3400000000000001E-2</v>
      </c>
      <c r="Q72" s="142">
        <f>'Controles ACM'!$I$49</f>
        <v>5.0436834044904622E-3</v>
      </c>
    </row>
    <row r="73" spans="2:17">
      <c r="B73" s="26"/>
      <c r="K73" s="13"/>
      <c r="M73" s="26"/>
      <c r="O73" s="12"/>
      <c r="Q73" s="142"/>
    </row>
    <row r="74" spans="2:17">
      <c r="B74" s="25" t="s">
        <v>134</v>
      </c>
      <c r="K74" s="18"/>
      <c r="M74" s="26"/>
      <c r="O74" s="14"/>
      <c r="Q74" s="142"/>
    </row>
    <row r="75" spans="2:17">
      <c r="B75" s="21" t="s">
        <v>113</v>
      </c>
      <c r="G75" s="59" t="s">
        <v>114</v>
      </c>
      <c r="K75" s="47">
        <v>808.83092970521534</v>
      </c>
      <c r="M75" s="21" t="s">
        <v>115</v>
      </c>
      <c r="O75" s="168">
        <v>441</v>
      </c>
      <c r="Q75" s="142">
        <f>'Controles ACM'!$I$48</f>
        <v>0</v>
      </c>
    </row>
    <row r="76" spans="2:17">
      <c r="B76" s="21" t="s">
        <v>129</v>
      </c>
      <c r="G76" s="59" t="s">
        <v>114</v>
      </c>
      <c r="K76" s="20">
        <v>160230.03455964327</v>
      </c>
      <c r="M76" s="21" t="s">
        <v>117</v>
      </c>
      <c r="O76" s="125">
        <v>56.969499999999996</v>
      </c>
      <c r="Q76" s="142">
        <f>'Controles ACM'!$I$49</f>
        <v>5.0436834044904622E-3</v>
      </c>
    </row>
    <row r="77" spans="2:17">
      <c r="B77" s="21" t="s">
        <v>118</v>
      </c>
      <c r="G77" s="59" t="s">
        <v>114</v>
      </c>
      <c r="K77" s="20">
        <v>1249835.3012048195</v>
      </c>
      <c r="M77" s="21" t="s">
        <v>119</v>
      </c>
      <c r="O77" s="125">
        <v>3.4835000000000003</v>
      </c>
      <c r="Q77" s="142">
        <f>'Controles ACM'!$I$49</f>
        <v>5.0436834044904622E-3</v>
      </c>
    </row>
    <row r="78" spans="2:17">
      <c r="B78" s="21" t="s">
        <v>130</v>
      </c>
      <c r="G78" s="59" t="s">
        <v>114</v>
      </c>
      <c r="K78" s="19">
        <v>329145808.62068963</v>
      </c>
      <c r="M78" s="21" t="s">
        <v>131</v>
      </c>
      <c r="O78" s="125">
        <v>2.3400000000000001E-2</v>
      </c>
      <c r="Q78" s="142">
        <f>'Controles ACM'!$I$49</f>
        <v>5.0436834044904622E-3</v>
      </c>
    </row>
    <row r="79" spans="2:17">
      <c r="B79" s="26"/>
      <c r="K79" s="18"/>
      <c r="M79" s="26"/>
      <c r="Q79" s="142"/>
    </row>
    <row r="80" spans="2:17">
      <c r="B80" s="26"/>
      <c r="K80" s="18"/>
      <c r="M80" s="26"/>
      <c r="Q80" s="142"/>
    </row>
    <row r="81" spans="2:18">
      <c r="B81" s="27" t="s">
        <v>135</v>
      </c>
      <c r="K81" s="18"/>
      <c r="M81" s="26"/>
      <c r="Q81" s="142"/>
    </row>
    <row r="82" spans="2:18">
      <c r="B82" s="26"/>
      <c r="K82" s="18"/>
      <c r="M82" s="26"/>
      <c r="Q82" s="142"/>
    </row>
    <row r="83" spans="2:18">
      <c r="B83" s="25" t="s">
        <v>136</v>
      </c>
      <c r="K83" s="18"/>
      <c r="M83" s="26"/>
      <c r="Q83" s="142"/>
    </row>
    <row r="84" spans="2:18">
      <c r="B84" s="21" t="s">
        <v>113</v>
      </c>
      <c r="G84" s="59" t="s">
        <v>114</v>
      </c>
      <c r="K84" s="47">
        <v>213.31444444444443</v>
      </c>
      <c r="M84" s="21" t="s">
        <v>115</v>
      </c>
      <c r="O84" s="126">
        <v>18</v>
      </c>
      <c r="Q84" s="142">
        <f>'Controles ACM'!$I$48</f>
        <v>0</v>
      </c>
    </row>
    <row r="85" spans="2:18">
      <c r="B85" s="21" t="s">
        <v>129</v>
      </c>
      <c r="G85" s="59" t="s">
        <v>114</v>
      </c>
      <c r="K85" s="20">
        <v>6998.5838150289019</v>
      </c>
      <c r="M85" s="21" t="s">
        <v>117</v>
      </c>
      <c r="O85" s="125">
        <v>19.503299999999999</v>
      </c>
      <c r="Q85" s="142">
        <f>'Controles ACM'!$I$49</f>
        <v>5.0436834044904622E-3</v>
      </c>
    </row>
    <row r="86" spans="2:18">
      <c r="B86" s="21" t="s">
        <v>137</v>
      </c>
      <c r="G86" s="59" t="s">
        <v>114</v>
      </c>
      <c r="K86" s="20">
        <v>4666839.6039603967</v>
      </c>
      <c r="M86" s="21" t="s">
        <v>131</v>
      </c>
      <c r="O86" s="125">
        <v>4.2200000000000001E-2</v>
      </c>
      <c r="Q86" s="142">
        <f>'Controles ACM'!$I$49</f>
        <v>5.0436834044904622E-3</v>
      </c>
    </row>
    <row r="87" spans="2:18">
      <c r="B87" s="21" t="s">
        <v>130</v>
      </c>
      <c r="G87" s="59" t="s">
        <v>114</v>
      </c>
      <c r="K87" s="19">
        <v>6103941.9023136254</v>
      </c>
      <c r="M87" s="21" t="s">
        <v>131</v>
      </c>
      <c r="O87" s="125">
        <v>8.14E-2</v>
      </c>
      <c r="Q87" s="142">
        <f>'Controles ACM'!$I$49</f>
        <v>5.0436834044904622E-3</v>
      </c>
    </row>
    <row r="88" spans="2:18">
      <c r="B88" s="26"/>
      <c r="K88" s="18"/>
      <c r="M88" s="26"/>
      <c r="O88" s="14"/>
      <c r="Q88" s="142"/>
    </row>
    <row r="89" spans="2:18">
      <c r="B89" s="25" t="s">
        <v>138</v>
      </c>
      <c r="K89" s="18"/>
      <c r="M89" s="26"/>
      <c r="O89" s="14"/>
      <c r="Q89" s="142"/>
    </row>
    <row r="90" spans="2:18">
      <c r="B90" s="21" t="s">
        <v>139</v>
      </c>
      <c r="G90" s="59" t="s">
        <v>114</v>
      </c>
      <c r="K90" s="47">
        <v>28136.641599580427</v>
      </c>
      <c r="M90" s="21" t="s">
        <v>115</v>
      </c>
      <c r="O90" s="168">
        <v>0.54</v>
      </c>
      <c r="Q90" s="142">
        <f>'Controles ACM'!$I$48</f>
        <v>0</v>
      </c>
    </row>
    <row r="91" spans="2:18">
      <c r="B91" s="21" t="s">
        <v>140</v>
      </c>
      <c r="G91" s="59" t="s">
        <v>114</v>
      </c>
      <c r="K91" s="19">
        <v>61553.554411115023</v>
      </c>
      <c r="M91" s="21" t="s">
        <v>115</v>
      </c>
      <c r="O91" s="168">
        <v>18</v>
      </c>
      <c r="Q91" s="142">
        <f>'Controles ACM'!$I$48</f>
        <v>0</v>
      </c>
    </row>
    <row r="92" spans="2:18">
      <c r="B92" s="26"/>
      <c r="K92" s="11"/>
      <c r="M92" s="26"/>
      <c r="Q92" s="142"/>
    </row>
    <row r="93" spans="2:18">
      <c r="B93" s="25" t="s">
        <v>141</v>
      </c>
      <c r="K93" s="18"/>
      <c r="M93" s="26"/>
      <c r="Q93" s="142"/>
    </row>
    <row r="94" spans="2:18">
      <c r="B94" s="21" t="s">
        <v>142</v>
      </c>
      <c r="G94" s="59" t="s">
        <v>114</v>
      </c>
      <c r="K94" s="47">
        <v>622.26321519516523</v>
      </c>
      <c r="M94" s="21" t="s">
        <v>115</v>
      </c>
      <c r="O94" s="140">
        <f>R94*$O$103</f>
        <v>4250.5</v>
      </c>
      <c r="Q94" s="142">
        <f>'Controles ACM'!$I$49</f>
        <v>5.0436834044904622E-3</v>
      </c>
      <c r="R94" s="47">
        <v>50</v>
      </c>
    </row>
    <row r="95" spans="2:18">
      <c r="B95" s="21" t="s">
        <v>143</v>
      </c>
      <c r="G95" s="59" t="s">
        <v>114</v>
      </c>
      <c r="K95" s="20">
        <v>521.25714484684158</v>
      </c>
      <c r="M95" s="21" t="s">
        <v>115</v>
      </c>
      <c r="O95" s="140">
        <f t="shared" ref="O95:O100" si="0">R95*$O$103</f>
        <v>3400.3999999999996</v>
      </c>
      <c r="Q95" s="142">
        <f>'Controles ACM'!$I$49</f>
        <v>5.0436834044904622E-3</v>
      </c>
      <c r="R95" s="20">
        <v>40</v>
      </c>
    </row>
    <row r="96" spans="2:18">
      <c r="B96" s="21" t="s">
        <v>144</v>
      </c>
      <c r="G96" s="59" t="s">
        <v>114</v>
      </c>
      <c r="K96" s="20">
        <v>761.48479735002547</v>
      </c>
      <c r="M96" s="21" t="s">
        <v>115</v>
      </c>
      <c r="O96" s="140">
        <f t="shared" si="0"/>
        <v>2550.2999999999997</v>
      </c>
      <c r="Q96" s="142">
        <f>'Controles ACM'!$I$49</f>
        <v>5.0436834044904622E-3</v>
      </c>
      <c r="R96" s="20">
        <v>30</v>
      </c>
    </row>
    <row r="97" spans="2:18">
      <c r="B97" s="21" t="s">
        <v>145</v>
      </c>
      <c r="G97" s="59" t="s">
        <v>114</v>
      </c>
      <c r="K97" s="20">
        <v>1590.7149557701089</v>
      </c>
      <c r="M97" s="21" t="s">
        <v>115</v>
      </c>
      <c r="O97" s="140">
        <f t="shared" si="0"/>
        <v>1700.1999999999998</v>
      </c>
      <c r="Q97" s="142">
        <f>'Controles ACM'!$I$49</f>
        <v>5.0436834044904622E-3</v>
      </c>
      <c r="R97" s="20">
        <v>20</v>
      </c>
    </row>
    <row r="98" spans="2:18">
      <c r="B98" s="21" t="s">
        <v>146</v>
      </c>
      <c r="G98" s="59" t="s">
        <v>114</v>
      </c>
      <c r="K98" s="20">
        <v>58056.790957417208</v>
      </c>
      <c r="M98" s="21" t="s">
        <v>115</v>
      </c>
      <c r="O98" s="140">
        <f t="shared" si="0"/>
        <v>340.03999999999996</v>
      </c>
      <c r="Q98" s="142">
        <f>'Controles ACM'!$I$49</f>
        <v>5.0436834044904622E-3</v>
      </c>
      <c r="R98" s="20">
        <v>4</v>
      </c>
    </row>
    <row r="99" spans="2:18">
      <c r="B99" s="21" t="s">
        <v>147</v>
      </c>
      <c r="G99" s="59" t="s">
        <v>114</v>
      </c>
      <c r="K99" s="20">
        <v>0.99956411821114133</v>
      </c>
      <c r="M99" s="21" t="s">
        <v>115</v>
      </c>
      <c r="O99" s="140">
        <f>R99*$O$103</f>
        <v>42.504999999999995</v>
      </c>
      <c r="Q99" s="142">
        <f>'Controles ACM'!$I$49</f>
        <v>5.0436834044904622E-3</v>
      </c>
      <c r="R99" s="10">
        <v>0.5</v>
      </c>
    </row>
    <row r="100" spans="2:18">
      <c r="B100" s="21" t="s">
        <v>148</v>
      </c>
      <c r="G100" s="59" t="s">
        <v>114</v>
      </c>
      <c r="K100" s="19">
        <v>28136.641599580427</v>
      </c>
      <c r="M100" s="21" t="s">
        <v>115</v>
      </c>
      <c r="O100" s="140">
        <f t="shared" si="0"/>
        <v>4.2504999999999997</v>
      </c>
      <c r="Q100" s="142">
        <f>'Controles ACM'!$I$49</f>
        <v>5.0436834044904622E-3</v>
      </c>
      <c r="R100" s="9">
        <v>0.05</v>
      </c>
    </row>
    <row r="101" spans="2:18">
      <c r="B101" s="21" t="s">
        <v>149</v>
      </c>
      <c r="M101" s="26"/>
      <c r="Q101" s="142"/>
    </row>
    <row r="102" spans="2:18">
      <c r="B102" s="26"/>
      <c r="M102" s="26"/>
      <c r="Q102" s="142"/>
    </row>
    <row r="103" spans="2:18">
      <c r="B103" s="8" t="s">
        <v>150</v>
      </c>
      <c r="G103" s="59" t="s">
        <v>114</v>
      </c>
      <c r="M103" s="7" t="s">
        <v>151</v>
      </c>
      <c r="O103" s="125">
        <v>85.009999999999991</v>
      </c>
      <c r="Q103" s="142"/>
    </row>
    <row r="104" spans="2:18">
      <c r="B104" s="26"/>
      <c r="M104" s="26"/>
      <c r="Q104" s="142"/>
    </row>
    <row r="105" spans="2:18">
      <c r="B105" s="27" t="s">
        <v>152</v>
      </c>
      <c r="M105" s="26"/>
      <c r="Q105" s="142"/>
    </row>
    <row r="106" spans="2:18">
      <c r="B106" s="26"/>
      <c r="M106" s="26"/>
      <c r="Q106" s="142"/>
    </row>
    <row r="107" spans="2:18">
      <c r="B107" s="21" t="s">
        <v>153</v>
      </c>
      <c r="G107" s="59" t="s">
        <v>114</v>
      </c>
      <c r="K107" s="47">
        <v>0</v>
      </c>
      <c r="M107" s="21" t="s">
        <v>154</v>
      </c>
      <c r="O107" s="125"/>
      <c r="Q107" s="142">
        <f>'Controles ACM'!$I$49</f>
        <v>5.0436834044904622E-3</v>
      </c>
    </row>
    <row r="108" spans="2:18">
      <c r="B108" s="21" t="s">
        <v>155</v>
      </c>
      <c r="G108" s="59" t="s">
        <v>114</v>
      </c>
      <c r="K108" s="19">
        <v>0</v>
      </c>
      <c r="M108" s="21" t="s">
        <v>154</v>
      </c>
      <c r="O108" s="125"/>
      <c r="Q108" s="142">
        <f>'Controles ACM'!$I$49</f>
        <v>5.0436834044904622E-3</v>
      </c>
    </row>
    <row r="109" spans="2:18">
      <c r="Q109" s="142"/>
    </row>
    <row r="110" spans="2:18" s="128" customFormat="1">
      <c r="B110" s="128" t="s">
        <v>156</v>
      </c>
      <c r="Q110" s="143"/>
    </row>
    <row r="111" spans="2:18">
      <c r="Q111" s="142"/>
    </row>
    <row r="112" spans="2:18">
      <c r="B112" s="123" t="s">
        <v>157</v>
      </c>
      <c r="Q112" s="142"/>
    </row>
    <row r="113" spans="2:17">
      <c r="B113" s="123"/>
      <c r="Q113" s="142"/>
    </row>
    <row r="114" spans="2:17">
      <c r="B114" s="123" t="s">
        <v>158</v>
      </c>
      <c r="G114" s="59" t="s">
        <v>114</v>
      </c>
      <c r="I114" s="149" t="s">
        <v>159</v>
      </c>
      <c r="K114" s="56">
        <v>28136.641599580427</v>
      </c>
      <c r="M114" s="59" t="s">
        <v>115</v>
      </c>
      <c r="O114" s="168">
        <v>5.95</v>
      </c>
      <c r="Q114" s="142">
        <f>'Controles ACM'!$I$57</f>
        <v>0.26381359344076083</v>
      </c>
    </row>
    <row r="115" spans="2:17">
      <c r="B115" s="122"/>
      <c r="I115" s="21"/>
      <c r="K115" s="16"/>
      <c r="O115" s="169"/>
      <c r="Q115" s="142"/>
    </row>
    <row r="116" spans="2:17">
      <c r="B116" s="123" t="s">
        <v>160</v>
      </c>
      <c r="I116" s="21"/>
      <c r="K116" s="16"/>
      <c r="O116" s="169"/>
      <c r="Q116" s="142"/>
    </row>
    <row r="117" spans="2:17">
      <c r="B117" s="121" t="s">
        <v>161</v>
      </c>
      <c r="G117" s="59" t="s">
        <v>114</v>
      </c>
      <c r="I117" s="150" t="s">
        <v>162</v>
      </c>
      <c r="K117" s="47">
        <v>58057.790521535411</v>
      </c>
      <c r="M117" s="59" t="s">
        <v>115</v>
      </c>
      <c r="O117" s="168">
        <v>35.68</v>
      </c>
      <c r="Q117" s="142">
        <f>'Controles ACM'!$I$57</f>
        <v>0.26381359344076083</v>
      </c>
    </row>
    <row r="118" spans="2:17">
      <c r="B118" s="120" t="s">
        <v>163</v>
      </c>
      <c r="G118" s="59" t="s">
        <v>114</v>
      </c>
      <c r="I118" s="151" t="s">
        <v>164</v>
      </c>
      <c r="K118" s="20">
        <v>1593.7858056700084</v>
      </c>
      <c r="M118" s="59" t="s">
        <v>115</v>
      </c>
      <c r="O118" s="168">
        <v>39.340000000000003</v>
      </c>
      <c r="Q118" s="142">
        <f>'Controles ACM'!$I$57</f>
        <v>0.26381359344076083</v>
      </c>
    </row>
    <row r="119" spans="2:17">
      <c r="B119" s="120" t="s">
        <v>165</v>
      </c>
      <c r="G119" s="59" t="s">
        <v>114</v>
      </c>
      <c r="I119" s="151" t="s">
        <v>164</v>
      </c>
      <c r="K119" s="20">
        <v>761.48479735002547</v>
      </c>
      <c r="M119" s="59" t="s">
        <v>115</v>
      </c>
      <c r="O119" s="168">
        <v>65.63</v>
      </c>
      <c r="Q119" s="142">
        <f>'Controles ACM'!$I$57</f>
        <v>0.26381359344076083</v>
      </c>
    </row>
    <row r="120" spans="2:17">
      <c r="B120" s="120" t="s">
        <v>166</v>
      </c>
      <c r="G120" s="59" t="s">
        <v>114</v>
      </c>
      <c r="I120" s="151" t="s">
        <v>164</v>
      </c>
      <c r="K120" s="20">
        <v>521.2790325133152</v>
      </c>
      <c r="M120" s="59" t="s">
        <v>115</v>
      </c>
      <c r="O120" s="168">
        <v>74.39</v>
      </c>
      <c r="Q120" s="142">
        <f>'Controles ACM'!$I$57</f>
        <v>0.26381359344076083</v>
      </c>
    </row>
    <row r="121" spans="2:17">
      <c r="B121" s="120" t="s">
        <v>167</v>
      </c>
      <c r="G121" s="59" t="s">
        <v>114</v>
      </c>
      <c r="I121" s="151" t="s">
        <v>164</v>
      </c>
      <c r="K121" s="20">
        <v>622.2851039461525</v>
      </c>
      <c r="M121" s="59" t="s">
        <v>115</v>
      </c>
      <c r="O121" s="168">
        <v>79.010000000000005</v>
      </c>
      <c r="Q121" s="142">
        <f>'Controles ACM'!$I$57</f>
        <v>0.26381359344076083</v>
      </c>
    </row>
    <row r="122" spans="2:17">
      <c r="B122" s="120" t="s">
        <v>168</v>
      </c>
      <c r="G122" s="59" t="s">
        <v>114</v>
      </c>
      <c r="I122" s="135" t="s">
        <v>168</v>
      </c>
      <c r="K122" s="20"/>
      <c r="M122" s="59" t="s">
        <v>115</v>
      </c>
      <c r="O122" s="168"/>
      <c r="Q122" s="142">
        <f>'Controles ACM'!$I$57</f>
        <v>0.26381359344076083</v>
      </c>
    </row>
    <row r="123" spans="2:17">
      <c r="B123" s="119" t="s">
        <v>168</v>
      </c>
      <c r="G123" s="59" t="s">
        <v>114</v>
      </c>
      <c r="I123" s="136" t="s">
        <v>168</v>
      </c>
      <c r="K123" s="19"/>
      <c r="M123" s="59" t="s">
        <v>115</v>
      </c>
      <c r="O123" s="168"/>
      <c r="Q123" s="142">
        <f>'Controles ACM'!$I$57</f>
        <v>0.26381359344076083</v>
      </c>
    </row>
    <row r="124" spans="2:17">
      <c r="B124" s="122"/>
      <c r="I124" s="21"/>
      <c r="K124" s="16"/>
      <c r="O124" s="169"/>
      <c r="Q124" s="142"/>
    </row>
    <row r="125" spans="2:17">
      <c r="B125" s="123" t="s">
        <v>169</v>
      </c>
      <c r="I125" s="21"/>
      <c r="K125" s="16"/>
      <c r="O125" s="169"/>
      <c r="Q125" s="142"/>
    </row>
    <row r="126" spans="2:17">
      <c r="B126" s="121" t="s">
        <v>170</v>
      </c>
      <c r="G126" s="59" t="s">
        <v>114</v>
      </c>
      <c r="I126" s="152" t="s">
        <v>171</v>
      </c>
      <c r="K126" s="47">
        <v>423.71520051395493</v>
      </c>
      <c r="M126" s="59" t="s">
        <v>115</v>
      </c>
      <c r="O126" s="168">
        <v>289.44</v>
      </c>
      <c r="Q126" s="142">
        <f>'Controles ACM'!$I$57</f>
        <v>0.26381359344076083</v>
      </c>
    </row>
    <row r="127" spans="2:17">
      <c r="B127" s="120" t="s">
        <v>172</v>
      </c>
      <c r="G127" s="59" t="s">
        <v>114</v>
      </c>
      <c r="I127" s="156" t="s">
        <v>171</v>
      </c>
      <c r="K127" s="20">
        <v>99.727409857830978</v>
      </c>
      <c r="M127" s="59" t="s">
        <v>115</v>
      </c>
      <c r="O127" s="168">
        <v>305.97000000000003</v>
      </c>
      <c r="Q127" s="142">
        <f>'Controles ACM'!$I$57</f>
        <v>0.26381359344076083</v>
      </c>
    </row>
    <row r="128" spans="2:17">
      <c r="B128" s="120" t="s">
        <v>173</v>
      </c>
      <c r="G128" s="59" t="s">
        <v>114</v>
      </c>
      <c r="I128" s="156" t="s">
        <v>171</v>
      </c>
      <c r="K128" s="20">
        <v>169.79622950177054</v>
      </c>
      <c r="M128" s="59" t="s">
        <v>115</v>
      </c>
      <c r="O128" s="168">
        <v>318.86</v>
      </c>
      <c r="Q128" s="142">
        <f>'Controles ACM'!$I$57</f>
        <v>0.26381359344076083</v>
      </c>
    </row>
    <row r="129" spans="2:17">
      <c r="B129" s="120" t="s">
        <v>174</v>
      </c>
      <c r="G129" s="59" t="s">
        <v>114</v>
      </c>
      <c r="I129" s="156" t="s">
        <v>171</v>
      </c>
      <c r="K129" s="20">
        <v>14.991238811131575</v>
      </c>
      <c r="M129" s="59" t="s">
        <v>115</v>
      </c>
      <c r="O129" s="168">
        <v>318.86</v>
      </c>
      <c r="Q129" s="142">
        <f>'Controles ACM'!$I$57</f>
        <v>0.26381359344076083</v>
      </c>
    </row>
    <row r="130" spans="2:17">
      <c r="B130" s="120" t="s">
        <v>175</v>
      </c>
      <c r="G130" s="59" t="s">
        <v>114</v>
      </c>
      <c r="I130" s="156" t="s">
        <v>171</v>
      </c>
      <c r="K130" s="20">
        <v>6.9874910617665433</v>
      </c>
      <c r="M130" s="59" t="s">
        <v>115</v>
      </c>
      <c r="O130" s="168">
        <v>416.72</v>
      </c>
      <c r="Q130" s="142">
        <f>'Controles ACM'!$I$57</f>
        <v>0.26381359344076083</v>
      </c>
    </row>
    <row r="131" spans="2:17">
      <c r="B131" s="120" t="s">
        <v>176</v>
      </c>
      <c r="G131" s="59" t="s">
        <v>114</v>
      </c>
      <c r="I131" s="156" t="s">
        <v>171</v>
      </c>
      <c r="K131" s="20">
        <v>80.866163225296006</v>
      </c>
      <c r="M131" s="59" t="s">
        <v>115</v>
      </c>
      <c r="O131" s="168">
        <v>416.72</v>
      </c>
      <c r="Q131" s="142">
        <f>'Controles ACM'!$I$57</f>
        <v>0.26381359344076083</v>
      </c>
    </row>
    <row r="132" spans="2:17">
      <c r="B132" s="120" t="s">
        <v>177</v>
      </c>
      <c r="G132" s="59" t="s">
        <v>114</v>
      </c>
      <c r="I132" s="156" t="s">
        <v>171</v>
      </c>
      <c r="K132" s="20">
        <v>132.21310688597205</v>
      </c>
      <c r="M132" s="59" t="s">
        <v>115</v>
      </c>
      <c r="O132" s="168">
        <v>848.98</v>
      </c>
      <c r="Q132" s="142">
        <f>'Controles ACM'!$I$57</f>
        <v>0.26381359344076083</v>
      </c>
    </row>
    <row r="133" spans="2:17">
      <c r="B133" s="120" t="s">
        <v>178</v>
      </c>
      <c r="G133" s="59" t="s">
        <v>114</v>
      </c>
      <c r="I133" s="153" t="s">
        <v>179</v>
      </c>
      <c r="K133" s="20">
        <v>31.838151712680578</v>
      </c>
      <c r="M133" s="59" t="s">
        <v>115</v>
      </c>
      <c r="O133" s="168">
        <v>1270.99</v>
      </c>
      <c r="Q133" s="142">
        <f>'Controles ACM'!$I$57</f>
        <v>0.26381359344076083</v>
      </c>
    </row>
    <row r="134" spans="2:17">
      <c r="B134" s="120" t="s">
        <v>180</v>
      </c>
      <c r="G134" s="59" t="s">
        <v>114</v>
      </c>
      <c r="I134" s="153" t="s">
        <v>179</v>
      </c>
      <c r="K134" s="20">
        <v>91.755469808754796</v>
      </c>
      <c r="M134" s="59" t="s">
        <v>115</v>
      </c>
      <c r="O134" s="168">
        <v>1482.4</v>
      </c>
      <c r="Q134" s="142">
        <f>'Controles ACM'!$I$57</f>
        <v>0.26381359344076083</v>
      </c>
    </row>
    <row r="135" spans="2:17">
      <c r="B135" s="120" t="s">
        <v>181</v>
      </c>
      <c r="G135" s="59" t="s">
        <v>114</v>
      </c>
      <c r="I135" s="153" t="s">
        <v>179</v>
      </c>
      <c r="K135" s="20">
        <v>292.95594373809558</v>
      </c>
      <c r="M135" s="59" t="s">
        <v>115</v>
      </c>
      <c r="O135" s="168">
        <v>3827.51</v>
      </c>
      <c r="Q135" s="142">
        <f>'Controles ACM'!$I$57</f>
        <v>0.26381359344076083</v>
      </c>
    </row>
    <row r="136" spans="2:17">
      <c r="B136" s="120" t="s">
        <v>182</v>
      </c>
      <c r="G136" s="59" t="s">
        <v>114</v>
      </c>
      <c r="I136" s="154" t="s">
        <v>183</v>
      </c>
      <c r="K136" s="20">
        <v>50.047495772932962</v>
      </c>
      <c r="M136" s="59" t="s">
        <v>115</v>
      </c>
      <c r="O136" s="168">
        <v>10988.77</v>
      </c>
      <c r="Q136" s="142">
        <f>'Controles ACM'!$I$57</f>
        <v>0.26381359344076083</v>
      </c>
    </row>
    <row r="137" spans="2:17">
      <c r="B137" s="120" t="s">
        <v>184</v>
      </c>
      <c r="G137" s="59" t="s">
        <v>114</v>
      </c>
      <c r="I137" s="135" t="s">
        <v>168</v>
      </c>
      <c r="K137" s="20"/>
      <c r="M137" s="59" t="s">
        <v>115</v>
      </c>
      <c r="O137" s="168"/>
      <c r="Q137" s="142">
        <f>'Controles ACM'!$I$57</f>
        <v>0.26381359344076083</v>
      </c>
    </row>
    <row r="138" spans="2:17">
      <c r="B138" s="120" t="s">
        <v>168</v>
      </c>
      <c r="G138" s="59" t="s">
        <v>114</v>
      </c>
      <c r="I138" s="135" t="s">
        <v>168</v>
      </c>
      <c r="K138" s="20"/>
      <c r="M138" s="59" t="s">
        <v>115</v>
      </c>
      <c r="O138" s="168"/>
      <c r="Q138" s="142">
        <f>'Controles ACM'!$I$57</f>
        <v>0.26381359344076083</v>
      </c>
    </row>
    <row r="139" spans="2:17">
      <c r="B139" s="120" t="s">
        <v>168</v>
      </c>
      <c r="G139" s="59" t="s">
        <v>114</v>
      </c>
      <c r="I139" s="135" t="s">
        <v>168</v>
      </c>
      <c r="K139" s="20"/>
      <c r="M139" s="59" t="s">
        <v>115</v>
      </c>
      <c r="O139" s="168"/>
      <c r="Q139" s="142">
        <f>'Controles ACM'!$I$57</f>
        <v>0.26381359344076083</v>
      </c>
    </row>
    <row r="140" spans="2:17">
      <c r="B140" s="120" t="s">
        <v>168</v>
      </c>
      <c r="G140" s="59" t="s">
        <v>114</v>
      </c>
      <c r="I140" s="135" t="s">
        <v>168</v>
      </c>
      <c r="K140" s="20"/>
      <c r="M140" s="59" t="s">
        <v>115</v>
      </c>
      <c r="O140" s="168"/>
      <c r="Q140" s="142">
        <f>'Controles ACM'!$I$57</f>
        <v>0.26381359344076083</v>
      </c>
    </row>
    <row r="141" spans="2:17">
      <c r="B141" s="119" t="s">
        <v>168</v>
      </c>
      <c r="G141" s="59" t="s">
        <v>114</v>
      </c>
      <c r="I141" s="136" t="s">
        <v>168</v>
      </c>
      <c r="K141" s="19"/>
      <c r="M141" s="59" t="s">
        <v>115</v>
      </c>
      <c r="O141" s="168"/>
      <c r="Q141" s="142">
        <f>'Controles ACM'!$I$57</f>
        <v>0.26381359344076083</v>
      </c>
    </row>
    <row r="142" spans="2:17">
      <c r="B142" s="122"/>
      <c r="I142" s="21"/>
      <c r="K142" s="16"/>
      <c r="O142" s="169"/>
      <c r="Q142" s="142"/>
    </row>
    <row r="143" spans="2:17">
      <c r="B143" s="123" t="s">
        <v>185</v>
      </c>
      <c r="I143" s="21"/>
      <c r="K143" s="16"/>
      <c r="O143" s="169"/>
      <c r="Q143" s="142"/>
    </row>
    <row r="144" spans="2:17">
      <c r="B144" s="162" t="s">
        <v>182</v>
      </c>
      <c r="G144" s="59" t="s">
        <v>114</v>
      </c>
      <c r="I144" s="155" t="s">
        <v>186</v>
      </c>
      <c r="K144" s="47">
        <v>11292.439139784947</v>
      </c>
      <c r="M144" s="59" t="s">
        <v>187</v>
      </c>
      <c r="O144" s="168">
        <v>8.76</v>
      </c>
      <c r="Q144" s="142">
        <f>'Controles ACM'!$I$57</f>
        <v>0.26381359344076083</v>
      </c>
    </row>
    <row r="145" spans="2:17">
      <c r="B145" s="163" t="s">
        <v>168</v>
      </c>
      <c r="G145" s="59" t="s">
        <v>114</v>
      </c>
      <c r="I145" s="135" t="s">
        <v>168</v>
      </c>
      <c r="K145" s="20"/>
      <c r="M145" s="59" t="s">
        <v>187</v>
      </c>
      <c r="O145" s="168"/>
      <c r="Q145" s="142">
        <f>'Controles ACM'!$I$57</f>
        <v>0.26381359344076083</v>
      </c>
    </row>
    <row r="146" spans="2:17">
      <c r="B146" s="119" t="s">
        <v>168</v>
      </c>
      <c r="G146" s="59" t="s">
        <v>114</v>
      </c>
      <c r="I146" s="136" t="s">
        <v>168</v>
      </c>
      <c r="K146" s="2"/>
      <c r="M146" s="59" t="s">
        <v>187</v>
      </c>
      <c r="O146" s="168"/>
      <c r="Q146" s="142">
        <f>'Controles ACM'!$I$57</f>
        <v>0.26381359344076083</v>
      </c>
    </row>
    <row r="147" spans="2:17">
      <c r="B147" s="123"/>
      <c r="O147" s="6"/>
      <c r="Q147" s="142"/>
    </row>
    <row r="148" spans="2:17">
      <c r="B148" s="123" t="s">
        <v>188</v>
      </c>
      <c r="O148" s="6"/>
      <c r="Q148" s="142"/>
    </row>
    <row r="149" spans="2:17">
      <c r="B149" s="123"/>
      <c r="O149" s="6"/>
      <c r="Q149" s="142"/>
    </row>
    <row r="150" spans="2:17">
      <c r="B150" s="123" t="s">
        <v>189</v>
      </c>
      <c r="G150" s="59" t="s">
        <v>114</v>
      </c>
      <c r="I150" s="149" t="s">
        <v>159</v>
      </c>
      <c r="K150" s="56">
        <v>283</v>
      </c>
      <c r="M150" s="132" t="s">
        <v>190</v>
      </c>
      <c r="O150" s="168">
        <v>714</v>
      </c>
      <c r="Q150" s="142">
        <f>'Controles ACM'!$I$57</f>
        <v>0.26381359344076083</v>
      </c>
    </row>
    <row r="151" spans="2:17">
      <c r="I151" s="21"/>
      <c r="K151" s="16"/>
      <c r="O151" s="170"/>
      <c r="Q151" s="142"/>
    </row>
    <row r="152" spans="2:17">
      <c r="B152" s="123" t="s">
        <v>191</v>
      </c>
      <c r="I152" s="21"/>
      <c r="K152" s="16"/>
      <c r="O152" s="170"/>
      <c r="Q152" s="142"/>
    </row>
    <row r="153" spans="2:17">
      <c r="B153" s="5" t="s">
        <v>192</v>
      </c>
      <c r="G153" s="59" t="s">
        <v>114</v>
      </c>
      <c r="I153" s="150" t="s">
        <v>162</v>
      </c>
      <c r="K153" s="47">
        <v>895</v>
      </c>
      <c r="M153" s="132" t="s">
        <v>190</v>
      </c>
      <c r="O153" s="168">
        <v>1680</v>
      </c>
      <c r="Q153" s="142">
        <f>'Controles ACM'!$I$57</f>
        <v>0.26381359344076083</v>
      </c>
    </row>
    <row r="154" spans="2:17">
      <c r="B154" s="4" t="s">
        <v>193</v>
      </c>
      <c r="G154" s="59" t="s">
        <v>114</v>
      </c>
      <c r="I154" s="151" t="s">
        <v>164</v>
      </c>
      <c r="K154" s="20">
        <v>30</v>
      </c>
      <c r="M154" s="132" t="s">
        <v>190</v>
      </c>
      <c r="O154" s="168">
        <v>1781</v>
      </c>
      <c r="Q154" s="142">
        <f>'Controles ACM'!$I$57</f>
        <v>0.26381359344076083</v>
      </c>
    </row>
    <row r="155" spans="2:17">
      <c r="B155" s="4" t="s">
        <v>194</v>
      </c>
      <c r="G155" s="59" t="s">
        <v>114</v>
      </c>
      <c r="I155" s="151" t="s">
        <v>164</v>
      </c>
      <c r="K155" s="20">
        <v>8</v>
      </c>
      <c r="M155" s="132" t="s">
        <v>190</v>
      </c>
      <c r="O155" s="168">
        <v>2249</v>
      </c>
      <c r="Q155" s="142">
        <f>'Controles ACM'!$I$57</f>
        <v>0.26381359344076083</v>
      </c>
    </row>
    <row r="156" spans="2:17">
      <c r="B156" s="4" t="s">
        <v>195</v>
      </c>
      <c r="G156" s="59" t="s">
        <v>114</v>
      </c>
      <c r="I156" s="151" t="s">
        <v>164</v>
      </c>
      <c r="K156" s="20">
        <v>5</v>
      </c>
      <c r="M156" s="132" t="s">
        <v>190</v>
      </c>
      <c r="O156" s="168">
        <v>2550</v>
      </c>
      <c r="Q156" s="142">
        <f>'Controles ACM'!$I$57</f>
        <v>0.26381359344076083</v>
      </c>
    </row>
    <row r="157" spans="2:17">
      <c r="B157" s="120" t="s">
        <v>196</v>
      </c>
      <c r="G157" s="59" t="s">
        <v>114</v>
      </c>
      <c r="I157" s="151" t="s">
        <v>164</v>
      </c>
      <c r="K157" s="20">
        <v>3</v>
      </c>
      <c r="M157" s="132" t="s">
        <v>190</v>
      </c>
      <c r="O157" s="168">
        <v>2707</v>
      </c>
      <c r="Q157" s="142">
        <f>'Controles ACM'!$I$57</f>
        <v>0.26381359344076083</v>
      </c>
    </row>
    <row r="158" spans="2:17">
      <c r="B158" s="4"/>
      <c r="G158" s="59" t="s">
        <v>114</v>
      </c>
      <c r="I158" s="135" t="s">
        <v>168</v>
      </c>
      <c r="K158" s="20"/>
      <c r="M158" s="132" t="s">
        <v>190</v>
      </c>
      <c r="O158" s="125"/>
      <c r="Q158" s="142">
        <f>'Controles ACM'!$I$57</f>
        <v>0.26381359344076083</v>
      </c>
    </row>
    <row r="159" spans="2:17">
      <c r="B159" s="2"/>
      <c r="G159" s="59" t="s">
        <v>114</v>
      </c>
      <c r="I159" s="136" t="s">
        <v>168</v>
      </c>
      <c r="K159" s="19"/>
      <c r="M159" s="132" t="s">
        <v>190</v>
      </c>
      <c r="O159" s="125"/>
      <c r="Q159" s="142">
        <f>'Controles ACM'!$I$57</f>
        <v>0.26381359344076083</v>
      </c>
    </row>
    <row r="160" spans="2:17">
      <c r="I160" s="21"/>
      <c r="K160" s="16"/>
      <c r="M160" s="132"/>
      <c r="O160" s="26"/>
      <c r="Q160" s="142"/>
    </row>
    <row r="161" spans="2:17">
      <c r="B161" s="93" t="s">
        <v>197</v>
      </c>
      <c r="I161" s="21"/>
      <c r="K161" s="16"/>
      <c r="M161" s="132"/>
      <c r="O161" s="26"/>
      <c r="Q161" s="142"/>
    </row>
    <row r="162" spans="2:17">
      <c r="B162" s="5" t="s">
        <v>198</v>
      </c>
      <c r="G162" s="59" t="s">
        <v>114</v>
      </c>
      <c r="I162" s="152" t="s">
        <v>171</v>
      </c>
      <c r="K162" s="47">
        <v>1</v>
      </c>
      <c r="M162" s="132" t="s">
        <v>190</v>
      </c>
      <c r="O162" s="168">
        <v>8916</v>
      </c>
      <c r="Q162" s="142">
        <f>'Controles ACM'!$I$57</f>
        <v>0.26381359344076083</v>
      </c>
    </row>
    <row r="163" spans="2:17">
      <c r="B163" s="4" t="s">
        <v>199</v>
      </c>
      <c r="G163" s="59" t="s">
        <v>114</v>
      </c>
      <c r="I163" s="156" t="s">
        <v>171</v>
      </c>
      <c r="K163" s="20">
        <v>3</v>
      </c>
      <c r="M163" s="132" t="s">
        <v>190</v>
      </c>
      <c r="O163" s="168">
        <v>9521</v>
      </c>
      <c r="Q163" s="142">
        <f>'Controles ACM'!$I$57</f>
        <v>0.26381359344076083</v>
      </c>
    </row>
    <row r="164" spans="2:17">
      <c r="B164" s="120" t="s">
        <v>200</v>
      </c>
      <c r="G164" s="59" t="s">
        <v>114</v>
      </c>
      <c r="I164" s="156" t="s">
        <v>171</v>
      </c>
      <c r="K164" s="20">
        <v>4</v>
      </c>
      <c r="M164" s="132" t="s">
        <v>190</v>
      </c>
      <c r="O164" s="168">
        <v>9855</v>
      </c>
      <c r="Q164" s="142">
        <f>'Controles ACM'!$I$57</f>
        <v>0.26381359344076083</v>
      </c>
    </row>
    <row r="165" spans="2:17">
      <c r="B165" s="4" t="s">
        <v>201</v>
      </c>
      <c r="G165" s="59" t="s">
        <v>114</v>
      </c>
      <c r="I165" s="156" t="s">
        <v>171</v>
      </c>
      <c r="K165" s="20">
        <v>2</v>
      </c>
      <c r="M165" s="132" t="s">
        <v>190</v>
      </c>
      <c r="O165" s="168">
        <v>9855</v>
      </c>
      <c r="Q165" s="142">
        <f>'Controles ACM'!$I$57</f>
        <v>0.26381359344076083</v>
      </c>
    </row>
    <row r="166" spans="2:17">
      <c r="B166" s="120" t="s">
        <v>202</v>
      </c>
      <c r="G166" s="59" t="s">
        <v>114</v>
      </c>
      <c r="I166" s="156" t="s">
        <v>171</v>
      </c>
      <c r="K166" s="20">
        <v>0</v>
      </c>
      <c r="M166" s="132" t="s">
        <v>190</v>
      </c>
      <c r="O166" s="168">
        <v>12938</v>
      </c>
      <c r="Q166" s="142">
        <f>'Controles ACM'!$I$57</f>
        <v>0.26381359344076083</v>
      </c>
    </row>
    <row r="167" spans="2:17">
      <c r="B167" s="4" t="s">
        <v>203</v>
      </c>
      <c r="G167" s="59" t="s">
        <v>114</v>
      </c>
      <c r="I167" s="156" t="s">
        <v>171</v>
      </c>
      <c r="K167" s="20">
        <v>0</v>
      </c>
      <c r="M167" s="132" t="s">
        <v>190</v>
      </c>
      <c r="O167" s="168">
        <v>12938</v>
      </c>
      <c r="Q167" s="142">
        <f>'Controles ACM'!$I$57</f>
        <v>0.26381359344076083</v>
      </c>
    </row>
    <row r="168" spans="2:17">
      <c r="B168" s="4" t="s">
        <v>204</v>
      </c>
      <c r="G168" s="59" t="s">
        <v>114</v>
      </c>
      <c r="I168" s="156" t="s">
        <v>171</v>
      </c>
      <c r="K168" s="20">
        <v>2</v>
      </c>
      <c r="M168" s="132" t="s">
        <v>190</v>
      </c>
      <c r="O168" s="168">
        <v>23694</v>
      </c>
      <c r="Q168" s="142">
        <f>'Controles ACM'!$I$57</f>
        <v>0.26381359344076083</v>
      </c>
    </row>
    <row r="169" spans="2:17">
      <c r="B169" s="4" t="s">
        <v>205</v>
      </c>
      <c r="G169" s="59" t="s">
        <v>114</v>
      </c>
      <c r="I169" s="157" t="s">
        <v>206</v>
      </c>
      <c r="K169" s="20">
        <v>1</v>
      </c>
      <c r="M169" s="132" t="s">
        <v>190</v>
      </c>
      <c r="O169" s="168">
        <v>26545</v>
      </c>
      <c r="Q169" s="142">
        <f>'Controles ACM'!$I$57</f>
        <v>0.26381359344076083</v>
      </c>
    </row>
    <row r="170" spans="2:17">
      <c r="B170" s="4" t="s">
        <v>207</v>
      </c>
      <c r="G170" s="59" t="s">
        <v>114</v>
      </c>
      <c r="I170" s="157" t="s">
        <v>206</v>
      </c>
      <c r="K170" s="20">
        <v>0</v>
      </c>
      <c r="M170" s="132" t="s">
        <v>190</v>
      </c>
      <c r="O170" s="168">
        <v>41496</v>
      </c>
      <c r="Q170" s="142">
        <f>'Controles ACM'!$I$57</f>
        <v>0.26381359344076083</v>
      </c>
    </row>
    <row r="171" spans="2:17">
      <c r="B171" s="4" t="s">
        <v>208</v>
      </c>
      <c r="G171" s="59" t="s">
        <v>114</v>
      </c>
      <c r="I171" s="153" t="s">
        <v>209</v>
      </c>
      <c r="K171" s="20">
        <v>1</v>
      </c>
      <c r="M171" s="132" t="s">
        <v>190</v>
      </c>
      <c r="O171" s="168">
        <v>118120</v>
      </c>
      <c r="Q171" s="142">
        <f>'Controles ACM'!$I$57</f>
        <v>0.26381359344076083</v>
      </c>
    </row>
    <row r="172" spans="2:17">
      <c r="B172" s="4" t="s">
        <v>210</v>
      </c>
      <c r="G172" s="59" t="s">
        <v>114</v>
      </c>
      <c r="I172" s="154" t="s">
        <v>183</v>
      </c>
      <c r="K172" s="20">
        <v>0</v>
      </c>
      <c r="M172" s="132" t="s">
        <v>190</v>
      </c>
      <c r="O172" s="168">
        <v>359465</v>
      </c>
      <c r="Q172" s="142">
        <f>'Controles ACM'!$I$57</f>
        <v>0.26381359344076083</v>
      </c>
    </row>
    <row r="173" spans="2:17">
      <c r="B173" s="4"/>
      <c r="G173" s="59" t="s">
        <v>114</v>
      </c>
      <c r="I173" s="135" t="s">
        <v>168</v>
      </c>
      <c r="K173" s="20"/>
      <c r="M173" s="132" t="s">
        <v>190</v>
      </c>
      <c r="O173" s="125"/>
      <c r="Q173" s="142">
        <f>'Controles ACM'!$I$57</f>
        <v>0.26381359344076083</v>
      </c>
    </row>
    <row r="174" spans="2:17">
      <c r="B174" s="4"/>
      <c r="G174" s="59" t="s">
        <v>114</v>
      </c>
      <c r="I174" s="135" t="s">
        <v>168</v>
      </c>
      <c r="K174" s="20"/>
      <c r="M174" s="132" t="s">
        <v>190</v>
      </c>
      <c r="O174" s="125"/>
      <c r="Q174" s="142">
        <f>'Controles ACM'!$I$57</f>
        <v>0.26381359344076083</v>
      </c>
    </row>
    <row r="175" spans="2:17">
      <c r="B175" s="4"/>
      <c r="G175" s="59" t="s">
        <v>114</v>
      </c>
      <c r="I175" s="135" t="s">
        <v>168</v>
      </c>
      <c r="K175" s="20"/>
      <c r="M175" s="132" t="s">
        <v>190</v>
      </c>
      <c r="O175" s="125"/>
      <c r="Q175" s="142">
        <f>'Controles ACM'!$I$57</f>
        <v>0.26381359344076083</v>
      </c>
    </row>
    <row r="176" spans="2:17">
      <c r="B176" s="4"/>
      <c r="G176" s="59" t="s">
        <v>114</v>
      </c>
      <c r="I176" s="135" t="s">
        <v>168</v>
      </c>
      <c r="K176" s="20"/>
      <c r="M176" s="132" t="s">
        <v>190</v>
      </c>
      <c r="O176" s="125"/>
      <c r="Q176" s="142">
        <f>'Controles ACM'!$I$57</f>
        <v>0.26381359344076083</v>
      </c>
    </row>
    <row r="177" spans="2:17">
      <c r="B177" s="2"/>
      <c r="G177" s="59" t="s">
        <v>114</v>
      </c>
      <c r="I177" s="136" t="s">
        <v>168</v>
      </c>
      <c r="K177" s="19"/>
      <c r="M177" s="132" t="s">
        <v>190</v>
      </c>
      <c r="O177" s="125"/>
      <c r="Q177" s="142">
        <f>'Controles ACM'!$I$57</f>
        <v>0.26381359344076083</v>
      </c>
    </row>
    <row r="178" spans="2:17">
      <c r="B178" s="123"/>
      <c r="I178" s="21"/>
      <c r="K178" s="16"/>
      <c r="M178" s="132"/>
      <c r="O178" s="26"/>
      <c r="Q178" s="142"/>
    </row>
    <row r="179" spans="2:17">
      <c r="B179" s="93" t="s">
        <v>211</v>
      </c>
      <c r="I179" s="21"/>
      <c r="K179" s="16"/>
      <c r="M179" s="132"/>
      <c r="O179" s="26"/>
      <c r="P179" s="3"/>
      <c r="Q179" s="144"/>
    </row>
    <row r="180" spans="2:17">
      <c r="B180" s="5" t="s">
        <v>212</v>
      </c>
      <c r="G180" s="59" t="s">
        <v>114</v>
      </c>
      <c r="I180" s="158" t="s">
        <v>213</v>
      </c>
      <c r="K180" s="47">
        <v>0</v>
      </c>
      <c r="M180" s="132" t="s">
        <v>214</v>
      </c>
      <c r="O180" s="125">
        <v>36</v>
      </c>
      <c r="Q180" s="142">
        <f>'Controles ACM'!$I$57</f>
        <v>0.26381359344076083</v>
      </c>
    </row>
    <row r="181" spans="2:17">
      <c r="B181" s="4" t="s">
        <v>192</v>
      </c>
      <c r="G181" s="59" t="s">
        <v>114</v>
      </c>
      <c r="I181" s="159" t="s">
        <v>215</v>
      </c>
      <c r="K181" s="20">
        <v>666</v>
      </c>
      <c r="M181" s="132" t="s">
        <v>214</v>
      </c>
      <c r="O181" s="125">
        <v>52</v>
      </c>
      <c r="Q181" s="142">
        <f>'Controles ACM'!$I$57</f>
        <v>0.26381359344076083</v>
      </c>
    </row>
    <row r="182" spans="2:17">
      <c r="B182" s="4" t="s">
        <v>193</v>
      </c>
      <c r="G182" s="59" t="s">
        <v>114</v>
      </c>
      <c r="I182" s="151" t="s">
        <v>216</v>
      </c>
      <c r="K182" s="20">
        <v>25</v>
      </c>
      <c r="M182" s="132" t="s">
        <v>214</v>
      </c>
      <c r="O182" s="125">
        <v>52</v>
      </c>
      <c r="Q182" s="142">
        <f>'Controles ACM'!$I$57</f>
        <v>0.26381359344076083</v>
      </c>
    </row>
    <row r="183" spans="2:17">
      <c r="B183" s="4" t="s">
        <v>194</v>
      </c>
      <c r="G183" s="59" t="s">
        <v>114</v>
      </c>
      <c r="I183" s="151" t="s">
        <v>216</v>
      </c>
      <c r="K183" s="20">
        <v>50</v>
      </c>
      <c r="M183" s="132" t="s">
        <v>214</v>
      </c>
      <c r="O183" s="125">
        <v>62</v>
      </c>
      <c r="Q183" s="142">
        <f>'Controles ACM'!$I$57</f>
        <v>0.26381359344076083</v>
      </c>
    </row>
    <row r="184" spans="2:17">
      <c r="B184" s="4" t="s">
        <v>195</v>
      </c>
      <c r="G184" s="59" t="s">
        <v>114</v>
      </c>
      <c r="I184" s="151" t="s">
        <v>216</v>
      </c>
      <c r="K184" s="20">
        <v>40</v>
      </c>
      <c r="M184" s="132" t="s">
        <v>214</v>
      </c>
      <c r="O184" s="125">
        <v>62</v>
      </c>
      <c r="Q184" s="142">
        <f>'Controles ACM'!$I$57</f>
        <v>0.26381359344076083</v>
      </c>
    </row>
    <row r="185" spans="2:17">
      <c r="B185" s="4" t="s">
        <v>196</v>
      </c>
      <c r="G185" s="59" t="s">
        <v>114</v>
      </c>
      <c r="I185" s="151" t="s">
        <v>216</v>
      </c>
      <c r="K185" s="20">
        <v>50</v>
      </c>
      <c r="M185" s="132" t="s">
        <v>214</v>
      </c>
      <c r="O185" s="125">
        <v>62</v>
      </c>
      <c r="Q185" s="142">
        <f>'Controles ACM'!$I$57</f>
        <v>0.26381359344076083</v>
      </c>
    </row>
    <row r="186" spans="2:17">
      <c r="B186" s="4" t="s">
        <v>198</v>
      </c>
      <c r="G186" s="59" t="s">
        <v>114</v>
      </c>
      <c r="I186" s="156" t="s">
        <v>217</v>
      </c>
      <c r="K186" s="20">
        <v>55</v>
      </c>
      <c r="M186" s="132" t="s">
        <v>214</v>
      </c>
      <c r="O186" s="125">
        <v>72</v>
      </c>
      <c r="Q186" s="142">
        <f>'Controles ACM'!$I$57</f>
        <v>0.26381359344076083</v>
      </c>
    </row>
    <row r="187" spans="2:17">
      <c r="B187" s="4" t="s">
        <v>199</v>
      </c>
      <c r="G187" s="59" t="s">
        <v>114</v>
      </c>
      <c r="I187" s="156" t="s">
        <v>217</v>
      </c>
      <c r="K187" s="20">
        <v>325</v>
      </c>
      <c r="M187" s="132" t="s">
        <v>214</v>
      </c>
      <c r="O187" s="125">
        <v>121</v>
      </c>
      <c r="Q187" s="142">
        <f>'Controles ACM'!$I$57</f>
        <v>0.26381359344076083</v>
      </c>
    </row>
    <row r="188" spans="2:17">
      <c r="B188" s="4" t="s">
        <v>200</v>
      </c>
      <c r="G188" s="59" t="s">
        <v>114</v>
      </c>
      <c r="I188" s="156" t="s">
        <v>217</v>
      </c>
      <c r="K188" s="20">
        <v>477</v>
      </c>
      <c r="M188" s="132" t="s">
        <v>214</v>
      </c>
      <c r="O188" s="125">
        <v>138</v>
      </c>
      <c r="Q188" s="142">
        <f>'Controles ACM'!$I$57</f>
        <v>0.26381359344076083</v>
      </c>
    </row>
    <row r="189" spans="2:17">
      <c r="B189" s="4" t="s">
        <v>201</v>
      </c>
      <c r="G189" s="59" t="s">
        <v>114</v>
      </c>
      <c r="I189" s="156" t="s">
        <v>217</v>
      </c>
      <c r="K189" s="20">
        <v>200</v>
      </c>
      <c r="M189" s="132" t="s">
        <v>214</v>
      </c>
      <c r="O189" s="125">
        <v>216</v>
      </c>
      <c r="Q189" s="142">
        <f>'Controles ACM'!$I$57</f>
        <v>0.26381359344076083</v>
      </c>
    </row>
    <row r="190" spans="2:17">
      <c r="B190" s="4" t="s">
        <v>202</v>
      </c>
      <c r="G190" s="59" t="s">
        <v>114</v>
      </c>
      <c r="I190" s="156" t="s">
        <v>217</v>
      </c>
      <c r="K190" s="20">
        <v>0</v>
      </c>
      <c r="M190" s="132" t="s">
        <v>214</v>
      </c>
      <c r="O190" s="125">
        <v>289</v>
      </c>
      <c r="Q190" s="142">
        <f>'Controles ACM'!$I$57</f>
        <v>0.26381359344076083</v>
      </c>
    </row>
    <row r="191" spans="2:17">
      <c r="B191" s="4" t="s">
        <v>203</v>
      </c>
      <c r="G191" s="59" t="s">
        <v>114</v>
      </c>
      <c r="I191" s="156" t="s">
        <v>217</v>
      </c>
      <c r="K191" s="20">
        <v>0</v>
      </c>
      <c r="M191" s="132" t="s">
        <v>214</v>
      </c>
      <c r="O191" s="125">
        <v>289</v>
      </c>
      <c r="Q191" s="142">
        <f>'Controles ACM'!$I$57</f>
        <v>0.26381359344076083</v>
      </c>
    </row>
    <row r="192" spans="2:17">
      <c r="B192" s="4" t="s">
        <v>204</v>
      </c>
      <c r="G192" s="59" t="s">
        <v>114</v>
      </c>
      <c r="I192" s="156" t="s">
        <v>217</v>
      </c>
      <c r="K192" s="20">
        <v>5</v>
      </c>
      <c r="M192" s="132" t="s">
        <v>214</v>
      </c>
      <c r="O192" s="125">
        <v>607</v>
      </c>
      <c r="Q192" s="142">
        <f>'Controles ACM'!$I$57</f>
        <v>0.26381359344076083</v>
      </c>
    </row>
    <row r="193" spans="2:17">
      <c r="B193" s="4" t="s">
        <v>205</v>
      </c>
      <c r="G193" s="59" t="s">
        <v>114</v>
      </c>
      <c r="I193" s="157" t="s">
        <v>218</v>
      </c>
      <c r="K193" s="20">
        <v>0</v>
      </c>
      <c r="M193" s="132" t="s">
        <v>214</v>
      </c>
      <c r="O193" s="125">
        <v>643</v>
      </c>
      <c r="Q193" s="142">
        <f>'Controles ACM'!$I$57</f>
        <v>0.26381359344076083</v>
      </c>
    </row>
    <row r="194" spans="2:17">
      <c r="B194" s="120" t="s">
        <v>207</v>
      </c>
      <c r="G194" s="59" t="s">
        <v>114</v>
      </c>
      <c r="I194" s="157" t="s">
        <v>218</v>
      </c>
      <c r="K194" s="20">
        <v>0</v>
      </c>
      <c r="M194" s="132" t="s">
        <v>214</v>
      </c>
      <c r="O194" s="125">
        <v>1103</v>
      </c>
      <c r="Q194" s="142">
        <f>'Controles ACM'!$I$57</f>
        <v>0.26381359344076083</v>
      </c>
    </row>
    <row r="195" spans="2:17">
      <c r="B195" s="120" t="s">
        <v>208</v>
      </c>
      <c r="G195" s="59" t="s">
        <v>114</v>
      </c>
      <c r="I195" s="153" t="s">
        <v>219</v>
      </c>
      <c r="K195" s="20">
        <v>150</v>
      </c>
      <c r="M195" s="132" t="s">
        <v>214</v>
      </c>
      <c r="O195" s="125">
        <v>260</v>
      </c>
      <c r="Q195" s="142">
        <f>'Controles ACM'!$I$57</f>
        <v>0.26381359344076083</v>
      </c>
    </row>
    <row r="196" spans="2:17">
      <c r="B196" s="4" t="s">
        <v>220</v>
      </c>
      <c r="G196" s="59" t="s">
        <v>114</v>
      </c>
      <c r="I196" s="154" t="s">
        <v>183</v>
      </c>
      <c r="K196" s="20">
        <v>0</v>
      </c>
      <c r="M196" s="132" t="s">
        <v>214</v>
      </c>
      <c r="O196" s="125">
        <v>269</v>
      </c>
      <c r="Q196" s="142">
        <f>'Controles ACM'!$I$57</f>
        <v>0.26381359344076083</v>
      </c>
    </row>
    <row r="197" spans="2:17">
      <c r="B197" s="120"/>
      <c r="G197" s="59" t="s">
        <v>114</v>
      </c>
      <c r="I197" s="20"/>
      <c r="K197" s="20"/>
      <c r="M197" s="132" t="s">
        <v>214</v>
      </c>
      <c r="O197" s="125"/>
      <c r="Q197" s="142">
        <f>'Controles ACM'!$I$57</f>
        <v>0.26381359344076083</v>
      </c>
    </row>
    <row r="198" spans="2:17">
      <c r="B198" s="119"/>
      <c r="G198" s="59" t="s">
        <v>114</v>
      </c>
      <c r="I198" s="19"/>
      <c r="K198" s="19"/>
      <c r="M198" s="132" t="s">
        <v>214</v>
      </c>
      <c r="O198" s="125"/>
      <c r="Q198" s="142">
        <f>'Controles ACM'!$I$57</f>
        <v>0.26381359344076083</v>
      </c>
    </row>
    <row r="199" spans="2:17">
      <c r="K199" s="3"/>
      <c r="M199" s="132"/>
      <c r="O199" s="3"/>
    </row>
    <row r="203" spans="2:17">
      <c r="K203" s="118"/>
    </row>
  </sheetData>
  <conditionalFormatting sqref="D11:D12">
    <cfRule type="containsText" dxfId="12" priority="1" operator="containsText" text="niet">
      <formula>NOT(ISERROR(SEARCH("niet",D11)))</formula>
    </cfRule>
    <cfRule type="endsWith" dxfId="11" priority="2" operator="endsWith" text="Voldoet">
      <formula>RIGHT(D11,LEN("Voldoet"))="Voldoet"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3B52-785D-43F4-8EC2-6F05F261059C}">
  <sheetPr>
    <tabColor rgb="FFCCFFCC"/>
  </sheetPr>
  <dimension ref="B2:I29"/>
  <sheetViews>
    <sheetView showGridLines="0" zoomScale="85" zoomScaleNormal="85" workbookViewId="0">
      <pane xSplit="6" ySplit="9" topLeftCell="G10" activePane="bottomRight" state="frozen"/>
      <selection pane="topRight" activeCell="G10" sqref="G10"/>
      <selection pane="bottomLeft" activeCell="G10" sqref="G10"/>
      <selection pane="bottomRight" activeCell="G10" sqref="G10"/>
    </sheetView>
  </sheetViews>
  <sheetFormatPr defaultColWidth="9.109375" defaultRowHeight="13.2"/>
  <cols>
    <col min="1" max="1" width="4" style="59" customWidth="1"/>
    <col min="2" max="2" width="41.44140625" style="59" customWidth="1"/>
    <col min="3" max="5" width="4.5546875" style="59" customWidth="1"/>
    <col min="6" max="6" width="13.6640625" style="59" customWidth="1"/>
    <col min="7" max="7" width="95.6640625" style="59" bestFit="1" customWidth="1"/>
    <col min="8" max="8" width="12.5546875" style="59" customWidth="1"/>
    <col min="9" max="9" width="14.33203125" style="59" customWidth="1"/>
    <col min="10" max="16" width="12.5546875" style="59" customWidth="1"/>
    <col min="17" max="17" width="2.6640625" style="59" customWidth="1"/>
    <col min="18" max="18" width="17.109375" style="59" customWidth="1"/>
    <col min="19" max="19" width="2.6640625" style="59" customWidth="1"/>
    <col min="20" max="20" width="13.6640625" style="59" customWidth="1"/>
    <col min="21" max="21" width="2.6640625" style="59" customWidth="1"/>
    <col min="22" max="36" width="13.6640625" style="59" customWidth="1"/>
    <col min="37" max="16384" width="9.109375" style="59"/>
  </cols>
  <sheetData>
    <row r="2" spans="2:9" s="84" customFormat="1" ht="17.399999999999999">
      <c r="B2" s="130" t="s">
        <v>221</v>
      </c>
    </row>
    <row r="4" spans="2:9">
      <c r="B4" s="93" t="s">
        <v>34</v>
      </c>
    </row>
    <row r="5" spans="2:9">
      <c r="B5" s="172" t="s">
        <v>222</v>
      </c>
      <c r="C5" s="172"/>
      <c r="D5" s="172"/>
      <c r="E5" s="172"/>
      <c r="F5" s="172"/>
      <c r="G5" s="172"/>
    </row>
    <row r="6" spans="2:9">
      <c r="B6" s="172" t="s">
        <v>223</v>
      </c>
      <c r="C6" s="172"/>
      <c r="D6" s="172"/>
      <c r="E6" s="172"/>
      <c r="F6" s="172"/>
      <c r="G6" s="172"/>
    </row>
    <row r="8" spans="2:9" s="116" customFormat="1">
      <c r="B8" s="116" t="s">
        <v>224</v>
      </c>
    </row>
    <row r="11" spans="2:9" s="116" customFormat="1">
      <c r="B11" s="116" t="s">
        <v>225</v>
      </c>
      <c r="I11" s="116" t="s">
        <v>226</v>
      </c>
    </row>
    <row r="13" spans="2:9">
      <c r="B13" s="123" t="s">
        <v>227</v>
      </c>
      <c r="G13" s="93" t="s">
        <v>228</v>
      </c>
    </row>
    <row r="14" spans="2:9">
      <c r="B14" s="83" t="s">
        <v>112</v>
      </c>
      <c r="C14" s="82"/>
      <c r="D14" s="82"/>
      <c r="E14" s="82"/>
      <c r="F14" s="82"/>
      <c r="G14" s="81" t="s">
        <v>353</v>
      </c>
    </row>
    <row r="15" spans="2:9">
      <c r="B15" s="80" t="s">
        <v>229</v>
      </c>
      <c r="G15" s="79" t="s">
        <v>354</v>
      </c>
    </row>
    <row r="16" spans="2:9">
      <c r="B16" s="80" t="s">
        <v>123</v>
      </c>
      <c r="G16" s="79" t="s">
        <v>354</v>
      </c>
    </row>
    <row r="17" spans="2:7">
      <c r="B17" s="80" t="s">
        <v>230</v>
      </c>
      <c r="G17" s="79"/>
    </row>
    <row r="18" spans="2:7">
      <c r="B18" s="80" t="s">
        <v>125</v>
      </c>
      <c r="G18" s="79" t="s">
        <v>355</v>
      </c>
    </row>
    <row r="19" spans="2:7">
      <c r="B19" s="78" t="s">
        <v>231</v>
      </c>
      <c r="C19" s="77"/>
      <c r="D19" s="77"/>
      <c r="E19" s="77"/>
      <c r="F19" s="77"/>
      <c r="G19" s="76"/>
    </row>
    <row r="21" spans="2:7">
      <c r="B21" s="83" t="s">
        <v>232</v>
      </c>
      <c r="C21" s="82"/>
      <c r="D21" s="82"/>
      <c r="E21" s="82"/>
      <c r="F21" s="82"/>
      <c r="G21" s="81" t="s">
        <v>354</v>
      </c>
    </row>
    <row r="22" spans="2:7">
      <c r="B22" s="80" t="s">
        <v>233</v>
      </c>
      <c r="G22" s="79" t="s">
        <v>356</v>
      </c>
    </row>
    <row r="23" spans="2:7">
      <c r="B23" s="78" t="s">
        <v>134</v>
      </c>
      <c r="C23" s="77"/>
      <c r="D23" s="77"/>
      <c r="E23" s="77"/>
      <c r="F23" s="77"/>
      <c r="G23" s="76" t="s">
        <v>357</v>
      </c>
    </row>
    <row r="25" spans="2:7">
      <c r="B25" s="75" t="s">
        <v>136</v>
      </c>
      <c r="C25" s="74"/>
      <c r="D25" s="74"/>
      <c r="E25" s="74"/>
      <c r="F25" s="74"/>
      <c r="G25" s="73" t="s">
        <v>358</v>
      </c>
    </row>
    <row r="27" spans="2:7">
      <c r="G27" s="59" t="s">
        <v>359</v>
      </c>
    </row>
    <row r="28" spans="2:7">
      <c r="G28" s="59" t="s">
        <v>360</v>
      </c>
    </row>
    <row r="29" spans="2:7">
      <c r="G29" s="59" t="s">
        <v>361</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B9EA-591E-4FF7-A701-D1C80E7BD650}">
  <sheetPr>
    <tabColor rgb="FFCCFFCC"/>
  </sheetPr>
  <dimension ref="B2:I61"/>
  <sheetViews>
    <sheetView showGridLines="0" zoomScale="85" zoomScaleNormal="85" workbookViewId="0">
      <pane xSplit="2" ySplit="10" topLeftCell="C11" activePane="bottomRight" state="frozen"/>
      <selection pane="topRight" activeCell="G10" sqref="G10"/>
      <selection pane="bottomLeft" activeCell="G10" sqref="G10"/>
      <selection pane="bottomRight" activeCell="C11" sqref="C11"/>
    </sheetView>
  </sheetViews>
  <sheetFormatPr defaultColWidth="9.109375" defaultRowHeight="13.2"/>
  <cols>
    <col min="1" max="1" width="4" style="59" customWidth="1"/>
    <col min="2" max="2" width="41.44140625" style="59" customWidth="1"/>
    <col min="3" max="3" width="16.88671875" style="59" bestFit="1" customWidth="1"/>
    <col min="4" max="5" width="13.6640625" style="59" customWidth="1"/>
    <col min="6" max="6" width="11" style="59" bestFit="1" customWidth="1"/>
    <col min="7" max="7" width="11" style="59" customWidth="1"/>
    <col min="8" max="8" width="12.5546875" style="59" customWidth="1"/>
    <col min="9" max="9" width="26.6640625" style="59" bestFit="1" customWidth="1"/>
    <col min="10" max="17" width="12.5546875" style="59" customWidth="1"/>
    <col min="18" max="18" width="2.6640625" style="59" customWidth="1"/>
    <col min="19" max="19" width="17.109375" style="59" customWidth="1"/>
    <col min="20" max="20" width="2.6640625" style="59" customWidth="1"/>
    <col min="21" max="21" width="13.6640625" style="59" customWidth="1"/>
    <col min="22" max="22" width="2.6640625" style="59" customWidth="1"/>
    <col min="23" max="37" width="13.6640625" style="59" customWidth="1"/>
    <col min="38" max="16384" width="9.109375" style="59"/>
  </cols>
  <sheetData>
    <row r="2" spans="2:9" s="84" customFormat="1" ht="17.399999999999999">
      <c r="B2" s="130" t="s">
        <v>234</v>
      </c>
    </row>
    <row r="4" spans="2:9">
      <c r="B4" s="93" t="s">
        <v>34</v>
      </c>
    </row>
    <row r="5" spans="2:9" ht="26.25" customHeight="1">
      <c r="B5" s="172" t="s">
        <v>235</v>
      </c>
      <c r="C5" s="172"/>
      <c r="D5" s="172"/>
      <c r="E5" s="172"/>
      <c r="F5" s="172"/>
      <c r="G5" s="172"/>
      <c r="H5" s="172"/>
      <c r="I5" s="172"/>
    </row>
    <row r="7" spans="2:9" ht="64.5" customHeight="1">
      <c r="B7" s="172" t="s">
        <v>236</v>
      </c>
      <c r="C7" s="172"/>
      <c r="D7" s="172"/>
      <c r="E7" s="172"/>
      <c r="F7" s="172"/>
      <c r="G7" s="172"/>
      <c r="H7" s="172"/>
      <c r="I7" s="172"/>
    </row>
    <row r="8" spans="2:9">
      <c r="C8" s="72"/>
    </row>
    <row r="9" spans="2:9" s="116" customFormat="1">
      <c r="B9" s="116" t="s">
        <v>224</v>
      </c>
      <c r="C9" s="116" t="s">
        <v>237</v>
      </c>
      <c r="D9" s="116" t="s">
        <v>238</v>
      </c>
      <c r="E9" s="116" t="s">
        <v>239</v>
      </c>
      <c r="F9" s="116" t="s">
        <v>240</v>
      </c>
      <c r="G9" s="116" t="s">
        <v>241</v>
      </c>
      <c r="I9" s="116" t="s">
        <v>242</v>
      </c>
    </row>
    <row r="11" spans="2:9">
      <c r="B11" s="161"/>
      <c r="C11" s="161"/>
      <c r="D11" s="161"/>
      <c r="E11" s="161"/>
      <c r="F11" s="161"/>
      <c r="G11" s="161"/>
      <c r="H11" s="161"/>
      <c r="I11" s="161"/>
    </row>
    <row r="12" spans="2:9" s="116" customFormat="1">
      <c r="B12" s="116" t="s">
        <v>243</v>
      </c>
    </row>
    <row r="14" spans="2:9">
      <c r="B14" s="123" t="s">
        <v>243</v>
      </c>
    </row>
    <row r="15" spans="2:9">
      <c r="B15" s="164" t="str">
        <f>Tarievenvoorstel!B150</f>
        <v>EAV t/m 1*6A (per aansluiting)</v>
      </c>
      <c r="C15" s="164">
        <f>Tarievenvoorstel!O150</f>
        <v>714</v>
      </c>
      <c r="D15" s="71">
        <v>417.64</v>
      </c>
      <c r="E15" s="71">
        <v>182.46</v>
      </c>
      <c r="F15" s="71">
        <v>113.9</v>
      </c>
      <c r="G15" s="70">
        <f>C15-D15-E15-F15</f>
        <v>0</v>
      </c>
      <c r="I15" s="71"/>
    </row>
    <row r="16" spans="2:9">
      <c r="B16" s="64" t="str">
        <f>Tarievenvoorstel!B153</f>
        <v>≤3*25A + ≤1*80A</v>
      </c>
      <c r="C16" s="64">
        <f>Tarievenvoorstel!O153</f>
        <v>1680</v>
      </c>
      <c r="D16" s="69">
        <v>373.33</v>
      </c>
      <c r="E16" s="69">
        <v>373.33</v>
      </c>
      <c r="F16" s="69">
        <v>933.34000000000015</v>
      </c>
      <c r="G16" s="68">
        <f t="shared" ref="G16:G38" si="0">C16-D16-E16-F16</f>
        <v>0</v>
      </c>
      <c r="I16" s="69"/>
    </row>
    <row r="17" spans="2:9">
      <c r="B17" s="64" t="str">
        <f>Tarievenvoorstel!B154</f>
        <v>&gt;3*25A ≤ 3*35A</v>
      </c>
      <c r="C17" s="64">
        <f>Tarievenvoorstel!O154</f>
        <v>1781</v>
      </c>
      <c r="D17" s="69">
        <v>365.96</v>
      </c>
      <c r="E17" s="69">
        <v>500.14</v>
      </c>
      <c r="F17" s="69">
        <v>914.9</v>
      </c>
      <c r="G17" s="68">
        <f t="shared" si="0"/>
        <v>0</v>
      </c>
      <c r="I17" s="69"/>
    </row>
    <row r="18" spans="2:9">
      <c r="B18" s="64" t="str">
        <f>Tarievenvoorstel!B155</f>
        <v>&gt;3*35A ≤ 3*50A</v>
      </c>
      <c r="C18" s="64">
        <f>Tarievenvoorstel!O155</f>
        <v>2249</v>
      </c>
      <c r="D18" s="69">
        <v>637.37</v>
      </c>
      <c r="E18" s="69">
        <v>610.04999999999995</v>
      </c>
      <c r="F18" s="69">
        <v>1001.5800000000002</v>
      </c>
      <c r="G18" s="68">
        <f t="shared" si="0"/>
        <v>0</v>
      </c>
      <c r="I18" s="69"/>
    </row>
    <row r="19" spans="2:9">
      <c r="B19" s="64" t="str">
        <f>Tarievenvoorstel!B156</f>
        <v>&gt;3*50A ≤ 3*63A</v>
      </c>
      <c r="C19" s="64">
        <f>Tarievenvoorstel!O156</f>
        <v>2550</v>
      </c>
      <c r="D19" s="69">
        <v>722.67</v>
      </c>
      <c r="E19" s="69">
        <v>691.7</v>
      </c>
      <c r="F19" s="69">
        <v>1135.6299999999999</v>
      </c>
      <c r="G19" s="68">
        <f t="shared" si="0"/>
        <v>0</v>
      </c>
      <c r="I19" s="69"/>
    </row>
    <row r="20" spans="2:9">
      <c r="B20" s="64" t="str">
        <f>Tarievenvoorstel!B157</f>
        <v>&gt;3*63A ≤ 3*80A</v>
      </c>
      <c r="C20" s="64">
        <f>Tarievenvoorstel!O157</f>
        <v>2707</v>
      </c>
      <c r="D20" s="69">
        <v>767.17</v>
      </c>
      <c r="E20" s="69">
        <v>734.29</v>
      </c>
      <c r="F20" s="69">
        <v>1205.54</v>
      </c>
      <c r="G20" s="68">
        <f t="shared" si="0"/>
        <v>0</v>
      </c>
      <c r="I20" s="69"/>
    </row>
    <row r="21" spans="2:9">
      <c r="B21" s="64">
        <f>Tarievenvoorstel!B158</f>
        <v>0</v>
      </c>
      <c r="C21" s="64">
        <f>Tarievenvoorstel!O158</f>
        <v>0</v>
      </c>
      <c r="D21" s="69"/>
      <c r="E21" s="69"/>
      <c r="F21" s="69"/>
      <c r="G21" s="68">
        <f t="shared" si="0"/>
        <v>0</v>
      </c>
      <c r="I21" s="69"/>
    </row>
    <row r="22" spans="2:9">
      <c r="B22" s="64">
        <f>Tarievenvoorstel!B159</f>
        <v>0</v>
      </c>
      <c r="C22" s="64">
        <f>Tarievenvoorstel!O159</f>
        <v>0</v>
      </c>
      <c r="D22" s="69"/>
      <c r="E22" s="69"/>
      <c r="F22" s="69"/>
      <c r="G22" s="68">
        <f t="shared" si="0"/>
        <v>0</v>
      </c>
      <c r="I22" s="69"/>
    </row>
    <row r="23" spans="2:9">
      <c r="B23" s="64" t="str">
        <f>Tarievenvoorstel!B162</f>
        <v>&gt;3*80A ≤ 3*200A af sec. zijde LS</v>
      </c>
      <c r="C23" s="166">
        <f>Tarievenvoorstel!O162</f>
        <v>8916</v>
      </c>
      <c r="D23" s="69">
        <v>1226.97</v>
      </c>
      <c r="E23" s="69">
        <v>5132.83</v>
      </c>
      <c r="F23" s="69">
        <v>2556.1999999999998</v>
      </c>
      <c r="G23" s="68">
        <f t="shared" si="0"/>
        <v>0</v>
      </c>
      <c r="I23" s="69"/>
    </row>
    <row r="24" spans="2:9">
      <c r="B24" s="64" t="str">
        <f>Tarievenvoorstel!B163</f>
        <v>&gt;3*200A ≤ 3*250A af sec. zijde LS</v>
      </c>
      <c r="C24" s="166">
        <f>Tarievenvoorstel!O163</f>
        <v>9521</v>
      </c>
      <c r="D24" s="69">
        <v>1489.26</v>
      </c>
      <c r="E24" s="69">
        <v>5155.92</v>
      </c>
      <c r="F24" s="69">
        <v>2875.8199999999997</v>
      </c>
      <c r="G24" s="68">
        <f t="shared" si="0"/>
        <v>0</v>
      </c>
      <c r="I24" s="69"/>
    </row>
    <row r="25" spans="2:9">
      <c r="B25" s="64" t="str">
        <f>Tarievenvoorstel!B164</f>
        <v>&gt;3*250A ≤ 3*400A af sec. zijde LS</v>
      </c>
      <c r="C25" s="166">
        <f>Tarievenvoorstel!O164</f>
        <v>9855</v>
      </c>
      <c r="D25" s="69">
        <v>1827.28</v>
      </c>
      <c r="E25" s="69">
        <v>5153.34</v>
      </c>
      <c r="F25" s="69">
        <v>2874.38</v>
      </c>
      <c r="G25" s="68">
        <f t="shared" si="0"/>
        <v>0</v>
      </c>
      <c r="I25" s="69"/>
    </row>
    <row r="26" spans="2:9">
      <c r="B26" s="64" t="str">
        <f>Tarievenvoorstel!B165</f>
        <v>&gt;3*400A ≤ 3*480A af sec. zijde LS</v>
      </c>
      <c r="C26" s="166">
        <f>Tarievenvoorstel!O165</f>
        <v>9855</v>
      </c>
      <c r="D26" s="69">
        <v>1827.28</v>
      </c>
      <c r="E26" s="69">
        <v>5153.34</v>
      </c>
      <c r="F26" s="69">
        <v>2874.38</v>
      </c>
      <c r="G26" s="68">
        <f t="shared" si="0"/>
        <v>0</v>
      </c>
      <c r="I26" s="69"/>
    </row>
    <row r="27" spans="2:9">
      <c r="B27" s="64" t="str">
        <f>Tarievenvoorstel!B166</f>
        <v>&gt;3*480A ≤ 3*500A af sec. zijde LS</v>
      </c>
      <c r="C27" s="166">
        <f>Tarievenvoorstel!O166</f>
        <v>12938</v>
      </c>
      <c r="D27" s="69">
        <v>3080.48</v>
      </c>
      <c r="E27" s="69">
        <v>4209.9799999999996</v>
      </c>
      <c r="F27" s="69">
        <v>5647.5400000000009</v>
      </c>
      <c r="G27" s="68">
        <f t="shared" si="0"/>
        <v>0</v>
      </c>
      <c r="I27" s="69"/>
    </row>
    <row r="28" spans="2:9">
      <c r="B28" s="64" t="str">
        <f>Tarievenvoorstel!B167</f>
        <v>&gt;3*500A ≤ 3*750A af sec. zijde LS</v>
      </c>
      <c r="C28" s="166">
        <f>Tarievenvoorstel!O167</f>
        <v>12938</v>
      </c>
      <c r="D28" s="69">
        <v>3080.48</v>
      </c>
      <c r="E28" s="69">
        <v>4209.9799999999996</v>
      </c>
      <c r="F28" s="69">
        <v>5647.5400000000009</v>
      </c>
      <c r="G28" s="68">
        <f t="shared" si="0"/>
        <v>0</v>
      </c>
      <c r="I28" s="69"/>
    </row>
    <row r="29" spans="2:9">
      <c r="B29" s="64" t="str">
        <f>Tarievenvoorstel!B168</f>
        <v>&gt;3*750A ≤ 3*1200A af sec. zijde LS</v>
      </c>
      <c r="C29" s="166">
        <f>Tarievenvoorstel!O168</f>
        <v>23694</v>
      </c>
      <c r="D29" s="69">
        <v>2880.45</v>
      </c>
      <c r="E29" s="69">
        <v>3902.54</v>
      </c>
      <c r="F29" s="69">
        <v>16911.009999999998</v>
      </c>
      <c r="G29" s="68">
        <f t="shared" si="0"/>
        <v>0</v>
      </c>
      <c r="I29" s="69"/>
    </row>
    <row r="30" spans="2:9">
      <c r="B30" s="64" t="str">
        <f>Tarievenvoorstel!B169</f>
        <v>&gt;3*1200A ≤ 3*1500A af sec. zijde LS</v>
      </c>
      <c r="C30" s="166">
        <f>Tarievenvoorstel!O169</f>
        <v>26545</v>
      </c>
      <c r="D30" s="69">
        <v>2432.13</v>
      </c>
      <c r="E30" s="69">
        <v>3127.03</v>
      </c>
      <c r="F30" s="69">
        <v>20985.84</v>
      </c>
      <c r="G30" s="68">
        <f t="shared" si="0"/>
        <v>0</v>
      </c>
      <c r="I30" s="69"/>
    </row>
    <row r="31" spans="2:9">
      <c r="B31" s="64" t="str">
        <f>Tarievenvoorstel!B170</f>
        <v>&gt;3*1500A ≤ 3*1600A af sec. zijde LS</v>
      </c>
      <c r="C31" s="166">
        <f>Tarievenvoorstel!O170</f>
        <v>41496</v>
      </c>
      <c r="D31" s="69">
        <v>3729.98</v>
      </c>
      <c r="E31" s="69">
        <v>4662.47</v>
      </c>
      <c r="F31" s="69">
        <v>33103.549999999996</v>
      </c>
      <c r="G31" s="68">
        <f t="shared" si="0"/>
        <v>0</v>
      </c>
      <c r="I31" s="69"/>
    </row>
    <row r="32" spans="2:9">
      <c r="B32" s="64" t="str">
        <f>Tarievenvoorstel!B171</f>
        <v>≥ 1MW ≤ 2,4MVA</v>
      </c>
      <c r="C32" s="166">
        <f>Tarievenvoorstel!O171</f>
        <v>118120</v>
      </c>
      <c r="D32" s="69">
        <v>6676.35</v>
      </c>
      <c r="E32" s="69">
        <v>104767.3</v>
      </c>
      <c r="F32" s="69">
        <v>6676.3499999999913</v>
      </c>
      <c r="G32" s="68">
        <f t="shared" si="0"/>
        <v>0</v>
      </c>
      <c r="I32" s="69"/>
    </row>
    <row r="33" spans="2:9">
      <c r="B33" s="64" t="str">
        <f>Tarievenvoorstel!B172</f>
        <v>&gt;2,4MVA ≤ 10MVA</v>
      </c>
      <c r="C33" s="166">
        <f>Tarievenvoorstel!O172</f>
        <v>359465</v>
      </c>
      <c r="D33" s="69">
        <v>246490.29</v>
      </c>
      <c r="E33" s="69">
        <v>106298.94</v>
      </c>
      <c r="F33" s="69">
        <v>6675.7699999999895</v>
      </c>
      <c r="G33" s="68">
        <f t="shared" si="0"/>
        <v>0</v>
      </c>
      <c r="I33" s="69"/>
    </row>
    <row r="34" spans="2:9">
      <c r="B34" s="64">
        <f>Tarievenvoorstel!B173</f>
        <v>0</v>
      </c>
      <c r="C34" s="166">
        <f>Tarievenvoorstel!O173</f>
        <v>0</v>
      </c>
      <c r="D34" s="69"/>
      <c r="E34" s="69"/>
      <c r="F34" s="69"/>
      <c r="G34" s="68">
        <f t="shared" si="0"/>
        <v>0</v>
      </c>
      <c r="I34" s="69"/>
    </row>
    <row r="35" spans="2:9">
      <c r="B35" s="64">
        <f>Tarievenvoorstel!B174</f>
        <v>0</v>
      </c>
      <c r="C35" s="166">
        <f>Tarievenvoorstel!O174</f>
        <v>0</v>
      </c>
      <c r="D35" s="69"/>
      <c r="E35" s="69"/>
      <c r="F35" s="69"/>
      <c r="G35" s="68">
        <f t="shared" si="0"/>
        <v>0</v>
      </c>
      <c r="I35" s="69"/>
    </row>
    <row r="36" spans="2:9">
      <c r="B36" s="64">
        <f>Tarievenvoorstel!B175</f>
        <v>0</v>
      </c>
      <c r="C36" s="166">
        <f>Tarievenvoorstel!O175</f>
        <v>0</v>
      </c>
      <c r="D36" s="69"/>
      <c r="E36" s="69"/>
      <c r="F36" s="69"/>
      <c r="G36" s="68">
        <f t="shared" si="0"/>
        <v>0</v>
      </c>
      <c r="I36" s="69"/>
    </row>
    <row r="37" spans="2:9">
      <c r="B37" s="64">
        <f>Tarievenvoorstel!B176</f>
        <v>0</v>
      </c>
      <c r="C37" s="166">
        <f>Tarievenvoorstel!O176</f>
        <v>0</v>
      </c>
      <c r="D37" s="69"/>
      <c r="E37" s="69"/>
      <c r="F37" s="69"/>
      <c r="G37" s="68">
        <f t="shared" si="0"/>
        <v>0</v>
      </c>
      <c r="I37" s="69"/>
    </row>
    <row r="38" spans="2:9">
      <c r="B38" s="62">
        <f>Tarievenvoorstel!B177</f>
        <v>0</v>
      </c>
      <c r="C38" s="165">
        <f>Tarievenvoorstel!O177</f>
        <v>0</v>
      </c>
      <c r="D38" s="67"/>
      <c r="E38" s="67"/>
      <c r="F38" s="67"/>
      <c r="G38" s="66">
        <f t="shared" si="0"/>
        <v>0</v>
      </c>
      <c r="I38" s="67"/>
    </row>
    <row r="40" spans="2:9" s="116" customFormat="1">
      <c r="B40" s="116" t="s">
        <v>244</v>
      </c>
    </row>
    <row r="42" spans="2:9">
      <c r="B42" s="123" t="s">
        <v>244</v>
      </c>
    </row>
    <row r="43" spans="2:9">
      <c r="B43" s="164" t="str">
        <f>Tarievenvoorstel!B180</f>
        <v xml:space="preserve">≤1*6A </v>
      </c>
      <c r="C43" s="65">
        <f>Tarievenvoorstel!O180</f>
        <v>36</v>
      </c>
      <c r="D43" s="71"/>
      <c r="E43" s="71"/>
      <c r="F43" s="71">
        <v>36</v>
      </c>
      <c r="G43" s="70">
        <f t="shared" ref="G43:G58" si="1">C43-D43-E43-F43</f>
        <v>0</v>
      </c>
    </row>
    <row r="44" spans="2:9">
      <c r="B44" s="64" t="str">
        <f>Tarievenvoorstel!B181</f>
        <v>≤3*25A + ≤1*80A</v>
      </c>
      <c r="C44" s="63">
        <f>Tarievenvoorstel!O181</f>
        <v>52</v>
      </c>
      <c r="D44" s="69"/>
      <c r="E44" s="69"/>
      <c r="F44" s="69">
        <v>52</v>
      </c>
      <c r="G44" s="68">
        <f t="shared" si="1"/>
        <v>0</v>
      </c>
    </row>
    <row r="45" spans="2:9">
      <c r="B45" s="64" t="str">
        <f>Tarievenvoorstel!B182</f>
        <v>&gt;3*25A ≤ 3*35A</v>
      </c>
      <c r="C45" s="63">
        <f>Tarievenvoorstel!O182</f>
        <v>52</v>
      </c>
      <c r="D45" s="69"/>
      <c r="E45" s="69"/>
      <c r="F45" s="69">
        <v>52</v>
      </c>
      <c r="G45" s="68">
        <f t="shared" si="1"/>
        <v>0</v>
      </c>
    </row>
    <row r="46" spans="2:9">
      <c r="B46" s="64" t="str">
        <f>Tarievenvoorstel!B183</f>
        <v>&gt;3*35A ≤ 3*50A</v>
      </c>
      <c r="C46" s="63">
        <f>Tarievenvoorstel!O183</f>
        <v>62</v>
      </c>
      <c r="D46" s="69"/>
      <c r="E46" s="69"/>
      <c r="F46" s="69">
        <v>62</v>
      </c>
      <c r="G46" s="68">
        <f t="shared" si="1"/>
        <v>0</v>
      </c>
    </row>
    <row r="47" spans="2:9">
      <c r="B47" s="64" t="str">
        <f>Tarievenvoorstel!B184</f>
        <v>&gt;3*50A ≤ 3*63A</v>
      </c>
      <c r="C47" s="63">
        <f>Tarievenvoorstel!O184</f>
        <v>62</v>
      </c>
      <c r="D47" s="69"/>
      <c r="E47" s="69"/>
      <c r="F47" s="69">
        <v>62</v>
      </c>
      <c r="G47" s="68">
        <f t="shared" si="1"/>
        <v>0</v>
      </c>
    </row>
    <row r="48" spans="2:9">
      <c r="B48" s="64" t="str">
        <f>Tarievenvoorstel!B185</f>
        <v>&gt;3*63A ≤ 3*80A</v>
      </c>
      <c r="C48" s="63">
        <f>Tarievenvoorstel!O185</f>
        <v>62</v>
      </c>
      <c r="D48" s="69"/>
      <c r="E48" s="69"/>
      <c r="F48" s="69">
        <v>62</v>
      </c>
      <c r="G48" s="68">
        <f t="shared" si="1"/>
        <v>0</v>
      </c>
    </row>
    <row r="49" spans="2:7">
      <c r="B49" s="64" t="str">
        <f>Tarievenvoorstel!B186</f>
        <v>&gt;3*80A ≤ 3*200A af sec. zijde LS</v>
      </c>
      <c r="C49" s="63">
        <f>Tarievenvoorstel!O186</f>
        <v>72</v>
      </c>
      <c r="D49" s="69"/>
      <c r="E49" s="69"/>
      <c r="F49" s="69">
        <v>72</v>
      </c>
      <c r="G49" s="68">
        <f t="shared" si="1"/>
        <v>0</v>
      </c>
    </row>
    <row r="50" spans="2:7">
      <c r="B50" s="64" t="str">
        <f>Tarievenvoorstel!B187</f>
        <v>&gt;3*200A ≤ 3*250A af sec. zijde LS</v>
      </c>
      <c r="C50" s="63">
        <f>Tarievenvoorstel!O187</f>
        <v>121</v>
      </c>
      <c r="D50" s="69"/>
      <c r="E50" s="69"/>
      <c r="F50" s="69">
        <v>121</v>
      </c>
      <c r="G50" s="68">
        <f t="shared" si="1"/>
        <v>0</v>
      </c>
    </row>
    <row r="51" spans="2:7">
      <c r="B51" s="64" t="str">
        <f>Tarievenvoorstel!B188</f>
        <v>&gt;3*250A ≤ 3*400A af sec. zijde LS</v>
      </c>
      <c r="C51" s="63">
        <f>Tarievenvoorstel!O188</f>
        <v>138</v>
      </c>
      <c r="D51" s="69"/>
      <c r="E51" s="69"/>
      <c r="F51" s="69">
        <v>138</v>
      </c>
      <c r="G51" s="68">
        <f t="shared" si="1"/>
        <v>0</v>
      </c>
    </row>
    <row r="52" spans="2:7">
      <c r="B52" s="64" t="str">
        <f>Tarievenvoorstel!B189</f>
        <v>&gt;3*400A ≤ 3*480A af sec. zijde LS</v>
      </c>
      <c r="C52" s="63">
        <f>Tarievenvoorstel!O189</f>
        <v>216</v>
      </c>
      <c r="D52" s="69"/>
      <c r="E52" s="69"/>
      <c r="F52" s="69">
        <v>216</v>
      </c>
      <c r="G52" s="68">
        <f t="shared" si="1"/>
        <v>0</v>
      </c>
    </row>
    <row r="53" spans="2:7">
      <c r="B53" s="64" t="str">
        <f>Tarievenvoorstel!B190</f>
        <v>&gt;3*480A ≤ 3*500A af sec. zijde LS</v>
      </c>
      <c r="C53" s="63">
        <f>Tarievenvoorstel!O190</f>
        <v>289</v>
      </c>
      <c r="D53" s="69"/>
      <c r="E53" s="69"/>
      <c r="F53" s="69">
        <v>289</v>
      </c>
      <c r="G53" s="68">
        <f t="shared" si="1"/>
        <v>0</v>
      </c>
    </row>
    <row r="54" spans="2:7">
      <c r="B54" s="64" t="str">
        <f>Tarievenvoorstel!B191</f>
        <v>&gt;3*500A ≤ 3*750A af sec. zijde LS</v>
      </c>
      <c r="C54" s="63">
        <f>Tarievenvoorstel!O191</f>
        <v>289</v>
      </c>
      <c r="D54" s="69"/>
      <c r="E54" s="69"/>
      <c r="F54" s="69">
        <v>289</v>
      </c>
      <c r="G54" s="68">
        <f t="shared" si="1"/>
        <v>0</v>
      </c>
    </row>
    <row r="55" spans="2:7">
      <c r="B55" s="64" t="str">
        <f>Tarievenvoorstel!B192</f>
        <v>&gt;3*750A ≤ 3*1200A af sec. zijde LS</v>
      </c>
      <c r="C55" s="63">
        <f>Tarievenvoorstel!O192</f>
        <v>607</v>
      </c>
      <c r="D55" s="69"/>
      <c r="E55" s="69"/>
      <c r="F55" s="69">
        <v>607</v>
      </c>
      <c r="G55" s="68">
        <f t="shared" si="1"/>
        <v>0</v>
      </c>
    </row>
    <row r="56" spans="2:7">
      <c r="B56" s="64" t="str">
        <f>Tarievenvoorstel!B193</f>
        <v>&gt;3*1200A ≤ 3*1500A af sec. zijde LS</v>
      </c>
      <c r="C56" s="63">
        <f>Tarievenvoorstel!O193</f>
        <v>643</v>
      </c>
      <c r="D56" s="69"/>
      <c r="E56" s="69"/>
      <c r="F56" s="69">
        <v>643</v>
      </c>
      <c r="G56" s="68">
        <f t="shared" si="1"/>
        <v>0</v>
      </c>
    </row>
    <row r="57" spans="2:7">
      <c r="B57" s="64" t="str">
        <f>Tarievenvoorstel!B194</f>
        <v>&gt;3*1500A ≤ 3*1600A af sec. zijde LS</v>
      </c>
      <c r="C57" s="63">
        <f>Tarievenvoorstel!O194</f>
        <v>1103</v>
      </c>
      <c r="D57" s="69"/>
      <c r="E57" s="69"/>
      <c r="F57" s="69">
        <v>1103</v>
      </c>
      <c r="G57" s="68">
        <f t="shared" si="1"/>
        <v>0</v>
      </c>
    </row>
    <row r="58" spans="2:7">
      <c r="B58" s="64" t="str">
        <f>Tarievenvoorstel!B195</f>
        <v>≥ 1MW ≤ 2,4MVA</v>
      </c>
      <c r="C58" s="63">
        <f>Tarievenvoorstel!O195</f>
        <v>260</v>
      </c>
      <c r="D58" s="69"/>
      <c r="E58" s="69"/>
      <c r="F58" s="69">
        <v>260</v>
      </c>
      <c r="G58" s="68">
        <f t="shared" si="1"/>
        <v>0</v>
      </c>
    </row>
    <row r="59" spans="2:7">
      <c r="B59" s="64" t="str">
        <f>Tarievenvoorstel!B196</f>
        <v>&gt;2,4 MVA en t/m 10 MVA</v>
      </c>
      <c r="C59" s="63">
        <f>Tarievenvoorstel!O196</f>
        <v>269</v>
      </c>
      <c r="D59" s="69"/>
      <c r="E59" s="69"/>
      <c r="F59" s="69">
        <v>269</v>
      </c>
      <c r="G59" s="68">
        <f>C59-D59-E59-F59</f>
        <v>0</v>
      </c>
    </row>
    <row r="60" spans="2:7">
      <c r="B60" s="64">
        <f>Tarievenvoorstel!B197</f>
        <v>0</v>
      </c>
      <c r="C60" s="63">
        <f>Tarievenvoorstel!O197</f>
        <v>0</v>
      </c>
      <c r="D60" s="69"/>
      <c r="E60" s="69"/>
      <c r="F60" s="69"/>
      <c r="G60" s="68">
        <f>C60-D60-E60-F60</f>
        <v>0</v>
      </c>
    </row>
    <row r="61" spans="2:7">
      <c r="B61" s="62">
        <f>Tarievenvoorstel!B198</f>
        <v>0</v>
      </c>
      <c r="C61" s="61">
        <f>Tarievenvoorstel!O198</f>
        <v>0</v>
      </c>
      <c r="D61" s="67"/>
      <c r="E61" s="67"/>
      <c r="F61" s="67"/>
      <c r="G61" s="66">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09375" defaultRowHeight="13.2"/>
  <cols>
    <col min="1" max="16384" width="9.109375" style="131"/>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07B1245380EA4DB72A5E3322694894" ma:contentTypeVersion="17" ma:contentTypeDescription="Een nieuw document maken." ma:contentTypeScope="" ma:versionID="9c96f904c4ef7e7609f26df3317addce">
  <xsd:schema xmlns:xsd="http://www.w3.org/2001/XMLSchema" xmlns:xs="http://www.w3.org/2001/XMLSchema" xmlns:p="http://schemas.microsoft.com/office/2006/metadata/properties" xmlns:ns2="e44d19d8-2882-4b0b-9b02-f9b842fa5582" xmlns:ns3="bb1ac6e6-ebfd-49a3-b126-380e3d655e2e" targetNamespace="http://schemas.microsoft.com/office/2006/metadata/properties" ma:root="true" ma:fieldsID="64d8eb3e69bf797ff349100043c58c9f" ns2:_="" ns3:_="">
    <xsd:import namespace="e44d19d8-2882-4b0b-9b02-f9b842fa5582"/>
    <xsd:import namespace="bb1ac6e6-ebfd-49a3-b126-380e3d655e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d19d8-2882-4b0b-9b02-f9b842fa55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b525fe-0a0a-4e92-805c-edaf83f7c904"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1ac6e6-ebfd-49a3-b126-380e3d655e2e"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e57c4c17-114f-4034-ba59-9fe8fa7ff45d}" ma:internalName="TaxCatchAll" ma:showField="CatchAllData" ma:web="bb1ac6e6-ebfd-49a3-b126-380e3d655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4d19d8-2882-4b0b-9b02-f9b842fa5582">
      <Terms xmlns="http://schemas.microsoft.com/office/infopath/2007/PartnerControls"/>
    </lcf76f155ced4ddcb4097134ff3c332f>
    <TaxCatchAll xmlns="bb1ac6e6-ebfd-49a3-b126-380e3d655e2e" xsi:nil="true"/>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7CF33AF8-D6C2-4C79-8A5E-C9320C46C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d19d8-2882-4b0b-9b02-f9b842fa5582"/>
    <ds:schemaRef ds:uri="bb1ac6e6-ebfd-49a3-b126-380e3d655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e44d19d8-2882-4b0b-9b02-f9b842fa5582"/>
    <ds:schemaRef ds:uri="bb1ac6e6-ebfd-49a3-b126-380e3d655e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Heerenveen, Tyronne</dc:creator>
  <cp:keywords/>
  <dc:description/>
  <cp:lastModifiedBy>Hoek, Dion</cp:lastModifiedBy>
  <cp:revision/>
  <dcterms:created xsi:type="dcterms:W3CDTF">2018-05-15T11:27:11Z</dcterms:created>
  <dcterms:modified xsi:type="dcterms:W3CDTF">2024-10-01T09:40:16Z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y fmtid="{D5CDD505-2E9C-101B-9397-08002B2CF9AE}" pid="3" name="MediaServiceImageTags">
    <vt:lpwstr/>
  </property>
</Properties>
</file>