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14 DREV PROJecten\04 Tarievenbesluiten\2025\RNB-E\Proces 4 - Publicatie tarievenvoorstellen\Tarievenvoorstel\"/>
    </mc:Choice>
  </mc:AlternateContent>
  <xr:revisionPtr revIDLastSave="0" documentId="8_{EAB4AF5B-C8D0-4490-AC4B-1C398B433198}" xr6:coauthVersionLast="47" xr6:coauthVersionMax="47" xr10:uidLastSave="{00000000-0000-0000-0000-000000000000}"/>
  <bookViews>
    <workbookView xWindow="-108" yWindow="-108" windowWidth="23256" windowHeight="12576"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6" l="1"/>
  <c r="G29" i="36"/>
  <c r="G30" i="36"/>
  <c r="C45" i="36" l="1"/>
  <c r="C46" i="36"/>
  <c r="C47" i="36"/>
  <c r="C48" i="36"/>
  <c r="C49" i="36"/>
  <c r="C50" i="36"/>
  <c r="C51" i="36"/>
  <c r="C52" i="36"/>
  <c r="C53" i="36"/>
  <c r="C54" i="36"/>
  <c r="C55" i="36"/>
  <c r="C56" i="36"/>
  <c r="C57" i="36"/>
  <c r="C58" i="36"/>
  <c r="C59" i="36"/>
  <c r="C60" i="36"/>
  <c r="C61" i="36"/>
  <c r="G61" i="36" s="1"/>
  <c r="C44" i="36"/>
  <c r="C43" i="36"/>
  <c r="C24" i="36"/>
  <c r="C25" i="36"/>
  <c r="C26" i="36"/>
  <c r="C27" i="36"/>
  <c r="C28" i="36"/>
  <c r="C29" i="36"/>
  <c r="C30" i="36"/>
  <c r="C31" i="36"/>
  <c r="C32" i="36"/>
  <c r="C33" i="36"/>
  <c r="C34" i="36"/>
  <c r="C35" i="36"/>
  <c r="C36" i="36"/>
  <c r="C37" i="36"/>
  <c r="C38" i="36"/>
  <c r="C23" i="36"/>
  <c r="C17" i="36"/>
  <c r="C18" i="36"/>
  <c r="C19" i="36"/>
  <c r="C20" i="36"/>
  <c r="C21" i="36"/>
  <c r="C22" i="36"/>
  <c r="C16" i="36"/>
  <c r="C15" i="36"/>
  <c r="B45" i="36"/>
  <c r="B46" i="36"/>
  <c r="B47" i="36"/>
  <c r="B48" i="36"/>
  <c r="B49" i="36"/>
  <c r="B50" i="36"/>
  <c r="B51" i="36"/>
  <c r="B52" i="36"/>
  <c r="B53" i="36"/>
  <c r="B54" i="36"/>
  <c r="B55" i="36"/>
  <c r="B56" i="36"/>
  <c r="B57" i="36"/>
  <c r="B58" i="36"/>
  <c r="B59" i="36"/>
  <c r="B60" i="36"/>
  <c r="B61" i="36"/>
  <c r="B44" i="36"/>
  <c r="B43" i="36"/>
  <c r="B38" i="36"/>
  <c r="B37" i="36"/>
  <c r="B36" i="36"/>
  <c r="B35" i="36"/>
  <c r="B34" i="36"/>
  <c r="B33" i="36"/>
  <c r="B32" i="36"/>
  <c r="B24" i="36"/>
  <c r="B25" i="36"/>
  <c r="B26" i="36"/>
  <c r="B27" i="36"/>
  <c r="B28" i="36"/>
  <c r="B29" i="36"/>
  <c r="B30" i="36"/>
  <c r="B31" i="36"/>
  <c r="B23" i="36"/>
  <c r="B22" i="36" l="1"/>
  <c r="B21" i="36"/>
  <c r="B20" i="36"/>
  <c r="B19" i="36"/>
  <c r="B18" i="36"/>
  <c r="B17" i="36"/>
  <c r="B16" i="36"/>
  <c r="B15" i="36"/>
  <c r="G60" i="36"/>
  <c r="G59" i="36"/>
  <c r="G58" i="36"/>
  <c r="G57" i="36"/>
  <c r="G56" i="36"/>
  <c r="G55" i="36"/>
  <c r="G54" i="36"/>
  <c r="G53" i="36"/>
  <c r="G52" i="36"/>
  <c r="G51" i="36"/>
  <c r="G50" i="36"/>
  <c r="G49" i="36"/>
  <c r="G48" i="36"/>
  <c r="G47" i="36"/>
  <c r="G46" i="36"/>
  <c r="G45" i="36"/>
  <c r="G44" i="36"/>
  <c r="G43" i="36"/>
  <c r="G38" i="36"/>
  <c r="G37" i="36"/>
  <c r="G36" i="36"/>
  <c r="G35" i="36"/>
  <c r="G34" i="36"/>
  <c r="G33" i="36"/>
  <c r="G32" i="36"/>
  <c r="G31" i="36"/>
  <c r="G27" i="36"/>
  <c r="G26" i="36"/>
  <c r="G25" i="36"/>
  <c r="G24" i="36"/>
  <c r="G23" i="36"/>
  <c r="G22" i="36"/>
  <c r="G21" i="36"/>
  <c r="G20" i="36"/>
  <c r="G19" i="36"/>
  <c r="G18" i="36"/>
  <c r="G17" i="36"/>
  <c r="G16" i="36"/>
  <c r="G15" i="36"/>
  <c r="O99" i="18" l="1"/>
  <c r="I34" i="24" l="1"/>
  <c r="I57" i="24" l="1"/>
  <c r="Q196" i="18" l="1"/>
  <c r="Q197" i="18"/>
  <c r="Q192" i="18"/>
  <c r="Q188" i="18"/>
  <c r="Q184" i="18"/>
  <c r="Q180" i="18"/>
  <c r="Q174" i="18"/>
  <c r="Q170" i="18"/>
  <c r="Q166" i="18"/>
  <c r="Q162" i="18"/>
  <c r="Q156" i="18"/>
  <c r="Q150" i="18"/>
  <c r="Q141" i="18"/>
  <c r="Q137" i="18"/>
  <c r="Q133" i="18"/>
  <c r="Q129" i="18"/>
  <c r="Q123" i="18"/>
  <c r="Q119" i="18"/>
  <c r="Q195" i="18"/>
  <c r="Q191" i="18"/>
  <c r="Q187" i="18"/>
  <c r="Q183" i="18"/>
  <c r="Q177" i="18"/>
  <c r="Q173" i="18"/>
  <c r="Q169" i="18"/>
  <c r="Q165" i="18"/>
  <c r="Q159" i="18"/>
  <c r="Q155" i="18"/>
  <c r="Q146" i="18"/>
  <c r="Q140" i="18"/>
  <c r="Q136" i="18"/>
  <c r="Q132" i="18"/>
  <c r="Q128" i="18"/>
  <c r="Q122" i="18"/>
  <c r="Q118" i="18"/>
  <c r="Q194" i="18"/>
  <c r="Q190" i="18"/>
  <c r="Q186" i="18"/>
  <c r="Q182" i="18"/>
  <c r="Q176" i="18"/>
  <c r="Q172" i="18"/>
  <c r="Q168" i="18"/>
  <c r="Q164" i="18"/>
  <c r="Q158" i="18"/>
  <c r="Q154" i="18"/>
  <c r="Q145" i="18"/>
  <c r="Q139" i="18"/>
  <c r="Q135" i="18"/>
  <c r="Q131" i="18"/>
  <c r="Q127" i="18"/>
  <c r="Q121" i="18"/>
  <c r="Q117" i="18"/>
  <c r="Q198" i="18"/>
  <c r="Q193" i="18"/>
  <c r="Q189" i="18"/>
  <c r="Q185" i="18"/>
  <c r="Q181" i="18"/>
  <c r="Q175" i="18"/>
  <c r="Q171" i="18"/>
  <c r="Q167" i="18"/>
  <c r="Q163" i="18"/>
  <c r="Q157" i="18"/>
  <c r="Q153" i="18"/>
  <c r="Q144" i="18"/>
  <c r="Q138" i="18"/>
  <c r="Q134" i="18"/>
  <c r="Q130" i="18"/>
  <c r="Q126" i="18"/>
  <c r="Q120" i="18"/>
  <c r="Q114" i="18"/>
  <c r="I45" i="24"/>
  <c r="I36" i="24" l="1"/>
  <c r="D11" i="18" s="1"/>
  <c r="O100" i="18" l="1"/>
  <c r="I17" i="24" l="1"/>
  <c r="I15" i="24"/>
  <c r="I14" i="24"/>
  <c r="I21" i="24"/>
  <c r="O95" i="18"/>
  <c r="O96" i="18"/>
  <c r="O97" i="18"/>
  <c r="O98" i="18"/>
  <c r="O94" i="18"/>
  <c r="Q91" i="18"/>
  <c r="Q90" i="18"/>
  <c r="Q75" i="18"/>
  <c r="Q84" i="18"/>
  <c r="Q69" i="18"/>
  <c r="Q63" i="18"/>
  <c r="Q57" i="18"/>
  <c r="Q49" i="18"/>
  <c r="Q44" i="18"/>
  <c r="Q39" i="18"/>
  <c r="Q34" i="18"/>
  <c r="Q29" i="18"/>
  <c r="Q24" i="18"/>
  <c r="I16" i="24" l="1"/>
  <c r="I42" i="24"/>
  <c r="I18" i="24" l="1"/>
  <c r="I46" i="24" l="1"/>
  <c r="I49" i="24" s="1"/>
  <c r="Q99" i="18" l="1"/>
  <c r="Q95" i="18"/>
  <c r="Q87" i="18"/>
  <c r="Q77" i="18"/>
  <c r="Q70" i="18"/>
  <c r="Q60" i="18"/>
  <c r="Q50" i="18"/>
  <c r="Q40" i="18"/>
  <c r="Q30" i="18"/>
  <c r="Q98" i="18"/>
  <c r="Q94" i="18"/>
  <c r="Q76" i="18"/>
  <c r="Q66" i="18"/>
  <c r="Q59" i="18"/>
  <c r="Q46" i="18"/>
  <c r="Q36" i="18"/>
  <c r="Q26" i="18"/>
  <c r="Q86" i="18"/>
  <c r="Q97" i="18"/>
  <c r="Q108" i="18"/>
  <c r="Q85" i="18"/>
  <c r="Q72" i="18"/>
  <c r="Q65" i="18"/>
  <c r="Q58" i="18"/>
  <c r="Q45" i="18"/>
  <c r="Q35" i="18"/>
  <c r="Q25" i="18"/>
  <c r="Q100" i="18"/>
  <c r="Q96" i="18"/>
  <c r="Q107" i="18"/>
  <c r="Q78" i="18"/>
  <c r="Q71" i="18"/>
  <c r="Q64" i="18"/>
  <c r="Q51" i="18"/>
  <c r="Q41" i="18"/>
  <c r="Q31" i="18"/>
  <c r="B44" i="10" l="1"/>
  <c r="B32" i="10" l="1"/>
  <c r="B39" i="10" s="1"/>
  <c r="B33" i="10" l="1"/>
  <c r="B34" i="10" l="1"/>
  <c r="B38" i="10" s="1"/>
  <c r="I20" i="24" l="1"/>
  <c r="I24" i="24" s="1"/>
  <c r="I28" i="24" l="1"/>
  <c r="D12" i="18" s="1"/>
  <c r="I26" i="24"/>
  <c r="D13" i="18" s="1"/>
  <c r="I2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E5786BC8-5398-4DC7-876C-728D3B36DE86}">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3FF10386-0995-4A24-93EB-BF8404537C15}">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<sst xmlns="http://schemas.openxmlformats.org/spreadsheetml/2006/main" count="759" uniqueCount="349">
  <si>
    <t>Tarievenmodule Stedin 2025 Elektriciteit</t>
  </si>
  <si>
    <t>Over dit bestand</t>
  </si>
  <si>
    <t>Zaaknummer</t>
  </si>
  <si>
    <t>ACM/23/187188</t>
  </si>
  <si>
    <t>Titel</t>
  </si>
  <si>
    <t>Tarievenmodule Stedin 2025 elektriciteit</t>
  </si>
  <si>
    <t>Ondertitel</t>
  </si>
  <si>
    <t>Hoort bij besluit(en):</t>
  </si>
  <si>
    <t>Tarievenbesluit Stedin 2025 elektriciteit</t>
  </si>
  <si>
    <t>Hoort bij onderzoek/publicatie ACM:</t>
  </si>
  <si>
    <t>Kenmerk besluit(en)</t>
  </si>
  <si>
    <t>Samenhang met andere rekenbestanden</t>
  </si>
  <si>
    <t>TI-berekening regionale netbeheerders elektriciteit 2025</t>
  </si>
  <si>
    <t>Overig opmerkingen</t>
  </si>
  <si>
    <t>Over de status van dit bestand</t>
  </si>
  <si>
    <t>Definitief? (j/n)</t>
  </si>
  <si>
    <t>Ja</t>
  </si>
  <si>
    <t>Publicatie? (j/n)</t>
  </si>
  <si>
    <t>Definitieve versie wordt gepubliceerd</t>
  </si>
  <si>
    <t>Juridisch integraal onderdeel van bovenstaande besluit(en) (j/n)?</t>
  </si>
  <si>
    <t>Definitieve versie is juridisch integraal onderdeel van bovenstaand besluit</t>
  </si>
  <si>
    <t>Bevat bedrijfsvertrouwelijke gegevens? (j/n)</t>
  </si>
  <si>
    <t>Nee</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</si>
  <si>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</si>
  <si>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</si>
  <si>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</si>
  <si>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</si>
  <si>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</si>
  <si>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2025 voor de regionale netbeheerders elektriciteit.</t>
  </si>
  <si>
    <t>In dit bestand worden per netbeheerder de rekenvolumes en tarieven gepresenteerd.</t>
  </si>
  <si>
    <t>Deze berekeningen maken onderdeel uit van de tarievenbesluiten elektriciteit 2025.</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</si>
  <si>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</si>
  <si>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</si>
  <si>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</si>
  <si>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</si>
  <si>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</si>
  <si>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</si>
  <si>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</si>
  <si>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</si>
  <si>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</si>
  <si>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</si>
  <si>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</si>
  <si>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</si>
  <si>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</si>
  <si>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</si>
  <si>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</si>
  <si>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</si>
  <si>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</si>
  <si>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</si>
  <si>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</si>
  <si>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</si>
  <si>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</si>
  <si>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</si>
  <si>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</si>
  <si>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</si>
  <si>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</si>
  <si>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</si>
  <si>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</si>
  <si>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</si>
  <si>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</si>
  <si>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</si>
  <si>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</si>
  <si>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</si>
  <si>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</si>
  <si>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</si>
  <si>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</si>
  <si>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</si>
  <si>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</si>
  <si>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</si>
  <si>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</si>
  <si>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</si>
  <si>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</si>
  <si>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Gewijzigd SO bestand</t>
  </si>
  <si>
    <t>Gewijzigd SO bestand RNB-E 2022-2026</t>
  </si>
  <si>
    <t>https://www.acm.nl/nl/publicaties/berekening-x-factor-bij-gewijzigde-x-factorbesluiten-elektriciteit-2022-2026</t>
  </si>
  <si>
    <t>Gewijzigde RV AD Stedin n.a.v. wijziging deelmarktgrenzen</t>
  </si>
  <si>
    <t>Tarievenbesluit elektriciteit 2024</t>
  </si>
  <si>
    <t>TI-berekening RNB-E 2025</t>
  </si>
  <si>
    <t>Berekening totale inkomsten regionale netbeheerders elektriciteit 2025</t>
  </si>
  <si>
    <t>Contactgegevens</t>
  </si>
  <si>
    <t>Invuldatum</t>
  </si>
  <si>
    <t>Code bedrijf</t>
  </si>
  <si>
    <t>Naam bedrijf</t>
  </si>
  <si>
    <t>Adres</t>
  </si>
  <si>
    <t>Postcode</t>
  </si>
  <si>
    <t>Plaats</t>
  </si>
  <si>
    <t>Contactpersoon</t>
  </si>
  <si>
    <t>Telefoonnummer</t>
  </si>
  <si>
    <t>E-mailadres</t>
  </si>
  <si>
    <t>Contactgegevens ACM</t>
  </si>
  <si>
    <t>ACM</t>
  </si>
  <si>
    <t>Postbus 16326</t>
  </si>
  <si>
    <t>2500 BH  Den Haag</t>
  </si>
  <si>
    <t>Telefoonnummer: 070 - 72 22 000</t>
  </si>
  <si>
    <t>E-mailadres: codatahelpdesk@acm.nl</t>
  </si>
  <si>
    <t>Dit bestand is een concept. Aan dit bestand kunnen geen rechten worden ontleend</t>
  </si>
  <si>
    <t>Dit conceptbestand maakt geen onderdeel uit van een besluit door ACM. Dit bestand is om die reden niet op zichzelf appellabel. Mogelijkheden ten aanzien van bezwaar en beroep zijn opgenomen in het besluit.</t>
  </si>
  <si>
    <t>Tarievenvoorstel 2025</t>
  </si>
  <si>
    <t>Beschrijving gegevens</t>
  </si>
  <si>
    <t>Op dit blad wordt door de regionale netbeheerder een voorstel gedaan voor de transport- en aansluittarieven 2025.</t>
  </si>
  <si>
    <t>In de gewijzigde x-factorbesluiten zijn nieuwe rekenvolumes vastgesteld voor het transport- en aansluitdomein. De rekenvolumes zijn daarom gewijzigd ten opzichte van de tarievenbesluiten 2024.</t>
  </si>
  <si>
    <t>Daarnaast wordt de volumecorrectieregeling per 1-1-2024 buiten toepassing gelaten. Deze regeling ziet op de transportdienst. Voor de transportdienst gelden daarom de gewijzigde rekenvolumes zonder volumekortingen. Deze volgen uit het gewijzigde SO-bestand.</t>
  </si>
  <si>
    <t>Beoordeling</t>
  </si>
  <si>
    <t>Beoordeling rekenvolume</t>
  </si>
  <si>
    <t>Beoordeling omzet</t>
  </si>
  <si>
    <t>Resterende tariefruimte</t>
  </si>
  <si>
    <t>Rekenvolumes 2022-2026 en tarieven</t>
  </si>
  <si>
    <t>Eenheid</t>
  </si>
  <si>
    <t>Indeling technische codes</t>
  </si>
  <si>
    <t>Rekenvolume</t>
  </si>
  <si>
    <t>Tarief</t>
  </si>
  <si>
    <t>Verwachte mutatie</t>
  </si>
  <si>
    <t>Tarieven 2024</t>
  </si>
  <si>
    <t>A. NETVLAKKEN HS en TS</t>
  </si>
  <si>
    <t>Afnemers HS (110-150 kV)</t>
  </si>
  <si>
    <t>Vastrecht transportdienst</t>
  </si>
  <si>
    <t>#</t>
  </si>
  <si>
    <t>EUR/jaar</t>
  </si>
  <si>
    <t>kW gecontracteerd per jaar</t>
  </si>
  <si>
    <t>EUR/kW/jaar</t>
  </si>
  <si>
    <t>kW max per maand</t>
  </si>
  <si>
    <t>EUR/kW/maand</t>
  </si>
  <si>
    <t>Afnemers HS (110-150 kV) maximaal 600 uur per jaar</t>
  </si>
  <si>
    <t>kW max per week</t>
  </si>
  <si>
    <t>EUR/kW/week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</si>
  <si>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</si>
  <si>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</si>
  <si>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</si>
  <si>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</si>
  <si>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</si>
  <si>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</si>
  <si>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</si>
  <si>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</si>
  <si>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EUR/kWh</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</si>
  <si>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</si>
  <si>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</si>
  <si>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</si>
  <si>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</si>
  <si>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</si>
  <si>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</si>
  <si>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</si>
  <si>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</si>
  <si>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</si>
  <si>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</si>
  <si>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</si>
  <si>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</si>
  <si>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</si>
  <si>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</si>
  <si>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</si>
  <si>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</si>
  <si>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</si>
  <si>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</si>
  <si>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</si>
  <si>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EUR/rekencap./jaar</t>
  </si>
  <si>
    <t>D. BLINDVERMOGEN</t>
  </si>
  <si>
    <t>kVArh blindvermogen MS en hoger</t>
  </si>
  <si>
    <t>EUR/kVArh</t>
  </si>
  <si>
    <t>kVArh blindvermogen lager dan MS</t>
  </si>
  <si>
    <t>Rekenvolumes Aansluitdienst 2022-2026 en tarieven</t>
  </si>
  <si>
    <t>Rekenvolumina Periodieke Aansluitvergoeding 2022-2026</t>
  </si>
  <si>
    <t>PAV t/m 1*6A (per aansluiting)</t>
  </si>
  <si>
    <t>A1</t>
  </si>
  <si>
    <t>PAV &gt; 1*6A en &lt;= 3*80A (per aansluiting)</t>
  </si>
  <si>
    <t>&gt; 1*6A t/m 3*25A</t>
  </si>
  <si>
    <t>A2.1</t>
  </si>
  <si>
    <t>&gt; 3*25A t/m 3*80A</t>
  </si>
  <si>
    <t>A2.2</t>
  </si>
  <si>
    <t/>
  </si>
  <si>
    <t>PAV &gt; 3*80A (per aansluiting)</t>
  </si>
  <si>
    <t>&gt; 3*80A t/m 175 kVA</t>
  </si>
  <si>
    <t>A3</t>
  </si>
  <si>
    <t>&gt; 175kVA t/m 1750kVA</t>
  </si>
  <si>
    <t>A3, A4, A5</t>
  </si>
  <si>
    <t>&gt; 1.750 kVA t/m 5.000 kVA</t>
  </si>
  <si>
    <t>A6</t>
  </si>
  <si>
    <t>&gt; 5.000 kVA t/m 10.000 kVA</t>
  </si>
  <si>
    <t>Periodieke aansluitvergoeding meerlengte per meter &gt; 25 meter</t>
  </si>
  <si>
    <t>3-10 MVA</t>
  </si>
  <si>
    <t>PAV Meerlengte 3-10 MVA</t>
  </si>
  <si>
    <t>EUR/jaar/meter</t>
  </si>
  <si>
    <t>Rekenvolumina Eenmalige Aansluitvergoeding 2022 - 2026</t>
  </si>
  <si>
    <t>EAV t/m 1*6A (per aansluiting)</t>
  </si>
  <si>
    <t>EUR</t>
  </si>
  <si>
    <t>EAV &gt; 1*6A en &lt;= 3*80A (per aansluiting)</t>
  </si>
  <si>
    <t>&gt; 3*35A t/m 3*63A</t>
  </si>
  <si>
    <t>EAV &gt; 3*80A (per aansluiting)</t>
  </si>
  <si>
    <t>&gt; 3*80 A t/m 3*125 A</t>
  </si>
  <si>
    <t>&gt; 3*125 A t/m 175 kVA</t>
  </si>
  <si>
    <t>&gt; 175 kVA t/m 630 kVA</t>
  </si>
  <si>
    <t>A3, A5</t>
  </si>
  <si>
    <t>&gt; 630 kVA t/m 1.000 kVA</t>
  </si>
  <si>
    <t>A4, A5</t>
  </si>
  <si>
    <t>&gt; 1.000 kVA t/m 1.750 kVA</t>
  </si>
  <si>
    <t>Eenmalige aansluitvergoeding meerlengte per meter &gt; 25 meter</t>
  </si>
  <si>
    <t xml:space="preserve">t/m 1*6A </t>
  </si>
  <si>
    <t>A1 Meerlengte</t>
  </si>
  <si>
    <t>EUR/meter</t>
  </si>
  <si>
    <t>A2.1 Meerlengte</t>
  </si>
  <si>
    <t>A2.2 Meerlengte</t>
  </si>
  <si>
    <t>A3 Meerlengte</t>
  </si>
  <si>
    <t>A3, A5 Meerlengte</t>
  </si>
  <si>
    <t>A4, A5 Meerlengte</t>
  </si>
  <si>
    <t>A6 Meerlengte</t>
  </si>
  <si>
    <t>Deelmarktgrenzen transporttarieven</t>
  </si>
  <si>
    <t xml:space="preserve">Op dit tabblad wordt de indeling van afnemers in tariefcategorieën binnen de transportdienst weergegeven. </t>
  </si>
  <si>
    <t>Afnemers worden binnen de transportdienst ingedeeld in tariefcategorieën op basis van hun gecontracteerd transportvermogen en fysieke aansluitwijze.</t>
  </si>
  <si>
    <t>Omschrijving</t>
  </si>
  <si>
    <t>Indeling tariefcategorieën transportdienst</t>
  </si>
  <si>
    <t>Opmerkingen</t>
  </si>
  <si>
    <t>Tariefcategorie</t>
  </si>
  <si>
    <t>Deelmarktgrenzen</t>
  </si>
  <si>
    <t>Afnemers HS (110-150 kV) maximaal 600 uur p/jr</t>
  </si>
  <si>
    <t>Afnemers TS (25-50 kV) maximaal 600 uur p/jr</t>
  </si>
  <si>
    <t>Afnemers Trafo HS+TS/MS maximaal 600 uur p/jr</t>
  </si>
  <si>
    <t>Afnemers MS (1-20 kV) MS-Transport</t>
  </si>
  <si>
    <t>Afnemers MS (1-20 kV) MS en MS-Distributie</t>
  </si>
  <si>
    <t>Elementen EAV tarieven</t>
  </si>
  <si>
    <t>Op dit tabblad wordt per aansluitcategorie het EAV tarief gesplitst in de drie wettelijke elementen van de aansluiting. Ook wordtper categorie  het spanningsniveau waarop de netbeheerder een nieuwe aansluiting realiseert weergegeven.</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</si>
  <si>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Stedin voor 2025 weergegeven. </t>
  </si>
  <si>
    <t>Tarief 2025 (EUR)</t>
  </si>
  <si>
    <t>Knip</t>
  </si>
  <si>
    <t>Beveiliging</t>
  </si>
  <si>
    <t>Verbinding</t>
  </si>
  <si>
    <t>Controle</t>
  </si>
  <si>
    <t>Spanningsniveau</t>
  </si>
  <si>
    <t>Eénmalige aansluitvergoeding t/m 25 meter</t>
  </si>
  <si>
    <t>Eénmalige aansluitvergoeding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</si>
  <si>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</si>
  <si>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</si>
  <si>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</si>
  <si>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</si>
  <si>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</si>
  <si>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Controle Toegestane Totale Inkomsten</t>
  </si>
  <si>
    <t>Totale Inkomsten 2025 inclusief correcties</t>
  </si>
  <si>
    <t>EUR, pp 2025</t>
  </si>
  <si>
    <t>TI-berekening RNB-E 2025, tabblad 'TI-berekening 2025', regel 48</t>
  </si>
  <si>
    <t>Omzet 2025 voor de transportdienst: Netvlakken HS en TS</t>
  </si>
  <si>
    <t>Omzet 2025 voor de transportdienst: Netvlakken MS</t>
  </si>
  <si>
    <t>Omzet 2025 voor de transportdienst: Netvlakken LS</t>
  </si>
  <si>
    <t>Omzet 2025 voor de transportdienst: Blindvermogen</t>
  </si>
  <si>
    <t>Omzet transportdienst</t>
  </si>
  <si>
    <t>Omzet 2025 voor de periodieke aansluitdienst</t>
  </si>
  <si>
    <t>Omzet 2025 voor de eenmailige aansluitdienst</t>
  </si>
  <si>
    <t>Omzet aansluitdienst</t>
  </si>
  <si>
    <t>Omzet tarievenvoorstel 2025</t>
  </si>
  <si>
    <t>Controle Rekenvolume</t>
  </si>
  <si>
    <t>Totaal Rekenvolume</t>
  </si>
  <si>
    <t>Gewijzigd SO bestand, tabblad '22) Rekenvolumes TD', regels 18 t/m 100 &amp; Gewijzigde RV AD Stedin, tabblad 'Rekenvolumes Stedin nieuw incl.', regels 17 t/m 97</t>
  </si>
  <si>
    <t>In de gewijzigde x-factorbesluiten zijn nieuwe rekenvolumes vastgesteld voor het transport- en aansluitdomein. De rekenvolumes zijn daarom gewijzigd ten opzichte van de tarievenbesluiten 2024. Daarnaast wordt de volumecorrectieregeling per 1-1-2024 buiten toepassing gelaten. Voor de transportdienst gelden daarom de gewijzigde rekenvolumes zonder volumekortingen.</t>
  </si>
  <si>
    <t>Totaal Rekenvolume aangepast</t>
  </si>
  <si>
    <t>Verwachte tariefmutatie Transportdienst</t>
  </si>
  <si>
    <t xml:space="preserve">TI transportdienst 2024 (inclusief correcties) </t>
  </si>
  <si>
    <t>EUR, pp 2024</t>
  </si>
  <si>
    <t>Somproduct tarieven 2024 en gewijzigde rekenvolumes 2025</t>
  </si>
  <si>
    <t>In de gewijzigde x-factorbesluiten zijn nieuwe rekenvolumes vastgesteld. De rekenvolumes zijn daarom gewijzigd ten opzichte van de tarievenbesluiten 2024. Om de totale inkomsten 2024 te vergelijken met de totale inkomsten 2025 dient het volume effect te worden geëlimineerd door de totale inkomsten 2024 opnieuw te berekenen op basis van de gewijzigde rekenvolumes 2025.</t>
  </si>
  <si>
    <t>Vastrecht</t>
  </si>
  <si>
    <t xml:space="preserve">TI transportdienst 2024 zonder vastrecht (inclusief correcties) </t>
  </si>
  <si>
    <t xml:space="preserve">TI transportdienst 2025 (inclusief correcties) </t>
  </si>
  <si>
    <t>TI-berekening RNB-E 2025, tabblad 'Richtbedragen', regel 53</t>
  </si>
  <si>
    <t xml:space="preserve">TI transportdienst 2025 zonder vastrecht (inclusief correcties) </t>
  </si>
  <si>
    <t>Verwachte mutatie vastrechttarieven</t>
  </si>
  <si>
    <t>Categorie A</t>
  </si>
  <si>
    <t>Verwachte mutatie niet-vastrechttarieven</t>
  </si>
  <si>
    <t>%</t>
  </si>
  <si>
    <t>Categorie B</t>
  </si>
  <si>
    <t>Verwachte tariefmutatie Aansluitdienst</t>
  </si>
  <si>
    <t xml:space="preserve">TI aansluitdienst 2024 (inclusief correcties) </t>
  </si>
  <si>
    <t xml:space="preserve">TI aansluitdienst 2025 (inclusief correcties) </t>
  </si>
  <si>
    <t>TI-berekening RNB-E 2025, tabblad 'Richtbedragen', regel 52</t>
  </si>
  <si>
    <t>Verwachte mutatie tarieven</t>
  </si>
  <si>
    <t xml:space="preserve">Toelichting </t>
  </si>
  <si>
    <t>Totale inkomsten</t>
  </si>
  <si>
    <t>Transporttarieven</t>
  </si>
  <si>
    <t>Aansluittarieven</t>
  </si>
  <si>
    <t>Deelmarktgrenzen Transport</t>
  </si>
  <si>
    <t>Elementen EAV Tarieven</t>
  </si>
  <si>
    <t>Controle Richtlijnen</t>
  </si>
  <si>
    <t>Overige Opmerkingen</t>
  </si>
  <si>
    <t>Richtlijn controle tarieven</t>
  </si>
  <si>
    <t>Onderwerp</t>
  </si>
  <si>
    <t>Ja/Nee</t>
  </si>
  <si>
    <t>Algemeen</t>
  </si>
  <si>
    <t>Is het bedrag "Totale Inkomsten 2025 inclusief correcties" in het tabblad 'Controles ACM' ongewijzigd? Zo nee, waarom niet?</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</si>
  <si>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</si>
  <si>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</si>
  <si>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</si>
  <si>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</si>
  <si>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Transportdienst</t>
  </si>
  <si>
    <t>Wijken de afzonderlijke transportdiensttarieven meer af dan 4 procentpunt t.o.v. het tarief van vorig jaar inclusief de verwachte tariefmutaties?</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</si>
  <si>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</si>
  <si>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</si>
  <si>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</si>
  <si>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</si>
  <si>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</si>
  <si>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</si>
  <si>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</si>
  <si>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</si>
  <si>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tariefcategorie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</si>
  <si>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</si>
  <si>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</si>
  <si>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</si>
  <si>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Zijn de tarievenvoorstellen in de tariefcategorieën Afnemers LS en LS geschakeld volgens artikel 3.7.12. van de Tarievencode Elektriciteit?</t>
  </si>
  <si>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</si>
  <si>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</si>
  <si>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</si>
  <si>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</si>
  <si>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</si>
  <si>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</si>
  <si>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</si>
  <si>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</si>
  <si>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</si>
  <si>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Aansluitdienst</t>
  </si>
  <si>
    <t>Wijken de totale inkomsten toebedeeld aan de transportdienst en de aansluitdienst in het tarievenvoorstel meer dan 1 procent af van de richtbedragen zoals opgenomen in het tabblad 'Controles ACM'? Zo ja, waarom?</t>
  </si>
  <si>
    <t>Wijken de afzonderlijke aansluitdiensttarieven meer af dan 4 procentpunt t.o.v. het tarief van vorig jaar inclusief de verwachte tariefmutaties?</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</si>
  <si>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</si>
  <si>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</si>
  <si>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</si>
  <si>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</si>
  <si>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</si>
  <si>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</si>
  <si>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</si>
  <si>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</si>
  <si>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Zijn de capaciteitsgrenzen in het tarievenvoorstel aangeduid bij alle (aanwezige) periodieke en éénmalige aansluittarieven? Let op: hier dient geen overlap in de grenzen te zijn (artikel 2.3.3.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</si>
  <si>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</si>
  <si>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</si>
  <si>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</si>
  <si>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</si>
  <si>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</si>
  <si>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NB3</t>
  </si>
  <si>
    <t>ACM houdt zich het recht voor om de tarieven ook op andere punten te toetsen dan de punten die op dit werkblad zijn opgenoemd.</t>
  </si>
  <si>
    <t>Stedin Netbeheer B.V.</t>
  </si>
  <si>
    <t>Blaak 8</t>
  </si>
  <si>
    <t xml:space="preserve">3000 BN </t>
  </si>
  <si>
    <t>Rotterdam</t>
  </si>
  <si>
    <t>NVT</t>
  </si>
  <si>
    <t xml:space="preserve"> NVT </t>
  </si>
  <si>
    <t xml:space="preserve"> werkelijk spanningsniveau (&gt; 1,5 MW) </t>
  </si>
  <si>
    <t xml:space="preserve"> 151 t/m 1.500 kW </t>
  </si>
  <si>
    <t xml:space="preserve"> 51 t/m 150 kW </t>
  </si>
  <si>
    <t xml:space="preserve"> &gt; 3*80A , ≤ 50 kW </t>
  </si>
  <si>
    <t>LS cf A2</t>
  </si>
  <si>
    <t>LS cf A3</t>
  </si>
  <si>
    <t>MS cf A5</t>
  </si>
  <si>
    <t>MS cf A6</t>
  </si>
  <si>
    <t>MS cf A4</t>
  </si>
  <si>
    <t>A6 + A7</t>
  </si>
  <si>
    <t>A4 + A5</t>
  </si>
  <si>
    <t>A2</t>
  </si>
  <si>
    <t>LS cf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</si>
</sst>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_ ;_ * \-#,##0.0_ ;_ * &quot;-&quot;??_ ;_ @_ "/>
  </numFmts>
  <fonts count="56">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
      <sz val="8"/>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9">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0" fontId="1" fillId="0" borderId="0"/>
    <xf numFmtId="0" fontId="1" fillId="0" borderId="0"/>
    <xf numFmtId="43" fontId="1" fillId="0" borderId="0" applyFont="0" applyFill="0" applyBorder="0" applyAlignment="0" applyProtection="0"/>
  </cellStyleXfs>
  <cellXfs count="187">
    <xf numFmtId="0" fontId="0" fillId="0" borderId="0" xfId="0">
      <alignment vertical="top"/>
    </xf>
    <xf numFmtId="0" fontId="7" fillId="0" borderId="0" xfId="70" applyAlignment="1">
      <alignment horizontal="left" vertical="top" wrapText="1"/>
    </xf>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0" fontId="7" fillId="0" borderId="0" xfId="73" applyAlignment="1">
      <alignment horizontal="left" vertical="top" wrapText="1"/>
    </xf>
    <xf numFmtId="43" fontId="7" fillId="0" borderId="29" xfId="71" applyFont="1" applyFill="1" applyBorder="1" applyAlignment="1"/>
    <xf numFmtId="0" fontId="3" fillId="0" borderId="0" xfId="127" applyFont="1"/>
    <xf numFmtId="165" fontId="7" fillId="0" borderId="29" xfId="128" applyNumberFormat="1" applyFont="1" applyFill="1" applyBorder="1" applyAlignment="1" applyProtection="1">
      <alignment horizontal="left"/>
      <protection locked="0"/>
    </xf>
    <xf numFmtId="165" fontId="7" fillId="0" borderId="14" xfId="128" applyNumberFormat="1" applyFont="1" applyFill="1" applyBorder="1" applyAlignment="1" applyProtection="1">
      <alignment horizontal="left"/>
      <protection locked="0"/>
    </xf>
    <xf numFmtId="43" fontId="7" fillId="15" borderId="29" xfId="75" applyBorder="1">
      <alignment vertical="top"/>
    </xf>
    <xf numFmtId="43" fontId="7" fillId="15" borderId="32" xfId="75" applyBorder="1">
      <alignment vertical="top"/>
    </xf>
    <xf numFmtId="43" fontId="7" fillId="15" borderId="14" xfId="75" applyBorder="1">
      <alignment vertical="top"/>
    </xf>
    <xf numFmtId="10" fontId="7" fillId="0" borderId="0" xfId="67" applyBorder="1">
      <alignment vertical="top"/>
    </xf>
    <xf numFmtId="10" fontId="7" fillId="0" borderId="0" xfId="67">
      <alignment vertical="top"/>
    </xf>
    <xf numFmtId="167" fontId="7" fillId="0" borderId="14" xfId="69" applyNumberFormat="1" applyFont="1" applyBorder="1" applyAlignment="1"/>
    <xf numFmtId="14" fontId="7" fillId="52" borderId="2" xfId="84" applyNumberFormat="1" applyBorder="1" applyAlignment="1">
      <alignment horizontal="left" vertical="top"/>
    </xf>
    <xf numFmtId="10" fontId="7" fillId="47" borderId="0" xfId="67" applyFill="1" applyBorder="1">
      <alignment vertical="top"/>
    </xf>
    <xf numFmtId="43" fontId="7" fillId="47" borderId="0" xfId="73" applyNumberFormat="1" applyFill="1">
      <alignment vertical="top"/>
    </xf>
    <xf numFmtId="164" fontId="7" fillId="47" borderId="0" xfId="71" applyNumberFormat="1" applyFill="1" applyBorder="1">
      <alignment vertical="top"/>
    </xf>
    <xf numFmtId="171" fontId="7" fillId="47" borderId="0" xfId="71" applyNumberFormat="1" applyFill="1" applyBorder="1">
      <alignment vertical="top"/>
    </xf>
    <xf numFmtId="9" fontId="7" fillId="47" borderId="0" xfId="67" applyNumberFormat="1" applyFill="1" applyBorder="1">
      <alignment vertical="top"/>
    </xf>
    <xf numFmtId="9" fontId="7" fillId="0" borderId="0" xfId="67" applyNumberFormat="1" applyBorder="1">
      <alignment vertical="top"/>
    </xf>
    <xf numFmtId="164" fontId="7" fillId="0" borderId="0" xfId="71" applyNumberFormat="1" applyFill="1" applyBorder="1">
      <alignment vertical="top"/>
    </xf>
    <xf numFmtId="43" fontId="3" fillId="0" borderId="0" xfId="69" applyNumberFormat="1" applyFont="1"/>
    <xf numFmtId="170" fontId="3" fillId="0" borderId="0" xfId="69" applyNumberFormat="1" applyFont="1" applyAlignment="1">
      <alignment horizontal="center"/>
    </xf>
    <xf numFmtId="170" fontId="3" fillId="0" borderId="0" xfId="69" applyNumberFormat="1" applyFont="1"/>
    <xf numFmtId="170" fontId="7" fillId="0" borderId="0" xfId="65" applyNumberFormat="1" applyFont="1" applyFill="1" applyAlignment="1">
      <alignment horizontal="center"/>
    </xf>
    <xf numFmtId="170" fontId="3" fillId="0" borderId="0" xfId="66" applyNumberFormat="1" applyFont="1" applyAlignment="1">
      <alignment horizontal="center"/>
    </xf>
    <xf numFmtId="170" fontId="7" fillId="0" borderId="0" xfId="70" applyNumberFormat="1"/>
    <xf numFmtId="43" fontId="7" fillId="0" borderId="0" xfId="70" applyNumberFormat="1"/>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xf numFmtId="0" fontId="0" fillId="59" borderId="0" xfId="0" applyFill="1">
      <alignment vertical="top"/>
    </xf>
  </cellXfs>
  <cellStyles count="129">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mma 2 2" xfId="128" xr:uid="{58EBA6F3-51A4-49AA-A40D-9C0E6928DA34}"/>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2 3 2 2" xfId="126" xr:uid="{2A4842EE-2630-43AA-A096-7CE6B80E1064}"/>
    <cellStyle name="Standaard 3" xfId="66" xr:uid="{00000000-0005-0000-0000-000071000000}"/>
    <cellStyle name="Standaard 3 2" xfId="127" xr:uid="{1C8E9E18-86D7-40DC-BF87-F7CF82DC92B0}"/>
    <cellStyle name="Standaard 3 4 2" xfId="125" xr:uid="{F77CDC4E-8504-43D8-B9A1-FE0090E0691B}"/>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CCC8D9"/>
      <color rgb="FFFFCC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2025</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7" customWidth="1"/>
    <col min="2" max="2" width="39.88671875" style="57" customWidth="1"/>
    <col min="3" max="3" width="91.88671875" style="57" customWidth="1"/>
    <col min="4" max="16384" width="9.109375" style="57"/>
  </cols>
  <sheetData>
    <row r="2" spans="2:3" s="106" customFormat="1" ht="17.399999999999999">
      <c r="B2" s="106" t="s">
        <v>0</v>
      </c>
    </row>
    <row r="13" spans="2:3" s="123" customFormat="1">
      <c r="B13" s="123" t="s">
        <v>1</v>
      </c>
    </row>
    <row r="15" spans="2:3">
      <c r="B15" s="102" t="s">
        <v>2</v>
      </c>
      <c r="C15" s="102" t="s">
        <v>3</v>
      </c>
    </row>
    <row r="16" spans="2:3">
      <c r="B16" s="102" t="s">
        <v>4</v>
      </c>
      <c r="C16" s="102" t="s">
        <v>5</v>
      </c>
    </row>
    <row r="17" spans="2:3">
      <c r="B17" s="102" t="s">
        <v>6</v>
      </c>
      <c r="C17" s="102"/>
    </row>
    <row r="18" spans="2:3">
      <c r="B18" s="102" t="s">
        <v>7</v>
      </c>
      <c r="C18" s="102" t="s">
        <v>8</v>
      </c>
    </row>
    <row r="19" spans="2:3">
      <c r="B19" s="102" t="s">
        <v>9</v>
      </c>
      <c r="C19" s="102"/>
    </row>
    <row r="20" spans="2:3">
      <c r="B20" s="102" t="s">
        <v>10</v>
      </c>
      <c r="C20" s="102"/>
    </row>
    <row r="21" spans="2:3">
      <c r="B21" s="102" t="s">
        <v>11</v>
      </c>
      <c r="C21" s="102" t="s">
        <v>12</v>
      </c>
    </row>
    <row r="22" spans="2:3">
      <c r="B22" s="102" t="s">
        <v>13</v>
      </c>
      <c r="C22" s="102"/>
    </row>
    <row r="25" spans="2:3" s="123" customFormat="1">
      <c r="B25" s="123" t="s">
        <v>14</v>
      </c>
    </row>
    <row r="27" spans="2:3">
      <c r="B27" s="102" t="s">
        <v>15</v>
      </c>
      <c r="C27" s="102" t="s">
        <v>16</v>
      </c>
    </row>
    <row r="28" spans="2:3">
      <c r="B28" s="102" t="s">
        <v>17</v>
      </c>
      <c r="C28" s="102" t="s">
        <v>18</v>
      </c>
    </row>
    <row r="29" spans="2:3" ht="26.4">
      <c r="B29" s="102" t="s">
        <v>19</v>
      </c>
      <c r="C29" s="102" t="s">
        <v>20</v>
      </c>
    </row>
    <row r="30" spans="2:3">
      <c r="B30" s="102" t="s">
        <v>21</v>
      </c>
      <c r="C30" s="102" t="s">
        <v>22</v>
      </c>
    </row>
    <row r="31" spans="2:3">
      <c r="B31" s="102" t="s">
        <v>23</v>
      </c>
      <c r="C31" s="102"/>
    </row>
    <row r="32" spans="2:3">
      <c r="B32" s="102" t="s">
        <v>13</v>
      </c>
      <c r="C32" s="102"/>
    </row>
    <row r="35" spans="2:2" s="123" customFormat="1">
      <c r="B35" s="123" t="s">
        <v>24</v>
      </c>
    </row>
    <row r="37" spans="2:2">
      <c r="B37" s="57" t="s">
        <v>25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pane="topRight" activeCell="C12" sqref="C12"/>
      <selection pane="bottomLeft" activeCell="C12" sqref="C12"/>
      <selection pane="bottomRight" activeCell="F9" sqref="F9"/>
    </sheetView>
  </sheetViews>
  <sheetFormatPr defaultColWidth="9.109375" defaultRowHeight="13.2"/>
  <cols>
    <col min="1" max="1" width="4" style="57" customWidth="1"/>
    <col min="2" max="2" width="60.5546875" style="57" customWidth="1"/>
    <col min="3" max="5" width="4.5546875" style="57" customWidth="1"/>
    <col min="6" max="6" width="2.6640625" style="57" customWidth="1"/>
    <col min="7" max="7" width="13.33203125" style="57" bestFit="1" customWidth="1"/>
    <col min="8" max="8" width="2.6640625" style="57" customWidth="1"/>
    <col min="9" max="9" width="31.33203125" style="57" bestFit="1" customWidth="1"/>
    <col min="10" max="10" width="2.6640625" style="57" customWidth="1"/>
    <col min="11" max="11" width="12.5546875" style="57" customWidth="1"/>
    <col min="12" max="12" width="2.6640625" style="57" customWidth="1"/>
    <col min="13" max="13" width="53.88671875" style="57" customWidth="1"/>
    <col min="14" max="14" width="2.6640625" style="57" customWidth="1"/>
    <col min="15" max="15" width="12.5546875" style="57" customWidth="1"/>
    <col min="16" max="16" width="2.6640625" style="57" customWidth="1"/>
    <col min="17" max="17" width="12.5546875" style="57" customWidth="1"/>
    <col min="18" max="18" width="2.6640625" style="57" customWidth="1"/>
    <col min="19" max="19" width="17.109375" style="57" customWidth="1"/>
    <col min="20" max="20" width="2.6640625" style="57" customWidth="1"/>
    <col min="21" max="21" width="13.6640625" style="57" customWidth="1"/>
    <col min="22" max="22" width="2.6640625" style="57" customWidth="1"/>
    <col min="23" max="37" width="13.6640625" style="57" customWidth="1"/>
    <col min="38" max="16384" width="9.109375" style="57"/>
  </cols>
  <sheetData>
    <row r="2" spans="1:17" s="125" customFormat="1" ht="17.399999999999999">
      <c r="B2" s="125" t="s">
        <v>97</v>
      </c>
    </row>
    <row r="3" spans="1:17">
      <c r="A3" s="58"/>
    </row>
    <row r="4" spans="1:17">
      <c r="A4" s="58"/>
      <c r="B4" s="118" t="s">
        <v>98</v>
      </c>
      <c r="C4" s="88"/>
      <c r="D4" s="88"/>
    </row>
    <row r="5" spans="1:17">
      <c r="A5" s="58"/>
      <c r="B5" s="57" t="s">
        <v>227</v>
      </c>
      <c r="G5" s="67"/>
      <c r="K5" s="67"/>
    </row>
    <row r="7" spans="1:17" s="123" customFormat="1">
      <c r="B7" s="123" t="s">
        <v>228</v>
      </c>
      <c r="G7" s="123" t="s">
        <v>107</v>
      </c>
      <c r="I7" s="123" t="s">
        <v>229</v>
      </c>
      <c r="K7" s="123" t="s">
        <v>230</v>
      </c>
      <c r="M7" s="123" t="s">
        <v>231</v>
      </c>
      <c r="Q7" s="123" t="s">
        <v>208</v>
      </c>
    </row>
    <row r="10" spans="1:17" s="123" customFormat="1">
      <c r="B10" s="123" t="s">
        <v>232</v>
      </c>
    </row>
    <row r="11" spans="1:17">
      <c r="B11" s="118"/>
    </row>
    <row r="12" spans="1:17">
      <c r="B12" s="118" t="s">
        <v>233</v>
      </c>
      <c r="D12" s="56"/>
      <c r="G12" s="55" t="s">
        <v>234</v>
      </c>
      <c r="I12" s="54">
        <v>1605181234.6717498</v>
      </c>
      <c r="K12" s="55"/>
      <c r="M12" s="57" t="s">
        <v>235</v>
      </c>
    </row>
    <row r="13" spans="1:17">
      <c r="D13" s="53"/>
      <c r="G13" s="53"/>
      <c r="I13" s="53"/>
      <c r="K13" s="53"/>
      <c r="M13" s="67"/>
    </row>
    <row r="14" spans="1:17">
      <c r="B14" s="57" t="s">
        <v>236</v>
      </c>
      <c r="D14" s="50"/>
      <c r="G14" s="55" t="s">
        <v>234</v>
      </c>
      <c r="I14" s="52">
        <f>SUMPRODUCT(Tarievenvoorstel!K24:K51,Tarievenvoorstel!O24:O51)</f>
        <v>138849106.77896687</v>
      </c>
      <c r="K14" s="53"/>
    </row>
    <row r="15" spans="1:17">
      <c r="B15" s="57" t="s">
        <v>237</v>
      </c>
      <c r="D15" s="50"/>
      <c r="G15" s="55" t="s">
        <v>234</v>
      </c>
      <c r="I15" s="52">
        <f>SUMPRODUCT(Tarievenvoorstel!K57:K78,Tarievenvoorstel!O57:O78)</f>
        <v>314721679.68397379</v>
      </c>
      <c r="K15" s="53"/>
    </row>
    <row r="16" spans="1:17">
      <c r="B16" s="57" t="s">
        <v>238</v>
      </c>
      <c r="D16" s="50"/>
      <c r="G16" s="55" t="s">
        <v>234</v>
      </c>
      <c r="I16" s="52">
        <f>SUMPRODUCT(Tarievenvoorstel!K84:K100,Tarievenvoorstel!O84:O100)</f>
        <v>935234886.51320779</v>
      </c>
      <c r="K16" s="53"/>
    </row>
    <row r="17" spans="2:17">
      <c r="B17" s="57" t="s">
        <v>239</v>
      </c>
      <c r="D17" s="50"/>
      <c r="G17" s="55" t="s">
        <v>234</v>
      </c>
      <c r="I17" s="52">
        <f>SUMPRODUCT(Tarievenvoorstel!K107:K108,Tarievenvoorstel!O107:O108)</f>
        <v>3975890.7146341456</v>
      </c>
      <c r="K17" s="53"/>
    </row>
    <row r="18" spans="2:17">
      <c r="B18" s="118" t="s">
        <v>240</v>
      </c>
      <c r="D18" s="50"/>
      <c r="G18" s="55" t="s">
        <v>234</v>
      </c>
      <c r="I18" s="52">
        <f>SUM(I14:I17)</f>
        <v>1392781563.6907828</v>
      </c>
      <c r="K18" s="53"/>
    </row>
    <row r="19" spans="2:17">
      <c r="D19" s="55"/>
      <c r="G19" s="53"/>
      <c r="I19" s="51"/>
      <c r="K19" s="53"/>
    </row>
    <row r="20" spans="2:17">
      <c r="B20" s="57" t="s">
        <v>241</v>
      </c>
      <c r="D20" s="50"/>
      <c r="G20" s="55" t="s">
        <v>234</v>
      </c>
      <c r="I20" s="52">
        <f>SUMPRODUCT(Tarievenvoorstel!K114:K146,Tarievenvoorstel!O114:O146)</f>
        <v>136172780.24387082</v>
      </c>
      <c r="K20" s="53"/>
    </row>
    <row r="21" spans="2:17">
      <c r="B21" s="57" t="s">
        <v>242</v>
      </c>
      <c r="D21" s="50"/>
      <c r="G21" s="55" t="s">
        <v>234</v>
      </c>
      <c r="I21" s="52">
        <f>SUMPRODUCT(Tarievenvoorstel!K150:K198,Tarievenvoorstel!O150:O198)</f>
        <v>76226890.464800626</v>
      </c>
      <c r="K21" s="53"/>
    </row>
    <row r="22" spans="2:17">
      <c r="B22" s="118" t="s">
        <v>243</v>
      </c>
      <c r="D22" s="50"/>
      <c r="G22" s="55" t="s">
        <v>234</v>
      </c>
      <c r="I22" s="52">
        <f>I21+I20</f>
        <v>212399670.70867145</v>
      </c>
      <c r="K22" s="53"/>
    </row>
    <row r="23" spans="2:17">
      <c r="D23" s="50"/>
      <c r="G23" s="53"/>
      <c r="I23" s="49"/>
      <c r="K23" s="53"/>
    </row>
    <row r="24" spans="2:17">
      <c r="B24" s="118" t="s">
        <v>244</v>
      </c>
      <c r="D24" s="50"/>
      <c r="G24" s="55" t="s">
        <v>234</v>
      </c>
      <c r="I24" s="52">
        <f>SUM(I14:I17,I20:I21)</f>
        <v>1605181234.3994541</v>
      </c>
      <c r="K24" s="55"/>
      <c r="M24" s="6"/>
    </row>
    <row r="25" spans="2:17">
      <c r="B25" s="118"/>
      <c r="D25" s="50"/>
      <c r="G25" s="55"/>
      <c r="I25" s="48"/>
      <c r="K25" s="55"/>
      <c r="M25" s="6"/>
    </row>
    <row r="26" spans="2:17">
      <c r="B26" s="88" t="s">
        <v>105</v>
      </c>
      <c r="D26" s="50"/>
      <c r="G26" s="55" t="s">
        <v>234</v>
      </c>
      <c r="I26" s="52">
        <f>I12-I24</f>
        <v>0.27229571342468262</v>
      </c>
      <c r="K26" s="55"/>
    </row>
    <row r="27" spans="2:17">
      <c r="D27" s="50"/>
      <c r="G27" s="55"/>
      <c r="I27" s="48"/>
      <c r="K27" s="55"/>
    </row>
    <row r="28" spans="2:17">
      <c r="B28" s="118" t="s">
        <v>104</v>
      </c>
      <c r="C28" s="47"/>
      <c r="D28" s="47"/>
      <c r="I28" s="103" t="str">
        <f>IF(I24&gt;I12, "TARIEVENVOORSTEL VOLDOET NIET", "TARIEVENVOORSTEL VOLDOET")</f>
        <v>TARIEVENVOORSTEL VOLDOET</v>
      </c>
    </row>
    <row r="30" spans="2:17" s="123" customFormat="1">
      <c r="B30" s="123" t="s">
        <v>245</v>
      </c>
    </row>
    <row r="32" spans="2:17">
      <c r="B32" s="57" t="s">
        <v>246</v>
      </c>
      <c r="G32" s="57" t="s">
        <v>116</v>
      </c>
      <c r="I32" s="46">
        <v>7663204535.7054396</v>
      </c>
      <c r="M32" s="57" t="s">
        <v>247</v>
      </c>
      <c r="N32" s="133"/>
      <c r="O32" s="133"/>
      <c r="Q32" s="57" t="s">
        <v>248</v>
      </c>
    </row>
    <row r="34" spans="2:17">
      <c r="B34" s="57" t="s">
        <v>249</v>
      </c>
      <c r="G34" s="57" t="s">
        <v>116</v>
      </c>
      <c r="I34" s="52">
        <f>SUM(Tarievenvoorstel!K24:K108,Tarievenvoorstel!K114:K146,Tarievenvoorstel!K150:K198)</f>
        <v>7663204535.5470905</v>
      </c>
    </row>
    <row r="36" spans="2:17">
      <c r="B36" s="57" t="s">
        <v>102</v>
      </c>
      <c r="I36" s="103" t="str">
        <f>IF(I34&gt;I32, "REKENVOLUME VOLDOET NIET", "REKENVOLUME VOLDOET")</f>
        <v>REKENVOLUME VOLDOET</v>
      </c>
    </row>
    <row r="38" spans="2:17" s="123" customFormat="1">
      <c r="B38" s="123" t="s">
        <v>250</v>
      </c>
    </row>
    <row r="40" spans="2:17">
      <c r="B40" s="57" t="s">
        <v>251</v>
      </c>
      <c r="G40" s="55" t="s">
        <v>252</v>
      </c>
      <c r="H40" s="50"/>
      <c r="I40" s="45">
        <v>1275449494.4648128</v>
      </c>
      <c r="J40" s="127"/>
      <c r="K40" s="53"/>
      <c r="M40" s="57" t="s">
        <v>253</v>
      </c>
      <c r="Q40" s="57" t="s">
        <v>254</v>
      </c>
    </row>
    <row r="41" spans="2:17">
      <c r="B41" s="134" t="s">
        <v>255</v>
      </c>
      <c r="G41" s="55" t="s">
        <v>252</v>
      </c>
      <c r="H41" s="50"/>
      <c r="I41" s="44">
        <v>50748901.761304908</v>
      </c>
      <c r="J41" s="127"/>
      <c r="K41" s="53"/>
      <c r="M41" s="57" t="s">
        <v>253</v>
      </c>
    </row>
    <row r="42" spans="2:17">
      <c r="B42" s="57" t="s">
        <v>256</v>
      </c>
      <c r="G42" s="55" t="s">
        <v>252</v>
      </c>
      <c r="H42" s="50"/>
      <c r="I42" s="52">
        <f>I40-I41</f>
        <v>1224700592.7035079</v>
      </c>
      <c r="J42" s="55"/>
      <c r="K42" s="53"/>
      <c r="L42" s="50"/>
      <c r="M42" s="53"/>
    </row>
    <row r="43" spans="2:17">
      <c r="G43" s="53"/>
      <c r="H43" s="50"/>
      <c r="I43" s="48"/>
      <c r="J43" s="55"/>
      <c r="K43" s="53"/>
      <c r="L43" s="50"/>
      <c r="M43" s="53"/>
    </row>
    <row r="44" spans="2:17">
      <c r="B44" s="57" t="s">
        <v>257</v>
      </c>
      <c r="G44" s="55" t="s">
        <v>234</v>
      </c>
      <c r="H44" s="50"/>
      <c r="I44" s="54">
        <v>1392437371.8275135</v>
      </c>
      <c r="J44" s="127"/>
      <c r="K44" s="53"/>
      <c r="L44" s="50"/>
      <c r="M44" s="57" t="s">
        <v>258</v>
      </c>
    </row>
    <row r="45" spans="2:17">
      <c r="B45" s="134" t="s">
        <v>255</v>
      </c>
      <c r="G45" s="55" t="s">
        <v>234</v>
      </c>
      <c r="H45" s="50"/>
      <c r="I45" s="43">
        <f>I41</f>
        <v>50748901.761304908</v>
      </c>
      <c r="J45" s="127"/>
      <c r="K45" s="53"/>
      <c r="L45" s="50"/>
    </row>
    <row r="46" spans="2:17">
      <c r="B46" s="57" t="s">
        <v>259</v>
      </c>
      <c r="G46" s="55" t="s">
        <v>234</v>
      </c>
      <c r="H46" s="50"/>
      <c r="I46" s="52">
        <f>I44-I45</f>
        <v>1341688470.0662086</v>
      </c>
      <c r="J46" s="127"/>
      <c r="K46" s="53"/>
      <c r="L46" s="50"/>
    </row>
    <row r="47" spans="2:17">
      <c r="G47" s="53"/>
      <c r="H47" s="50"/>
      <c r="I47" s="48"/>
      <c r="J47" s="127"/>
      <c r="K47" s="53"/>
      <c r="L47" s="50"/>
    </row>
    <row r="48" spans="2:17">
      <c r="B48" s="88" t="s">
        <v>260</v>
      </c>
      <c r="G48" s="53"/>
      <c r="H48" s="50"/>
      <c r="I48" s="42">
        <v>0</v>
      </c>
      <c r="J48" s="127"/>
      <c r="K48" s="53" t="s">
        <v>261</v>
      </c>
      <c r="L48" s="50"/>
    </row>
    <row r="49" spans="2:17">
      <c r="B49" s="88" t="s">
        <v>262</v>
      </c>
      <c r="G49" s="53" t="s">
        <v>263</v>
      </c>
      <c r="H49" s="53"/>
      <c r="I49" s="41">
        <f>((I46/ I42) - 1)*100%</f>
        <v>9.552365538131391E-2</v>
      </c>
      <c r="J49" s="53"/>
      <c r="K49" s="53" t="s">
        <v>264</v>
      </c>
      <c r="L49" s="53"/>
    </row>
    <row r="51" spans="2:17" s="123" customFormat="1">
      <c r="B51" s="123" t="s">
        <v>265</v>
      </c>
    </row>
    <row r="53" spans="2:17">
      <c r="B53" s="57" t="s">
        <v>266</v>
      </c>
      <c r="G53" s="55" t="s">
        <v>252</v>
      </c>
      <c r="I53" s="54">
        <v>166359650.34713289</v>
      </c>
      <c r="M53" s="57" t="s">
        <v>253</v>
      </c>
      <c r="O53" s="67"/>
      <c r="Q53" s="57" t="s">
        <v>254</v>
      </c>
    </row>
    <row r="55" spans="2:17">
      <c r="B55" s="57" t="s">
        <v>267</v>
      </c>
      <c r="G55" s="55" t="s">
        <v>234</v>
      </c>
      <c r="I55" s="54">
        <v>212743862.8442364</v>
      </c>
      <c r="M55" s="57" t="s">
        <v>268</v>
      </c>
    </row>
    <row r="57" spans="2:17">
      <c r="B57" s="118" t="s">
        <v>269</v>
      </c>
      <c r="G57" s="53" t="s">
        <v>263</v>
      </c>
      <c r="I57" s="41">
        <f>((I55/ I53) - 1)*100%</f>
        <v>0.27881888667303834</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09375" defaultRowHeight="13.2"/>
  <cols>
    <col min="1" max="16384" width="9.109375" style="126"/>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7" customWidth="1"/>
    <col min="2" max="2" width="112.33203125" style="57" customWidth="1"/>
    <col min="3" max="21" width="12.5546875" style="57" customWidth="1"/>
    <col min="22" max="24" width="2.6640625" style="57" customWidth="1"/>
    <col min="25" max="39" width="13.6640625" style="57" customWidth="1"/>
    <col min="40" max="16384" width="9.109375" style="57"/>
  </cols>
  <sheetData>
    <row r="2" spans="2:2" s="125" customFormat="1" ht="17.399999999999999">
      <c r="B2" s="125" t="s">
        <v>270</v>
      </c>
    </row>
    <row r="4" spans="2:2" s="123" customFormat="1"/>
    <row r="6" spans="2:2">
      <c r="B6" s="57" t="s">
        <v>271</v>
      </c>
    </row>
    <row r="7" spans="2:2">
      <c r="B7" s="107" t="s">
        <v>334</v>
      </c>
    </row>
    <row r="8" spans="2:2">
      <c r="B8" s="107"/>
    </row>
    <row r="9" spans="2:2">
      <c r="B9" s="107"/>
    </row>
    <row r="10" spans="2:2">
      <c r="B10" s="107"/>
    </row>
    <row r="11" spans="2:2">
      <c r="B11" s="107"/>
    </row>
    <row r="12" spans="2:2">
      <c r="B12" s="107"/>
    </row>
    <row r="13" spans="2:2">
      <c r="B13" s="107"/>
    </row>
    <row r="14" spans="2:2">
      <c r="B14" s="107"/>
    </row>
    <row r="15" spans="2:2">
      <c r="B15" s="118"/>
    </row>
    <row r="16" spans="2:2">
      <c r="B16" s="57" t="s">
        <v>272</v>
      </c>
    </row>
    <row r="17" spans="2:2">
      <c r="B17" s="107" t="s">
        <v>334</v>
      </c>
    </row>
    <row r="18" spans="2:2">
      <c r="B18" s="107"/>
    </row>
    <row r="19" spans="2:2">
      <c r="B19" s="107"/>
    </row>
    <row r="20" spans="2:2">
      <c r="B20" s="107"/>
    </row>
    <row r="21" spans="2:2">
      <c r="B21" s="107"/>
    </row>
    <row r="22" spans="2:2">
      <c r="B22" s="107"/>
    </row>
    <row r="23" spans="2:2">
      <c r="B23" s="107"/>
    </row>
    <row r="24" spans="2:2">
      <c r="B24" s="107"/>
    </row>
    <row r="26" spans="2:2">
      <c r="B26" s="57" t="s">
        <v>273</v>
      </c>
    </row>
    <row r="27" spans="2:2">
      <c r="B27" s="107" t="s">
        <v>334</v>
      </c>
    </row>
    <row r="28" spans="2:2">
      <c r="B28" s="107"/>
    </row>
    <row r="29" spans="2:2">
      <c r="B29" s="107"/>
    </row>
    <row r="30" spans="2:2">
      <c r="B30" s="107"/>
    </row>
    <row r="31" spans="2:2">
      <c r="B31" s="107"/>
    </row>
    <row r="32" spans="2:2">
      <c r="B32" s="107"/>
    </row>
    <row r="33" spans="2:2">
      <c r="B33" s="107"/>
    </row>
    <row r="34" spans="2:2">
      <c r="B34" s="107"/>
    </row>
    <row r="36" spans="2:2">
      <c r="B36" s="57" t="s">
        <v>274</v>
      </c>
    </row>
    <row r="37" spans="2:2">
      <c r="B37" s="107" t="s">
        <v>334</v>
      </c>
    </row>
    <row r="38" spans="2:2">
      <c r="B38" s="107"/>
    </row>
    <row r="39" spans="2:2">
      <c r="B39" s="107"/>
    </row>
    <row r="40" spans="2:2">
      <c r="B40" s="107"/>
    </row>
    <row r="41" spans="2:2">
      <c r="B41" s="107"/>
    </row>
    <row r="42" spans="2:2">
      <c r="B42" s="107"/>
    </row>
    <row r="43" spans="2:2">
      <c r="B43" s="107"/>
    </row>
    <row r="44" spans="2:2">
      <c r="B44" s="107"/>
    </row>
    <row r="46" spans="2:2">
      <c r="B46" s="57" t="s">
        <v>275</v>
      </c>
    </row>
    <row r="47" spans="2:2">
      <c r="B47" s="107" t="s">
        <v>334</v>
      </c>
    </row>
    <row r="48" spans="2:2">
      <c r="B48" s="107"/>
    </row>
    <row r="49" spans="2:2">
      <c r="B49" s="107"/>
    </row>
    <row r="50" spans="2:2">
      <c r="B50" s="107"/>
    </row>
    <row r="51" spans="2:2">
      <c r="B51" s="107"/>
    </row>
    <row r="52" spans="2:2">
      <c r="B52" s="107"/>
    </row>
    <row r="53" spans="2:2">
      <c r="B53" s="107"/>
    </row>
    <row r="54" spans="2:2">
      <c r="B54" s="107"/>
    </row>
    <row r="56" spans="2:2">
      <c r="B56" s="57" t="s">
        <v>276</v>
      </c>
    </row>
    <row r="57" spans="2:2">
      <c r="B57" s="107" t="s">
        <v>334</v>
      </c>
    </row>
    <row r="58" spans="2:2">
      <c r="B58" s="107"/>
    </row>
    <row r="59" spans="2:2">
      <c r="B59" s="107"/>
    </row>
    <row r="60" spans="2:2">
      <c r="B60" s="107"/>
    </row>
    <row r="61" spans="2:2">
      <c r="B61" s="107"/>
    </row>
    <row r="62" spans="2:2">
      <c r="B62" s="107"/>
    </row>
    <row r="63" spans="2:2">
      <c r="B63" s="107"/>
    </row>
    <row r="64" spans="2:2">
      <c r="B64" s="107"/>
    </row>
    <row r="66" spans="2:2">
      <c r="B66" s="57" t="s">
        <v>277</v>
      </c>
    </row>
    <row r="67" spans="2:2">
      <c r="B67" s="107" t="s">
        <v>334</v>
      </c>
    </row>
    <row r="68" spans="2:2">
      <c r="B68" s="107"/>
    </row>
    <row r="69" spans="2:2">
      <c r="B69" s="107"/>
    </row>
    <row r="70" spans="2:2">
      <c r="B70" s="107"/>
    </row>
    <row r="71" spans="2:2">
      <c r="B71" s="107"/>
    </row>
    <row r="72" spans="2:2">
      <c r="B72" s="107"/>
    </row>
    <row r="73" spans="2:2">
      <c r="B73" s="107"/>
    </row>
    <row r="74" spans="2:2">
      <c r="B74" s="10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7" customWidth="1"/>
    <col min="2" max="2" width="4.6640625" style="57" customWidth="1"/>
    <col min="3" max="3" width="74.109375" style="57" customWidth="1"/>
    <col min="4" max="5" width="12.5546875" style="57" customWidth="1"/>
    <col min="6" max="6" width="53.44140625" style="57" customWidth="1"/>
    <col min="7" max="21" width="12.5546875" style="57" customWidth="1"/>
    <col min="22" max="24" width="2.6640625" style="57" customWidth="1"/>
    <col min="25" max="39" width="13.6640625" style="57" customWidth="1"/>
    <col min="40" max="16384" width="9.109375" style="57"/>
  </cols>
  <sheetData>
    <row r="2" spans="2:6" s="125" customFormat="1" ht="17.399999999999999">
      <c r="B2" s="125" t="s">
        <v>278</v>
      </c>
    </row>
    <row r="4" spans="2:6" s="123" customFormat="1">
      <c r="C4" s="123" t="s">
        <v>279</v>
      </c>
      <c r="D4" s="123" t="s">
        <v>280</v>
      </c>
      <c r="F4" s="123" t="s">
        <v>59</v>
      </c>
    </row>
    <row r="5" spans="2:6">
      <c r="C5" s="118"/>
    </row>
    <row r="6" spans="2:6">
      <c r="C6" s="118" t="s">
        <v>281</v>
      </c>
    </row>
    <row r="7" spans="2:6" ht="26.4">
      <c r="B7" s="30">
        <v>1</v>
      </c>
      <c r="C7" s="1" t="s">
        <v>282</v>
      </c>
      <c r="D7" s="107" t="s">
        <v>16</v>
      </c>
      <c r="E7" s="40"/>
      <c r="F7" s="107"/>
    </row>
    <row r="8" spans="2:6" ht="12.75" customHeight="1">
      <c r="B8" s="30">
        <v>2</v>
      </c>
      <c r="C8" s="1" t="s">
        <v>283</v>
      </c>
      <c r="D8" s="107" t="s">
        <v>16</v>
      </c>
      <c r="E8" s="40"/>
      <c r="F8" s="107"/>
    </row>
    <row r="9" spans="2:6" ht="26.4">
      <c r="B9" s="30"/>
      <c r="C9" s="1" t="s">
        <v>284</v>
      </c>
      <c r="D9" s="107"/>
      <c r="E9" s="40"/>
      <c r="F9" s="107"/>
    </row>
    <row r="10" spans="2:6">
      <c r="B10" s="30">
        <v>3</v>
      </c>
      <c r="C10" s="1" t="s">
        <v>285</v>
      </c>
      <c r="D10" s="107" t="s">
        <v>16</v>
      </c>
      <c r="E10" s="40"/>
      <c r="F10" s="107"/>
    </row>
    <row r="11" spans="2:6" ht="39.6">
      <c r="B11" s="30">
        <v>4</v>
      </c>
      <c r="C11" s="1" t="s">
        <v>286</v>
      </c>
      <c r="D11" s="107" t="s">
        <v>16</v>
      </c>
      <c r="E11" s="40"/>
      <c r="F11" s="107"/>
    </row>
    <row r="12" spans="2:6">
      <c r="C12" s="118"/>
    </row>
    <row r="13" spans="2:6">
      <c r="C13" s="118" t="s">
        <v>287</v>
      </c>
    </row>
    <row r="14" spans="2:6" ht="26.4">
      <c r="B14" s="30">
        <v>5</v>
      </c>
      <c r="C14" s="1" t="s">
        <v>288</v>
      </c>
      <c r="D14" s="107" t="s">
        <v>22</v>
      </c>
      <c r="E14" s="40"/>
      <c r="F14" s="107"/>
    </row>
    <row r="15" spans="2:6" ht="26.4">
      <c r="B15" s="30">
        <v>6</v>
      </c>
      <c r="C15" s="1" t="s">
        <v>289</v>
      </c>
      <c r="D15" s="107" t="s">
        <v>16</v>
      </c>
      <c r="F15" s="107"/>
    </row>
    <row r="16" spans="2:6" ht="26.4">
      <c r="B16" s="30">
        <v>7</v>
      </c>
      <c r="C16" s="1" t="s">
        <v>290</v>
      </c>
      <c r="D16" s="107" t="s">
        <v>16</v>
      </c>
      <c r="F16" s="107"/>
    </row>
    <row r="17" spans="2:6" ht="26.4">
      <c r="B17" s="30"/>
      <c r="C17" s="39" t="s">
        <v>291</v>
      </c>
    </row>
    <row r="18" spans="2:6" ht="26.4">
      <c r="B18" s="30"/>
      <c r="C18" s="39" t="s">
        <v>292</v>
      </c>
    </row>
    <row r="19" spans="2:6" ht="26.4">
      <c r="B19" s="30"/>
      <c r="C19" s="39" t="s">
        <v>293</v>
      </c>
    </row>
    <row r="20" spans="2:6" ht="26.4">
      <c r="B20" s="30">
        <v>8</v>
      </c>
      <c r="C20" s="38" t="s">
        <v>294</v>
      </c>
      <c r="D20" s="107" t="s">
        <v>16</v>
      </c>
      <c r="F20" s="107"/>
    </row>
    <row r="21" spans="2:6" ht="36">
      <c r="B21" s="30"/>
      <c r="C21" s="37" t="s">
        <v>295</v>
      </c>
    </row>
    <row r="22" spans="2:6" ht="39.6">
      <c r="B22" s="30"/>
      <c r="C22" s="39" t="s">
        <v>296</v>
      </c>
    </row>
    <row r="23" spans="2:6" ht="26.4">
      <c r="B23" s="30">
        <v>9</v>
      </c>
      <c r="C23" s="38" t="s">
        <v>297</v>
      </c>
      <c r="D23" s="107" t="s">
        <v>16</v>
      </c>
      <c r="F23" s="107"/>
    </row>
    <row r="24" spans="2:6" ht="36">
      <c r="B24" s="30"/>
      <c r="C24" s="37" t="s">
        <v>298</v>
      </c>
    </row>
    <row r="25" spans="2:6" ht="36">
      <c r="B25" s="30"/>
      <c r="C25" s="37" t="s">
        <v>299</v>
      </c>
    </row>
    <row r="26" spans="2:6" ht="36">
      <c r="B26" s="30"/>
      <c r="C26" s="37" t="s">
        <v>300</v>
      </c>
    </row>
    <row r="27" spans="2:6" ht="26.4">
      <c r="B27" s="30">
        <v>10</v>
      </c>
      <c r="C27" s="36" t="s">
        <v>301</v>
      </c>
      <c r="D27" s="107" t="s">
        <v>16</v>
      </c>
      <c r="F27" s="107"/>
    </row>
    <row r="28" spans="2:6" ht="48">
      <c r="B28" s="30"/>
      <c r="C28" s="37" t="s">
        <v>302</v>
      </c>
    </row>
    <row r="29" spans="2:6" ht="53.25" customHeight="1">
      <c r="B29" s="30"/>
      <c r="C29" s="37" t="s">
        <v>303</v>
      </c>
    </row>
    <row r="30" spans="2:6" ht="48">
      <c r="B30" s="30"/>
      <c r="C30" s="37" t="s">
        <v>304</v>
      </c>
    </row>
    <row r="31" spans="2:6" ht="26.4">
      <c r="B31" s="30">
        <v>11</v>
      </c>
      <c r="C31" s="1" t="s">
        <v>305</v>
      </c>
      <c r="D31" s="107" t="s">
        <v>16</v>
      </c>
      <c r="F31" s="107"/>
    </row>
    <row r="32" spans="2:6" ht="26.4">
      <c r="B32" s="30"/>
      <c r="C32" s="39" t="s">
        <v>306</v>
      </c>
    </row>
    <row r="33" spans="2:6" ht="26.4">
      <c r="B33" s="30"/>
      <c r="C33" s="39" t="s">
        <v>307</v>
      </c>
    </row>
    <row r="34" spans="2:6" ht="39.6">
      <c r="B34" s="30"/>
      <c r="C34" s="1" t="s">
        <v>308</v>
      </c>
    </row>
    <row r="35" spans="2:6" ht="39.6">
      <c r="B35" s="30">
        <v>12</v>
      </c>
      <c r="C35" s="1" t="s">
        <v>309</v>
      </c>
      <c r="D35" s="107" t="s">
        <v>16</v>
      </c>
      <c r="F35" s="107"/>
    </row>
    <row r="36" spans="2:6" ht="39.6">
      <c r="B36" s="30">
        <v>13</v>
      </c>
      <c r="C36" s="1" t="s">
        <v>310</v>
      </c>
      <c r="D36" s="107" t="s">
        <v>16</v>
      </c>
      <c r="F36" s="107"/>
    </row>
    <row r="37" spans="2:6">
      <c r="B37" s="30"/>
      <c r="C37" s="1"/>
    </row>
    <row r="38" spans="2:6">
      <c r="B38" s="30"/>
      <c r="C38" s="140" t="s">
        <v>311</v>
      </c>
    </row>
    <row r="39" spans="2:6" ht="38.25" customHeight="1">
      <c r="B39" s="30">
        <v>14</v>
      </c>
      <c r="C39" s="141" t="s">
        <v>312</v>
      </c>
      <c r="D39" s="142" t="s">
        <v>22</v>
      </c>
      <c r="E39" s="143"/>
      <c r="F39" s="142"/>
    </row>
    <row r="40" spans="2:6" ht="26.4">
      <c r="B40" s="30">
        <v>15</v>
      </c>
      <c r="C40" s="1" t="s">
        <v>313</v>
      </c>
      <c r="D40" s="107" t="s">
        <v>22</v>
      </c>
      <c r="E40" s="40"/>
      <c r="F40" s="107"/>
    </row>
    <row r="41" spans="2:6" ht="26.4">
      <c r="B41" s="30">
        <v>16</v>
      </c>
      <c r="C41" s="1" t="s">
        <v>314</v>
      </c>
      <c r="D41" s="107" t="s">
        <v>16</v>
      </c>
      <c r="E41" s="40"/>
      <c r="F41" s="107"/>
    </row>
    <row r="42" spans="2:6">
      <c r="B42" s="30"/>
      <c r="C42" s="1" t="s">
        <v>315</v>
      </c>
      <c r="D42" s="40"/>
      <c r="E42" s="40"/>
      <c r="F42" s="36"/>
    </row>
    <row r="43" spans="2:6">
      <c r="B43" s="30"/>
      <c r="C43" s="1" t="s">
        <v>316</v>
      </c>
      <c r="D43" s="40"/>
      <c r="E43" s="40"/>
      <c r="F43" s="36"/>
    </row>
    <row r="44" spans="2:6">
      <c r="B44" s="30"/>
      <c r="C44" s="1" t="s">
        <v>317</v>
      </c>
      <c r="D44" s="40"/>
      <c r="E44" s="40"/>
      <c r="F44" s="36"/>
    </row>
    <row r="45" spans="2:6" ht="26.4">
      <c r="B45" s="30"/>
      <c r="C45" s="1" t="s">
        <v>318</v>
      </c>
      <c r="D45" s="40"/>
      <c r="E45" s="40"/>
      <c r="F45" s="36"/>
    </row>
    <row r="46" spans="2:6" ht="26.4">
      <c r="B46" s="30"/>
      <c r="C46" s="1" t="s">
        <v>319</v>
      </c>
      <c r="D46" s="40"/>
      <c r="E46" s="40"/>
      <c r="F46" s="36"/>
    </row>
    <row r="47" spans="2:6" ht="25.5" customHeight="1">
      <c r="B47" s="30"/>
      <c r="C47" s="1" t="s">
        <v>320</v>
      </c>
      <c r="D47" s="40"/>
    </row>
    <row r="48" spans="2:6" ht="39.6">
      <c r="B48" s="30">
        <v>17</v>
      </c>
      <c r="C48" s="1" t="s">
        <v>321</v>
      </c>
      <c r="D48" s="107" t="s">
        <v>16</v>
      </c>
      <c r="F48" s="107"/>
    </row>
    <row r="49" spans="2:6" ht="39.6">
      <c r="B49" s="30">
        <v>18</v>
      </c>
      <c r="C49" s="1" t="s">
        <v>322</v>
      </c>
      <c r="D49" s="107" t="s">
        <v>16</v>
      </c>
      <c r="F49" s="107"/>
    </row>
    <row r="50" spans="2:6" ht="39.6">
      <c r="B50" s="30">
        <v>19</v>
      </c>
      <c r="C50" s="1" t="s">
        <v>323</v>
      </c>
      <c r="D50" s="107" t="s">
        <v>16</v>
      </c>
      <c r="F50" s="107"/>
    </row>
    <row r="51" spans="2:6">
      <c r="B51" s="30"/>
      <c r="C51" s="1"/>
    </row>
    <row r="52" spans="2:6">
      <c r="B52" s="30"/>
      <c r="C52" s="1"/>
    </row>
    <row r="53" spans="2:6" ht="13.8" thickBot="1">
      <c r="B53" s="35"/>
      <c r="C53" s="34"/>
    </row>
    <row r="54" spans="2:6">
      <c r="B54" s="33" t="s">
        <v>324</v>
      </c>
      <c r="C54" s="182" t="s">
        <v>325</v>
      </c>
    </row>
    <row r="55" spans="2:6">
      <c r="B55" s="32"/>
      <c r="C55" s="183"/>
    </row>
    <row r="56" spans="2:6">
      <c r="B56" s="32"/>
      <c r="C56" s="183"/>
    </row>
    <row r="57" spans="2:6">
      <c r="B57" s="32"/>
      <c r="C57" s="183"/>
    </row>
    <row r="58" spans="2:6" ht="13.8" thickBot="1">
      <c r="B58" s="31"/>
      <c r="C58" s="184"/>
    </row>
    <row r="59" spans="2:6" ht="13.8" thickBot="1">
      <c r="B59" s="35"/>
      <c r="C59" s="34"/>
    </row>
    <row r="60" spans="2:6">
      <c r="B60" s="33" t="s">
        <v>326</v>
      </c>
      <c r="C60" s="182" t="s">
        <v>327</v>
      </c>
    </row>
    <row r="61" spans="2:6">
      <c r="B61" s="32"/>
      <c r="C61" s="183"/>
    </row>
    <row r="62" spans="2:6">
      <c r="B62" s="32"/>
      <c r="C62" s="183"/>
    </row>
    <row r="63" spans="2:6" ht="13.8" thickBot="1">
      <c r="B63" s="31"/>
      <c r="C63" s="184"/>
    </row>
    <row r="64" spans="2:6" ht="13.8" thickBot="1">
      <c r="B64" s="30"/>
      <c r="C64" s="29"/>
    </row>
    <row r="65" spans="2:3" ht="27" thickBot="1">
      <c r="B65" s="28" t="s">
        <v>328</v>
      </c>
      <c r="C65" s="27" t="s">
        <v>329</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7" customWidth="1"/>
    <col min="2" max="2" width="19.109375" style="57" customWidth="1"/>
    <col min="3" max="3" width="9.5546875" style="57" customWidth="1"/>
    <col min="4" max="4" width="11.88671875" style="57" customWidth="1"/>
    <col min="5" max="5" width="10.33203125" style="57" customWidth="1"/>
    <col min="6" max="6" width="13.6640625" style="57" customWidth="1"/>
    <col min="7" max="7" width="11.5546875" style="57" customWidth="1"/>
    <col min="8" max="16384" width="9.109375" style="57"/>
  </cols>
  <sheetData>
    <row r="2" spans="2:18" s="106" customFormat="1" ht="17.399999999999999">
      <c r="B2" s="106" t="s">
        <v>26</v>
      </c>
    </row>
    <row r="4" spans="2:18" s="123" customFormat="1">
      <c r="B4" s="123" t="s">
        <v>27</v>
      </c>
    </row>
    <row r="6" spans="2:18">
      <c r="B6" s="57" t="s">
        <v>28</v>
      </c>
    </row>
    <row r="7" spans="2:18">
      <c r="B7" s="57" t="s">
        <v>29</v>
      </c>
      <c r="H7" s="101"/>
    </row>
    <row r="8" spans="2:18">
      <c r="B8" s="57" t="s">
        <v>30</v>
      </c>
    </row>
    <row r="10" spans="2:18" s="123" customFormat="1">
      <c r="B10" s="123" t="s">
        <v>31</v>
      </c>
    </row>
    <row r="13" spans="2:18" s="128" customFormat="1" ht="13.8"/>
    <row r="14" spans="2:18" s="128" customFormat="1" ht="13.8">
      <c r="B14" s="129"/>
      <c r="C14" s="129"/>
      <c r="D14" s="129"/>
      <c r="E14" s="129"/>
      <c r="F14" s="129"/>
      <c r="G14" s="129"/>
      <c r="H14" s="129"/>
      <c r="I14" s="129"/>
      <c r="J14" s="129"/>
      <c r="K14" s="129"/>
      <c r="L14" s="129"/>
      <c r="M14" s="129"/>
      <c r="N14" s="129"/>
      <c r="O14" s="129"/>
      <c r="P14" s="129"/>
      <c r="Q14" s="129"/>
      <c r="R14" s="129"/>
    </row>
    <row r="15" spans="2:18" s="128" customFormat="1" ht="13.8">
      <c r="B15" s="129"/>
      <c r="C15" s="129"/>
      <c r="D15" s="129"/>
      <c r="E15" s="129"/>
      <c r="F15" s="129"/>
      <c r="G15" s="129"/>
      <c r="H15" s="129"/>
      <c r="I15" s="129"/>
      <c r="J15" s="129"/>
      <c r="K15" s="129"/>
      <c r="L15" s="129"/>
      <c r="M15" s="129"/>
      <c r="N15" s="129"/>
      <c r="O15" s="129"/>
      <c r="P15" s="129"/>
      <c r="Q15" s="129"/>
      <c r="R15" s="129"/>
    </row>
    <row r="16" spans="2:18" s="128" customFormat="1" ht="13.8">
      <c r="B16" s="129"/>
      <c r="C16" s="129"/>
      <c r="D16" s="129"/>
      <c r="E16" s="129"/>
      <c r="F16" s="129"/>
      <c r="G16" s="129"/>
      <c r="H16" s="129"/>
      <c r="I16" s="129"/>
      <c r="J16" s="129"/>
      <c r="K16" s="129"/>
      <c r="L16" s="129"/>
      <c r="M16" s="129"/>
      <c r="N16" s="129"/>
      <c r="O16" s="129"/>
      <c r="P16" s="129"/>
      <c r="Q16" s="129"/>
      <c r="R16" s="129"/>
    </row>
    <row r="17" spans="2:18" s="128" customFormat="1" ht="13.8">
      <c r="B17" s="129"/>
      <c r="C17" s="129"/>
      <c r="D17" s="129"/>
      <c r="E17" s="129"/>
      <c r="F17" s="129"/>
      <c r="G17" s="129"/>
      <c r="H17" s="129"/>
      <c r="I17" s="129"/>
      <c r="J17" s="129"/>
      <c r="K17" s="129"/>
      <c r="L17" s="129"/>
      <c r="M17" s="129"/>
      <c r="N17" s="129"/>
      <c r="O17" s="129"/>
      <c r="P17" s="129"/>
      <c r="Q17" s="129"/>
      <c r="R17" s="129"/>
    </row>
    <row r="18" spans="2:18" s="128" customFormat="1" ht="13.8">
      <c r="B18" s="129"/>
      <c r="C18" s="129"/>
      <c r="D18" s="129"/>
      <c r="E18" s="129"/>
      <c r="F18" s="129"/>
      <c r="G18" s="129"/>
      <c r="H18" s="129"/>
      <c r="I18" s="129"/>
      <c r="J18" s="129"/>
      <c r="K18" s="129"/>
      <c r="L18" s="129"/>
      <c r="M18" s="129"/>
      <c r="N18" s="129"/>
      <c r="O18" s="129"/>
      <c r="P18" s="129"/>
      <c r="Q18" s="129"/>
      <c r="R18" s="129"/>
    </row>
    <row r="19" spans="2:18" s="128" customFormat="1" ht="13.8">
      <c r="B19" s="129"/>
      <c r="C19" s="129"/>
      <c r="D19" s="129"/>
      <c r="E19" s="129"/>
      <c r="F19" s="129"/>
      <c r="G19" s="129"/>
      <c r="H19" s="129"/>
      <c r="I19" s="129"/>
      <c r="J19" s="129"/>
      <c r="K19" s="129"/>
      <c r="L19" s="129"/>
      <c r="M19" s="129"/>
      <c r="N19" s="129"/>
      <c r="O19" s="129"/>
      <c r="P19" s="129"/>
      <c r="Q19" s="129"/>
      <c r="R19" s="129"/>
    </row>
    <row r="20" spans="2:18" s="128" customFormat="1" ht="13.8">
      <c r="B20" s="129"/>
      <c r="C20" s="129"/>
      <c r="D20" s="129"/>
      <c r="E20" s="129"/>
      <c r="F20" s="129"/>
      <c r="G20" s="129"/>
      <c r="H20" s="129"/>
      <c r="I20" s="129"/>
      <c r="J20" s="129"/>
      <c r="K20" s="129"/>
      <c r="L20" s="129"/>
      <c r="M20" s="129"/>
      <c r="N20" s="129"/>
      <c r="O20" s="129"/>
      <c r="P20" s="129"/>
      <c r="Q20" s="129"/>
      <c r="R20" s="129"/>
    </row>
    <row r="21" spans="2:18" s="128" customFormat="1" ht="13.8">
      <c r="B21" s="129"/>
      <c r="C21" s="129"/>
      <c r="D21" s="129"/>
      <c r="E21" s="129"/>
      <c r="F21" s="129"/>
      <c r="G21" s="129"/>
      <c r="H21" s="129"/>
      <c r="I21" s="129"/>
      <c r="J21" s="129"/>
      <c r="K21" s="129"/>
      <c r="L21" s="129"/>
      <c r="M21" s="129"/>
      <c r="N21" s="129"/>
      <c r="O21" s="129"/>
      <c r="P21" s="129"/>
      <c r="Q21" s="129"/>
      <c r="R21" s="129"/>
    </row>
    <row r="22" spans="2:18" s="128" customFormat="1" ht="13.8">
      <c r="B22" s="129"/>
      <c r="C22" s="129"/>
      <c r="D22" s="129"/>
      <c r="E22" s="129"/>
      <c r="F22" s="129"/>
      <c r="G22" s="129"/>
      <c r="H22" s="129"/>
      <c r="I22" s="129"/>
      <c r="J22" s="129"/>
      <c r="K22" s="129"/>
      <c r="L22" s="129"/>
      <c r="M22" s="129"/>
      <c r="N22" s="129"/>
      <c r="O22" s="129"/>
      <c r="P22" s="129"/>
      <c r="Q22" s="129"/>
      <c r="R22" s="129"/>
    </row>
    <row r="23" spans="2:18" s="128" customFormat="1" ht="13.8">
      <c r="B23" s="129"/>
      <c r="C23" s="129"/>
      <c r="D23" s="129"/>
      <c r="E23" s="129"/>
      <c r="F23" s="129"/>
      <c r="G23" s="129"/>
      <c r="H23" s="129"/>
      <c r="I23" s="129"/>
      <c r="J23" s="129"/>
      <c r="K23" s="129"/>
      <c r="L23" s="129"/>
      <c r="M23" s="129"/>
      <c r="N23" s="129"/>
      <c r="O23" s="129"/>
      <c r="P23" s="129"/>
      <c r="Q23" s="129"/>
      <c r="R23" s="129"/>
    </row>
    <row r="24" spans="2:18" s="128" customFormat="1" ht="13.8">
      <c r="B24" s="129"/>
      <c r="C24" s="129"/>
      <c r="D24" s="129"/>
      <c r="E24" s="129"/>
      <c r="F24" s="129"/>
      <c r="G24" s="129"/>
      <c r="H24" s="129"/>
      <c r="I24" s="129"/>
      <c r="J24" s="129"/>
      <c r="K24" s="129"/>
      <c r="L24" s="129"/>
      <c r="M24" s="129"/>
      <c r="N24" s="129"/>
      <c r="O24" s="129"/>
      <c r="P24" s="129"/>
      <c r="Q24" s="129"/>
      <c r="R24" s="129"/>
    </row>
    <row r="25" spans="2:18" s="128" customFormat="1" ht="13.8">
      <c r="B25" s="129"/>
      <c r="C25" s="129"/>
      <c r="D25" s="129"/>
      <c r="E25" s="129"/>
      <c r="F25" s="129"/>
      <c r="G25" s="129"/>
      <c r="H25" s="129"/>
      <c r="I25" s="129"/>
      <c r="J25" s="129"/>
      <c r="K25" s="129"/>
      <c r="L25" s="129"/>
      <c r="M25" s="129"/>
      <c r="N25" s="129"/>
      <c r="O25" s="129"/>
      <c r="P25" s="129"/>
      <c r="Q25" s="129"/>
      <c r="R25" s="129"/>
    </row>
    <row r="27" spans="2:18" s="123" customFormat="1">
      <c r="B27" s="123" t="s">
        <v>32</v>
      </c>
    </row>
    <row r="29" spans="2:18">
      <c r="B29" s="118" t="s">
        <v>33</v>
      </c>
      <c r="D29" s="118" t="s">
        <v>34</v>
      </c>
      <c r="F29" s="97"/>
    </row>
    <row r="31" spans="2:18">
      <c r="B31" s="100">
        <v>123</v>
      </c>
      <c r="D31" s="57" t="s">
        <v>35</v>
      </c>
    </row>
    <row r="32" spans="2:18">
      <c r="B32" s="99">
        <f>B31</f>
        <v>123</v>
      </c>
      <c r="D32" s="57" t="s">
        <v>36</v>
      </c>
    </row>
    <row r="33" spans="2:7">
      <c r="B33" s="98">
        <f>B32+B31</f>
        <v>246</v>
      </c>
      <c r="D33" s="57" t="s">
        <v>37</v>
      </c>
    </row>
    <row r="34" spans="2:7">
      <c r="B34" s="103">
        <f>B32+B33</f>
        <v>369</v>
      </c>
      <c r="D34" s="57" t="s">
        <v>38</v>
      </c>
      <c r="E34" s="97"/>
      <c r="F34" s="97"/>
    </row>
    <row r="35" spans="2:7">
      <c r="B35" s="96"/>
      <c r="D35" s="57" t="s">
        <v>39</v>
      </c>
      <c r="E35" s="97"/>
    </row>
    <row r="37" spans="2:7">
      <c r="B37" s="119" t="s">
        <v>40</v>
      </c>
    </row>
    <row r="38" spans="2:7">
      <c r="B38" s="95">
        <f>B34+16</f>
        <v>385</v>
      </c>
      <c r="D38" s="57" t="s">
        <v>41</v>
      </c>
    </row>
    <row r="39" spans="2:7">
      <c r="B39" s="104">
        <f>B32*PI()</f>
        <v>386.41589639154455</v>
      </c>
      <c r="C39" s="94"/>
      <c r="D39" s="57" t="s">
        <v>42</v>
      </c>
    </row>
    <row r="40" spans="2:7">
      <c r="B40" s="94"/>
      <c r="C40" s="94"/>
    </row>
    <row r="41" spans="2:7">
      <c r="B41" s="119" t="s">
        <v>43</v>
      </c>
      <c r="C41" s="93"/>
    </row>
    <row r="42" spans="2:7">
      <c r="B42" s="92">
        <v>123</v>
      </c>
      <c r="C42" s="93"/>
      <c r="D42" s="57" t="s">
        <v>44</v>
      </c>
      <c r="G42" s="97"/>
    </row>
    <row r="43" spans="2:7">
      <c r="B43" s="91">
        <v>124</v>
      </c>
      <c r="C43" s="93"/>
      <c r="D43" s="57" t="s">
        <v>45</v>
      </c>
    </row>
    <row r="44" spans="2:7">
      <c r="B44" s="90">
        <f>B42-B43</f>
        <v>-1</v>
      </c>
      <c r="C44" s="89"/>
      <c r="D44" s="57" t="s">
        <v>46</v>
      </c>
    </row>
    <row r="47" spans="2:7">
      <c r="B47" s="118" t="s">
        <v>47</v>
      </c>
    </row>
    <row r="48" spans="2:7">
      <c r="B48" s="88"/>
    </row>
    <row r="49" spans="2:4">
      <c r="B49" s="119" t="s">
        <v>48</v>
      </c>
    </row>
    <row r="50" spans="2:4">
      <c r="B50" s="87" t="s">
        <v>49</v>
      </c>
      <c r="D50" s="57" t="s">
        <v>50</v>
      </c>
    </row>
    <row r="51" spans="2:4">
      <c r="B51" s="86" t="s">
        <v>51</v>
      </c>
      <c r="D51" s="57" t="s">
        <v>52</v>
      </c>
    </row>
    <row r="52" spans="2:4">
      <c r="B52" s="85" t="s">
        <v>53</v>
      </c>
      <c r="D52" s="57" t="s">
        <v>54</v>
      </c>
    </row>
    <row r="53" spans="2:4">
      <c r="B53" s="84" t="s">
        <v>53</v>
      </c>
      <c r="D53" s="57" t="s">
        <v>55</v>
      </c>
    </row>
    <row r="55" spans="2:4">
      <c r="B55" s="119" t="s">
        <v>56</v>
      </c>
    </row>
    <row r="56" spans="2:4">
      <c r="B56" s="83" t="s">
        <v>57</v>
      </c>
      <c r="D56" s="57" t="s">
        <v>58</v>
      </c>
    </row>
    <row r="57" spans="2:4">
      <c r="B57" s="82" t="s">
        <v>59</v>
      </c>
      <c r="D57" s="57" t="s">
        <v>60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4"/>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7" customWidth="1"/>
    <col min="2" max="2" width="7.5546875" style="57" customWidth="1"/>
    <col min="3" max="3" width="51.44140625" style="57" customWidth="1"/>
    <col min="4" max="4" width="60.6640625" style="57" bestFit="1" customWidth="1"/>
    <col min="5" max="5" width="90.5546875" style="57" customWidth="1"/>
    <col min="6" max="6" width="4.5546875" style="57" customWidth="1"/>
    <col min="7" max="7" width="43.44140625" style="57" customWidth="1"/>
    <col min="8" max="8" width="28.6640625" style="57" customWidth="1"/>
    <col min="9" max="9" width="18.44140625" style="57" customWidth="1"/>
    <col min="10" max="11" width="58.44140625" style="57" customWidth="1"/>
    <col min="12" max="16384" width="9.109375" style="57"/>
  </cols>
  <sheetData>
    <row r="2" spans="2:7" s="106" customFormat="1" ht="17.399999999999999">
      <c r="B2" s="106" t="s">
        <v>61</v>
      </c>
    </row>
    <row r="4" spans="2:7" s="123" customFormat="1">
      <c r="B4" s="123" t="s">
        <v>62</v>
      </c>
    </row>
    <row r="6" spans="2:7">
      <c r="B6" s="119" t="s">
        <v>63</v>
      </c>
      <c r="G6" s="105"/>
    </row>
    <row r="7" spans="2:7">
      <c r="B7" s="119" t="s">
        <v>64</v>
      </c>
    </row>
    <row r="9" spans="2:7">
      <c r="B9" s="132" t="s">
        <v>65</v>
      </c>
      <c r="C9" s="132" t="s">
        <v>66</v>
      </c>
      <c r="D9" s="132" t="s">
        <v>67</v>
      </c>
      <c r="E9" s="132" t="s">
        <v>68</v>
      </c>
    </row>
    <row r="10" spans="2:7">
      <c r="B10" s="81"/>
      <c r="C10" s="81" t="s">
        <v>69</v>
      </c>
      <c r="D10" s="81" t="s">
        <v>70</v>
      </c>
      <c r="E10" s="81" t="s">
        <v>71</v>
      </c>
    </row>
    <row r="11" spans="2:7">
      <c r="B11" s="80">
        <v>1</v>
      </c>
      <c r="C11" s="80" t="s">
        <v>72</v>
      </c>
      <c r="D11" s="80" t="s">
        <v>73</v>
      </c>
      <c r="E11" s="136" t="s">
        <v>74</v>
      </c>
    </row>
    <row r="12" spans="2:7">
      <c r="B12" s="80">
        <v>2</v>
      </c>
      <c r="C12" s="80" t="s">
        <v>75</v>
      </c>
      <c r="D12" s="80"/>
      <c r="E12" s="136"/>
    </row>
    <row r="13" spans="2:7">
      <c r="B13" s="80">
        <v>3</v>
      </c>
      <c r="C13" s="80" t="s">
        <v>76</v>
      </c>
      <c r="D13" s="80"/>
      <c r="E13" s="80"/>
    </row>
    <row r="14" spans="2:7">
      <c r="B14" s="80">
        <v>4</v>
      </c>
      <c r="C14" s="80" t="s">
        <v>77</v>
      </c>
      <c r="D14" s="80" t="s">
        <v>78</v>
      </c>
      <c r="E14" s="80"/>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09375" defaultRowHeight="13.2"/>
  <cols>
    <col min="1" max="16384" width="9.109375" style="126"/>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3.2"/>
  <cols>
    <col min="1" max="1" width="4" customWidth="1"/>
    <col min="2" max="2" width="39.88671875" customWidth="1"/>
    <col min="3" max="3" width="91.88671875" customWidth="1"/>
  </cols>
  <sheetData>
    <row r="2" spans="2:3" s="112" customFormat="1" ht="17.399999999999999">
      <c r="B2" s="106" t="s">
        <v>79</v>
      </c>
    </row>
    <row r="6" spans="2:3">
      <c r="B6" s="124"/>
    </row>
    <row r="13" spans="2:3" s="111" customFormat="1">
      <c r="B13" s="111" t="s">
        <v>79</v>
      </c>
    </row>
    <row r="15" spans="2:3">
      <c r="B15" s="110" t="s">
        <v>80</v>
      </c>
      <c r="C15" s="166">
        <v>45562</v>
      </c>
    </row>
    <row r="17" spans="2:3">
      <c r="B17" s="108" t="s">
        <v>81</v>
      </c>
      <c r="C17" s="109"/>
    </row>
    <row r="18" spans="2:3">
      <c r="B18" s="108" t="s">
        <v>82</v>
      </c>
      <c r="C18" s="109" t="s">
        <v>330</v>
      </c>
    </row>
    <row r="19" spans="2:3">
      <c r="B19" s="108" t="s">
        <v>83</v>
      </c>
      <c r="C19" s="109" t="s">
        <v>331</v>
      </c>
    </row>
    <row r="20" spans="2:3">
      <c r="B20" s="108" t="s">
        <v>84</v>
      </c>
      <c r="C20" s="109" t="s">
        <v>332</v>
      </c>
    </row>
    <row r="21" spans="2:3">
      <c r="B21" s="108" t="s">
        <v>85</v>
      </c>
      <c r="C21" s="109" t="s">
        <v>333</v>
      </c>
    </row>
    <row r="22" spans="2:3">
      <c r="B22" s="108" t="s">
        <v>86</v>
      </c>
      <c r="C22" s="185"/>
    </row>
    <row r="23" spans="2:3">
      <c r="B23" s="108" t="s">
        <v>87</v>
      </c>
      <c r="C23" s="185"/>
    </row>
    <row r="24" spans="2:3">
      <c r="B24" s="108" t="s">
        <v>88</v>
      </c>
      <c r="C24" s="185"/>
    </row>
    <row r="27" spans="2:3" s="111" customFormat="1">
      <c r="B27" s="111" t="s">
        <v>89</v>
      </c>
    </row>
    <row r="29" spans="2:3">
      <c r="B29" s="118" t="s">
        <v>86</v>
      </c>
      <c r="C29" s="118" t="s">
        <v>87</v>
      </c>
    </row>
    <row r="30" spans="2:3">
      <c r="B30" s="186"/>
      <c r="C30" s="186"/>
    </row>
    <row r="32" spans="2:3">
      <c r="B32" t="s">
        <v>90</v>
      </c>
    </row>
    <row r="33" spans="2:2">
      <c r="B33" t="s">
        <v>91</v>
      </c>
    </row>
    <row r="34" spans="2:2">
      <c r="B34" t="s">
        <v>92</v>
      </c>
    </row>
    <row r="35" spans="2:2">
      <c r="B35" t="s">
        <v>93</v>
      </c>
    </row>
    <row r="36" spans="2:2">
      <c r="B36" t="s">
        <v>94</v>
      </c>
    </row>
    <row r="39" spans="2:2" s="111" customFormat="1">
      <c r="B39" s="111" t="s">
        <v>24</v>
      </c>
    </row>
    <row r="41" spans="2:2">
      <c r="B41" t="s">
        <v>95</v>
      </c>
    </row>
    <row r="42" spans="2:2">
      <c r="B42" t="s">
        <v>96</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X203"/>
  <sheetViews>
    <sheetView showGridLines="0" zoomScale="85" zoomScaleNormal="85" workbookViewId="0">
      <pane xSplit="5" ySplit="17" topLeftCell="F18" activePane="bottomRight" state="frozen"/>
      <selection pane="topRight" activeCell="M20" sqref="M20"/>
      <selection pane="bottomLeft" activeCell="M20" sqref="M20"/>
      <selection pane="bottomRight" activeCell="F18" sqref="F18"/>
    </sheetView>
  </sheetViews>
  <sheetFormatPr defaultColWidth="9.109375" defaultRowHeight="13.2"/>
  <cols>
    <col min="1" max="1" width="4" style="57" customWidth="1"/>
    <col min="2" max="2" width="69.5546875" style="57" customWidth="1"/>
    <col min="3" max="3" width="4.5546875" style="57" customWidth="1"/>
    <col min="4" max="4" width="31.5546875" style="57" customWidth="1"/>
    <col min="5" max="5" width="4.5546875" style="57" customWidth="1"/>
    <col min="6" max="6" width="2.6640625" style="57" customWidth="1"/>
    <col min="7" max="7" width="12.5546875" style="57" customWidth="1"/>
    <col min="8" max="8" width="2.6640625" style="57" customWidth="1"/>
    <col min="9" max="9" width="26.88671875" style="57" customWidth="1"/>
    <col min="10" max="10" width="2.6640625" style="57" customWidth="1"/>
    <col min="11" max="11" width="14.6640625" style="57" customWidth="1"/>
    <col min="12" max="12" width="2.6640625" style="57" customWidth="1"/>
    <col min="13" max="13" width="18.33203125" style="57" bestFit="1" customWidth="1"/>
    <col min="14" max="14" width="2.6640625" style="57" customWidth="1"/>
    <col min="15" max="15" width="14.44140625" style="57" customWidth="1"/>
    <col min="16" max="16" width="2.6640625" style="57" customWidth="1"/>
    <col min="17" max="17" width="17.109375" style="57" customWidth="1"/>
    <col min="18" max="18" width="24" style="57" bestFit="1" customWidth="1"/>
    <col min="19" max="19" width="2.6640625" style="57" customWidth="1"/>
    <col min="20" max="20" width="36.33203125" style="57" bestFit="1" customWidth="1"/>
    <col min="21" max="34" width="13.6640625" style="57" customWidth="1"/>
    <col min="35" max="16384" width="9.109375" style="57"/>
  </cols>
  <sheetData>
    <row r="2" spans="2:18" s="125" customFormat="1" ht="17.399999999999999">
      <c r="B2" s="125" t="s">
        <v>97</v>
      </c>
    </row>
    <row r="4" spans="2:18">
      <c r="B4" s="118" t="s">
        <v>98</v>
      </c>
      <c r="C4" s="88"/>
      <c r="D4" s="88"/>
    </row>
    <row r="5" spans="2:18">
      <c r="B5" s="57" t="s">
        <v>99</v>
      </c>
      <c r="G5" s="67"/>
      <c r="K5" s="67"/>
    </row>
    <row r="6" spans="2:18">
      <c r="G6" s="67"/>
      <c r="K6" s="67"/>
    </row>
    <row r="7" spans="2:18">
      <c r="B7" s="57" t="s">
        <v>100</v>
      </c>
      <c r="G7" s="67"/>
    </row>
    <row r="8" spans="2:18">
      <c r="B8" s="57" t="s">
        <v>101</v>
      </c>
      <c r="G8" s="67"/>
    </row>
    <row r="9" spans="2:18">
      <c r="G9" s="67"/>
    </row>
    <row r="10" spans="2:18">
      <c r="B10" s="118" t="s">
        <v>102</v>
      </c>
      <c r="G10" s="67"/>
    </row>
    <row r="11" spans="2:18">
      <c r="B11" s="57" t="s">
        <v>103</v>
      </c>
      <c r="D11" s="26" t="str">
        <f>'Controles ACM'!I36</f>
        <v>REKENVOLUME VOLDOET</v>
      </c>
      <c r="G11" s="67"/>
    </row>
    <row r="12" spans="2:18">
      <c r="B12" s="57" t="s">
        <v>104</v>
      </c>
      <c r="D12" s="26" t="str">
        <f>'Controles ACM'!I28</f>
        <v>TARIEVENVOORSTEL VOLDOET</v>
      </c>
      <c r="G12" s="67"/>
    </row>
    <row r="13" spans="2:18">
      <c r="B13" s="57" t="s">
        <v>105</v>
      </c>
      <c r="D13" s="26">
        <f>'Controles ACM'!I26</f>
        <v>0.27229571342468262</v>
      </c>
    </row>
    <row r="16" spans="2:18" s="123" customFormat="1">
      <c r="B16" s="123" t="s">
        <v>106</v>
      </c>
      <c r="G16" s="123" t="s">
        <v>107</v>
      </c>
      <c r="I16" s="123" t="s">
        <v>108</v>
      </c>
      <c r="K16" s="123" t="s">
        <v>109</v>
      </c>
      <c r="M16" s="123" t="s">
        <v>107</v>
      </c>
      <c r="O16" s="123" t="s">
        <v>110</v>
      </c>
      <c r="Q16" s="123" t="s">
        <v>111</v>
      </c>
      <c r="R16" s="123" t="s">
        <v>112</v>
      </c>
    </row>
    <row r="19" spans="2:17" s="123" customFormat="1">
      <c r="B19" s="123" t="s">
        <v>106</v>
      </c>
    </row>
    <row r="21" spans="2:17">
      <c r="B21" s="25" t="s">
        <v>113</v>
      </c>
      <c r="M21" s="24"/>
    </row>
    <row r="22" spans="2:17">
      <c r="B22" s="23"/>
      <c r="K22" s="22"/>
      <c r="M22" s="24"/>
      <c r="Q22" s="21"/>
    </row>
    <row r="23" spans="2:17">
      <c r="B23" s="122" t="s">
        <v>114</v>
      </c>
      <c r="K23" s="22"/>
      <c r="M23" s="24"/>
      <c r="Q23" s="20"/>
    </row>
    <row r="24" spans="2:17">
      <c r="B24" s="19" t="s">
        <v>115</v>
      </c>
      <c r="G24" s="57" t="s">
        <v>116</v>
      </c>
      <c r="K24" s="156">
        <v>0</v>
      </c>
      <c r="M24" s="19" t="s">
        <v>117</v>
      </c>
      <c r="O24" s="121"/>
      <c r="Q24" s="137">
        <f>'Controles ACM'!$I$48</f>
        <v>0</v>
      </c>
    </row>
    <row r="25" spans="2:17">
      <c r="B25" s="19" t="s">
        <v>118</v>
      </c>
      <c r="G25" s="57" t="s">
        <v>116</v>
      </c>
      <c r="K25" s="18">
        <v>0</v>
      </c>
      <c r="M25" s="19" t="s">
        <v>119</v>
      </c>
      <c r="O25" s="120"/>
      <c r="Q25" s="137">
        <f>'Controles ACM'!$I$49</f>
        <v>9.552365538131391E-2</v>
      </c>
    </row>
    <row r="26" spans="2:17">
      <c r="B26" s="19" t="s">
        <v>120</v>
      </c>
      <c r="G26" s="57" t="s">
        <v>116</v>
      </c>
      <c r="K26" s="17">
        <v>0</v>
      </c>
      <c r="M26" s="19" t="s">
        <v>121</v>
      </c>
      <c r="O26" s="120"/>
      <c r="Q26" s="137">
        <f>'Controles ACM'!$I$49</f>
        <v>9.552365538131391E-2</v>
      </c>
    </row>
    <row r="27" spans="2:17">
      <c r="B27" s="24"/>
      <c r="K27" s="16"/>
      <c r="M27" s="24"/>
      <c r="O27" s="15"/>
      <c r="Q27" s="137"/>
    </row>
    <row r="28" spans="2:17">
      <c r="B28" s="23" t="s">
        <v>122</v>
      </c>
      <c r="K28" s="16"/>
      <c r="M28" s="24"/>
      <c r="O28" s="15"/>
      <c r="Q28" s="137"/>
    </row>
    <row r="29" spans="2:17">
      <c r="B29" s="19" t="s">
        <v>115</v>
      </c>
      <c r="G29" s="57" t="s">
        <v>116</v>
      </c>
      <c r="K29" s="45">
        <v>0</v>
      </c>
      <c r="M29" s="19" t="s">
        <v>117</v>
      </c>
      <c r="O29" s="121"/>
      <c r="Q29" s="137">
        <f>'Controles ACM'!$I$48</f>
        <v>0</v>
      </c>
    </row>
    <row r="30" spans="2:17">
      <c r="B30" s="19" t="s">
        <v>118</v>
      </c>
      <c r="G30" s="57" t="s">
        <v>116</v>
      </c>
      <c r="K30" s="18">
        <v>0</v>
      </c>
      <c r="M30" s="19" t="s">
        <v>119</v>
      </c>
      <c r="O30" s="120"/>
      <c r="Q30" s="137">
        <f>'Controles ACM'!$I$49</f>
        <v>9.552365538131391E-2</v>
      </c>
    </row>
    <row r="31" spans="2:17">
      <c r="B31" s="19" t="s">
        <v>123</v>
      </c>
      <c r="G31" s="57" t="s">
        <v>116</v>
      </c>
      <c r="K31" s="17">
        <v>0</v>
      </c>
      <c r="M31" s="19" t="s">
        <v>124</v>
      </c>
      <c r="O31" s="120"/>
      <c r="Q31" s="137">
        <f>'Controles ACM'!$I$49</f>
        <v>9.552365538131391E-2</v>
      </c>
    </row>
    <row r="32" spans="2:17">
      <c r="B32" s="24"/>
      <c r="K32" s="16"/>
      <c r="M32" s="24"/>
      <c r="O32" s="15"/>
      <c r="Q32" s="137"/>
    </row>
    <row r="33" spans="2:24">
      <c r="B33" s="23" t="s">
        <v>125</v>
      </c>
      <c r="K33" s="16"/>
      <c r="M33" s="24"/>
      <c r="O33" s="15"/>
      <c r="Q33" s="137"/>
      <c r="R33" s="58"/>
      <c r="S33" s="58"/>
      <c r="T33" s="58"/>
      <c r="U33" s="58"/>
      <c r="V33" s="58"/>
      <c r="W33" s="58"/>
      <c r="X33" s="58"/>
    </row>
    <row r="34" spans="2:24">
      <c r="B34" s="19" t="s">
        <v>115</v>
      </c>
      <c r="G34" s="57" t="s">
        <v>116</v>
      </c>
      <c r="K34" s="45">
        <v>80.717742753623199</v>
      </c>
      <c r="M34" s="19" t="s">
        <v>117</v>
      </c>
      <c r="O34" s="120">
        <v>2760</v>
      </c>
      <c r="Q34" s="137">
        <f>'Controles ACM'!$I$48</f>
        <v>0</v>
      </c>
      <c r="R34" s="58"/>
      <c r="S34" s="58"/>
      <c r="T34" s="168"/>
      <c r="U34" s="167"/>
      <c r="V34" s="58"/>
      <c r="W34" s="58"/>
      <c r="X34" s="58"/>
    </row>
    <row r="35" spans="2:24">
      <c r="B35" s="19" t="s">
        <v>118</v>
      </c>
      <c r="G35" s="57" t="s">
        <v>116</v>
      </c>
      <c r="K35" s="18">
        <v>918170.97582029505</v>
      </c>
      <c r="M35" s="19" t="s">
        <v>119</v>
      </c>
      <c r="O35" s="120">
        <v>37.54</v>
      </c>
      <c r="Q35" s="137">
        <f>'Controles ACM'!$I$49</f>
        <v>9.552365538131391E-2</v>
      </c>
      <c r="R35" s="58"/>
      <c r="S35" s="58"/>
      <c r="T35" s="169"/>
      <c r="U35" s="167"/>
      <c r="V35" s="58"/>
      <c r="W35" s="170"/>
      <c r="X35" s="58"/>
    </row>
    <row r="36" spans="2:24">
      <c r="B36" s="19" t="s">
        <v>120</v>
      </c>
      <c r="G36" s="57" t="s">
        <v>116</v>
      </c>
      <c r="K36" s="17">
        <v>8386921.9073283765</v>
      </c>
      <c r="M36" s="19" t="s">
        <v>121</v>
      </c>
      <c r="O36" s="120">
        <v>4.1500000000000004</v>
      </c>
      <c r="Q36" s="137">
        <f>'Controles ACM'!$I$49</f>
        <v>9.552365538131391E-2</v>
      </c>
      <c r="R36" s="58"/>
      <c r="S36" s="58"/>
      <c r="T36" s="169"/>
      <c r="U36" s="167"/>
      <c r="V36" s="58"/>
      <c r="W36" s="170"/>
      <c r="X36" s="58"/>
    </row>
    <row r="37" spans="2:24">
      <c r="B37" s="24"/>
      <c r="K37" s="16"/>
      <c r="M37" s="24"/>
      <c r="O37" s="175"/>
      <c r="Q37" s="137"/>
      <c r="R37" s="58"/>
      <c r="S37" s="58"/>
      <c r="T37" s="171"/>
      <c r="U37" s="58"/>
      <c r="V37" s="58"/>
      <c r="W37" s="167"/>
      <c r="X37" s="58"/>
    </row>
    <row r="38" spans="2:24">
      <c r="B38" s="23" t="s">
        <v>126</v>
      </c>
      <c r="K38" s="16"/>
      <c r="M38" s="24"/>
      <c r="O38" s="175"/>
      <c r="Q38" s="137"/>
      <c r="R38" s="58"/>
      <c r="S38" s="58"/>
      <c r="T38" s="58"/>
      <c r="U38" s="58"/>
      <c r="V38" s="58"/>
      <c r="W38" s="58"/>
      <c r="X38" s="58"/>
    </row>
    <row r="39" spans="2:24">
      <c r="B39" s="19" t="s">
        <v>115</v>
      </c>
      <c r="G39" s="57" t="s">
        <v>116</v>
      </c>
      <c r="K39" s="45">
        <v>6.6666666666666661</v>
      </c>
      <c r="M39" s="19" t="s">
        <v>117</v>
      </c>
      <c r="O39" s="120">
        <v>2760</v>
      </c>
      <c r="Q39" s="137">
        <f>'Controles ACM'!$I$48</f>
        <v>0</v>
      </c>
      <c r="R39" s="58"/>
      <c r="S39" s="58"/>
      <c r="T39" s="168"/>
      <c r="U39" s="167"/>
      <c r="V39" s="58"/>
      <c r="W39" s="58"/>
      <c r="X39" s="58"/>
    </row>
    <row r="40" spans="2:24">
      <c r="B40" s="19" t="s">
        <v>118</v>
      </c>
      <c r="G40" s="57" t="s">
        <v>116</v>
      </c>
      <c r="K40" s="18">
        <v>61882.99449541283</v>
      </c>
      <c r="M40" s="19" t="s">
        <v>119</v>
      </c>
      <c r="O40" s="120">
        <v>18.77</v>
      </c>
      <c r="Q40" s="137">
        <f>'Controles ACM'!$I$49</f>
        <v>9.552365538131391E-2</v>
      </c>
      <c r="R40" s="58"/>
      <c r="S40" s="58"/>
      <c r="T40" s="169"/>
      <c r="U40" s="167"/>
      <c r="V40" s="58"/>
      <c r="W40" s="58"/>
      <c r="X40" s="58"/>
    </row>
    <row r="41" spans="2:24">
      <c r="B41" s="19" t="s">
        <v>123</v>
      </c>
      <c r="G41" s="57" t="s">
        <v>116</v>
      </c>
      <c r="K41" s="17">
        <v>309277.18061874481</v>
      </c>
      <c r="M41" s="19" t="s">
        <v>124</v>
      </c>
      <c r="O41" s="120">
        <v>1.4365000000000001</v>
      </c>
      <c r="Q41" s="137">
        <f>'Controles ACM'!$I$49</f>
        <v>9.552365538131391E-2</v>
      </c>
      <c r="R41" s="58"/>
      <c r="S41" s="58"/>
      <c r="T41" s="169"/>
      <c r="U41" s="167"/>
      <c r="V41" s="58"/>
      <c r="W41" s="58"/>
      <c r="X41" s="58"/>
    </row>
    <row r="42" spans="2:24">
      <c r="B42" s="24"/>
      <c r="K42" s="16"/>
      <c r="M42" s="24"/>
      <c r="O42" s="175"/>
      <c r="Q42" s="137"/>
      <c r="R42" s="58"/>
      <c r="S42" s="58"/>
      <c r="T42" s="171"/>
      <c r="U42" s="58"/>
      <c r="V42" s="58"/>
      <c r="W42" s="58"/>
      <c r="X42" s="58"/>
    </row>
    <row r="43" spans="2:24">
      <c r="B43" s="23" t="s">
        <v>127</v>
      </c>
      <c r="K43" s="16"/>
      <c r="M43" s="24"/>
      <c r="O43" s="175"/>
      <c r="Q43" s="137"/>
      <c r="R43" s="58"/>
      <c r="S43" s="58"/>
      <c r="T43" s="58"/>
      <c r="U43" s="58"/>
      <c r="V43" s="58"/>
      <c r="W43" s="58"/>
      <c r="X43" s="58"/>
    </row>
    <row r="44" spans="2:24">
      <c r="B44" s="19" t="s">
        <v>115</v>
      </c>
      <c r="G44" s="57" t="s">
        <v>116</v>
      </c>
      <c r="K44" s="45">
        <v>224.09856521739127</v>
      </c>
      <c r="M44" s="19" t="s">
        <v>117</v>
      </c>
      <c r="O44" s="120">
        <v>2760</v>
      </c>
      <c r="Q44" s="137">
        <f>'Controles ACM'!$I$48</f>
        <v>0</v>
      </c>
      <c r="R44" s="58"/>
      <c r="S44" s="58"/>
      <c r="T44" s="168"/>
      <c r="U44" s="58"/>
      <c r="V44" s="58"/>
      <c r="W44" s="58"/>
      <c r="X44" s="58"/>
    </row>
    <row r="45" spans="2:24">
      <c r="B45" s="19" t="s">
        <v>118</v>
      </c>
      <c r="G45" s="57" t="s">
        <v>116</v>
      </c>
      <c r="K45" s="18">
        <v>734813.75276532932</v>
      </c>
      <c r="M45" s="19" t="s">
        <v>119</v>
      </c>
      <c r="O45" s="120">
        <v>45.5</v>
      </c>
      <c r="Q45" s="137">
        <f>'Controles ACM'!$I$49</f>
        <v>9.552365538131391E-2</v>
      </c>
      <c r="R45" s="58"/>
      <c r="S45" s="58"/>
      <c r="T45" s="169"/>
      <c r="U45" s="167"/>
      <c r="V45" s="58"/>
      <c r="W45" s="170"/>
      <c r="X45" s="58"/>
    </row>
    <row r="46" spans="2:24">
      <c r="B46" s="19" t="s">
        <v>120</v>
      </c>
      <c r="G46" s="57" t="s">
        <v>116</v>
      </c>
      <c r="K46" s="17">
        <v>6194646.2708899863</v>
      </c>
      <c r="M46" s="19" t="s">
        <v>121</v>
      </c>
      <c r="O46" s="120">
        <v>5.3</v>
      </c>
      <c r="Q46" s="137">
        <f>'Controles ACM'!$I$49</f>
        <v>9.552365538131391E-2</v>
      </c>
      <c r="R46" s="58"/>
      <c r="S46" s="58"/>
      <c r="T46" s="169"/>
      <c r="U46" s="167"/>
      <c r="V46" s="58"/>
      <c r="W46" s="170"/>
      <c r="X46" s="58"/>
    </row>
    <row r="47" spans="2:24">
      <c r="B47" s="24"/>
      <c r="K47" s="16"/>
      <c r="M47" s="24"/>
      <c r="O47" s="175"/>
      <c r="Q47" s="137"/>
      <c r="R47" s="58"/>
      <c r="S47" s="58"/>
      <c r="T47" s="171"/>
      <c r="U47" s="58"/>
      <c r="V47" s="58"/>
      <c r="W47" s="167"/>
      <c r="X47" s="58"/>
    </row>
    <row r="48" spans="2:24">
      <c r="B48" s="23" t="s">
        <v>128</v>
      </c>
      <c r="K48" s="14"/>
      <c r="M48" s="24"/>
      <c r="O48" s="176"/>
      <c r="Q48" s="137"/>
      <c r="R48" s="58"/>
      <c r="S48" s="58"/>
      <c r="T48" s="58"/>
      <c r="U48" s="58"/>
      <c r="V48" s="58"/>
      <c r="W48" s="58"/>
      <c r="X48" s="58"/>
    </row>
    <row r="49" spans="2:24">
      <c r="B49" s="19" t="s">
        <v>115</v>
      </c>
      <c r="G49" s="57" t="s">
        <v>116</v>
      </c>
      <c r="K49" s="45">
        <v>3.083333333333333</v>
      </c>
      <c r="M49" s="19" t="s">
        <v>117</v>
      </c>
      <c r="O49" s="120">
        <v>2760</v>
      </c>
      <c r="Q49" s="137">
        <f>'Controles ACM'!$I$48</f>
        <v>0</v>
      </c>
      <c r="R49" s="58"/>
      <c r="S49" s="58"/>
      <c r="T49" s="168"/>
      <c r="U49" s="167"/>
      <c r="V49" s="58"/>
      <c r="W49" s="58"/>
      <c r="X49" s="58"/>
    </row>
    <row r="50" spans="2:24">
      <c r="B50" s="19" t="s">
        <v>118</v>
      </c>
      <c r="G50" s="57" t="s">
        <v>116</v>
      </c>
      <c r="K50" s="18">
        <v>20551.04024041893</v>
      </c>
      <c r="M50" s="19" t="s">
        <v>119</v>
      </c>
      <c r="O50" s="120">
        <v>22.75</v>
      </c>
      <c r="Q50" s="137">
        <f>'Controles ACM'!$I$49</f>
        <v>9.552365538131391E-2</v>
      </c>
      <c r="R50" s="58"/>
      <c r="S50" s="58"/>
      <c r="T50" s="169"/>
      <c r="U50" s="167"/>
      <c r="V50" s="58"/>
      <c r="W50" s="58"/>
      <c r="X50" s="58"/>
    </row>
    <row r="51" spans="2:24">
      <c r="B51" s="19" t="s">
        <v>123</v>
      </c>
      <c r="G51" s="57" t="s">
        <v>116</v>
      </c>
      <c r="K51" s="17">
        <v>200606.01363432937</v>
      </c>
      <c r="M51" s="19" t="s">
        <v>124</v>
      </c>
      <c r="O51" s="120">
        <v>1.8346</v>
      </c>
      <c r="Q51" s="137">
        <f>'Controles ACM'!$I$49</f>
        <v>9.552365538131391E-2</v>
      </c>
      <c r="R51" s="58"/>
      <c r="S51" s="58"/>
      <c r="T51" s="169"/>
      <c r="U51" s="167"/>
      <c r="V51" s="58"/>
      <c r="W51" s="58"/>
      <c r="X51" s="58"/>
    </row>
    <row r="52" spans="2:24">
      <c r="B52" s="24"/>
      <c r="K52" s="16"/>
      <c r="M52" s="24"/>
      <c r="Q52" s="137"/>
      <c r="R52" s="58"/>
      <c r="S52" s="58"/>
      <c r="T52" s="171"/>
      <c r="U52" s="58"/>
      <c r="V52" s="58"/>
      <c r="W52" s="58"/>
      <c r="X52" s="58"/>
    </row>
    <row r="53" spans="2:24">
      <c r="B53" s="24"/>
      <c r="K53" s="16"/>
      <c r="M53" s="24"/>
      <c r="Q53" s="137"/>
      <c r="R53" s="58"/>
      <c r="S53" s="58"/>
      <c r="T53" s="58"/>
      <c r="U53" s="58"/>
      <c r="V53" s="58"/>
      <c r="W53" s="58"/>
      <c r="X53" s="58"/>
    </row>
    <row r="54" spans="2:24">
      <c r="B54" s="25" t="s">
        <v>129</v>
      </c>
      <c r="K54" s="16"/>
      <c r="M54" s="24"/>
      <c r="Q54" s="137"/>
    </row>
    <row r="55" spans="2:24">
      <c r="B55" s="24"/>
      <c r="K55" s="16"/>
      <c r="M55" s="24"/>
      <c r="Q55" s="137"/>
    </row>
    <row r="56" spans="2:24">
      <c r="B56" s="23" t="s">
        <v>130</v>
      </c>
      <c r="K56" s="16"/>
      <c r="M56" s="24"/>
      <c r="Q56" s="137"/>
    </row>
    <row r="57" spans="2:24">
      <c r="B57" s="19" t="s">
        <v>115</v>
      </c>
      <c r="G57" s="57" t="s">
        <v>116</v>
      </c>
      <c r="K57" s="45">
        <v>0</v>
      </c>
      <c r="M57" s="19" t="s">
        <v>117</v>
      </c>
      <c r="O57" s="121"/>
      <c r="Q57" s="137">
        <f>'Controles ACM'!$I$48</f>
        <v>0</v>
      </c>
    </row>
    <row r="58" spans="2:24">
      <c r="B58" s="19" t="s">
        <v>131</v>
      </c>
      <c r="G58" s="57" t="s">
        <v>116</v>
      </c>
      <c r="K58" s="18">
        <v>0</v>
      </c>
      <c r="M58" s="19" t="s">
        <v>119</v>
      </c>
      <c r="O58" s="120"/>
      <c r="Q58" s="137">
        <f>'Controles ACM'!$I$49</f>
        <v>9.552365538131391E-2</v>
      </c>
    </row>
    <row r="59" spans="2:24">
      <c r="B59" s="19" t="s">
        <v>120</v>
      </c>
      <c r="G59" s="57" t="s">
        <v>116</v>
      </c>
      <c r="K59" s="18">
        <v>0</v>
      </c>
      <c r="M59" s="19" t="s">
        <v>121</v>
      </c>
      <c r="O59" s="120"/>
      <c r="Q59" s="137">
        <f>'Controles ACM'!$I$49</f>
        <v>9.552365538131391E-2</v>
      </c>
    </row>
    <row r="60" spans="2:24">
      <c r="B60" s="19" t="s">
        <v>132</v>
      </c>
      <c r="G60" s="57" t="s">
        <v>116</v>
      </c>
      <c r="K60" s="17">
        <v>0</v>
      </c>
      <c r="M60" s="19" t="s">
        <v>133</v>
      </c>
      <c r="O60" s="120"/>
      <c r="Q60" s="137">
        <f>'Controles ACM'!$I$49</f>
        <v>9.552365538131391E-2</v>
      </c>
    </row>
    <row r="61" spans="2:24">
      <c r="B61" s="24"/>
      <c r="K61" s="16"/>
      <c r="M61" s="24"/>
      <c r="O61" s="13"/>
      <c r="Q61" s="137"/>
    </row>
    <row r="62" spans="2:24">
      <c r="B62" s="23" t="s">
        <v>134</v>
      </c>
      <c r="K62" s="16"/>
      <c r="M62" s="24"/>
      <c r="O62" s="13"/>
      <c r="Q62" s="137"/>
    </row>
    <row r="63" spans="2:24">
      <c r="B63" s="19" t="s">
        <v>115</v>
      </c>
      <c r="G63" s="57" t="s">
        <v>116</v>
      </c>
      <c r="K63" s="45">
        <v>0</v>
      </c>
      <c r="M63" s="19" t="s">
        <v>117</v>
      </c>
      <c r="O63" s="121"/>
      <c r="Q63" s="137">
        <f>'Controles ACM'!$I$48</f>
        <v>0</v>
      </c>
    </row>
    <row r="64" spans="2:24">
      <c r="B64" s="19" t="s">
        <v>131</v>
      </c>
      <c r="G64" s="57" t="s">
        <v>116</v>
      </c>
      <c r="K64" s="18">
        <v>0</v>
      </c>
      <c r="M64" s="19" t="s">
        <v>119</v>
      </c>
      <c r="O64" s="120"/>
      <c r="Q64" s="137">
        <f>'Controles ACM'!$I$49</f>
        <v>9.552365538131391E-2</v>
      </c>
    </row>
    <row r="65" spans="2:23">
      <c r="B65" s="19" t="s">
        <v>120</v>
      </c>
      <c r="G65" s="57" t="s">
        <v>116</v>
      </c>
      <c r="K65" s="18">
        <v>0</v>
      </c>
      <c r="M65" s="19" t="s">
        <v>121</v>
      </c>
      <c r="O65" s="120"/>
      <c r="Q65" s="137">
        <f>'Controles ACM'!$I$49</f>
        <v>9.552365538131391E-2</v>
      </c>
      <c r="T65" s="172"/>
    </row>
    <row r="66" spans="2:23">
      <c r="B66" s="19" t="s">
        <v>132</v>
      </c>
      <c r="G66" s="57" t="s">
        <v>116</v>
      </c>
      <c r="K66" s="17">
        <v>0</v>
      </c>
      <c r="M66" s="19" t="s">
        <v>133</v>
      </c>
      <c r="O66" s="120"/>
      <c r="Q66" s="137">
        <f>'Controles ACM'!$I$49</f>
        <v>9.552365538131391E-2</v>
      </c>
      <c r="T66" s="172"/>
    </row>
    <row r="67" spans="2:23">
      <c r="B67" s="24"/>
      <c r="K67" s="16"/>
      <c r="M67" s="24"/>
      <c r="O67" s="13"/>
      <c r="Q67" s="137"/>
      <c r="T67" s="172"/>
    </row>
    <row r="68" spans="2:23">
      <c r="B68" s="23" t="s">
        <v>135</v>
      </c>
      <c r="K68" s="16"/>
      <c r="M68" s="24"/>
      <c r="O68" s="13"/>
      <c r="Q68" s="137"/>
    </row>
    <row r="69" spans="2:23">
      <c r="B69" s="19" t="s">
        <v>115</v>
      </c>
      <c r="G69" s="57" t="s">
        <v>116</v>
      </c>
      <c r="K69" s="45">
        <v>4501.2856235827667</v>
      </c>
      <c r="M69" s="19" t="s">
        <v>117</v>
      </c>
      <c r="O69" s="120">
        <v>441</v>
      </c>
      <c r="Q69" s="137">
        <f>'Controles ACM'!$I$48</f>
        <v>0</v>
      </c>
    </row>
    <row r="70" spans="2:23">
      <c r="B70" s="19" t="s">
        <v>131</v>
      </c>
      <c r="G70" s="57" t="s">
        <v>116</v>
      </c>
      <c r="K70" s="18">
        <v>1907545.7427725641</v>
      </c>
      <c r="M70" s="19" t="s">
        <v>119</v>
      </c>
      <c r="O70" s="120">
        <v>24.3</v>
      </c>
      <c r="Q70" s="137">
        <f>'Controles ACM'!$I$49</f>
        <v>9.552365538131391E-2</v>
      </c>
      <c r="T70" s="173"/>
      <c r="U70" s="163"/>
    </row>
    <row r="71" spans="2:23">
      <c r="B71" s="19" t="s">
        <v>120</v>
      </c>
      <c r="G71" s="57" t="s">
        <v>116</v>
      </c>
      <c r="K71" s="18">
        <v>14742153.08719613</v>
      </c>
      <c r="M71" s="19" t="s">
        <v>121</v>
      </c>
      <c r="O71" s="120">
        <v>3.1</v>
      </c>
      <c r="Q71" s="137">
        <f>'Controles ACM'!$I$49</f>
        <v>9.552365538131391E-2</v>
      </c>
      <c r="T71" s="173"/>
      <c r="U71" s="163"/>
    </row>
    <row r="72" spans="2:23">
      <c r="B72" s="19" t="s">
        <v>132</v>
      </c>
      <c r="G72" s="57" t="s">
        <v>116</v>
      </c>
      <c r="K72" s="17">
        <v>4644401775.5319147</v>
      </c>
      <c r="M72" s="19" t="s">
        <v>133</v>
      </c>
      <c r="O72" s="120">
        <v>1.9800000000000002E-2</v>
      </c>
      <c r="Q72" s="137">
        <f>'Controles ACM'!$I$49</f>
        <v>9.552365538131391E-2</v>
      </c>
      <c r="T72" s="173"/>
      <c r="U72" s="163"/>
      <c r="W72" s="163"/>
    </row>
    <row r="73" spans="2:23">
      <c r="B73" s="24"/>
      <c r="K73" s="12"/>
      <c r="M73" s="24"/>
      <c r="O73" s="177"/>
      <c r="Q73" s="137"/>
    </row>
    <row r="74" spans="2:23">
      <c r="B74" s="23" t="s">
        <v>136</v>
      </c>
      <c r="K74" s="16"/>
      <c r="M74" s="24"/>
      <c r="O74" s="178"/>
      <c r="Q74" s="137"/>
    </row>
    <row r="75" spans="2:23">
      <c r="B75" s="19" t="s">
        <v>115</v>
      </c>
      <c r="G75" s="57" t="s">
        <v>116</v>
      </c>
      <c r="K75" s="45">
        <v>12979.238412698414</v>
      </c>
      <c r="M75" s="19" t="s">
        <v>117</v>
      </c>
      <c r="O75" s="120">
        <v>441</v>
      </c>
      <c r="Q75" s="137">
        <f>'Controles ACM'!$I$48</f>
        <v>0</v>
      </c>
    </row>
    <row r="76" spans="2:23">
      <c r="B76" s="19" t="s">
        <v>131</v>
      </c>
      <c r="G76" s="57" t="s">
        <v>116</v>
      </c>
      <c r="K76" s="18">
        <v>1165516.096507662</v>
      </c>
      <c r="M76" s="19" t="s">
        <v>119</v>
      </c>
      <c r="O76" s="120">
        <v>47.22</v>
      </c>
      <c r="Q76" s="137">
        <f>'Controles ACM'!$I$49</f>
        <v>9.552365538131391E-2</v>
      </c>
      <c r="U76" s="163"/>
    </row>
    <row r="77" spans="2:23">
      <c r="B77" s="19" t="s">
        <v>120</v>
      </c>
      <c r="G77" s="57" t="s">
        <v>116</v>
      </c>
      <c r="K77" s="18">
        <v>8328167.9259132491</v>
      </c>
      <c r="M77" s="19" t="s">
        <v>121</v>
      </c>
      <c r="O77" s="120">
        <v>3.1</v>
      </c>
      <c r="Q77" s="137">
        <f>'Controles ACM'!$I$49</f>
        <v>9.552365538131391E-2</v>
      </c>
      <c r="U77" s="163"/>
    </row>
    <row r="78" spans="2:23">
      <c r="B78" s="19" t="s">
        <v>132</v>
      </c>
      <c r="G78" s="57" t="s">
        <v>116</v>
      </c>
      <c r="K78" s="17">
        <v>2128615487.9463456</v>
      </c>
      <c r="M78" s="19" t="s">
        <v>133</v>
      </c>
      <c r="O78" s="120">
        <v>1.9800000000000002E-2</v>
      </c>
      <c r="Q78" s="137">
        <f>'Controles ACM'!$I$49</f>
        <v>9.552365538131391E-2</v>
      </c>
      <c r="U78" s="163"/>
    </row>
    <row r="79" spans="2:23">
      <c r="B79" s="24"/>
      <c r="K79" s="16"/>
      <c r="M79" s="24"/>
      <c r="Q79" s="137"/>
    </row>
    <row r="80" spans="2:23">
      <c r="B80" s="24"/>
      <c r="K80" s="16"/>
      <c r="M80" s="24"/>
      <c r="Q80" s="137"/>
    </row>
    <row r="81" spans="2:21">
      <c r="B81" s="25" t="s">
        <v>137</v>
      </c>
      <c r="K81" s="16"/>
      <c r="M81" s="24"/>
      <c r="Q81" s="137"/>
    </row>
    <row r="82" spans="2:21">
      <c r="B82" s="24"/>
      <c r="K82" s="16"/>
      <c r="M82" s="24"/>
      <c r="Q82" s="137"/>
      <c r="T82" s="172"/>
    </row>
    <row r="83" spans="2:21">
      <c r="B83" s="23" t="s">
        <v>138</v>
      </c>
      <c r="K83" s="16"/>
      <c r="M83" s="24"/>
      <c r="Q83" s="137"/>
    </row>
    <row r="84" spans="2:21">
      <c r="B84" s="19" t="s">
        <v>115</v>
      </c>
      <c r="G84" s="57" t="s">
        <v>116</v>
      </c>
      <c r="K84" s="45">
        <v>7160.5027777777777</v>
      </c>
      <c r="M84" s="19" t="s">
        <v>117</v>
      </c>
      <c r="O84" s="120">
        <v>18</v>
      </c>
      <c r="Q84" s="137">
        <f>'Controles ACM'!$I$48</f>
        <v>0</v>
      </c>
    </row>
    <row r="85" spans="2:21">
      <c r="B85" s="19" t="s">
        <v>131</v>
      </c>
      <c r="G85" s="57" t="s">
        <v>116</v>
      </c>
      <c r="K85" s="18">
        <v>396298.46779872262</v>
      </c>
      <c r="M85" s="19" t="s">
        <v>119</v>
      </c>
      <c r="O85" s="120">
        <v>18.600000000000001</v>
      </c>
      <c r="Q85" s="137">
        <f>'Controles ACM'!$I$49</f>
        <v>9.552365538131391E-2</v>
      </c>
      <c r="T85" s="173"/>
      <c r="U85" s="163"/>
    </row>
    <row r="86" spans="2:21">
      <c r="B86" s="19" t="s">
        <v>139</v>
      </c>
      <c r="G86" s="57" t="s">
        <v>116</v>
      </c>
      <c r="K86" s="18">
        <v>249200956.34897357</v>
      </c>
      <c r="M86" s="19" t="s">
        <v>133</v>
      </c>
      <c r="O86" s="120">
        <v>4.5999999999999999E-2</v>
      </c>
      <c r="Q86" s="137">
        <f>'Controles ACM'!$I$49</f>
        <v>9.552365538131391E-2</v>
      </c>
      <c r="T86" s="173"/>
      <c r="U86" s="163"/>
    </row>
    <row r="87" spans="2:21">
      <c r="B87" s="19" t="s">
        <v>132</v>
      </c>
      <c r="G87" s="57" t="s">
        <v>116</v>
      </c>
      <c r="K87" s="17">
        <v>354272598.02667296</v>
      </c>
      <c r="M87" s="19" t="s">
        <v>133</v>
      </c>
      <c r="O87" s="120">
        <v>7.4999999999999997E-2</v>
      </c>
      <c r="Q87" s="137">
        <f>'Controles ACM'!$I$49</f>
        <v>9.552365538131391E-2</v>
      </c>
      <c r="T87" s="173"/>
      <c r="U87" s="163"/>
    </row>
    <row r="88" spans="2:21">
      <c r="B88" s="24"/>
      <c r="K88" s="16"/>
      <c r="M88" s="24"/>
      <c r="O88" s="178"/>
      <c r="Q88" s="137"/>
    </row>
    <row r="89" spans="2:21">
      <c r="B89" s="23" t="s">
        <v>140</v>
      </c>
      <c r="K89" s="16"/>
      <c r="M89" s="24"/>
      <c r="O89" s="178"/>
      <c r="Q89" s="137"/>
    </row>
    <row r="90" spans="2:21">
      <c r="B90" s="19" t="s">
        <v>141</v>
      </c>
      <c r="G90" s="57" t="s">
        <v>116</v>
      </c>
      <c r="K90" s="45">
        <v>675019.2535122222</v>
      </c>
      <c r="M90" s="19" t="s">
        <v>117</v>
      </c>
      <c r="O90" s="120">
        <v>0.54</v>
      </c>
      <c r="Q90" s="137">
        <f>'Controles ACM'!$I$48</f>
        <v>0</v>
      </c>
    </row>
    <row r="91" spans="2:21">
      <c r="B91" s="19" t="s">
        <v>142</v>
      </c>
      <c r="G91" s="57" t="s">
        <v>116</v>
      </c>
      <c r="K91" s="17">
        <v>2315466.0113560166</v>
      </c>
      <c r="M91" s="19" t="s">
        <v>117</v>
      </c>
      <c r="O91" s="120">
        <v>18</v>
      </c>
      <c r="Q91" s="137">
        <f>'Controles ACM'!$I$48</f>
        <v>0</v>
      </c>
    </row>
    <row r="92" spans="2:21">
      <c r="B92" s="24"/>
      <c r="K92" s="11"/>
      <c r="M92" s="24"/>
      <c r="Q92" s="137"/>
    </row>
    <row r="93" spans="2:21">
      <c r="B93" s="23" t="s">
        <v>143</v>
      </c>
      <c r="K93" s="16"/>
      <c r="M93" s="24"/>
      <c r="Q93" s="137"/>
    </row>
    <row r="94" spans="2:21">
      <c r="B94" s="19" t="s">
        <v>144</v>
      </c>
      <c r="G94" s="57" t="s">
        <v>116</v>
      </c>
      <c r="K94" s="45">
        <v>12377.362368663596</v>
      </c>
      <c r="M94" s="19" t="s">
        <v>117</v>
      </c>
      <c r="O94" s="135">
        <f>R94*$O$103</f>
        <v>3650</v>
      </c>
      <c r="Q94" s="137">
        <f>'Controles ACM'!$I$49</f>
        <v>9.552365538131391E-2</v>
      </c>
      <c r="R94" s="45">
        <v>50</v>
      </c>
    </row>
    <row r="95" spans="2:21">
      <c r="B95" s="19" t="s">
        <v>145</v>
      </c>
      <c r="G95" s="57" t="s">
        <v>116</v>
      </c>
      <c r="K95" s="18">
        <v>16281.160210189453</v>
      </c>
      <c r="M95" s="19" t="s">
        <v>117</v>
      </c>
      <c r="O95" s="135">
        <f t="shared" ref="O95:O100" si="0">R95*$O$103</f>
        <v>2920</v>
      </c>
      <c r="Q95" s="137">
        <f>'Controles ACM'!$I$49</f>
        <v>9.552365538131391E-2</v>
      </c>
      <c r="R95" s="18">
        <v>40</v>
      </c>
    </row>
    <row r="96" spans="2:21">
      <c r="B96" s="19" t="s">
        <v>146</v>
      </c>
      <c r="G96" s="57" t="s">
        <v>116</v>
      </c>
      <c r="K96" s="18">
        <v>16809.746737224781</v>
      </c>
      <c r="M96" s="19" t="s">
        <v>117</v>
      </c>
      <c r="O96" s="135">
        <f t="shared" si="0"/>
        <v>2190</v>
      </c>
      <c r="Q96" s="137">
        <f>'Controles ACM'!$I$49</f>
        <v>9.552365538131391E-2</v>
      </c>
      <c r="R96" s="18">
        <v>30</v>
      </c>
    </row>
    <row r="97" spans="2:20">
      <c r="B97" s="19" t="s">
        <v>147</v>
      </c>
      <c r="G97" s="57" t="s">
        <v>116</v>
      </c>
      <c r="K97" s="18">
        <v>45644.355287506405</v>
      </c>
      <c r="M97" s="19" t="s">
        <v>117</v>
      </c>
      <c r="O97" s="135">
        <f t="shared" si="0"/>
        <v>1460</v>
      </c>
      <c r="Q97" s="137">
        <f>'Controles ACM'!$I$49</f>
        <v>9.552365538131391E-2</v>
      </c>
      <c r="R97" s="18">
        <v>20</v>
      </c>
    </row>
    <row r="98" spans="2:20">
      <c r="B98" s="19" t="s">
        <v>148</v>
      </c>
      <c r="G98" s="57" t="s">
        <v>116</v>
      </c>
      <c r="K98" s="18">
        <v>2222443.6643497185</v>
      </c>
      <c r="M98" s="19" t="s">
        <v>117</v>
      </c>
      <c r="O98" s="135">
        <f t="shared" si="0"/>
        <v>292</v>
      </c>
      <c r="Q98" s="137">
        <f>'Controles ACM'!$I$49</f>
        <v>9.552365538131391E-2</v>
      </c>
      <c r="R98" s="18">
        <v>4</v>
      </c>
    </row>
    <row r="99" spans="2:20">
      <c r="B99" s="19" t="s">
        <v>149</v>
      </c>
      <c r="G99" s="57" t="s">
        <v>116</v>
      </c>
      <c r="K99" s="18">
        <v>1874.6224027137739</v>
      </c>
      <c r="M99" s="19" t="s">
        <v>117</v>
      </c>
      <c r="O99" s="135">
        <f>R99*$O$103</f>
        <v>36.5</v>
      </c>
      <c r="Q99" s="137">
        <f>'Controles ACM'!$I$49</f>
        <v>9.552365538131391E-2</v>
      </c>
      <c r="R99" s="10">
        <v>0.5</v>
      </c>
    </row>
    <row r="100" spans="2:20">
      <c r="B100" s="19" t="s">
        <v>150</v>
      </c>
      <c r="G100" s="57" t="s">
        <v>116</v>
      </c>
      <c r="K100" s="17">
        <v>675019.2535122222</v>
      </c>
      <c r="M100" s="19" t="s">
        <v>117</v>
      </c>
      <c r="O100" s="135">
        <f t="shared" si="0"/>
        <v>3.6500000000000004</v>
      </c>
      <c r="Q100" s="137">
        <f>'Controles ACM'!$I$49</f>
        <v>9.552365538131391E-2</v>
      </c>
      <c r="R100" s="9">
        <v>0.05</v>
      </c>
    </row>
    <row r="101" spans="2:20">
      <c r="B101" s="19" t="s">
        <v>151</v>
      </c>
      <c r="M101" s="24"/>
      <c r="Q101" s="137"/>
    </row>
    <row r="102" spans="2:20">
      <c r="B102" s="24"/>
      <c r="M102" s="24"/>
      <c r="Q102" s="137"/>
    </row>
    <row r="103" spans="2:20">
      <c r="B103" s="8" t="s">
        <v>152</v>
      </c>
      <c r="G103" s="57" t="s">
        <v>116</v>
      </c>
      <c r="M103" s="7" t="s">
        <v>153</v>
      </c>
      <c r="O103" s="120">
        <v>73</v>
      </c>
      <c r="Q103" s="137"/>
    </row>
    <row r="104" spans="2:20">
      <c r="B104" s="24"/>
      <c r="M104" s="24"/>
      <c r="Q104" s="137"/>
    </row>
    <row r="105" spans="2:20">
      <c r="B105" s="25" t="s">
        <v>154</v>
      </c>
      <c r="M105" s="24"/>
      <c r="Q105" s="137"/>
    </row>
    <row r="106" spans="2:20">
      <c r="B106" s="24"/>
      <c r="M106" s="24"/>
      <c r="Q106" s="137"/>
    </row>
    <row r="107" spans="2:20">
      <c r="B107" s="19" t="s">
        <v>155</v>
      </c>
      <c r="G107" s="57" t="s">
        <v>116</v>
      </c>
      <c r="K107" s="45">
        <v>209233569.51219508</v>
      </c>
      <c r="M107" s="19" t="s">
        <v>156</v>
      </c>
      <c r="O107" s="120">
        <v>1.7000000000000001E-2</v>
      </c>
      <c r="Q107" s="137">
        <f>'Controles ACM'!$I$49</f>
        <v>9.552365538131391E-2</v>
      </c>
      <c r="T107" s="164"/>
    </row>
    <row r="108" spans="2:20">
      <c r="B108" s="19" t="s">
        <v>157</v>
      </c>
      <c r="G108" s="57" t="s">
        <v>116</v>
      </c>
      <c r="K108" s="17">
        <v>24642354.878048778</v>
      </c>
      <c r="M108" s="19" t="s">
        <v>156</v>
      </c>
      <c r="O108" s="120">
        <v>1.7000000000000001E-2</v>
      </c>
      <c r="Q108" s="137">
        <f>'Controles ACM'!$I$49</f>
        <v>9.552365538131391E-2</v>
      </c>
      <c r="T108" s="164"/>
    </row>
    <row r="109" spans="2:20">
      <c r="Q109" s="137"/>
    </row>
    <row r="110" spans="2:20" s="123" customFormat="1">
      <c r="B110" s="123" t="s">
        <v>158</v>
      </c>
      <c r="Q110" s="138"/>
    </row>
    <row r="111" spans="2:20">
      <c r="Q111" s="137"/>
    </row>
    <row r="112" spans="2:20">
      <c r="B112" s="118" t="s">
        <v>159</v>
      </c>
      <c r="Q112" s="137"/>
    </row>
    <row r="113" spans="2:21">
      <c r="B113" s="118"/>
      <c r="Q113" s="137"/>
    </row>
    <row r="114" spans="2:21">
      <c r="B114" s="118" t="s">
        <v>160</v>
      </c>
      <c r="G114" s="57" t="s">
        <v>116</v>
      </c>
      <c r="I114" s="144" t="s">
        <v>161</v>
      </c>
      <c r="K114" s="54">
        <v>675019.2535122222</v>
      </c>
      <c r="M114" s="57" t="s">
        <v>117</v>
      </c>
      <c r="O114" s="120">
        <v>17.3</v>
      </c>
      <c r="Q114" s="137">
        <f>'Controles ACM'!$I$57</f>
        <v>0.27881888667303834</v>
      </c>
      <c r="T114" s="164"/>
      <c r="U114" s="164"/>
    </row>
    <row r="115" spans="2:21">
      <c r="B115" s="117"/>
      <c r="I115" s="157"/>
      <c r="K115" s="14"/>
      <c r="O115" s="179"/>
      <c r="Q115" s="137"/>
    </row>
    <row r="116" spans="2:21">
      <c r="B116" s="118" t="s">
        <v>162</v>
      </c>
      <c r="I116" s="157"/>
      <c r="K116" s="14"/>
      <c r="O116" s="179"/>
      <c r="Q116" s="137"/>
    </row>
    <row r="117" spans="2:21">
      <c r="B117" s="116" t="s">
        <v>163</v>
      </c>
      <c r="G117" s="57" t="s">
        <v>116</v>
      </c>
      <c r="I117" s="145" t="s">
        <v>164</v>
      </c>
      <c r="K117" s="45">
        <v>2224318.2867524321</v>
      </c>
      <c r="M117" s="57" t="s">
        <v>117</v>
      </c>
      <c r="O117" s="120">
        <v>44.5</v>
      </c>
      <c r="Q117" s="137">
        <f>'Controles ACM'!$I$57</f>
        <v>0.27881888667303834</v>
      </c>
      <c r="T117" s="164"/>
      <c r="U117" s="164"/>
    </row>
    <row r="118" spans="2:21">
      <c r="B118" s="115" t="s">
        <v>165</v>
      </c>
      <c r="G118" s="57" t="s">
        <v>116</v>
      </c>
      <c r="I118" s="146" t="s">
        <v>166</v>
      </c>
      <c r="K118" s="18">
        <v>95953.719175012811</v>
      </c>
      <c r="M118" s="57" t="s">
        <v>117</v>
      </c>
      <c r="O118" s="120">
        <v>74.44</v>
      </c>
      <c r="Q118" s="137">
        <f>'Controles ACM'!$I$57</f>
        <v>0.27881888667303834</v>
      </c>
      <c r="T118" s="164"/>
      <c r="U118" s="164"/>
    </row>
    <row r="119" spans="2:21">
      <c r="B119" s="115" t="s">
        <v>167</v>
      </c>
      <c r="G119" s="57" t="s">
        <v>116</v>
      </c>
      <c r="I119" s="130" t="s">
        <v>167</v>
      </c>
      <c r="K119" s="18"/>
      <c r="M119" s="57" t="s">
        <v>117</v>
      </c>
      <c r="O119" s="120"/>
      <c r="Q119" s="137">
        <f>'Controles ACM'!$I$57</f>
        <v>0.27881888667303834</v>
      </c>
    </row>
    <row r="120" spans="2:21">
      <c r="B120" s="115" t="s">
        <v>167</v>
      </c>
      <c r="G120" s="57" t="s">
        <v>116</v>
      </c>
      <c r="I120" s="130" t="s">
        <v>167</v>
      </c>
      <c r="K120" s="18"/>
      <c r="M120" s="57" t="s">
        <v>117</v>
      </c>
      <c r="O120" s="120"/>
      <c r="Q120" s="137">
        <f>'Controles ACM'!$I$57</f>
        <v>0.27881888667303834</v>
      </c>
    </row>
    <row r="121" spans="2:21">
      <c r="B121" s="115" t="s">
        <v>167</v>
      </c>
      <c r="G121" s="57" t="s">
        <v>116</v>
      </c>
      <c r="I121" s="130" t="s">
        <v>167</v>
      </c>
      <c r="K121" s="18"/>
      <c r="M121" s="57" t="s">
        <v>117</v>
      </c>
      <c r="O121" s="120"/>
      <c r="Q121" s="137">
        <f>'Controles ACM'!$I$57</f>
        <v>0.27881888667303834</v>
      </c>
    </row>
    <row r="122" spans="2:21">
      <c r="B122" s="115" t="s">
        <v>167</v>
      </c>
      <c r="G122" s="57" t="s">
        <v>116</v>
      </c>
      <c r="I122" s="130" t="s">
        <v>167</v>
      </c>
      <c r="K122" s="18"/>
      <c r="M122" s="57" t="s">
        <v>117</v>
      </c>
      <c r="O122" s="120"/>
      <c r="Q122" s="137">
        <f>'Controles ACM'!$I$57</f>
        <v>0.27881888667303834</v>
      </c>
    </row>
    <row r="123" spans="2:21">
      <c r="B123" s="114" t="s">
        <v>167</v>
      </c>
      <c r="G123" s="57" t="s">
        <v>116</v>
      </c>
      <c r="I123" s="131" t="s">
        <v>167</v>
      </c>
      <c r="K123" s="17"/>
      <c r="M123" s="57" t="s">
        <v>117</v>
      </c>
      <c r="O123" s="120"/>
      <c r="Q123" s="137">
        <f>'Controles ACM'!$I$57</f>
        <v>0.27881888667303834</v>
      </c>
    </row>
    <row r="124" spans="2:21">
      <c r="B124" s="117"/>
      <c r="I124" s="157"/>
      <c r="K124" s="14"/>
      <c r="O124" s="179"/>
      <c r="Q124" s="137"/>
    </row>
    <row r="125" spans="2:21">
      <c r="B125" s="118" t="s">
        <v>168</v>
      </c>
      <c r="I125" s="157"/>
      <c r="K125" s="14"/>
      <c r="O125" s="179"/>
      <c r="Q125" s="137"/>
    </row>
    <row r="126" spans="2:21">
      <c r="B126" s="116" t="s">
        <v>169</v>
      </c>
      <c r="G126" s="57" t="s">
        <v>116</v>
      </c>
      <c r="I126" s="147" t="s">
        <v>170</v>
      </c>
      <c r="K126" s="45">
        <v>14248.627916144564</v>
      </c>
      <c r="M126" s="57" t="s">
        <v>117</v>
      </c>
      <c r="O126" s="120">
        <v>164.3</v>
      </c>
      <c r="Q126" s="137">
        <f>'Controles ACM'!$I$57</f>
        <v>0.27881888667303834</v>
      </c>
      <c r="T126" s="164"/>
      <c r="U126" s="164"/>
    </row>
    <row r="127" spans="2:21">
      <c r="B127" s="115" t="s">
        <v>171</v>
      </c>
      <c r="G127" s="57" t="s">
        <v>116</v>
      </c>
      <c r="I127" s="148" t="s">
        <v>172</v>
      </c>
      <c r="K127" s="18">
        <v>5392.3682658869493</v>
      </c>
      <c r="M127" s="57" t="s">
        <v>117</v>
      </c>
      <c r="O127" s="120">
        <v>1455.5</v>
      </c>
      <c r="Q127" s="137">
        <f>'Controles ACM'!$I$57</f>
        <v>0.27881888667303834</v>
      </c>
      <c r="T127" s="164"/>
      <c r="U127" s="164"/>
    </row>
    <row r="128" spans="2:21">
      <c r="B128" s="115" t="s">
        <v>173</v>
      </c>
      <c r="G128" s="57" t="s">
        <v>116</v>
      </c>
      <c r="I128" s="149" t="s">
        <v>174</v>
      </c>
      <c r="K128" s="18">
        <v>46.194116351663666</v>
      </c>
      <c r="M128" s="57" t="s">
        <v>117</v>
      </c>
      <c r="O128" s="120">
        <v>3642</v>
      </c>
      <c r="Q128" s="137">
        <f>'Controles ACM'!$I$57</f>
        <v>0.27881888667303834</v>
      </c>
      <c r="T128" s="164"/>
      <c r="U128" s="164"/>
    </row>
    <row r="129" spans="2:21">
      <c r="B129" s="115" t="s">
        <v>175</v>
      </c>
      <c r="G129" s="57" t="s">
        <v>116</v>
      </c>
      <c r="I129" s="149" t="s">
        <v>174</v>
      </c>
      <c r="K129" s="18">
        <v>210.7101244019139</v>
      </c>
      <c r="M129" s="57" t="s">
        <v>117</v>
      </c>
      <c r="O129" s="120">
        <v>16950</v>
      </c>
      <c r="Q129" s="137">
        <f>'Controles ACM'!$I$57</f>
        <v>0.27881888667303834</v>
      </c>
      <c r="T129" s="164"/>
      <c r="U129" s="164"/>
    </row>
    <row r="130" spans="2:21">
      <c r="B130" s="115" t="s">
        <v>167</v>
      </c>
      <c r="G130" s="57" t="s">
        <v>116</v>
      </c>
      <c r="I130" s="130"/>
      <c r="K130" s="18"/>
      <c r="M130" s="57" t="s">
        <v>117</v>
      </c>
      <c r="O130" s="120"/>
      <c r="Q130" s="137">
        <f>'Controles ACM'!$I$57</f>
        <v>0.27881888667303834</v>
      </c>
    </row>
    <row r="131" spans="2:21">
      <c r="B131" s="115" t="s">
        <v>167</v>
      </c>
      <c r="G131" s="57" t="s">
        <v>116</v>
      </c>
      <c r="I131" s="130"/>
      <c r="K131" s="18"/>
      <c r="M131" s="57" t="s">
        <v>117</v>
      </c>
      <c r="O131" s="120"/>
      <c r="Q131" s="137">
        <f>'Controles ACM'!$I$57</f>
        <v>0.27881888667303834</v>
      </c>
    </row>
    <row r="132" spans="2:21">
      <c r="B132" s="115" t="s">
        <v>167</v>
      </c>
      <c r="G132" s="57" t="s">
        <v>116</v>
      </c>
      <c r="I132" s="130"/>
      <c r="K132" s="18"/>
      <c r="M132" s="57" t="s">
        <v>117</v>
      </c>
      <c r="O132" s="120"/>
      <c r="Q132" s="137">
        <f>'Controles ACM'!$I$57</f>
        <v>0.27881888667303834</v>
      </c>
    </row>
    <row r="133" spans="2:21">
      <c r="B133" s="115" t="s">
        <v>167</v>
      </c>
      <c r="G133" s="57" t="s">
        <v>116</v>
      </c>
      <c r="I133" s="130"/>
      <c r="K133" s="18"/>
      <c r="M133" s="57" t="s">
        <v>117</v>
      </c>
      <c r="O133" s="120"/>
      <c r="Q133" s="137">
        <f>'Controles ACM'!$I$57</f>
        <v>0.27881888667303834</v>
      </c>
    </row>
    <row r="134" spans="2:21">
      <c r="B134" s="115" t="s">
        <v>167</v>
      </c>
      <c r="G134" s="57" t="s">
        <v>116</v>
      </c>
      <c r="I134" s="130"/>
      <c r="K134" s="18"/>
      <c r="M134" s="57" t="s">
        <v>117</v>
      </c>
      <c r="O134" s="120"/>
      <c r="Q134" s="137">
        <f>'Controles ACM'!$I$57</f>
        <v>0.27881888667303834</v>
      </c>
    </row>
    <row r="135" spans="2:21">
      <c r="B135" s="115" t="s">
        <v>167</v>
      </c>
      <c r="G135" s="57" t="s">
        <v>116</v>
      </c>
      <c r="I135" s="130"/>
      <c r="K135" s="18"/>
      <c r="M135" s="57" t="s">
        <v>117</v>
      </c>
      <c r="O135" s="120"/>
      <c r="Q135" s="137">
        <f>'Controles ACM'!$I$57</f>
        <v>0.27881888667303834</v>
      </c>
    </row>
    <row r="136" spans="2:21">
      <c r="B136" s="115" t="s">
        <v>167</v>
      </c>
      <c r="G136" s="57" t="s">
        <v>116</v>
      </c>
      <c r="I136" s="130"/>
      <c r="K136" s="18"/>
      <c r="M136" s="57" t="s">
        <v>117</v>
      </c>
      <c r="O136" s="120"/>
      <c r="Q136" s="137">
        <f>'Controles ACM'!$I$57</f>
        <v>0.27881888667303834</v>
      </c>
    </row>
    <row r="137" spans="2:21">
      <c r="B137" s="115" t="s">
        <v>167</v>
      </c>
      <c r="G137" s="57" t="s">
        <v>116</v>
      </c>
      <c r="I137" s="130"/>
      <c r="K137" s="18"/>
      <c r="M137" s="57" t="s">
        <v>117</v>
      </c>
      <c r="O137" s="120"/>
      <c r="Q137" s="137">
        <f>'Controles ACM'!$I$57</f>
        <v>0.27881888667303834</v>
      </c>
    </row>
    <row r="138" spans="2:21">
      <c r="B138" s="115" t="s">
        <v>167</v>
      </c>
      <c r="G138" s="57" t="s">
        <v>116</v>
      </c>
      <c r="I138" s="130"/>
      <c r="K138" s="18"/>
      <c r="M138" s="57" t="s">
        <v>117</v>
      </c>
      <c r="O138" s="120"/>
      <c r="Q138" s="137">
        <f>'Controles ACM'!$I$57</f>
        <v>0.27881888667303834</v>
      </c>
    </row>
    <row r="139" spans="2:21">
      <c r="B139" s="115" t="s">
        <v>167</v>
      </c>
      <c r="G139" s="57" t="s">
        <v>116</v>
      </c>
      <c r="I139" s="130"/>
      <c r="K139" s="18"/>
      <c r="M139" s="57" t="s">
        <v>117</v>
      </c>
      <c r="O139" s="120"/>
      <c r="Q139" s="137">
        <f>'Controles ACM'!$I$57</f>
        <v>0.27881888667303834</v>
      </c>
    </row>
    <row r="140" spans="2:21">
      <c r="B140" s="115" t="s">
        <v>167</v>
      </c>
      <c r="G140" s="57" t="s">
        <v>116</v>
      </c>
      <c r="I140" s="130"/>
      <c r="K140" s="18"/>
      <c r="M140" s="57" t="s">
        <v>117</v>
      </c>
      <c r="O140" s="120"/>
      <c r="Q140" s="137">
        <f>'Controles ACM'!$I$57</f>
        <v>0.27881888667303834</v>
      </c>
    </row>
    <row r="141" spans="2:21">
      <c r="B141" s="114" t="s">
        <v>167</v>
      </c>
      <c r="G141" s="57" t="s">
        <v>116</v>
      </c>
      <c r="I141" s="131"/>
      <c r="K141" s="17"/>
      <c r="M141" s="57" t="s">
        <v>117</v>
      </c>
      <c r="O141" s="120"/>
      <c r="Q141" s="137">
        <f>'Controles ACM'!$I$57</f>
        <v>0.27881888667303834</v>
      </c>
    </row>
    <row r="142" spans="2:21">
      <c r="B142" s="117"/>
      <c r="I142" s="157"/>
      <c r="K142" s="14"/>
      <c r="O142" s="179"/>
      <c r="Q142" s="137"/>
    </row>
    <row r="143" spans="2:21">
      <c r="B143" s="118" t="s">
        <v>176</v>
      </c>
      <c r="I143" s="157"/>
      <c r="K143" s="14"/>
      <c r="O143" s="179"/>
      <c r="Q143" s="137"/>
    </row>
    <row r="144" spans="2:21">
      <c r="B144" s="158" t="s">
        <v>177</v>
      </c>
      <c r="G144" s="57" t="s">
        <v>116</v>
      </c>
      <c r="I144" s="150" t="s">
        <v>178</v>
      </c>
      <c r="K144" s="45">
        <v>341582.41417322838</v>
      </c>
      <c r="M144" s="57" t="s">
        <v>179</v>
      </c>
      <c r="O144" s="120">
        <v>13</v>
      </c>
      <c r="Q144" s="137">
        <f>'Controles ACM'!$I$57</f>
        <v>0.27881888667303834</v>
      </c>
      <c r="T144" s="164"/>
    </row>
    <row r="145" spans="2:20">
      <c r="B145" s="159" t="s">
        <v>167</v>
      </c>
      <c r="G145" s="57" t="s">
        <v>116</v>
      </c>
      <c r="I145" s="130" t="s">
        <v>167</v>
      </c>
      <c r="K145" s="18"/>
      <c r="M145" s="57" t="s">
        <v>179</v>
      </c>
      <c r="O145" s="120"/>
      <c r="Q145" s="137">
        <f>'Controles ACM'!$I$57</f>
        <v>0.27881888667303834</v>
      </c>
    </row>
    <row r="146" spans="2:20">
      <c r="B146" s="114" t="s">
        <v>167</v>
      </c>
      <c r="G146" s="57" t="s">
        <v>116</v>
      </c>
      <c r="I146" s="131" t="s">
        <v>167</v>
      </c>
      <c r="K146" s="2"/>
      <c r="M146" s="57" t="s">
        <v>179</v>
      </c>
      <c r="O146" s="120"/>
      <c r="Q146" s="137">
        <f>'Controles ACM'!$I$57</f>
        <v>0.27881888667303834</v>
      </c>
    </row>
    <row r="147" spans="2:20">
      <c r="B147" s="118"/>
      <c r="Q147" s="137"/>
    </row>
    <row r="148" spans="2:20">
      <c r="B148" s="118" t="s">
        <v>180</v>
      </c>
      <c r="Q148" s="137"/>
    </row>
    <row r="149" spans="2:20">
      <c r="B149" s="118"/>
      <c r="Q149" s="137"/>
    </row>
    <row r="150" spans="2:20">
      <c r="B150" s="118" t="s">
        <v>181</v>
      </c>
      <c r="G150" s="57" t="s">
        <v>116</v>
      </c>
      <c r="I150" s="144" t="s">
        <v>161</v>
      </c>
      <c r="K150" s="54">
        <v>4335.8739528413826</v>
      </c>
      <c r="M150" s="127" t="s">
        <v>182</v>
      </c>
      <c r="O150" s="107">
        <v>850</v>
      </c>
      <c r="Q150" s="137">
        <f>'Controles ACM'!$I$57</f>
        <v>0.27881888667303834</v>
      </c>
      <c r="T150" s="164"/>
    </row>
    <row r="151" spans="2:20">
      <c r="I151" s="157"/>
      <c r="K151" s="14"/>
      <c r="O151" s="174"/>
      <c r="Q151" s="137"/>
    </row>
    <row r="152" spans="2:20">
      <c r="B152" s="118" t="s">
        <v>183</v>
      </c>
      <c r="I152" s="157"/>
      <c r="K152" s="14"/>
      <c r="O152" s="174"/>
      <c r="Q152" s="137"/>
    </row>
    <row r="153" spans="2:20">
      <c r="B153" s="5" t="s">
        <v>163</v>
      </c>
      <c r="G153" s="57" t="s">
        <v>116</v>
      </c>
      <c r="I153" s="145" t="s">
        <v>164</v>
      </c>
      <c r="K153" s="45">
        <v>25616.385554381846</v>
      </c>
      <c r="M153" s="127" t="s">
        <v>182</v>
      </c>
      <c r="O153" s="107">
        <v>1650</v>
      </c>
      <c r="Q153" s="137">
        <f>'Controles ACM'!$I$57</f>
        <v>0.27881888667303834</v>
      </c>
      <c r="T153" s="164"/>
    </row>
    <row r="154" spans="2:20">
      <c r="B154" s="4" t="s">
        <v>147</v>
      </c>
      <c r="G154" s="57" t="s">
        <v>116</v>
      </c>
      <c r="I154" s="146" t="s">
        <v>166</v>
      </c>
      <c r="K154" s="18">
        <v>1114.2542740518986</v>
      </c>
      <c r="M154" s="127" t="s">
        <v>182</v>
      </c>
      <c r="O154" s="107">
        <v>2250</v>
      </c>
      <c r="Q154" s="137">
        <f>'Controles ACM'!$I$57</f>
        <v>0.27881888667303834</v>
      </c>
      <c r="T154" s="164"/>
    </row>
    <row r="155" spans="2:20">
      <c r="B155" s="4" t="s">
        <v>184</v>
      </c>
      <c r="G155" s="57" t="s">
        <v>116</v>
      </c>
      <c r="I155" s="146" t="s">
        <v>166</v>
      </c>
      <c r="K155" s="18">
        <v>476.49689003370378</v>
      </c>
      <c r="M155" s="127" t="s">
        <v>182</v>
      </c>
      <c r="O155" s="107">
        <v>2275</v>
      </c>
      <c r="Q155" s="137">
        <f>'Controles ACM'!$I$57</f>
        <v>0.27881888667303834</v>
      </c>
      <c r="T155" s="164"/>
    </row>
    <row r="156" spans="2:20">
      <c r="B156" s="4" t="s">
        <v>144</v>
      </c>
      <c r="G156" s="57" t="s">
        <v>116</v>
      </c>
      <c r="I156" s="146" t="s">
        <v>166</v>
      </c>
      <c r="K156" s="18">
        <v>345.29092376067911</v>
      </c>
      <c r="M156" s="127" t="s">
        <v>182</v>
      </c>
      <c r="O156" s="107">
        <v>2475</v>
      </c>
      <c r="Q156" s="137">
        <f>'Controles ACM'!$I$57</f>
        <v>0.27881888667303834</v>
      </c>
      <c r="T156" s="164"/>
    </row>
    <row r="157" spans="2:20">
      <c r="B157" s="115"/>
      <c r="G157" s="57" t="s">
        <v>116</v>
      </c>
      <c r="I157" s="130" t="s">
        <v>167</v>
      </c>
      <c r="K157" s="18"/>
      <c r="M157" s="127" t="s">
        <v>182</v>
      </c>
      <c r="O157" s="107"/>
      <c r="Q157" s="137">
        <f>'Controles ACM'!$I$57</f>
        <v>0.27881888667303834</v>
      </c>
    </row>
    <row r="158" spans="2:20">
      <c r="B158" s="4"/>
      <c r="G158" s="57" t="s">
        <v>116</v>
      </c>
      <c r="I158" s="130" t="s">
        <v>167</v>
      </c>
      <c r="K158" s="18"/>
      <c r="M158" s="127" t="s">
        <v>182</v>
      </c>
      <c r="O158" s="107"/>
      <c r="Q158" s="137">
        <f>'Controles ACM'!$I$57</f>
        <v>0.27881888667303834</v>
      </c>
    </row>
    <row r="159" spans="2:20">
      <c r="B159" s="2"/>
      <c r="G159" s="57" t="s">
        <v>116</v>
      </c>
      <c r="I159" s="131" t="s">
        <v>167</v>
      </c>
      <c r="K159" s="17"/>
      <c r="M159" s="127" t="s">
        <v>182</v>
      </c>
      <c r="O159" s="107"/>
      <c r="Q159" s="137">
        <f>'Controles ACM'!$I$57</f>
        <v>0.27881888667303834</v>
      </c>
    </row>
    <row r="160" spans="2:20">
      <c r="I160" s="157"/>
      <c r="K160" s="14"/>
      <c r="M160" s="127"/>
      <c r="O160" s="180"/>
      <c r="Q160" s="137"/>
    </row>
    <row r="161" spans="2:20">
      <c r="B161" s="88" t="s">
        <v>185</v>
      </c>
      <c r="I161" s="157"/>
      <c r="K161" s="14"/>
      <c r="M161" s="127"/>
      <c r="O161" s="180"/>
      <c r="Q161" s="137"/>
    </row>
    <row r="162" spans="2:20">
      <c r="B162" s="5" t="s">
        <v>186</v>
      </c>
      <c r="G162" s="57" t="s">
        <v>116</v>
      </c>
      <c r="I162" s="147" t="s">
        <v>170</v>
      </c>
      <c r="K162" s="45">
        <v>81.748454746136872</v>
      </c>
      <c r="M162" s="127" t="s">
        <v>182</v>
      </c>
      <c r="O162" s="107">
        <v>7100.05</v>
      </c>
      <c r="Q162" s="137">
        <f>'Controles ACM'!$I$57</f>
        <v>0.27881888667303834</v>
      </c>
      <c r="T162" s="164"/>
    </row>
    <row r="163" spans="2:20">
      <c r="B163" s="4" t="s">
        <v>187</v>
      </c>
      <c r="G163" s="57" t="s">
        <v>116</v>
      </c>
      <c r="I163" s="151" t="s">
        <v>170</v>
      </c>
      <c r="K163" s="18">
        <v>256.07659652173913</v>
      </c>
      <c r="M163" s="127" t="s">
        <v>182</v>
      </c>
      <c r="O163" s="107">
        <v>8750</v>
      </c>
      <c r="Q163" s="137">
        <f>'Controles ACM'!$I$57</f>
        <v>0.27881888667303834</v>
      </c>
      <c r="T163" s="164"/>
    </row>
    <row r="164" spans="2:20">
      <c r="B164" s="115" t="s">
        <v>188</v>
      </c>
      <c r="G164" s="57" t="s">
        <v>116</v>
      </c>
      <c r="I164" s="152" t="s">
        <v>189</v>
      </c>
      <c r="K164" s="18">
        <v>7.6295087008379223</v>
      </c>
      <c r="M164" s="127" t="s">
        <v>182</v>
      </c>
      <c r="O164" s="107">
        <v>34002.1</v>
      </c>
      <c r="Q164" s="137">
        <f>'Controles ACM'!$I$57</f>
        <v>0.27881888667303834</v>
      </c>
      <c r="T164" s="164"/>
    </row>
    <row r="165" spans="2:20">
      <c r="B165" s="4" t="s">
        <v>190</v>
      </c>
      <c r="G165" s="57" t="s">
        <v>116</v>
      </c>
      <c r="I165" s="148" t="s">
        <v>191</v>
      </c>
      <c r="K165" s="18">
        <v>3.6417626829268288</v>
      </c>
      <c r="M165" s="127" t="s">
        <v>182</v>
      </c>
      <c r="O165" s="107">
        <v>36000</v>
      </c>
      <c r="Q165" s="137">
        <f>'Controles ACM'!$I$57</f>
        <v>0.27881888667303834</v>
      </c>
      <c r="T165" s="164"/>
    </row>
    <row r="166" spans="2:20">
      <c r="B166" s="115" t="s">
        <v>192</v>
      </c>
      <c r="G166" s="57" t="s">
        <v>116</v>
      </c>
      <c r="I166" s="148" t="s">
        <v>191</v>
      </c>
      <c r="K166" s="18">
        <v>56.606115199999998</v>
      </c>
      <c r="M166" s="127" t="s">
        <v>182</v>
      </c>
      <c r="O166" s="107">
        <v>58000</v>
      </c>
      <c r="Q166" s="137">
        <f>'Controles ACM'!$I$57</f>
        <v>0.27881888667303834</v>
      </c>
      <c r="T166" s="164"/>
    </row>
    <row r="167" spans="2:20">
      <c r="B167" s="4" t="s">
        <v>173</v>
      </c>
      <c r="G167" s="57" t="s">
        <v>116</v>
      </c>
      <c r="I167" s="149" t="s">
        <v>174</v>
      </c>
      <c r="K167" s="165">
        <v>3.151517276995305</v>
      </c>
      <c r="M167" s="127" t="s">
        <v>182</v>
      </c>
      <c r="O167" s="107">
        <v>330000</v>
      </c>
      <c r="Q167" s="137">
        <f>'Controles ACM'!$I$57</f>
        <v>0.27881888667303834</v>
      </c>
      <c r="T167" s="164"/>
    </row>
    <row r="168" spans="2:20">
      <c r="B168" s="4" t="s">
        <v>175</v>
      </c>
      <c r="G168" s="57" t="s">
        <v>116</v>
      </c>
      <c r="I168" s="149" t="s">
        <v>174</v>
      </c>
      <c r="K168" s="165">
        <v>7.6678439310344837</v>
      </c>
      <c r="M168" s="127" t="s">
        <v>182</v>
      </c>
      <c r="O168" s="107">
        <v>445000</v>
      </c>
      <c r="Q168" s="137">
        <f>'Controles ACM'!$I$57</f>
        <v>0.27881888667303834</v>
      </c>
      <c r="T168" s="164"/>
    </row>
    <row r="169" spans="2:20">
      <c r="B169" s="4"/>
      <c r="G169" s="57" t="s">
        <v>116</v>
      </c>
      <c r="I169" s="130"/>
      <c r="K169" s="18"/>
      <c r="M169" s="127" t="s">
        <v>182</v>
      </c>
      <c r="O169" s="107"/>
      <c r="Q169" s="137">
        <f>'Controles ACM'!$I$57</f>
        <v>0.27881888667303834</v>
      </c>
    </row>
    <row r="170" spans="2:20">
      <c r="B170" s="4"/>
      <c r="G170" s="57" t="s">
        <v>116</v>
      </c>
      <c r="I170" s="130"/>
      <c r="K170" s="18"/>
      <c r="M170" s="127" t="s">
        <v>182</v>
      </c>
      <c r="O170" s="107"/>
      <c r="Q170" s="137">
        <f>'Controles ACM'!$I$57</f>
        <v>0.27881888667303834</v>
      </c>
    </row>
    <row r="171" spans="2:20">
      <c r="B171" s="4"/>
      <c r="G171" s="57" t="s">
        <v>116</v>
      </c>
      <c r="I171" s="130"/>
      <c r="K171" s="18"/>
      <c r="M171" s="127" t="s">
        <v>182</v>
      </c>
      <c r="O171" s="107"/>
      <c r="Q171" s="137">
        <f>'Controles ACM'!$I$57</f>
        <v>0.27881888667303834</v>
      </c>
    </row>
    <row r="172" spans="2:20">
      <c r="B172" s="4"/>
      <c r="G172" s="57" t="s">
        <v>116</v>
      </c>
      <c r="I172" s="130"/>
      <c r="K172" s="18"/>
      <c r="M172" s="127" t="s">
        <v>182</v>
      </c>
      <c r="O172" s="107"/>
      <c r="Q172" s="137">
        <f>'Controles ACM'!$I$57</f>
        <v>0.27881888667303834</v>
      </c>
    </row>
    <row r="173" spans="2:20">
      <c r="B173" s="4"/>
      <c r="G173" s="57" t="s">
        <v>116</v>
      </c>
      <c r="I173" s="130"/>
      <c r="K173" s="18"/>
      <c r="M173" s="127" t="s">
        <v>182</v>
      </c>
      <c r="O173" s="107"/>
      <c r="Q173" s="137">
        <f>'Controles ACM'!$I$57</f>
        <v>0.27881888667303834</v>
      </c>
    </row>
    <row r="174" spans="2:20">
      <c r="B174" s="4"/>
      <c r="G174" s="57" t="s">
        <v>116</v>
      </c>
      <c r="I174" s="130"/>
      <c r="K174" s="18"/>
      <c r="M174" s="127" t="s">
        <v>182</v>
      </c>
      <c r="O174" s="107"/>
      <c r="Q174" s="137">
        <f>'Controles ACM'!$I$57</f>
        <v>0.27881888667303834</v>
      </c>
    </row>
    <row r="175" spans="2:20">
      <c r="B175" s="4"/>
      <c r="G175" s="57" t="s">
        <v>116</v>
      </c>
      <c r="I175" s="130"/>
      <c r="K175" s="18"/>
      <c r="M175" s="127" t="s">
        <v>182</v>
      </c>
      <c r="O175" s="107"/>
      <c r="Q175" s="137">
        <f>'Controles ACM'!$I$57</f>
        <v>0.27881888667303834</v>
      </c>
    </row>
    <row r="176" spans="2:20">
      <c r="B176" s="4"/>
      <c r="G176" s="57" t="s">
        <v>116</v>
      </c>
      <c r="I176" s="130"/>
      <c r="K176" s="18"/>
      <c r="M176" s="127" t="s">
        <v>182</v>
      </c>
      <c r="O176" s="107"/>
      <c r="Q176" s="137">
        <f>'Controles ACM'!$I$57</f>
        <v>0.27881888667303834</v>
      </c>
    </row>
    <row r="177" spans="2:20">
      <c r="B177" s="2"/>
      <c r="G177" s="57" t="s">
        <v>116</v>
      </c>
      <c r="I177" s="131"/>
      <c r="K177" s="17"/>
      <c r="M177" s="127" t="s">
        <v>182</v>
      </c>
      <c r="O177" s="107"/>
      <c r="Q177" s="137">
        <f>'Controles ACM'!$I$57</f>
        <v>0.27881888667303834</v>
      </c>
    </row>
    <row r="178" spans="2:20">
      <c r="B178" s="118"/>
      <c r="I178" s="157"/>
      <c r="K178" s="14"/>
      <c r="M178" s="127"/>
      <c r="O178" s="180"/>
      <c r="Q178" s="137"/>
    </row>
    <row r="179" spans="2:20">
      <c r="B179" s="88" t="s">
        <v>193</v>
      </c>
      <c r="I179" s="157"/>
      <c r="K179" s="14"/>
      <c r="M179" s="127"/>
      <c r="O179" s="180"/>
      <c r="P179" s="3"/>
      <c r="Q179" s="139"/>
    </row>
    <row r="180" spans="2:20">
      <c r="B180" s="5" t="s">
        <v>194</v>
      </c>
      <c r="G180" s="57" t="s">
        <v>116</v>
      </c>
      <c r="I180" s="153" t="s">
        <v>195</v>
      </c>
      <c r="K180" s="45">
        <v>2582.4656741108352</v>
      </c>
      <c r="M180" s="127" t="s">
        <v>196</v>
      </c>
      <c r="O180" s="107">
        <v>43</v>
      </c>
      <c r="Q180" s="137">
        <f>'Controles ACM'!$I$57</f>
        <v>0.27881888667303834</v>
      </c>
      <c r="T180" s="164"/>
    </row>
    <row r="181" spans="2:20">
      <c r="B181" s="4" t="s">
        <v>163</v>
      </c>
      <c r="G181" s="57" t="s">
        <v>116</v>
      </c>
      <c r="I181" s="154" t="s">
        <v>197</v>
      </c>
      <c r="K181" s="18">
        <v>12642.917729190985</v>
      </c>
      <c r="M181" s="127" t="s">
        <v>196</v>
      </c>
      <c r="O181" s="107">
        <v>75</v>
      </c>
      <c r="Q181" s="137">
        <f>'Controles ACM'!$I$57</f>
        <v>0.27881888667303834</v>
      </c>
      <c r="T181" s="164"/>
    </row>
    <row r="182" spans="2:20">
      <c r="B182" s="4" t="s">
        <v>147</v>
      </c>
      <c r="G182" s="57" t="s">
        <v>116</v>
      </c>
      <c r="I182" s="146" t="s">
        <v>198</v>
      </c>
      <c r="K182" s="18">
        <v>3036.6561330561326</v>
      </c>
      <c r="M182" s="127" t="s">
        <v>196</v>
      </c>
      <c r="O182" s="107">
        <v>80</v>
      </c>
      <c r="Q182" s="137">
        <f>'Controles ACM'!$I$57</f>
        <v>0.27881888667303834</v>
      </c>
      <c r="T182" s="164"/>
    </row>
    <row r="183" spans="2:20">
      <c r="B183" s="4" t="s">
        <v>184</v>
      </c>
      <c r="G183" s="57" t="s">
        <v>116</v>
      </c>
      <c r="I183" s="146" t="s">
        <v>198</v>
      </c>
      <c r="K183" s="18">
        <v>4375.3974621286652</v>
      </c>
      <c r="M183" s="127" t="s">
        <v>196</v>
      </c>
      <c r="O183" s="107">
        <v>81.95</v>
      </c>
      <c r="Q183" s="137">
        <f>'Controles ACM'!$I$57</f>
        <v>0.27881888667303834</v>
      </c>
      <c r="T183" s="164"/>
    </row>
    <row r="184" spans="2:20">
      <c r="B184" s="4" t="s">
        <v>144</v>
      </c>
      <c r="G184" s="57" t="s">
        <v>116</v>
      </c>
      <c r="I184" s="146" t="s">
        <v>198</v>
      </c>
      <c r="K184" s="18">
        <v>1603.4583333333333</v>
      </c>
      <c r="M184" s="127" t="s">
        <v>196</v>
      </c>
      <c r="O184" s="107">
        <v>86.2</v>
      </c>
      <c r="Q184" s="137">
        <f>'Controles ACM'!$I$57</f>
        <v>0.27881888667303834</v>
      </c>
      <c r="T184" s="164"/>
    </row>
    <row r="185" spans="2:20">
      <c r="B185" s="4" t="s">
        <v>186</v>
      </c>
      <c r="G185" s="57" t="s">
        <v>116</v>
      </c>
      <c r="I185" s="151" t="s">
        <v>199</v>
      </c>
      <c r="K185" s="18">
        <v>9306.4001960784317</v>
      </c>
      <c r="M185" s="127" t="s">
        <v>196</v>
      </c>
      <c r="O185" s="107">
        <v>110</v>
      </c>
      <c r="Q185" s="137">
        <f>'Controles ACM'!$I$57</f>
        <v>0.27881888667303834</v>
      </c>
      <c r="T185" s="164"/>
    </row>
    <row r="186" spans="2:20">
      <c r="B186" s="4" t="s">
        <v>187</v>
      </c>
      <c r="G186" s="57" t="s">
        <v>116</v>
      </c>
      <c r="I186" s="151" t="s">
        <v>199</v>
      </c>
      <c r="K186" s="18">
        <v>25613.468888888896</v>
      </c>
      <c r="M186" s="127" t="s">
        <v>196</v>
      </c>
      <c r="O186" s="107">
        <v>115</v>
      </c>
      <c r="Q186" s="137">
        <f>'Controles ACM'!$I$57</f>
        <v>0.27881888667303834</v>
      </c>
      <c r="T186" s="164"/>
    </row>
    <row r="187" spans="2:20">
      <c r="B187" s="4" t="s">
        <v>188</v>
      </c>
      <c r="G187" s="57" t="s">
        <v>116</v>
      </c>
      <c r="I187" s="152" t="s">
        <v>200</v>
      </c>
      <c r="K187" s="18">
        <v>301.34322795859867</v>
      </c>
      <c r="M187" s="127" t="s">
        <v>196</v>
      </c>
      <c r="O187" s="107">
        <v>205</v>
      </c>
      <c r="Q187" s="137">
        <f>'Controles ACM'!$I$57</f>
        <v>0.27881888667303834</v>
      </c>
      <c r="T187" s="164"/>
    </row>
    <row r="188" spans="2:20">
      <c r="B188" s="4" t="s">
        <v>190</v>
      </c>
      <c r="G188" s="57" t="s">
        <v>116</v>
      </c>
      <c r="I188" s="148" t="s">
        <v>201</v>
      </c>
      <c r="K188" s="18">
        <v>166.95669999999998</v>
      </c>
      <c r="M188" s="127" t="s">
        <v>196</v>
      </c>
      <c r="O188" s="107">
        <v>210</v>
      </c>
      <c r="Q188" s="137">
        <f>'Controles ACM'!$I$57</f>
        <v>0.27881888667303834</v>
      </c>
      <c r="T188" s="164"/>
    </row>
    <row r="189" spans="2:20">
      <c r="B189" s="4" t="s">
        <v>192</v>
      </c>
      <c r="G189" s="57" t="s">
        <v>116</v>
      </c>
      <c r="I189" s="148" t="s">
        <v>201</v>
      </c>
      <c r="K189" s="18">
        <v>2576.8104089219332</v>
      </c>
      <c r="M189" s="127" t="s">
        <v>196</v>
      </c>
      <c r="O189" s="107">
        <v>403.5</v>
      </c>
      <c r="Q189" s="137">
        <f>'Controles ACM'!$I$57</f>
        <v>0.27881888667303834</v>
      </c>
      <c r="T189" s="164"/>
    </row>
    <row r="190" spans="2:20">
      <c r="B190" s="4" t="s">
        <v>173</v>
      </c>
      <c r="G190" s="57" t="s">
        <v>116</v>
      </c>
      <c r="I190" s="149" t="s">
        <v>202</v>
      </c>
      <c r="K190" s="18">
        <v>3908.1257352941175</v>
      </c>
      <c r="M190" s="127" t="s">
        <v>196</v>
      </c>
      <c r="O190" s="107">
        <v>519.95000000000005</v>
      </c>
      <c r="Q190" s="137">
        <f>'Controles ACM'!$I$57</f>
        <v>0.27881888667303834</v>
      </c>
      <c r="T190" s="164"/>
    </row>
    <row r="191" spans="2:20">
      <c r="B191" s="4" t="s">
        <v>175</v>
      </c>
      <c r="G191" s="57" t="s">
        <v>116</v>
      </c>
      <c r="I191" s="149" t="s">
        <v>202</v>
      </c>
      <c r="K191" s="18">
        <v>10160.42617801047</v>
      </c>
      <c r="M191" s="127" t="s">
        <v>196</v>
      </c>
      <c r="O191" s="107">
        <v>585.1</v>
      </c>
      <c r="Q191" s="137">
        <f>'Controles ACM'!$I$57</f>
        <v>0.27881888667303834</v>
      </c>
      <c r="T191" s="164"/>
    </row>
    <row r="192" spans="2:20">
      <c r="B192" s="4"/>
      <c r="G192" s="57" t="s">
        <v>116</v>
      </c>
      <c r="I192" s="18"/>
      <c r="K192" s="18"/>
      <c r="M192" s="127" t="s">
        <v>196</v>
      </c>
      <c r="O192" s="107"/>
      <c r="Q192" s="137">
        <f>'Controles ACM'!$I$57</f>
        <v>0.27881888667303834</v>
      </c>
    </row>
    <row r="193" spans="2:17">
      <c r="B193" s="4"/>
      <c r="G193" s="57" t="s">
        <v>116</v>
      </c>
      <c r="I193" s="18"/>
      <c r="K193" s="18"/>
      <c r="M193" s="127" t="s">
        <v>196</v>
      </c>
      <c r="O193" s="120"/>
      <c r="Q193" s="137">
        <f>'Controles ACM'!$I$57</f>
        <v>0.27881888667303834</v>
      </c>
    </row>
    <row r="194" spans="2:17">
      <c r="B194" s="115"/>
      <c r="G194" s="57" t="s">
        <v>116</v>
      </c>
      <c r="I194" s="18"/>
      <c r="K194" s="18"/>
      <c r="M194" s="127" t="s">
        <v>196</v>
      </c>
      <c r="O194" s="120"/>
      <c r="Q194" s="137">
        <f>'Controles ACM'!$I$57</f>
        <v>0.27881888667303834</v>
      </c>
    </row>
    <row r="195" spans="2:17">
      <c r="B195" s="115"/>
      <c r="G195" s="57" t="s">
        <v>116</v>
      </c>
      <c r="I195" s="18"/>
      <c r="K195" s="18"/>
      <c r="M195" s="127" t="s">
        <v>196</v>
      </c>
      <c r="O195" s="120"/>
      <c r="Q195" s="137">
        <f>'Controles ACM'!$I$57</f>
        <v>0.27881888667303834</v>
      </c>
    </row>
    <row r="196" spans="2:17">
      <c r="B196" s="4"/>
      <c r="G196" s="57" t="s">
        <v>116</v>
      </c>
      <c r="I196" s="18"/>
      <c r="K196" s="18"/>
      <c r="M196" s="127" t="s">
        <v>196</v>
      </c>
      <c r="O196" s="120"/>
      <c r="Q196" s="137">
        <f>'Controles ACM'!$I$57</f>
        <v>0.27881888667303834</v>
      </c>
    </row>
    <row r="197" spans="2:17">
      <c r="B197" s="115"/>
      <c r="G197" s="57" t="s">
        <v>116</v>
      </c>
      <c r="I197" s="18"/>
      <c r="K197" s="18"/>
      <c r="M197" s="127" t="s">
        <v>196</v>
      </c>
      <c r="O197" s="120"/>
      <c r="Q197" s="137">
        <f>'Controles ACM'!$I$57</f>
        <v>0.27881888667303834</v>
      </c>
    </row>
    <row r="198" spans="2:17">
      <c r="B198" s="114"/>
      <c r="G198" s="57" t="s">
        <v>116</v>
      </c>
      <c r="I198" s="17"/>
      <c r="K198" s="17"/>
      <c r="M198" s="127" t="s">
        <v>196</v>
      </c>
      <c r="O198" s="120"/>
      <c r="Q198" s="137">
        <f>'Controles ACM'!$I$57</f>
        <v>0.27881888667303834</v>
      </c>
    </row>
    <row r="199" spans="2:17">
      <c r="K199" s="3"/>
      <c r="M199" s="127"/>
      <c r="O199" s="3"/>
    </row>
    <row r="203" spans="2:17">
      <c r="K203" s="113"/>
    </row>
  </sheetData>
  <conditionalFormatting sqref="D11:D12">
    <cfRule type="containsText" dxfId="12" priority="1" operator="containsText" text="niet">
      <formula>NOT(ISERROR(SEARCH("niet",D11)))</formula>
    </cfRule>
    <cfRule type="endsWith" dxfId="11" priority="2" operator="endsWith" text="Voldoet">
      <formula>RIGHT(D11,LEN("Voldoet"))="Voldoet"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FDA2-67EA-4A11-922B-2EFB9757B2CB}">
  <sheetPr>
    <tabColor rgb="FFCCFFCC"/>
  </sheetPr>
  <dimension ref="B2:I25"/>
  <sheetViews>
    <sheetView showGridLines="0" zoomScale="85" zoomScaleNormal="85" workbookViewId="0">
      <pane xSplit="6" ySplit="9" topLeftCell="G10" activePane="bottomRight" state="frozen"/>
      <selection pane="topRight" activeCell="C11" sqref="C11"/>
      <selection pane="bottomLeft" activeCell="C11" sqref="C11"/>
      <selection pane="bottomRight" activeCell="G10" sqref="G10"/>
    </sheetView>
  </sheetViews>
  <sheetFormatPr defaultColWidth="9.109375" defaultRowHeight="13.2"/>
  <cols>
    <col min="1" max="1" width="4" style="57" customWidth="1"/>
    <col min="2" max="2" width="41.44140625" style="57" customWidth="1"/>
    <col min="3" max="5" width="4.5546875" style="57" customWidth="1"/>
    <col min="6" max="6" width="13.6640625" style="57" customWidth="1"/>
    <col min="7" max="7" width="57" style="57" customWidth="1"/>
    <col min="8" max="8" width="12.5546875" style="57" customWidth="1"/>
    <col min="9" max="9" width="14.33203125" style="57" customWidth="1"/>
    <col min="10" max="16" width="12.5546875" style="57" customWidth="1"/>
    <col min="17" max="17" width="2.6640625" style="57" customWidth="1"/>
    <col min="18" max="18" width="17.109375" style="57" customWidth="1"/>
    <col min="19" max="19" width="2.6640625" style="57" customWidth="1"/>
    <col min="20" max="20" width="13.6640625" style="57" customWidth="1"/>
    <col min="21" max="21" width="2.6640625" style="57" customWidth="1"/>
    <col min="22" max="36" width="13.6640625" style="57" customWidth="1"/>
    <col min="37" max="16384" width="9.109375" style="57"/>
  </cols>
  <sheetData>
    <row r="2" spans="2:9" s="79" customFormat="1" ht="17.399999999999999">
      <c r="B2" s="125" t="s">
        <v>203</v>
      </c>
    </row>
    <row r="4" spans="2:9">
      <c r="B4" s="88" t="s">
        <v>34</v>
      </c>
    </row>
    <row r="5" spans="2:9">
      <c r="B5" s="181" t="s">
        <v>204</v>
      </c>
      <c r="C5" s="181"/>
      <c r="D5" s="181"/>
      <c r="E5" s="181"/>
      <c r="F5" s="181"/>
      <c r="G5" s="181"/>
    </row>
    <row r="6" spans="2:9">
      <c r="B6" s="181" t="s">
        <v>205</v>
      </c>
      <c r="C6" s="181"/>
      <c r="D6" s="181"/>
      <c r="E6" s="181"/>
      <c r="F6" s="181"/>
      <c r="G6" s="181"/>
    </row>
    <row r="8" spans="2:9" s="111" customFormat="1">
      <c r="B8" s="111" t="s">
        <v>206</v>
      </c>
    </row>
    <row r="11" spans="2:9" s="111" customFormat="1">
      <c r="B11" s="111" t="s">
        <v>207</v>
      </c>
      <c r="I11" s="111" t="s">
        <v>208</v>
      </c>
    </row>
    <row r="13" spans="2:9">
      <c r="B13" s="118" t="s">
        <v>209</v>
      </c>
      <c r="G13" s="88" t="s">
        <v>210</v>
      </c>
    </row>
    <row r="14" spans="2:9">
      <c r="B14" s="78" t="s">
        <v>114</v>
      </c>
      <c r="C14" s="77"/>
      <c r="D14" s="77"/>
      <c r="E14" s="77"/>
      <c r="F14" s="77"/>
      <c r="G14" s="76" t="s">
        <v>335</v>
      </c>
    </row>
    <row r="15" spans="2:9">
      <c r="B15" s="75" t="s">
        <v>211</v>
      </c>
      <c r="G15" s="74" t="s">
        <v>335</v>
      </c>
    </row>
    <row r="16" spans="2:9">
      <c r="B16" s="75" t="s">
        <v>125</v>
      </c>
      <c r="G16" s="74" t="s">
        <v>336</v>
      </c>
      <c r="I16" s="57" t="s">
        <v>345</v>
      </c>
    </row>
    <row r="17" spans="2:9">
      <c r="B17" s="75" t="s">
        <v>212</v>
      </c>
      <c r="G17" s="74" t="s">
        <v>336</v>
      </c>
      <c r="I17" s="57" t="s">
        <v>345</v>
      </c>
    </row>
    <row r="18" spans="2:9">
      <c r="B18" s="75" t="s">
        <v>127</v>
      </c>
      <c r="G18" s="74" t="s">
        <v>336</v>
      </c>
      <c r="I18" s="57" t="s">
        <v>174</v>
      </c>
    </row>
    <row r="19" spans="2:9">
      <c r="B19" s="73" t="s">
        <v>213</v>
      </c>
      <c r="C19" s="72"/>
      <c r="D19" s="72"/>
      <c r="E19" s="72"/>
      <c r="F19" s="72"/>
      <c r="G19" s="71" t="s">
        <v>336</v>
      </c>
      <c r="I19" s="57" t="s">
        <v>174</v>
      </c>
    </row>
    <row r="21" spans="2:9">
      <c r="B21" s="78" t="s">
        <v>214</v>
      </c>
      <c r="C21" s="77"/>
      <c r="D21" s="77"/>
      <c r="E21" s="77"/>
      <c r="F21" s="77"/>
      <c r="G21" s="76" t="s">
        <v>335</v>
      </c>
    </row>
    <row r="22" spans="2:9">
      <c r="B22" s="75" t="s">
        <v>215</v>
      </c>
      <c r="G22" s="74" t="s">
        <v>337</v>
      </c>
      <c r="I22" s="57" t="s">
        <v>346</v>
      </c>
    </row>
    <row r="23" spans="2:9">
      <c r="B23" s="73" t="s">
        <v>136</v>
      </c>
      <c r="C23" s="72"/>
      <c r="D23" s="72"/>
      <c r="E23" s="72"/>
      <c r="F23" s="72"/>
      <c r="G23" s="71" t="s">
        <v>338</v>
      </c>
      <c r="I23" s="57" t="s">
        <v>170</v>
      </c>
    </row>
    <row r="25" spans="2:9">
      <c r="B25" s="70" t="s">
        <v>138</v>
      </c>
      <c r="C25" s="69"/>
      <c r="D25" s="69"/>
      <c r="E25" s="69"/>
      <c r="F25" s="69"/>
      <c r="G25" s="68" t="s">
        <v>339</v>
      </c>
      <c r="I25" s="57" t="s">
        <v>347</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2CDC-E26D-4FB1-A0C5-BA36CB59B186}">
  <sheetPr>
    <tabColor rgb="FFCCFFCC"/>
  </sheetPr>
  <dimension ref="B2:L61"/>
  <sheetViews>
    <sheetView showGridLines="0" zoomScale="85" zoomScaleNormal="85" workbookViewId="0">
      <pane xSplit="2" ySplit="10" topLeftCell="C11" activePane="bottomRight" state="frozen"/>
      <selection pane="topRight" activeCell="C11" sqref="C11"/>
      <selection pane="bottomLeft" activeCell="C11" sqref="C11"/>
      <selection pane="bottomRight" activeCell="C11" sqref="C11"/>
    </sheetView>
  </sheetViews>
  <sheetFormatPr defaultColWidth="9.109375" defaultRowHeight="13.2"/>
  <cols>
    <col min="1" max="1" width="4" style="57" customWidth="1"/>
    <col min="2" max="2" width="41.44140625" style="57" customWidth="1"/>
    <col min="3" max="3" width="16.88671875" style="57" bestFit="1" customWidth="1"/>
    <col min="4" max="5" width="13.6640625" style="57" customWidth="1"/>
    <col min="6" max="6" width="11" style="57" bestFit="1" customWidth="1"/>
    <col min="7" max="7" width="12" style="57" customWidth="1"/>
    <col min="8" max="8" width="12.5546875" style="57" customWidth="1"/>
    <col min="9" max="9" width="26.6640625" style="57" bestFit="1" customWidth="1"/>
    <col min="10" max="17" width="12.5546875" style="57" customWidth="1"/>
    <col min="18" max="18" width="2.6640625" style="57" customWidth="1"/>
    <col min="19" max="19" width="17.109375" style="57" customWidth="1"/>
    <col min="20" max="20" width="2.6640625" style="57" customWidth="1"/>
    <col min="21" max="21" width="13.6640625" style="57" customWidth="1"/>
    <col min="22" max="22" width="2.6640625" style="57" customWidth="1"/>
    <col min="23" max="37" width="13.6640625" style="57" customWidth="1"/>
    <col min="38" max="16384" width="9.109375" style="57"/>
  </cols>
  <sheetData>
    <row r="2" spans="2:9" s="79" customFormat="1" ht="17.399999999999999">
      <c r="B2" s="125" t="s">
        <v>216</v>
      </c>
    </row>
    <row r="4" spans="2:9">
      <c r="B4" s="88" t="s">
        <v>34</v>
      </c>
    </row>
    <row r="5" spans="2:9" ht="26.25" customHeight="1">
      <c r="B5" s="181" t="s">
        <v>217</v>
      </c>
      <c r="C5" s="181"/>
      <c r="D5" s="181"/>
      <c r="E5" s="181"/>
      <c r="F5" s="181"/>
      <c r="G5" s="181"/>
      <c r="H5" s="181"/>
      <c r="I5" s="181"/>
    </row>
    <row r="7" spans="2:9" ht="64.5" customHeight="1">
      <c r="B7" s="181" t="s">
        <v>218</v>
      </c>
      <c r="C7" s="181"/>
      <c r="D7" s="181"/>
      <c r="E7" s="181"/>
      <c r="F7" s="181"/>
      <c r="G7" s="181"/>
      <c r="H7" s="181"/>
      <c r="I7" s="181"/>
    </row>
    <row r="8" spans="2:9">
      <c r="C8" s="67"/>
    </row>
    <row r="9" spans="2:9" s="111" customFormat="1">
      <c r="B9" s="111" t="s">
        <v>206</v>
      </c>
      <c r="C9" s="111" t="s">
        <v>219</v>
      </c>
      <c r="D9" s="111" t="s">
        <v>220</v>
      </c>
      <c r="E9" s="111" t="s">
        <v>221</v>
      </c>
      <c r="F9" s="111" t="s">
        <v>222</v>
      </c>
      <c r="G9" s="111" t="s">
        <v>223</v>
      </c>
      <c r="I9" s="111" t="s">
        <v>224</v>
      </c>
    </row>
    <row r="11" spans="2:9">
      <c r="B11" s="155"/>
      <c r="C11" s="155"/>
      <c r="D11" s="155"/>
      <c r="E11" s="155"/>
      <c r="F11" s="155"/>
      <c r="G11" s="155"/>
      <c r="H11" s="155"/>
      <c r="I11" s="155"/>
    </row>
    <row r="12" spans="2:9" s="111" customFormat="1">
      <c r="B12" s="111" t="s">
        <v>225</v>
      </c>
    </row>
    <row r="14" spans="2:9">
      <c r="B14" s="118" t="s">
        <v>225</v>
      </c>
    </row>
    <row r="15" spans="2:9">
      <c r="B15" s="160" t="str">
        <f>Tarievenvoorstel!B150</f>
        <v>EAV t/m 1*6A (per aansluiting)</v>
      </c>
      <c r="C15" s="160">
        <f>Tarievenvoorstel!O150</f>
        <v>850</v>
      </c>
      <c r="D15" s="66">
        <v>323.36</v>
      </c>
      <c r="E15" s="66">
        <v>228.37</v>
      </c>
      <c r="F15" s="66">
        <v>298.27</v>
      </c>
      <c r="G15" s="65">
        <f>C15-D15-E15-F15</f>
        <v>0</v>
      </c>
      <c r="I15" s="66" t="s">
        <v>348</v>
      </c>
    </row>
    <row r="16" spans="2:9">
      <c r="B16" s="59" t="str">
        <f>Tarievenvoorstel!B153</f>
        <v>&gt; 1*6A t/m 3*25A</v>
      </c>
      <c r="C16" s="59">
        <f>Tarievenvoorstel!O153</f>
        <v>1650</v>
      </c>
      <c r="D16" s="64">
        <v>496.25</v>
      </c>
      <c r="E16" s="64">
        <v>330</v>
      </c>
      <c r="F16" s="64">
        <v>823.75</v>
      </c>
      <c r="G16" s="63">
        <f t="shared" ref="G16:G38" si="0">C16-D16-E16-F16</f>
        <v>0</v>
      </c>
      <c r="I16" s="64" t="s">
        <v>340</v>
      </c>
    </row>
    <row r="17" spans="2:12">
      <c r="B17" s="59" t="str">
        <f>Tarievenvoorstel!B154</f>
        <v>&gt; 3*25A t/m 3*35A</v>
      </c>
      <c r="C17" s="59">
        <f>Tarievenvoorstel!O154</f>
        <v>2250</v>
      </c>
      <c r="D17" s="64">
        <v>675</v>
      </c>
      <c r="E17" s="64">
        <v>563.70000000000005</v>
      </c>
      <c r="F17" s="64">
        <v>1011.3</v>
      </c>
      <c r="G17" s="63">
        <f t="shared" si="0"/>
        <v>0</v>
      </c>
      <c r="I17" s="64" t="s">
        <v>340</v>
      </c>
    </row>
    <row r="18" spans="2:12">
      <c r="B18" s="59" t="str">
        <f>Tarievenvoorstel!B155</f>
        <v>&gt; 3*35A t/m 3*63A</v>
      </c>
      <c r="C18" s="59">
        <f>Tarievenvoorstel!O155</f>
        <v>2275</v>
      </c>
      <c r="D18" s="64">
        <v>682.5</v>
      </c>
      <c r="E18" s="64">
        <v>569.75</v>
      </c>
      <c r="F18" s="64">
        <v>1022.75</v>
      </c>
      <c r="G18" s="63">
        <f t="shared" si="0"/>
        <v>0</v>
      </c>
      <c r="I18" s="64" t="s">
        <v>340</v>
      </c>
    </row>
    <row r="19" spans="2:12">
      <c r="B19" s="59" t="str">
        <f>Tarievenvoorstel!B156</f>
        <v>&gt; 3*63A t/m 3*80A</v>
      </c>
      <c r="C19" s="59">
        <f>Tarievenvoorstel!O156</f>
        <v>2475</v>
      </c>
      <c r="D19" s="64">
        <v>742.5</v>
      </c>
      <c r="E19" s="64">
        <v>619.85</v>
      </c>
      <c r="F19" s="64">
        <v>1112.6500000000001</v>
      </c>
      <c r="G19" s="63">
        <f t="shared" si="0"/>
        <v>0</v>
      </c>
      <c r="I19" s="64" t="s">
        <v>340</v>
      </c>
    </row>
    <row r="20" spans="2:12">
      <c r="B20" s="59">
        <f>Tarievenvoorstel!B157</f>
        <v>0</v>
      </c>
      <c r="C20" s="59">
        <f>Tarievenvoorstel!O157</f>
        <v>0</v>
      </c>
      <c r="D20" s="64"/>
      <c r="E20" s="64"/>
      <c r="F20" s="64"/>
      <c r="G20" s="63">
        <f t="shared" si="0"/>
        <v>0</v>
      </c>
      <c r="I20" s="64"/>
    </row>
    <row r="21" spans="2:12">
      <c r="B21" s="59">
        <f>Tarievenvoorstel!B158</f>
        <v>0</v>
      </c>
      <c r="C21" s="59">
        <f>Tarievenvoorstel!O158</f>
        <v>0</v>
      </c>
      <c r="D21" s="64"/>
      <c r="E21" s="64"/>
      <c r="F21" s="64"/>
      <c r="G21" s="63">
        <f t="shared" si="0"/>
        <v>0</v>
      </c>
      <c r="I21" s="64"/>
    </row>
    <row r="22" spans="2:12">
      <c r="B22" s="59">
        <f>Tarievenvoorstel!B159</f>
        <v>0</v>
      </c>
      <c r="C22" s="59">
        <f>Tarievenvoorstel!O159</f>
        <v>0</v>
      </c>
      <c r="D22" s="64"/>
      <c r="E22" s="64"/>
      <c r="F22" s="64"/>
      <c r="G22" s="63">
        <f t="shared" si="0"/>
        <v>0</v>
      </c>
      <c r="I22" s="64"/>
    </row>
    <row r="23" spans="2:12">
      <c r="B23" s="59" t="str">
        <f>Tarievenvoorstel!B162</f>
        <v>&gt; 3*80 A t/m 3*125 A</v>
      </c>
      <c r="C23" s="162">
        <f>Tarievenvoorstel!O162</f>
        <v>7100.05</v>
      </c>
      <c r="D23" s="64">
        <v>1864.32</v>
      </c>
      <c r="E23" s="64">
        <v>2485.73</v>
      </c>
      <c r="F23" s="64">
        <v>2750</v>
      </c>
      <c r="G23" s="63">
        <f t="shared" si="0"/>
        <v>0</v>
      </c>
      <c r="I23" s="64" t="s">
        <v>341</v>
      </c>
      <c r="K23" s="6"/>
    </row>
    <row r="24" spans="2:12">
      <c r="B24" s="59" t="str">
        <f>Tarievenvoorstel!B163</f>
        <v>&gt; 3*125 A t/m 175 kVA</v>
      </c>
      <c r="C24" s="162">
        <f>Tarievenvoorstel!O163</f>
        <v>8750</v>
      </c>
      <c r="D24" s="64">
        <v>2517.86</v>
      </c>
      <c r="E24" s="64">
        <v>3357.14</v>
      </c>
      <c r="F24" s="64">
        <v>2875</v>
      </c>
      <c r="G24" s="63">
        <f t="shared" si="0"/>
        <v>0</v>
      </c>
      <c r="I24" s="64" t="s">
        <v>341</v>
      </c>
      <c r="K24" s="6"/>
    </row>
    <row r="25" spans="2:12">
      <c r="B25" s="59" t="str">
        <f>Tarievenvoorstel!B164</f>
        <v>&gt; 175 kVA t/m 630 kVA</v>
      </c>
      <c r="C25" s="162">
        <f>Tarievenvoorstel!O164</f>
        <v>34002.1</v>
      </c>
      <c r="D25" s="64">
        <v>3902.28</v>
      </c>
      <c r="E25" s="64">
        <v>24974.82</v>
      </c>
      <c r="F25" s="64">
        <v>5125</v>
      </c>
      <c r="G25" s="63">
        <f t="shared" si="0"/>
        <v>0</v>
      </c>
      <c r="I25" s="64" t="s">
        <v>342</v>
      </c>
      <c r="K25" s="6"/>
    </row>
    <row r="26" spans="2:12">
      <c r="B26" s="59" t="str">
        <f>Tarievenvoorstel!B165</f>
        <v>&gt; 630 kVA t/m 1.000 kVA</v>
      </c>
      <c r="C26" s="162">
        <f>Tarievenvoorstel!O165</f>
        <v>36000</v>
      </c>
      <c r="D26" s="64">
        <v>4023.26</v>
      </c>
      <c r="E26" s="64">
        <v>26726.74</v>
      </c>
      <c r="F26" s="64">
        <v>5250</v>
      </c>
      <c r="G26" s="63">
        <f t="shared" si="0"/>
        <v>0</v>
      </c>
      <c r="I26" s="64" t="s">
        <v>342</v>
      </c>
      <c r="K26" s="6"/>
    </row>
    <row r="27" spans="2:12">
      <c r="B27" s="59" t="str">
        <f>Tarievenvoorstel!B166</f>
        <v>&gt; 1.000 kVA t/m 1.750 kVA</v>
      </c>
      <c r="C27" s="162">
        <f>Tarievenvoorstel!O166</f>
        <v>58000</v>
      </c>
      <c r="D27" s="64">
        <v>5046.28</v>
      </c>
      <c r="E27" s="64">
        <v>42866.22</v>
      </c>
      <c r="F27" s="64">
        <v>10087.5</v>
      </c>
      <c r="G27" s="63">
        <f t="shared" si="0"/>
        <v>0</v>
      </c>
      <c r="I27" s="64" t="s">
        <v>344</v>
      </c>
      <c r="K27" s="6"/>
      <c r="L27" s="6"/>
    </row>
    <row r="28" spans="2:12">
      <c r="B28" s="59" t="str">
        <f>Tarievenvoorstel!B167</f>
        <v>&gt; 1.750 kVA t/m 5.000 kVA</v>
      </c>
      <c r="C28" s="162">
        <f>Tarievenvoorstel!O167</f>
        <v>330000</v>
      </c>
      <c r="D28" s="64">
        <v>226429.86</v>
      </c>
      <c r="E28" s="64">
        <v>90571.39</v>
      </c>
      <c r="F28" s="64">
        <v>12998.750000000002</v>
      </c>
      <c r="G28" s="63">
        <f t="shared" si="0"/>
        <v>0</v>
      </c>
      <c r="I28" s="64" t="s">
        <v>343</v>
      </c>
      <c r="K28" s="6"/>
    </row>
    <row r="29" spans="2:12">
      <c r="B29" s="59" t="str">
        <f>Tarievenvoorstel!B168</f>
        <v>&gt; 5.000 kVA t/m 10.000 kVA</v>
      </c>
      <c r="C29" s="162">
        <f>Tarievenvoorstel!O168</f>
        <v>445000</v>
      </c>
      <c r="D29" s="64">
        <v>307409.84999999998</v>
      </c>
      <c r="E29" s="64">
        <v>122962.65</v>
      </c>
      <c r="F29" s="64">
        <v>14627.5</v>
      </c>
      <c r="G29" s="63">
        <f t="shared" si="0"/>
        <v>2.9103830456733704E-11</v>
      </c>
      <c r="I29" s="64" t="s">
        <v>343</v>
      </c>
      <c r="K29" s="6"/>
    </row>
    <row r="30" spans="2:12">
      <c r="B30" s="59">
        <f>Tarievenvoorstel!B169</f>
        <v>0</v>
      </c>
      <c r="C30" s="162">
        <f>Tarievenvoorstel!O169</f>
        <v>0</v>
      </c>
      <c r="D30" s="64"/>
      <c r="E30" s="64"/>
      <c r="F30" s="64"/>
      <c r="G30" s="63">
        <f t="shared" si="0"/>
        <v>0</v>
      </c>
      <c r="I30" s="64"/>
    </row>
    <row r="31" spans="2:12">
      <c r="B31" s="162">
        <f>Tarievenvoorstel!B170</f>
        <v>0</v>
      </c>
      <c r="C31" s="162">
        <f>Tarievenvoorstel!O170</f>
        <v>0</v>
      </c>
      <c r="D31" s="64"/>
      <c r="E31" s="64"/>
      <c r="F31" s="64"/>
      <c r="G31" s="63">
        <f t="shared" si="0"/>
        <v>0</v>
      </c>
      <c r="I31" s="64"/>
    </row>
    <row r="32" spans="2:12">
      <c r="B32" s="162">
        <f>Tarievenvoorstel!B171</f>
        <v>0</v>
      </c>
      <c r="C32" s="162">
        <f>Tarievenvoorstel!O171</f>
        <v>0</v>
      </c>
      <c r="D32" s="64"/>
      <c r="E32" s="64"/>
      <c r="F32" s="64"/>
      <c r="G32" s="63">
        <f t="shared" si="0"/>
        <v>0</v>
      </c>
      <c r="I32" s="64"/>
    </row>
    <row r="33" spans="2:9">
      <c r="B33" s="162">
        <f>Tarievenvoorstel!B172</f>
        <v>0</v>
      </c>
      <c r="C33" s="162">
        <f>Tarievenvoorstel!O172</f>
        <v>0</v>
      </c>
      <c r="D33" s="64"/>
      <c r="E33" s="64"/>
      <c r="F33" s="64"/>
      <c r="G33" s="63">
        <f t="shared" si="0"/>
        <v>0</v>
      </c>
      <c r="I33" s="64"/>
    </row>
    <row r="34" spans="2:9">
      <c r="B34" s="162">
        <f>Tarievenvoorstel!B173</f>
        <v>0</v>
      </c>
      <c r="C34" s="162">
        <f>Tarievenvoorstel!O173</f>
        <v>0</v>
      </c>
      <c r="D34" s="64"/>
      <c r="E34" s="64"/>
      <c r="F34" s="64"/>
      <c r="G34" s="63">
        <f t="shared" si="0"/>
        <v>0</v>
      </c>
      <c r="I34" s="64"/>
    </row>
    <row r="35" spans="2:9">
      <c r="B35" s="162">
        <f>Tarievenvoorstel!B174</f>
        <v>0</v>
      </c>
      <c r="C35" s="162">
        <f>Tarievenvoorstel!O174</f>
        <v>0</v>
      </c>
      <c r="D35" s="64"/>
      <c r="E35" s="64"/>
      <c r="F35" s="64"/>
      <c r="G35" s="63">
        <f t="shared" si="0"/>
        <v>0</v>
      </c>
      <c r="I35" s="64"/>
    </row>
    <row r="36" spans="2:9">
      <c r="B36" s="162">
        <f>Tarievenvoorstel!B175</f>
        <v>0</v>
      </c>
      <c r="C36" s="162">
        <f>Tarievenvoorstel!O175</f>
        <v>0</v>
      </c>
      <c r="D36" s="64"/>
      <c r="E36" s="64"/>
      <c r="F36" s="64"/>
      <c r="G36" s="63">
        <f t="shared" si="0"/>
        <v>0</v>
      </c>
      <c r="I36" s="64"/>
    </row>
    <row r="37" spans="2:9">
      <c r="B37" s="162">
        <f>Tarievenvoorstel!B176</f>
        <v>0</v>
      </c>
      <c r="C37" s="162">
        <f>Tarievenvoorstel!O176</f>
        <v>0</v>
      </c>
      <c r="D37" s="64"/>
      <c r="E37" s="64"/>
      <c r="F37" s="64"/>
      <c r="G37" s="63">
        <f t="shared" si="0"/>
        <v>0</v>
      </c>
      <c r="I37" s="64"/>
    </row>
    <row r="38" spans="2:9">
      <c r="B38" s="161">
        <f>Tarievenvoorstel!B177</f>
        <v>0</v>
      </c>
      <c r="C38" s="161">
        <f>Tarievenvoorstel!O177</f>
        <v>0</v>
      </c>
      <c r="D38" s="62"/>
      <c r="E38" s="62"/>
      <c r="F38" s="62"/>
      <c r="G38" s="61">
        <f t="shared" si="0"/>
        <v>0</v>
      </c>
      <c r="I38" s="62"/>
    </row>
    <row r="40" spans="2:9" s="111" customFormat="1">
      <c r="B40" s="111" t="s">
        <v>226</v>
      </c>
    </row>
    <row r="42" spans="2:9">
      <c r="B42" s="118" t="s">
        <v>226</v>
      </c>
    </row>
    <row r="43" spans="2:9">
      <c r="B43" s="160" t="str">
        <f>Tarievenvoorstel!B180</f>
        <v xml:space="preserve">t/m 1*6A </v>
      </c>
      <c r="C43" s="60">
        <f>Tarievenvoorstel!O180</f>
        <v>43</v>
      </c>
      <c r="D43" s="66"/>
      <c r="E43" s="66"/>
      <c r="F43" s="66">
        <v>43</v>
      </c>
      <c r="G43" s="65">
        <f t="shared" ref="G43:G58" si="1">C43-D43-E43-F43</f>
        <v>0</v>
      </c>
    </row>
    <row r="44" spans="2:9">
      <c r="B44" s="162" t="str">
        <f>Tarievenvoorstel!B181</f>
        <v>&gt; 1*6A t/m 3*25A</v>
      </c>
      <c r="C44" s="162">
        <f>Tarievenvoorstel!O181</f>
        <v>75</v>
      </c>
      <c r="D44" s="64"/>
      <c r="E44" s="64"/>
      <c r="F44" s="64">
        <v>75</v>
      </c>
      <c r="G44" s="63">
        <f t="shared" si="1"/>
        <v>0</v>
      </c>
    </row>
    <row r="45" spans="2:9">
      <c r="B45" s="162" t="str">
        <f>Tarievenvoorstel!B182</f>
        <v>&gt; 3*25A t/m 3*35A</v>
      </c>
      <c r="C45" s="162">
        <f>Tarievenvoorstel!O182</f>
        <v>80</v>
      </c>
      <c r="D45" s="64"/>
      <c r="E45" s="64"/>
      <c r="F45" s="64">
        <v>80</v>
      </c>
      <c r="G45" s="63">
        <f t="shared" si="1"/>
        <v>0</v>
      </c>
    </row>
    <row r="46" spans="2:9">
      <c r="B46" s="162" t="str">
        <f>Tarievenvoorstel!B183</f>
        <v>&gt; 3*35A t/m 3*63A</v>
      </c>
      <c r="C46" s="162">
        <f>Tarievenvoorstel!O183</f>
        <v>81.95</v>
      </c>
      <c r="D46" s="64"/>
      <c r="E46" s="64"/>
      <c r="F46" s="64">
        <v>81.95</v>
      </c>
      <c r="G46" s="63">
        <f t="shared" si="1"/>
        <v>0</v>
      </c>
    </row>
    <row r="47" spans="2:9">
      <c r="B47" s="162" t="str">
        <f>Tarievenvoorstel!B184</f>
        <v>&gt; 3*63A t/m 3*80A</v>
      </c>
      <c r="C47" s="162">
        <f>Tarievenvoorstel!O184</f>
        <v>86.2</v>
      </c>
      <c r="D47" s="64"/>
      <c r="E47" s="64"/>
      <c r="F47" s="64">
        <v>86.2</v>
      </c>
      <c r="G47" s="63">
        <f t="shared" si="1"/>
        <v>0</v>
      </c>
    </row>
    <row r="48" spans="2:9">
      <c r="B48" s="162" t="str">
        <f>Tarievenvoorstel!B185</f>
        <v>&gt; 3*80 A t/m 3*125 A</v>
      </c>
      <c r="C48" s="162">
        <f>Tarievenvoorstel!O185</f>
        <v>110</v>
      </c>
      <c r="D48" s="64"/>
      <c r="E48" s="64"/>
      <c r="F48" s="64">
        <v>110</v>
      </c>
      <c r="G48" s="63">
        <f t="shared" si="1"/>
        <v>0</v>
      </c>
    </row>
    <row r="49" spans="2:7">
      <c r="B49" s="162" t="str">
        <f>Tarievenvoorstel!B186</f>
        <v>&gt; 3*125 A t/m 175 kVA</v>
      </c>
      <c r="C49" s="162">
        <f>Tarievenvoorstel!O186</f>
        <v>115</v>
      </c>
      <c r="D49" s="64"/>
      <c r="E49" s="64"/>
      <c r="F49" s="64">
        <v>115</v>
      </c>
      <c r="G49" s="63">
        <f t="shared" si="1"/>
        <v>0</v>
      </c>
    </row>
    <row r="50" spans="2:7">
      <c r="B50" s="162" t="str">
        <f>Tarievenvoorstel!B187</f>
        <v>&gt; 175 kVA t/m 630 kVA</v>
      </c>
      <c r="C50" s="162">
        <f>Tarievenvoorstel!O187</f>
        <v>205</v>
      </c>
      <c r="D50" s="64"/>
      <c r="E50" s="64"/>
      <c r="F50" s="64">
        <v>205</v>
      </c>
      <c r="G50" s="63">
        <f t="shared" si="1"/>
        <v>0</v>
      </c>
    </row>
    <row r="51" spans="2:7">
      <c r="B51" s="162" t="str">
        <f>Tarievenvoorstel!B188</f>
        <v>&gt; 630 kVA t/m 1.000 kVA</v>
      </c>
      <c r="C51" s="162">
        <f>Tarievenvoorstel!O188</f>
        <v>210</v>
      </c>
      <c r="D51" s="64"/>
      <c r="E51" s="64"/>
      <c r="F51" s="64">
        <v>210</v>
      </c>
      <c r="G51" s="63">
        <f t="shared" si="1"/>
        <v>0</v>
      </c>
    </row>
    <row r="52" spans="2:7">
      <c r="B52" s="162" t="str">
        <f>Tarievenvoorstel!B189</f>
        <v>&gt; 1.000 kVA t/m 1.750 kVA</v>
      </c>
      <c r="C52" s="162">
        <f>Tarievenvoorstel!O189</f>
        <v>403.5</v>
      </c>
      <c r="D52" s="64"/>
      <c r="E52" s="64"/>
      <c r="F52" s="64">
        <v>403.5</v>
      </c>
      <c r="G52" s="63">
        <f t="shared" si="1"/>
        <v>0</v>
      </c>
    </row>
    <row r="53" spans="2:7">
      <c r="B53" s="162" t="str">
        <f>Tarievenvoorstel!B190</f>
        <v>&gt; 1.750 kVA t/m 5.000 kVA</v>
      </c>
      <c r="C53" s="162">
        <f>Tarievenvoorstel!O190</f>
        <v>519.95000000000005</v>
      </c>
      <c r="D53" s="64"/>
      <c r="E53" s="64"/>
      <c r="F53" s="64">
        <v>519.95000000000005</v>
      </c>
      <c r="G53" s="63">
        <f t="shared" si="1"/>
        <v>0</v>
      </c>
    </row>
    <row r="54" spans="2:7">
      <c r="B54" s="162" t="str">
        <f>Tarievenvoorstel!B191</f>
        <v>&gt; 5.000 kVA t/m 10.000 kVA</v>
      </c>
      <c r="C54" s="162">
        <f>Tarievenvoorstel!O191</f>
        <v>585.1</v>
      </c>
      <c r="D54" s="64"/>
      <c r="E54" s="64"/>
      <c r="F54" s="64">
        <v>585.1</v>
      </c>
      <c r="G54" s="63">
        <f t="shared" si="1"/>
        <v>0</v>
      </c>
    </row>
    <row r="55" spans="2:7">
      <c r="B55" s="162">
        <f>Tarievenvoorstel!B192</f>
        <v>0</v>
      </c>
      <c r="C55" s="162">
        <f>Tarievenvoorstel!O192</f>
        <v>0</v>
      </c>
      <c r="D55" s="64"/>
      <c r="E55" s="64"/>
      <c r="F55" s="64"/>
      <c r="G55" s="63">
        <f t="shared" si="1"/>
        <v>0</v>
      </c>
    </row>
    <row r="56" spans="2:7">
      <c r="B56" s="162">
        <f>Tarievenvoorstel!B193</f>
        <v>0</v>
      </c>
      <c r="C56" s="162">
        <f>Tarievenvoorstel!O193</f>
        <v>0</v>
      </c>
      <c r="D56" s="64"/>
      <c r="E56" s="64"/>
      <c r="F56" s="64"/>
      <c r="G56" s="63">
        <f t="shared" si="1"/>
        <v>0</v>
      </c>
    </row>
    <row r="57" spans="2:7">
      <c r="B57" s="162">
        <f>Tarievenvoorstel!B194</f>
        <v>0</v>
      </c>
      <c r="C57" s="162">
        <f>Tarievenvoorstel!O194</f>
        <v>0</v>
      </c>
      <c r="D57" s="64"/>
      <c r="E57" s="64"/>
      <c r="F57" s="64"/>
      <c r="G57" s="63">
        <f t="shared" si="1"/>
        <v>0</v>
      </c>
    </row>
    <row r="58" spans="2:7">
      <c r="B58" s="162">
        <f>Tarievenvoorstel!B195</f>
        <v>0</v>
      </c>
      <c r="C58" s="162">
        <f>Tarievenvoorstel!O195</f>
        <v>0</v>
      </c>
      <c r="D58" s="64"/>
      <c r="E58" s="64"/>
      <c r="F58" s="64"/>
      <c r="G58" s="63">
        <f t="shared" si="1"/>
        <v>0</v>
      </c>
    </row>
    <row r="59" spans="2:7">
      <c r="B59" s="162">
        <f>Tarievenvoorstel!B196</f>
        <v>0</v>
      </c>
      <c r="C59" s="162">
        <f>Tarievenvoorstel!O196</f>
        <v>0</v>
      </c>
      <c r="D59" s="64"/>
      <c r="E59" s="64"/>
      <c r="F59" s="64"/>
      <c r="G59" s="63">
        <f>C59-D59-E59-F59</f>
        <v>0</v>
      </c>
    </row>
    <row r="60" spans="2:7">
      <c r="B60" s="162">
        <f>Tarievenvoorstel!B197</f>
        <v>0</v>
      </c>
      <c r="C60" s="162">
        <f>Tarievenvoorstel!O197</f>
        <v>0</v>
      </c>
      <c r="D60" s="64"/>
      <c r="E60" s="64"/>
      <c r="F60" s="64"/>
      <c r="G60" s="63">
        <f>C60-D60-E60-F60</f>
        <v>0</v>
      </c>
    </row>
    <row r="61" spans="2:7">
      <c r="B61" s="161">
        <f>Tarievenvoorstel!B198</f>
        <v>0</v>
      </c>
      <c r="C61" s="161">
        <f>Tarievenvoorstel!O198</f>
        <v>0</v>
      </c>
      <c r="D61" s="62"/>
      <c r="E61" s="62"/>
      <c r="F61" s="62"/>
      <c r="G61" s="61">
        <f>C61-D61-E61-F61</f>
        <v>0</v>
      </c>
    </row>
  </sheetData>
  <mergeCells count="2">
    <mergeCell ref="B5:I5"/>
    <mergeCell ref="B7:I7"/>
  </mergeCells>
  <phoneticPr fontId="55"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09375" defaultRowHeight="13.2"/>
  <cols>
    <col min="1" max="16384" width="9.109375" style="126"/>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TaxKeywordTaxHTField xmlns="b5bd485c-512e-407d-a6ea-42f029331c51">
      <Terms xmlns="http://schemas.microsoft.com/office/infopath/2007/PartnerControls"/>
    </TaxKeywordTaxHTField>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TaxCatchAll xmlns="b5bd485c-512e-407d-a6ea-42f029331c51">
      <Value>2</Value>
    </TaxCatchAll>
    <lcf76f155ced4ddcb4097134ff3c332f xmlns="68e89773-518a-472d-9e81-66c6dcb47e4d">
      <Terms xmlns="http://schemas.microsoft.com/office/infopath/2007/PartnerControls"/>
    </lcf76f155ced4ddcb4097134ff3c332f>
    <_dlc_DocId xmlns="b4bd75fb-20a7-4f5e-8cd2-1196e2a15875">STT-ER001-1375655646-71792</_dlc_DocId>
    <_dlc_DocIdUrl xmlns="b4bd75fb-20a7-4f5e-8cd2-1196e2a15875">
      <Url>https://stedingroep.sharepoint.com/teams/stt-er001/_layouts/15/DocIdRedir.aspx?ID=STT-ER001-1375655646-71792</Url>
      <Description>STT-ER001-1375655646-71792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09A666F5857AC544A6F39DE63DB594B7" ma:contentTypeVersion="29" ma:contentTypeDescription="" ma:contentTypeScope="" ma:versionID="958c75765aa4643acb5550794e47402a">
  <xsd:schema xmlns:xsd="http://www.w3.org/2001/XMLSchema" xmlns:xs="http://www.w3.org/2001/XMLSchema" xmlns:p="http://schemas.microsoft.com/office/2006/metadata/properties" xmlns:ns2="b5bd485c-512e-407d-a6ea-42f029331c51" xmlns:ns3="b4bd75fb-20a7-4f5e-8cd2-1196e2a15875" xmlns:ns4="68e89773-518a-472d-9e81-66c6dcb47e4d" targetNamespace="http://schemas.microsoft.com/office/2006/metadata/properties" ma:root="true" ma:fieldsID="6ea14efff229fb3a8b55b11ae39890f9" ns2:_="" ns3:_="" ns4:_="">
    <xsd:import namespace="b5bd485c-512e-407d-a6ea-42f029331c51"/>
    <xsd:import namespace="b4bd75fb-20a7-4f5e-8cd2-1196e2a15875"/>
    <xsd:import namespace="68e89773-518a-472d-9e81-66c6dcb47e4d"/>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868f704-2be0-4be8-8d71-e7c25a4f692a}" ma:internalName="TaxCatchAll" ma:showField="CatchAllData"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868f704-2be0-4be8-8d71-e7c25a4f692a}" ma:internalName="TaxCatchAllLabel" ma:readOnly="true" ma:showField="CatchAllDataLabel"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20" nillable="true" ma:taxonomy="true" ma:internalName="nebeaeaf2a114e259f3c847eeaed1a9a" ma:taxonomyFieldName="SgStatus" ma:displayName="Status" ma:indexed="tru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2"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bd75fb-20a7-4f5e-8cd2-1196e2a15875"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89773-518a-472d-9e81-66c6dcb47e4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4cbdeb-6728-4034-97dc-7aa7c91a6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604cbdeb-6728-4034-97dc-7aa7c91a6516" ContentTypeId="0x01010050A0D7467D640B4A90298761CEAB2DBF" PreviousValue="false"/>
</file>

<file path=customXml/itemProps1.xml><?xml version="1.0" encoding="utf-8"?>
<ds:datastoreItem xmlns:ds="http://schemas.openxmlformats.org/officeDocument/2006/customXml" ds:itemID="{9CDAB9D1-B815-4B0E-93E7-4496A7FE99F6}">
  <ds:schemaRefs>
    <ds:schemaRef ds:uri="http://purl.org/dc/dcmitype/"/>
    <ds:schemaRef ds:uri="http://schemas.microsoft.com/office/2006/documentManagement/types"/>
    <ds:schemaRef ds:uri="http://purl.org/dc/elements/1.1/"/>
    <ds:schemaRef ds:uri="b5bd485c-512e-407d-a6ea-42f029331c51"/>
    <ds:schemaRef ds:uri="http://www.w3.org/XML/1998/namespace"/>
    <ds:schemaRef ds:uri="b4bd75fb-20a7-4f5e-8cd2-1196e2a15875"/>
    <ds:schemaRef ds:uri="http://purl.org/dc/terms/"/>
    <ds:schemaRef ds:uri="http://schemas.microsoft.com/office/infopath/2007/PartnerControls"/>
    <ds:schemaRef ds:uri="http://schemas.openxmlformats.org/package/2006/metadata/core-properties"/>
    <ds:schemaRef ds:uri="68e89773-518a-472d-9e81-66c6dcb47e4d"/>
    <ds:schemaRef ds:uri="http://schemas.microsoft.com/office/2006/metadata/properties"/>
  </ds:schemaRefs>
</ds:datastoreItem>
</file>

<file path=customXml/itemProps2.xml><?xml version="1.0" encoding="utf-8"?>
<ds:datastoreItem xmlns:ds="http://schemas.openxmlformats.org/officeDocument/2006/customXml" ds:itemID="{324C6589-9EE3-4A20-87E6-0F45B34755FC}">
  <ds:schemaRefs>
    <ds:schemaRef ds:uri="http://schemas.microsoft.com/sharepoint/event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4.xml><?xml version="1.0" encoding="utf-8"?>
<ds:datastoreItem xmlns:ds="http://schemas.openxmlformats.org/officeDocument/2006/customXml" ds:itemID="{6115BCF2-36F3-4BC0-AAAA-9E7DA9560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4bd75fb-20a7-4f5e-8cd2-1196e2a15875"/>
    <ds:schemaRef ds:uri="68e89773-518a-472d-9e81-66c6dcb47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23B9095-C921-45E2-A2CE-FAA99DD9AF5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Heerenveen, Tyronne</dc:creator>
  <cp:keywords/>
  <dc:description/>
  <cp:lastModifiedBy>Hoek, Dion</cp:lastModifiedBy>
  <cp:revision/>
  <dcterms:created xsi:type="dcterms:W3CDTF">2018-05-15T11:27:11Z</dcterms:created>
  <dcterms:modified xsi:type="dcterms:W3CDTF">2024-10-01T09:34:59Z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0x01010050A0D7467D640B4A90298761CEAB2DBF0009A666F5857AC544A6F39DE63DB594B7</vt:lpwstr>
  </property>
  <property fmtid="{D5CDD505-2E9C-101B-9397-08002B2CF9AE}" pid="3" name="_dlc_DocIdItemGuid">
    <vt:lpwstr>f15d0850-8a0e-43b5-b92e-7ebdda7686da</vt:lpwstr>
  </property>
  <property fmtid="{D5CDD505-2E9C-101B-9397-08002B2CF9AE}" pid="4" name="Dossierkenmerk 2">
    <vt:lpwstr/>
  </property>
  <property fmtid="{D5CDD505-2E9C-101B-9397-08002B2CF9AE}" pid="5" name="TaxKeyword">
    <vt:lpwstr/>
  </property>
  <property fmtid="{D5CDD505-2E9C-101B-9397-08002B2CF9AE}" pid="6" name="MediaServiceImageTags">
    <vt:lpwstr/>
  </property>
  <property fmtid="{D5CDD505-2E9C-101B-9397-08002B2CF9AE}" pid="7" name="Onderwerp/ThemaSTD">
    <vt:lpwstr/>
  </property>
  <property fmtid="{D5CDD505-2E9C-101B-9397-08002B2CF9AE}" pid="8" name="DocumentsoortSTD">
    <vt:lpwstr/>
  </property>
  <property fmtid="{D5CDD505-2E9C-101B-9397-08002B2CF9AE}" pid="9" name="SgStatus">
    <vt:lpwstr>2;#Actief|daf86166-a937-43c2-91a7-afc7697ebaa9</vt:lpwstr>
  </property>
  <property fmtid="{D5CDD505-2E9C-101B-9397-08002B2CF9AE}" pid="10" name="MSIP_Label_89999a2b-9a21-4e6e-bf76-863fcb82bc91_Enabled">
    <vt:lpwstr>true</vt:lpwstr>
  </property>
  <property fmtid="{D5CDD505-2E9C-101B-9397-08002B2CF9AE}" pid="11" name="MSIP_Label_89999a2b-9a21-4e6e-bf76-863fcb82bc91_SetDate">
    <vt:lpwstr>2024-09-13T09:42:59Z</vt:lpwstr>
  </property>
  <property fmtid="{D5CDD505-2E9C-101B-9397-08002B2CF9AE}" pid="12" name="MSIP_Label_89999a2b-9a21-4e6e-bf76-863fcb82bc91_Method">
    <vt:lpwstr>Standard</vt:lpwstr>
  </property>
  <property fmtid="{D5CDD505-2E9C-101B-9397-08002B2CF9AE}" pid="13" name="MSIP_Label_89999a2b-9a21-4e6e-bf76-863fcb82bc91_Name">
    <vt:lpwstr>Intern</vt:lpwstr>
  </property>
  <property fmtid="{D5CDD505-2E9C-101B-9397-08002B2CF9AE}" pid="14" name="MSIP_Label_89999a2b-9a21-4e6e-bf76-863fcb82bc91_SiteId">
    <vt:lpwstr>40ce6286-0e4a-4500-8bb1-bf46447c5f7f</vt:lpwstr>
  </property>
  <property fmtid="{D5CDD505-2E9C-101B-9397-08002B2CF9AE}" pid="15" name="MSIP_Label_89999a2b-9a21-4e6e-bf76-863fcb82bc91_ActionId">
    <vt:lpwstr>1bbdf3c3-7f64-4510-999e-ef273ccb7f1c</vt:lpwstr>
  </property>
  <property fmtid="{D5CDD505-2E9C-101B-9397-08002B2CF9AE}" pid="16" name="MSIP_Label_89999a2b-9a21-4e6e-bf76-863fcb82bc91_ContentBits">
    <vt:lpwstr>0</vt:lpwstr>
  </property>
</Properties>
</file>