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0" documentId="8_{68F63265-A786-4BBA-9066-6562A6F6CE0E}" xr6:coauthVersionLast="47" xr6:coauthVersionMax="47" xr10:uidLastSave="{00000000-0000-0000-0000-000000000000}"/>
  <bookViews>
    <workbookView xWindow="-108" yWindow="-108" windowWidth="23256" windowHeight="12576" tabRatio="910" xr2:uid="{00000000-000D-0000-FFFF-FFFF00000000}"/>
  </bookViews>
  <sheets>
    <sheet name="Titelblad" sheetId="9" r:id="rId1"/>
    <sheet name="Toelichting" sheetId="10" r:id="rId2"/>
    <sheet name="Bronnen en toepassingen" sheetId="28" r:id="rId3"/>
    <sheet name="Contactgegevens" sheetId="29" r:id="rId4"/>
    <sheet name="Tarievenvoorstel" sheetId="18" r:id="rId5"/>
    <sheet name="Berekeningen --&gt;" sheetId="30" r:id="rId6"/>
    <sheet name="Controles ACM" sheetId="24" r:id="rId7"/>
    <sheet name="Overig --&gt;" sheetId="25" r:id="rId8"/>
    <sheet name="Toelichting controle tarieven" sheetId="21" r:id="rId9"/>
    <sheet name="Richtlijn controle tarieven" sheetId="27" r:id="rId10"/>
  </sheets>
  <externalReferences>
    <externalReference r:id="rId11"/>
  </externalReferences>
  <definedNames>
    <definedName name="Lijst_cat_PAV">'[1]Categorie-indeling AD'!$B$26:$B$33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80" i="18" l="1"/>
  <c r="M81" i="18"/>
  <c r="M95" i="18"/>
  <c r="M97" i="18" s="1"/>
  <c r="M96" i="18" l="1"/>
  <c r="I43" i="24" l="1"/>
  <c r="I48" i="24" s="1"/>
  <c r="I49" i="24" l="1"/>
  <c r="I59" i="24" l="1"/>
  <c r="O21" i="18" l="1"/>
  <c r="I60" i="24" l="1"/>
  <c r="I33" i="24" l="1"/>
  <c r="I35" i="24" s="1"/>
  <c r="I14" i="24"/>
  <c r="I20" i="24" l="1"/>
  <c r="I19" i="24"/>
  <c r="I21" i="24" l="1"/>
  <c r="O72" i="18" l="1"/>
  <c r="O66" i="18"/>
  <c r="O58" i="18"/>
  <c r="O62" i="18"/>
  <c r="O56" i="18"/>
  <c r="O61" i="18"/>
  <c r="O71" i="18"/>
  <c r="O63" i="18"/>
  <c r="O57" i="18"/>
  <c r="O68" i="18"/>
  <c r="O73" i="18"/>
  <c r="O67" i="18"/>
  <c r="I16" i="24"/>
  <c r="I15" i="24"/>
  <c r="I23" i="24" l="1"/>
  <c r="I27" i="24" s="1"/>
  <c r="O24" i="18"/>
  <c r="O20" i="18"/>
  <c r="D8" i="18"/>
  <c r="I25" i="24" l="1"/>
  <c r="D10" i="18" s="1"/>
  <c r="O148" i="18"/>
  <c r="O142" i="18"/>
  <c r="O134" i="18"/>
  <c r="O125" i="18"/>
  <c r="O119" i="18"/>
  <c r="O111" i="18"/>
  <c r="O138" i="18"/>
  <c r="O121" i="18"/>
  <c r="O109" i="18"/>
  <c r="O149" i="18"/>
  <c r="O137" i="18"/>
  <c r="O114" i="18"/>
  <c r="O147" i="18"/>
  <c r="O139" i="18"/>
  <c r="O133" i="18"/>
  <c r="O124" i="18"/>
  <c r="O116" i="18"/>
  <c r="O110" i="18"/>
  <c r="O144" i="18"/>
  <c r="O132" i="18"/>
  <c r="O115" i="18"/>
  <c r="O143" i="18"/>
  <c r="O126" i="18"/>
  <c r="O120" i="18"/>
  <c r="O100" i="18"/>
  <c r="O94" i="18"/>
  <c r="O85" i="18"/>
  <c r="O79" i="18"/>
  <c r="O103" i="18"/>
  <c r="O97" i="18"/>
  <c r="O88" i="18"/>
  <c r="O82" i="18"/>
  <c r="O102" i="18"/>
  <c r="O96" i="18"/>
  <c r="O87" i="18"/>
  <c r="O81" i="18"/>
  <c r="O101" i="18"/>
  <c r="O95" i="18"/>
  <c r="O86" i="18"/>
  <c r="O80" i="18"/>
  <c r="O31" i="18"/>
  <c r="O30" i="18"/>
  <c r="O29" i="18"/>
  <c r="O28" i="18"/>
  <c r="O50" i="18"/>
  <c r="O44" i="18"/>
  <c r="O49" i="18"/>
  <c r="O43" i="18"/>
  <c r="O48" i="18"/>
  <c r="O42" i="18"/>
  <c r="O47" i="18"/>
  <c r="O41" i="18"/>
  <c r="I17" i="24"/>
  <c r="O25" i="18" l="1"/>
  <c r="D9" i="18"/>
  <c r="B43" i="10" l="1"/>
  <c r="B31" i="10" l="1"/>
  <c r="B38" i="10" s="1"/>
  <c r="B32" i="10" l="1"/>
  <c r="B33" i="10" l="1"/>
  <c r="B37"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37" authorId="0" shapeId="0" xr:uid="{00000000-0006-0000-0100-000001000000}">
      <text>
        <r>
          <rPr>
            <sz val="8"/>
            <color indexed="81"/>
            <rFont val="Tahoma"/>
            <family val="2"/>
          </rPr>
          <t xml:space="preserve">In alle gevallen dient een (groep van) roze cel(len) voorzien te zijn van een opmerking die uitlegt wat er specifiek zo bijzonder is aan deze roze cellen
</t>
        </r>
      </text>
    </comment>
  </commentList>
</comments>
</file>

<file path=xl/sharedStrings.xml><?xml version="1.0" encoding="utf-8"?>
<sst xmlns="http://schemas.openxmlformats.org/spreadsheetml/2006/main" count="483" uniqueCount="231">
  <si>
    <t>Overige opmerkingen</t>
  </si>
  <si>
    <t>Over dit bestand</t>
  </si>
  <si>
    <t>Zaaknummer</t>
  </si>
  <si>
    <t>Titel</t>
  </si>
  <si>
    <t>Hoort bij besluit(en):</t>
  </si>
  <si>
    <t>Hoort bij onderzoek/publicatie ACM:</t>
  </si>
  <si>
    <t>Kenmerk besluit(en)</t>
  </si>
  <si>
    <t>Samenhang met andere rekenbestanden</t>
  </si>
  <si>
    <t>Overig opmerkingen</t>
  </si>
  <si>
    <t>Over de status van dit bestand</t>
  </si>
  <si>
    <t>Definitief? (j/n)</t>
  </si>
  <si>
    <t>Publicatie? (j/n)</t>
  </si>
  <si>
    <t>Juridisch integraal onderdeel van bovenstaande besluit(en) (j/n)?</t>
  </si>
  <si>
    <t>Opmerkingen openbare versiegeschiedenis</t>
  </si>
  <si>
    <t>Contactgegevens ACM</t>
  </si>
  <si>
    <t>Disclaimer</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</si>
  <si>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</si>
  <si>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</si>
  <si>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</si>
  <si>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</si>
  <si>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</si>
  <si>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</si>
  <si>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</si>
  <si>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Waarde of berekening die speciale aandacht vraagt (zet toelichting in opmerking)</t>
  </si>
  <si>
    <t>Ingevoerde waarde of berekening die nog niet juist is (indien van toepassing)</t>
  </si>
  <si>
    <t>Eventueel te gebruiken:</t>
  </si>
  <si>
    <t>Eenheid</t>
  </si>
  <si>
    <t>Constante</t>
  </si>
  <si>
    <t>Beschrijving gegevens</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</si>
  <si>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</si>
  <si>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</si>
  <si>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</si>
  <si>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</si>
  <si>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</si>
  <si>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</si>
  <si>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</si>
  <si>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</si>
  <si>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</si>
  <si>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</si>
  <si>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</si>
  <si>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</si>
  <si>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</si>
  <si>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</si>
  <si>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Gestandaardiseerde tabbladen, omvat tenminste: 'Titelblad', 'Toelichting' en 'Bronnen en functies' (kleur: ACM-lichtpaars)</t>
  </si>
  <si>
    <t>Toelichting bij dit bestand</t>
  </si>
  <si>
    <t>Berekende waarde die wordt opgehaald op een ander tabblad, incl. eindresultaat van berekening</t>
  </si>
  <si>
    <t>Data en input (vermeld de bron); bij een dataverzoek: in te vullen velden</t>
  </si>
  <si>
    <t>Grijze cijfers geven de uitkomt van een check berekening; dit is geen resultaat waarmee verder wordt gerekend</t>
  </si>
  <si>
    <t>Schematische weergave en/of inhoudsopgave van de werking van dit model</t>
  </si>
  <si>
    <t>Bevat bedrijfsvertrouwelijke gegevens? (j/n)</t>
  </si>
  <si>
    <t>Kleinverbruik (t/m 40 m3/h)</t>
  </si>
  <si>
    <t>Vastrecht (TOVT)</t>
  </si>
  <si>
    <t>Capaciteitsafhankelijk tarief (TAVTc)</t>
  </si>
  <si>
    <t>Profielgrootverbruik ( &gt;40 m3/h)</t>
  </si>
  <si>
    <t>Telemetriegrootverbruik (&lt; 16 bar)</t>
  </si>
  <si>
    <t>Capaciteitsafhankelijk tarief (TAVTc) lage druk</t>
  </si>
  <si>
    <t>Capaciteitsafhankelijk tarief (TAVTc) hoge druk</t>
  </si>
  <si>
    <t>Capaciteitsafhankelijk tarief (TAVTc) standaard</t>
  </si>
  <si>
    <t>Periodieke Aansluitvergoeding aansluitingen t/m 40 m3/h</t>
  </si>
  <si>
    <t>0 t/m 10 m3(n)/h</t>
  </si>
  <si>
    <t>10 t/m 16 m3(n)/h</t>
  </si>
  <si>
    <t>16 t/m 25 m3(n)/h</t>
  </si>
  <si>
    <t>25 t/m 40 m3(n)/h</t>
  </si>
  <si>
    <t>Periodieke Aansluitvergoeding aansluitingen groter dan 40 m3/h</t>
  </si>
  <si>
    <t>Bijdragen Eenmalige Aansluitvergoeding t/m 40 m3(n)/h - aansluiting t/m 25 meter</t>
  </si>
  <si>
    <t>Bijdragen Eenmalige Aansluitvergoeding t/m 40 m3(n)/h - meerlengte &gt; 25 meter</t>
  </si>
  <si>
    <t>Rekenvolume</t>
  </si>
  <si>
    <t>Tarief</t>
  </si>
  <si>
    <t>#</t>
  </si>
  <si>
    <t>EUR/jaar</t>
  </si>
  <si>
    <t>EUR/jaar/m3/h</t>
  </si>
  <si>
    <t>EUR</t>
  </si>
  <si>
    <t>EUR/m</t>
  </si>
  <si>
    <t>Omzet transportdienst</t>
  </si>
  <si>
    <t>Omzet aansluitdienst</t>
  </si>
  <si>
    <t>Controle Toegestane Totale Inkomsten</t>
  </si>
  <si>
    <t>Beoordeling omzet</t>
  </si>
  <si>
    <t>Controle Rekenvolume</t>
  </si>
  <si>
    <t>Totaal Rekenvolume</t>
  </si>
  <si>
    <t>Totaal Rekenvolume aangepast</t>
  </si>
  <si>
    <t>Beoordeling</t>
  </si>
  <si>
    <t>Verwachte tariefmutatie Transportdienst</t>
  </si>
  <si>
    <t xml:space="preserve">Verwachte mutatie vastrecht KV en PGV </t>
  </si>
  <si>
    <t>Verwachte mutatie niet-vastrecht KV en PGV tarieven</t>
  </si>
  <si>
    <t xml:space="preserve">Verwachte mutatie tarieven Telemetrie </t>
  </si>
  <si>
    <t>Categorie A</t>
  </si>
  <si>
    <t>%</t>
  </si>
  <si>
    <t>Categorie B</t>
  </si>
  <si>
    <t>Categorie C</t>
  </si>
  <si>
    <t>Categorie D</t>
  </si>
  <si>
    <t>Categorie E</t>
  </si>
  <si>
    <t>Beoordeling rekenvolume</t>
  </si>
  <si>
    <t>Resterende tariefruimte</t>
  </si>
  <si>
    <t>Verwachte mutatie</t>
  </si>
  <si>
    <t>Controle Totale Inkomsten en rekenvolume in Tarievenvoorstel</t>
  </si>
  <si>
    <t xml:space="preserve">Toelichting </t>
  </si>
  <si>
    <t>Kleinverbruik</t>
  </si>
  <si>
    <t>Vastrecht</t>
  </si>
  <si>
    <t>Profielgrootverbruik</t>
  </si>
  <si>
    <t>Telemetriegrootverbruik</t>
  </si>
  <si>
    <t>Transportdienst</t>
  </si>
  <si>
    <t>Eénmalige aansluitvergoeding</t>
  </si>
  <si>
    <t>Periodieke aansluitvergoeding</t>
  </si>
  <si>
    <t>Meerlengtevergoeding</t>
  </si>
  <si>
    <t>Controle</t>
  </si>
  <si>
    <t>Richtlijn controle tarieven</t>
  </si>
  <si>
    <t>Onderwerp</t>
  </si>
  <si>
    <t>Ja/Nee</t>
  </si>
  <si>
    <t>Zijn in het tarievenvoorstel alle decimalen van alle tarieven zichtbaar?</t>
  </si>
  <si>
    <t>Is het gebruikte aantal decimalen voor vastrechttarieven, voor capaciteitstarieven en voor periodieke aansluitvergoedingen maximaal vier en voor aansluittarieven maximaal twee?</t>
  </si>
  <si>
    <t>Is het vastrecht kleinverbruik op nul decimalen afgerond gelijk aan het uniforme vastrecht van EUR 18? Zo nee, waarom niet?</t>
  </si>
  <si>
    <t>Is er in de categorie telemetriegrootverbruikers een keuze gemaakt tussen een ongedifferentieerd capaciteitstarief of op druk gebaseerde capaciteitstarieven? Zo nee, waarom niet?</t>
  </si>
  <si>
    <t>Wijken de afzonderlijke transportdiensttarieven meer af dan 4 procentpunt t.o.v. het tarief van vorig jaar inclusief de verwachte tariefmutaties?</t>
  </si>
  <si>
    <t>Aansluitdienst</t>
  </si>
  <si>
    <t>Wijken de afzonderlijke aansluitdiensttarieven meer af dan 4 procentpunt t.o.v. het tarief van vorig jaar inclusief de verwachte tariefmutaties?</t>
  </si>
  <si>
    <t>Indien voor een bepaald tarief de 4 procentpunt afwijking wordt overschreden, dient voor dit tarief een kostenonderbouwing te worden aangeleverd waaruit blijkt dat de afwijking van de verwachte tariefmutatie noodzakelijk is om tot een kostengeoriënteerd tarief te komen. Deze kostenonderbouwing dient gelijktijdig met de eerste versie van dit tariefvoorstel te worden aangeleverd bij de ACM.</t>
  </si>
  <si>
    <t>NB1</t>
  </si>
  <si>
    <t>NB2</t>
  </si>
  <si>
    <t>Contactpersoon</t>
  </si>
  <si>
    <t>Telefoonnummer</t>
  </si>
  <si>
    <t>ACM</t>
  </si>
  <si>
    <t>Postbus 16326</t>
  </si>
  <si>
    <t>2500 BH  Den Haag</t>
  </si>
  <si>
    <t>Telefoonnummer: 070 - 72 22 000</t>
  </si>
  <si>
    <t>E-mailadres: codatahelpdesk@acm.nl</t>
  </si>
  <si>
    <t>Tarieven zijn excl. BTW</t>
  </si>
  <si>
    <t>Ondertitel</t>
  </si>
  <si>
    <t>In dit bestand worden per netbeheerder de rekenvolumes en tarieven gepresenteerd.</t>
  </si>
  <si>
    <t>Bronverwijzing</t>
  </si>
  <si>
    <t>Categorie</t>
  </si>
  <si>
    <t>Bronnenoverzicht en specifieke toepassingen</t>
  </si>
  <si>
    <t>Bronnenoverzicht</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</si>
  <si>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</si>
  <si>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</si>
  <si>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Nr.</t>
  </si>
  <si>
    <t xml:space="preserve">Verkorte naam </t>
  </si>
  <si>
    <t>Naam bestand extern</t>
  </si>
  <si>
    <t>Aanvullende gegevens bestand extern</t>
  </si>
  <si>
    <t>Zoals gebruikt in dit bestand</t>
  </si>
  <si>
    <t>Exacte bestandsnaam</t>
  </si>
  <si>
    <t>Datum ontvangst, versie nr., opmerkingen</t>
  </si>
  <si>
    <t>Dit blad dient ter controle van het tarievenvoorstel. Op dit blad wordt gecontroleerd of het tarievenvoorstel aan de maximale totale inkomsten voldoet en of het rekenvolume niet gewijzigd is. Daarnaast wordt de verwachte tariefmutatie berekend.</t>
  </si>
  <si>
    <t>Deze kleur wordt uitsluitend gebruikt bij een informatieverzoek: cellen die door de ontvanger van het dataverzoek moeten worden ingevuld</t>
  </si>
  <si>
    <t>Een kader kan worden gebruikt om aan te geven dat een bepaald veld input bevat, maar deze input automatisch wordt ingeladen, bijvoorbeeld door middel van een macro (dus niet handmatig in te vullen)</t>
  </si>
  <si>
    <t>Contactgegevens</t>
  </si>
  <si>
    <t>Invuldatum</t>
  </si>
  <si>
    <t>Code bedrijf</t>
  </si>
  <si>
    <t>Naam bedrijf</t>
  </si>
  <si>
    <t>Postcode</t>
  </si>
  <si>
    <t>Plaats</t>
  </si>
  <si>
    <t>E-mailadres</t>
  </si>
  <si>
    <t>Bijdragen Eenmalige Aansluitvergoeding &gt; 40 m3(n)/h - meerlengte &gt; 25 meter</t>
  </si>
  <si>
    <t>De ACM houdt zich het recht voor om de tarieven ook op andere punten te toetsen dan de punten die op dit werkblad zijn opgenoemd.</t>
  </si>
  <si>
    <t>Zijn de rekenvolumes per tariefdrager gelijk aan de door de ACM ingevulde rekenvolumes?</t>
  </si>
  <si>
    <t>artikel 2.3 lid 1</t>
  </si>
  <si>
    <t>artikel 2.3 lid 2</t>
  </si>
  <si>
    <t>artikel 2.4 lid 1</t>
  </si>
  <si>
    <t>&gt; 40 ≤ 100 m3(n)/uur</t>
  </si>
  <si>
    <t>&gt; 100 ≤ 400 m3(n)/uur</t>
  </si>
  <si>
    <t>&gt; 400 ≤ 650 m3(n)/uur</t>
  </si>
  <si>
    <t>artikel 2.4 lid 2</t>
  </si>
  <si>
    <t>artikel 2.4 lid 3</t>
  </si>
  <si>
    <t>&gt; 400 ≤ 1600 m3(n)/uur</t>
  </si>
  <si>
    <t>artikel 2.4 lid 4</t>
  </si>
  <si>
    <t>Bijdragen Eenmalige Aansluitvergoeding &gt; 40 m3(n)/h - aansluiting ≤ 25 meter</t>
  </si>
  <si>
    <t>Capaciteitsafhankelijk tarief</t>
  </si>
  <si>
    <t>Dit bestand maakt geen onderdeel uit van een besluit door ACM. Dit bestand is om die reden niet op zichzelf appellabel. Mogelijkheden ten aanzien van bezwaar en beroep zijn opgenomen in het besluit.</t>
  </si>
  <si>
    <t>Rekenvolumes Transportdienst 2022-2026 en tarieven</t>
  </si>
  <si>
    <t xml:space="preserve">Rekenvolumes Aansluitdienst 2022-2026 en tarieven </t>
  </si>
  <si>
    <t>Rekenvolumes 2022-2026 en tarieven</t>
  </si>
  <si>
    <t>Opmerkingen</t>
  </si>
  <si>
    <t>Verwachte tariefmutatie Aansluitdienst</t>
  </si>
  <si>
    <t>Verwachte mutatie AD PAV</t>
  </si>
  <si>
    <t>Verwachte mutatie AD EAV</t>
  </si>
  <si>
    <t>EUR, pp 2024</t>
  </si>
  <si>
    <t>Legenda</t>
  </si>
  <si>
    <t xml:space="preserve">LD:     </t>
  </si>
  <si>
    <t>&lt; 200mbar</t>
  </si>
  <si>
    <t xml:space="preserve">HD:    </t>
  </si>
  <si>
    <t>≥ 200 mbar en &lt; 16 bar</t>
  </si>
  <si>
    <t>Algemeen</t>
  </si>
  <si>
    <t>Is het bedrag "Totale Inkomsten 2025 inclusief correcties" in het tabblad 'Controles ACM' ongewijzigd? Zo nee, waarom niet?</t>
  </si>
  <si>
    <t>Tarievenmodule transporttarieven 2025 Gas</t>
  </si>
  <si>
    <t>TI-berekening regionale netbeheerders gas 2025</t>
  </si>
  <si>
    <t>Deze berekeningen maken onderdeel uit van de tarievenbesluiten gas 2025.</t>
  </si>
  <si>
    <t>Dit Excel-bestand is bedoeld voor de tarievenvoorstellen voor het jaar 2025 voor de regionale netbeheerders gas.</t>
  </si>
  <si>
    <t xml:space="preserve">Gewijzigd SO bestand </t>
  </si>
  <si>
    <t>Tarievenbesluit gas 2024</t>
  </si>
  <si>
    <t>TI-berekening RNB-G 2025</t>
  </si>
  <si>
    <t>Berekening totale inkomsten regionale netbeheerders gas 2025</t>
  </si>
  <si>
    <t>https://www.acm.nl/nl/publicaties/berekening-x-factor-bij-gewijzigde-x-factorbesluiten-gas-2022-2026</t>
  </si>
  <si>
    <t>Gewijzigd so bestand regionale netbeheerders gas 2022-2026</t>
  </si>
  <si>
    <t>Tarievenvoorstel 2025</t>
  </si>
  <si>
    <t>Op dit blad wordt door de regionale netbeheerder een voorstel gedaan voor de transport- en aansluittarieven 2025.</t>
  </si>
  <si>
    <t>TI AD PAV 2024 (incl. correcties)</t>
  </si>
  <si>
    <t>Richtbedrag TI AD PAV 2025 (incl. correcties)</t>
  </si>
  <si>
    <t>TI AD EAV 2024 (incl. correcties)</t>
  </si>
  <si>
    <t>Richtbedrag TI AD EAV 2025 (incl. correcties)</t>
  </si>
  <si>
    <t>EUR, pp 2025</t>
  </si>
  <si>
    <t>TI Transport 2024 (inclusief correcties)</t>
  </si>
  <si>
    <t>Vastrecht kleinverbruik en profielgrootverbruik</t>
  </si>
  <si>
    <t>TI kleinverbruik en profielgrootverbruik 2024</t>
  </si>
  <si>
    <t>TI capaciteitsafhankelijk tarief (TAVTc) kleinverbuik en profielgrootverbruik 2024</t>
  </si>
  <si>
    <t>Richtbedrag TI Transport 2025 (inclusief correcties)</t>
  </si>
  <si>
    <t>Gewijzigd SO bestand</t>
  </si>
  <si>
    <t>Totale Inkomsten 2025 inclusief correcties</t>
  </si>
  <si>
    <t>Omzet 2025 voor de transportdienst: kleinverbruikers</t>
  </si>
  <si>
    <t>Omzet 2025 voor de transportdienst: profielgrootverbruikers</t>
  </si>
  <si>
    <t xml:space="preserve">Omzet 2025 voor de transportdienst: telemetriegrootverbruikers </t>
  </si>
  <si>
    <t xml:space="preserve">Omzet 2025 voor de aansluitdienst t/m 40m3/h </t>
  </si>
  <si>
    <t>Omzet 2025 voor de aansluitdienst vanaf 40m3/h</t>
  </si>
  <si>
    <t>Omzet tarievenvoorstel 2025</t>
  </si>
  <si>
    <t>Tarievenbesluit gas 2024, somproduct tarieven en rekenvolumes</t>
  </si>
  <si>
    <t>Wijkt de verdeling van de inkomsten over de transportdienst en de aansluitdienst in het tarievenvoorstel meer dan 1 procent af van de verdeling volgens de richtbedragen zoals opgenomen in de spreadsheet TI-berekeningen Gas 2025? Zo ja, waarom?</t>
  </si>
  <si>
    <t>Wijkt de verdeling van de inkomsten over de PAV en de EAV in het tarievenvoorstel meer dan 1 procent af van de verdeling volgens de richtbedragen zoals opgenomen in de spreadsheet TI-berekeningen Gas 2025? Zo ja, waarom?</t>
  </si>
  <si>
    <t>RNB-G - TI-berekening 2025, tabblad 'Richtbedragen', regel 84.</t>
  </si>
  <si>
    <t>RNB-G - TI-berekening 2025, tabblad 'Richtbedragen', regel 85.</t>
  </si>
  <si>
    <t>RNB-G - TI-berekening 2025, tabblad 'TI-berekening 2025', regel 49.</t>
  </si>
  <si>
    <t>RNB-G - TI-berekening 2025, tabblad 'Richtbedragen', regel 83.</t>
  </si>
  <si>
    <t>Ja</t>
  </si>
  <si>
    <t>Definitieve versie wordt gepubliceerd</t>
  </si>
  <si>
    <t>Definitieve versie is juridish integraal onderdeel van bovenstaand besluit</t>
  </si>
  <si>
    <t>ACM/23/187184</t>
  </si>
  <si>
    <t>Nee</t>
  </si>
  <si>
    <t>Tarievenmodule Liander 2025 Gas</t>
  </si>
  <si>
    <t>Tarievenbesluit Liander 2025 Gas</t>
  </si>
  <si>
    <t>Liander</t>
  </si>
  <si>
    <t>LIAN</t>
  </si>
  <si>
    <t xml:space="preserve"> 6920 AB </t>
  </si>
  <si>
    <t xml:space="preserve"> DUIVEN . Locatiecode  2PB1160 </t>
  </si>
  <si>
    <t>I.v.m. deelbaarheid door het aantal dagen in het jaar wijkt vastrecht kleinverbuik minimaal af van 18 maar op nul decimalen afgerond is er geen sprake van een afwijking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</si>
</sst>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_ ;_ * \-#,##0_ ;_ * &quot;-&quot;??_ ;_ @_ "/>
    <numFmt numFmtId="165" formatCode="_-* #,##0.00_-;_-* #,##0.00\-;_-* &quot;-&quot;??_-;_-@_-"/>
    <numFmt numFmtId="166" formatCode="0.0%"/>
    <numFmt numFmtId="167" formatCode="_ * #,##0.0000_ ;_ * \-#,##0.0000_ ;_ * &quot;-&quot;??_ ;_ @_ "/>
    <numFmt numFmtId="168" formatCode="0.000%"/>
    <numFmt numFmtId="169" formatCode="_ * #,##0.0000000_ ;_ * \-#,##0.0000000_ ;_ * &quot;-&quot;????_ ;_ @_ "/>
  </numFmts>
  <fonts count="35" x14ac:knownFonts="1">
    <font>
      <sz val="10"/>
      <color theme="1"/>
      <name val="Arial"/>
      <family val="2"/>
    </font>
    <font>
      <sz val="11"/>
      <color theme="1"/>
      <name val="Calibri"/>
      <family val="2"/>
      <scheme val="minor"/>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sz val="11"/>
      <color theme="1"/>
      <name val="Arial"/>
      <family val="2"/>
    </font>
    <font>
      <b/>
      <sz val="10"/>
      <color indexed="9"/>
      <name val="Arial"/>
      <family val="2"/>
    </font>
    <font>
      <b/>
      <sz val="11"/>
      <color indexed="8"/>
      <name val="Arial"/>
      <family val="2"/>
    </font>
    <font>
      <sz val="8"/>
      <name val="Arial"/>
      <family val="2"/>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2"/>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0"/>
        <bgColor indexed="64"/>
      </patternFill>
    </fill>
    <fill>
      <patternFill patternType="solid">
        <fgColor indexed="9"/>
        <bgColor indexed="64"/>
      </patternFill>
    </fill>
    <fill>
      <patternFill patternType="solid">
        <fgColor rgb="FFE1FFE1"/>
        <bgColor indexed="64"/>
      </patternFill>
    </fill>
    <fill>
      <patternFill patternType="solid">
        <fgColor rgb="FF99FF99"/>
        <bgColor indexed="64"/>
      </patternFill>
    </fill>
    <fill>
      <patternFill patternType="solid">
        <fgColor theme="1"/>
        <bgColor indexed="64"/>
      </patternFill>
    </fill>
  </fills>
  <borders count="28">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bottom style="hair">
        <color indexed="64"/>
      </bottom>
      <diagonal/>
    </border>
    <border>
      <left style="hair">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71">
    <xf numFmtId="0" fontId="0" fillId="0" borderId="0">
      <alignment vertical="top"/>
    </xf>
    <xf numFmtId="0" fontId="3" fillId="2" borderId="0" applyNumberFormat="0" applyBorder="0" applyAlignment="0" applyProtection="0"/>
    <xf numFmtId="0" fontId="4" fillId="3" borderId="0" applyNumberFormat="0" applyBorder="0" applyAlignment="0" applyProtection="0"/>
    <xf numFmtId="0" fontId="5" fillId="4" borderId="0" applyNumberFormat="0" applyBorder="0" applyAlignment="0" applyProtection="0"/>
    <xf numFmtId="0" fontId="6" fillId="0" borderId="0">
      <alignment vertical="top"/>
    </xf>
    <xf numFmtId="49" fontId="9" fillId="5" borderId="1">
      <alignment vertical="top"/>
    </xf>
    <xf numFmtId="49" fontId="7" fillId="20" borderId="1">
      <alignment vertical="top"/>
    </xf>
    <xf numFmtId="49" fontId="7" fillId="0" borderId="0">
      <alignment vertical="top"/>
    </xf>
    <xf numFmtId="43" fontId="6" fillId="13" borderId="0">
      <alignment vertical="top"/>
    </xf>
    <xf numFmtId="43" fontId="6" fillId="12" borderId="0">
      <alignment vertical="top"/>
    </xf>
    <xf numFmtId="43" fontId="6" fillId="10" borderId="0">
      <alignment vertical="top"/>
    </xf>
    <xf numFmtId="43" fontId="6" fillId="48" borderId="0">
      <alignment vertical="top"/>
    </xf>
    <xf numFmtId="43" fontId="6" fillId="7" borderId="0">
      <alignment vertical="top"/>
    </xf>
    <xf numFmtId="43" fontId="6" fillId="14" borderId="0">
      <alignment vertical="top"/>
    </xf>
    <xf numFmtId="49" fontId="11" fillId="0" borderId="0">
      <alignment vertical="top"/>
    </xf>
    <xf numFmtId="49" fontId="10" fillId="0" borderId="0">
      <alignment vertical="top"/>
    </xf>
    <xf numFmtId="0" fontId="17" fillId="16" borderId="3" applyNumberFormat="0" applyAlignment="0" applyProtection="0"/>
    <xf numFmtId="0" fontId="18" fillId="17" borderId="4" applyNumberFormat="0" applyAlignment="0" applyProtection="0"/>
    <xf numFmtId="0" fontId="19" fillId="17" borderId="3" applyNumberFormat="0" applyAlignment="0" applyProtection="0"/>
    <xf numFmtId="0" fontId="20" fillId="0" borderId="5" applyNumberFormat="0" applyFill="0" applyAlignment="0" applyProtection="0"/>
    <xf numFmtId="0" fontId="14" fillId="18" borderId="6" applyNumberFormat="0" applyAlignment="0" applyProtection="0"/>
    <xf numFmtId="0" fontId="16" fillId="19" borderId="7" applyNumberFormat="0" applyFont="0" applyAlignment="0" applyProtection="0"/>
    <xf numFmtId="0" fontId="21" fillId="0" borderId="0" applyNumberForma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44" fontId="16" fillId="0" borderId="0" applyFont="0" applyFill="0" applyBorder="0" applyAlignment="0" applyProtection="0"/>
    <xf numFmtId="42" fontId="16" fillId="0" borderId="0" applyFont="0" applyFill="0" applyBorder="0" applyAlignment="0" applyProtection="0"/>
    <xf numFmtId="9" fontId="16" fillId="0" borderId="0" applyFont="0" applyFill="0" applyBorder="0" applyAlignment="0" applyProtection="0"/>
    <xf numFmtId="0" fontId="23" fillId="0" borderId="0" applyNumberFormat="0" applyFill="0" applyBorder="0" applyAlignment="0" applyProtection="0"/>
    <xf numFmtId="0" fontId="24" fillId="0" borderId="8" applyNumberFormat="0" applyFill="0" applyAlignment="0" applyProtection="0"/>
    <xf numFmtId="0" fontId="25" fillId="0" borderId="9" applyNumberFormat="0" applyFill="0" applyAlignment="0" applyProtection="0"/>
    <xf numFmtId="0" fontId="26" fillId="0" borderId="10" applyNumberFormat="0" applyFill="0" applyAlignment="0" applyProtection="0"/>
    <xf numFmtId="0" fontId="26" fillId="0" borderId="0" applyNumberFormat="0" applyFill="0" applyBorder="0" applyAlignment="0" applyProtection="0"/>
    <xf numFmtId="0" fontId="15" fillId="0" borderId="0" applyNumberFormat="0" applyFill="0" applyBorder="0" applyAlignment="0" applyProtection="0"/>
    <xf numFmtId="0" fontId="27" fillId="0" borderId="0" applyNumberFormat="0" applyFill="0" applyBorder="0" applyAlignment="0" applyProtection="0"/>
    <xf numFmtId="0" fontId="28" fillId="0" borderId="11" applyNumberFormat="0" applyFill="0" applyAlignment="0" applyProtection="0"/>
    <xf numFmtId="0" fontId="29"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9" fillId="36" borderId="0" applyNumberFormat="0" applyBorder="0" applyAlignment="0" applyProtection="0"/>
    <xf numFmtId="0" fontId="29"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9" fillId="44" borderId="0" applyNumberFormat="0" applyBorder="0" applyAlignment="0" applyProtection="0"/>
    <xf numFmtId="0" fontId="30" fillId="0" borderId="0" applyNumberFormat="0" applyFill="0" applyBorder="0" applyAlignment="0" applyProtection="0"/>
    <xf numFmtId="49" fontId="22" fillId="0" borderId="0" applyFill="0" applyBorder="0" applyAlignment="0" applyProtection="0"/>
    <xf numFmtId="43" fontId="6" fillId="45" borderId="0" applyNumberFormat="0">
      <alignment vertical="top"/>
    </xf>
    <xf numFmtId="43" fontId="6" fillId="12" borderId="0" applyFont="0" applyFill="0" applyBorder="0" applyAlignment="0" applyProtection="0">
      <alignment vertical="top"/>
    </xf>
    <xf numFmtId="10" fontId="6" fillId="0" borderId="0" applyFont="0" applyFill="0" applyBorder="0" applyAlignment="0" applyProtection="0">
      <alignment vertical="top"/>
    </xf>
    <xf numFmtId="0" fontId="6" fillId="0" borderId="0"/>
    <xf numFmtId="165" fontId="6" fillId="0" borderId="0" applyFont="0" applyFill="0" applyBorder="0" applyAlignment="0" applyProtection="0"/>
    <xf numFmtId="9" fontId="6" fillId="0" borderId="0" applyFont="0" applyFill="0" applyBorder="0" applyAlignment="0" applyProtection="0"/>
    <xf numFmtId="165" fontId="6" fillId="0" borderId="0" applyFont="0" applyFill="0" applyBorder="0" applyAlignment="0" applyProtection="0"/>
    <xf numFmtId="0" fontId="1" fillId="0" borderId="0"/>
    <xf numFmtId="43" fontId="6" fillId="49" borderId="0">
      <alignment vertical="top"/>
    </xf>
  </cellStyleXfs>
  <cellXfs count="110">
    <xf numFmtId="0" fontId="0" fillId="0" borderId="0" xfId="0">
      <alignment vertical="top"/>
    </xf>
    <xf numFmtId="0" fontId="7" fillId="0" borderId="0" xfId="4" applyFont="1">
      <alignment vertical="top"/>
    </xf>
    <xf numFmtId="0" fontId="6" fillId="0" borderId="0" xfId="4">
      <alignment vertical="top"/>
    </xf>
    <xf numFmtId="0" fontId="8" fillId="0" borderId="0" xfId="4" applyFont="1">
      <alignment vertical="top"/>
    </xf>
    <xf numFmtId="0" fontId="11" fillId="0" borderId="0" xfId="4" applyFont="1">
      <alignment vertical="top"/>
    </xf>
    <xf numFmtId="49" fontId="9" fillId="5" borderId="1" xfId="5">
      <alignment vertical="top"/>
    </xf>
    <xf numFmtId="49" fontId="7" fillId="20" borderId="1" xfId="6">
      <alignment vertical="top"/>
    </xf>
    <xf numFmtId="0" fontId="8" fillId="0" borderId="2" xfId="4" applyFont="1" applyBorder="1" applyAlignment="1">
      <alignment horizontal="left" vertical="top" wrapText="1"/>
    </xf>
    <xf numFmtId="0" fontId="6" fillId="0" borderId="2" xfId="4" applyBorder="1" applyAlignment="1">
      <alignment horizontal="left" vertical="top" wrapText="1"/>
    </xf>
    <xf numFmtId="0" fontId="6" fillId="6" borderId="0" xfId="4" applyFill="1">
      <alignment vertical="top"/>
    </xf>
    <xf numFmtId="2" fontId="6" fillId="11" borderId="0" xfId="4" applyNumberFormat="1" applyFill="1">
      <alignment vertical="top"/>
    </xf>
    <xf numFmtId="1" fontId="6" fillId="0" borderId="0" xfId="4" applyNumberFormat="1">
      <alignment vertical="top"/>
    </xf>
    <xf numFmtId="1" fontId="10" fillId="0" borderId="0" xfId="4" applyNumberFormat="1" applyFont="1">
      <alignment vertical="top"/>
    </xf>
    <xf numFmtId="0" fontId="13" fillId="0" borderId="0" xfId="4" applyFont="1">
      <alignment vertical="top"/>
    </xf>
    <xf numFmtId="0" fontId="9" fillId="5" borderId="1" xfId="5" applyNumberFormat="1">
      <alignment vertical="top"/>
    </xf>
    <xf numFmtId="0" fontId="15" fillId="0" borderId="0" xfId="4" applyFont="1">
      <alignment vertical="top"/>
    </xf>
    <xf numFmtId="0" fontId="8" fillId="8" borderId="0" xfId="4" applyFont="1" applyFill="1">
      <alignment vertical="top"/>
    </xf>
    <xf numFmtId="0" fontId="8" fillId="9" borderId="0" xfId="4" applyFont="1" applyFill="1">
      <alignment vertical="top"/>
    </xf>
    <xf numFmtId="0" fontId="6" fillId="15" borderId="0" xfId="4" applyFill="1">
      <alignment vertical="top"/>
    </xf>
    <xf numFmtId="49" fontId="8" fillId="20" borderId="0" xfId="6" applyFont="1" applyBorder="1">
      <alignment vertical="top"/>
    </xf>
    <xf numFmtId="49" fontId="7" fillId="0" borderId="0" xfId="7">
      <alignment vertical="top"/>
    </xf>
    <xf numFmtId="49" fontId="10" fillId="0" borderId="0" xfId="15">
      <alignment vertical="top"/>
    </xf>
    <xf numFmtId="43" fontId="6" fillId="13" borderId="0" xfId="8">
      <alignment vertical="top"/>
    </xf>
    <xf numFmtId="0" fontId="8" fillId="12" borderId="0" xfId="4" applyFont="1" applyFill="1">
      <alignment vertical="top"/>
    </xf>
    <xf numFmtId="9" fontId="6" fillId="0" borderId="0" xfId="4" applyNumberFormat="1">
      <alignment vertical="top"/>
    </xf>
    <xf numFmtId="43" fontId="6" fillId="12" borderId="0" xfId="63" applyFill="1">
      <alignment vertical="top"/>
    </xf>
    <xf numFmtId="43" fontId="6" fillId="14" borderId="0" xfId="63" applyFill="1">
      <alignment vertical="top"/>
    </xf>
    <xf numFmtId="43" fontId="6" fillId="10" borderId="0" xfId="10">
      <alignment vertical="top"/>
    </xf>
    <xf numFmtId="43" fontId="6" fillId="7" borderId="0" xfId="12">
      <alignment vertical="top"/>
    </xf>
    <xf numFmtId="43" fontId="6" fillId="48" borderId="0" xfId="11">
      <alignment vertical="top"/>
    </xf>
    <xf numFmtId="43" fontId="13" fillId="0" borderId="0" xfId="63" applyFont="1" applyFill="1">
      <alignment vertical="top"/>
    </xf>
    <xf numFmtId="0" fontId="2" fillId="0" borderId="0" xfId="0" applyFont="1" applyAlignment="1"/>
    <xf numFmtId="164" fontId="2" fillId="0" borderId="12" xfId="63" applyNumberFormat="1" applyFont="1" applyFill="1" applyBorder="1" applyAlignment="1"/>
    <xf numFmtId="164" fontId="2" fillId="0" borderId="13" xfId="63" applyNumberFormat="1" applyFont="1" applyFill="1" applyBorder="1" applyAlignment="1"/>
    <xf numFmtId="164" fontId="2" fillId="0" borderId="0" xfId="63" applyNumberFormat="1" applyFont="1" applyFill="1" applyAlignment="1"/>
    <xf numFmtId="164" fontId="2" fillId="0" borderId="14" xfId="63" applyNumberFormat="1" applyFont="1" applyFill="1" applyBorder="1" applyAlignment="1"/>
    <xf numFmtId="0" fontId="31" fillId="0" borderId="0" xfId="0" applyFont="1" applyAlignment="1"/>
    <xf numFmtId="43" fontId="6" fillId="12" borderId="0" xfId="9">
      <alignment vertical="top"/>
    </xf>
    <xf numFmtId="43" fontId="6" fillId="0" borderId="0" xfId="11" applyFill="1">
      <alignment vertical="top"/>
    </xf>
    <xf numFmtId="0" fontId="6" fillId="0" borderId="0" xfId="65" applyAlignment="1">
      <alignment vertical="center"/>
    </xf>
    <xf numFmtId="0" fontId="6" fillId="46" borderId="0" xfId="65" applyFill="1" applyAlignment="1">
      <alignment horizontal="right" vertical="center"/>
    </xf>
    <xf numFmtId="164" fontId="6" fillId="0" borderId="2" xfId="66" applyNumberFormat="1" applyFont="1" applyFill="1" applyBorder="1" applyAlignment="1">
      <alignment vertical="center"/>
    </xf>
    <xf numFmtId="0" fontId="6" fillId="46" borderId="0" xfId="65" applyFill="1" applyAlignment="1">
      <alignment vertical="center"/>
    </xf>
    <xf numFmtId="0" fontId="6" fillId="0" borderId="0" xfId="65" applyAlignment="1">
      <alignment horizontal="right" vertical="center"/>
    </xf>
    <xf numFmtId="164" fontId="6" fillId="46" borderId="0" xfId="63" applyNumberFormat="1" applyFont="1" applyFill="1" applyBorder="1" applyAlignment="1">
      <alignment vertical="center"/>
    </xf>
    <xf numFmtId="164" fontId="6" fillId="0" borderId="0" xfId="66" applyNumberFormat="1" applyFont="1" applyFill="1" applyBorder="1" applyAlignment="1">
      <alignment vertical="center"/>
    </xf>
    <xf numFmtId="39" fontId="32" fillId="46" borderId="0" xfId="65" applyNumberFormat="1" applyFont="1" applyFill="1" applyAlignment="1">
      <alignment horizontal="center" vertical="center"/>
    </xf>
    <xf numFmtId="164" fontId="6" fillId="46" borderId="12" xfId="66" applyNumberFormat="1" applyFont="1" applyFill="1" applyBorder="1" applyAlignment="1">
      <alignment vertical="center"/>
    </xf>
    <xf numFmtId="164" fontId="6" fillId="46" borderId="13" xfId="66" applyNumberFormat="1" applyFont="1" applyFill="1" applyBorder="1" applyAlignment="1">
      <alignment vertical="center"/>
    </xf>
    <xf numFmtId="166" fontId="6" fillId="0" borderId="2" xfId="64" applyNumberFormat="1" applyFont="1" applyFill="1" applyBorder="1" applyAlignment="1">
      <alignment vertical="center"/>
    </xf>
    <xf numFmtId="164" fontId="6" fillId="46" borderId="0" xfId="66" applyNumberFormat="1" applyFont="1" applyFill="1" applyBorder="1" applyAlignment="1">
      <alignment vertical="center"/>
    </xf>
    <xf numFmtId="164" fontId="6" fillId="46" borderId="2" xfId="66" applyNumberFormat="1" applyFont="1" applyFill="1" applyBorder="1" applyAlignment="1">
      <alignment vertical="center"/>
    </xf>
    <xf numFmtId="164" fontId="6" fillId="12" borderId="0" xfId="9" applyNumberFormat="1">
      <alignment vertical="top"/>
    </xf>
    <xf numFmtId="43" fontId="6" fillId="0" borderId="2" xfId="4" applyNumberFormat="1" applyBorder="1">
      <alignment vertical="top"/>
    </xf>
    <xf numFmtId="43" fontId="6" fillId="0" borderId="0" xfId="4" applyNumberFormat="1">
      <alignment vertical="top"/>
    </xf>
    <xf numFmtId="164" fontId="6" fillId="0" borderId="0" xfId="9" applyNumberFormat="1" applyFill="1">
      <alignment vertical="top"/>
    </xf>
    <xf numFmtId="0" fontId="6" fillId="0" borderId="0" xfId="65" applyAlignment="1">
      <alignment vertical="top" wrapText="1"/>
    </xf>
    <xf numFmtId="0" fontId="7" fillId="0" borderId="0" xfId="65" applyFont="1" applyAlignment="1">
      <alignment vertical="top" wrapText="1"/>
    </xf>
    <xf numFmtId="0" fontId="6" fillId="0" borderId="0" xfId="65" applyAlignment="1">
      <alignment horizontal="left" vertical="top" wrapText="1"/>
    </xf>
    <xf numFmtId="0" fontId="6" fillId="47" borderId="0" xfId="65" applyFill="1"/>
    <xf numFmtId="0" fontId="6" fillId="47" borderId="16" xfId="65" applyFill="1" applyBorder="1"/>
    <xf numFmtId="0" fontId="6" fillId="0" borderId="0" xfId="65" applyAlignment="1">
      <alignment wrapText="1"/>
    </xf>
    <xf numFmtId="0" fontId="6" fillId="0" borderId="0" xfId="65"/>
    <xf numFmtId="0" fontId="6" fillId="47" borderId="17" xfId="65" applyFill="1" applyBorder="1"/>
    <xf numFmtId="0" fontId="6" fillId="47" borderId="18" xfId="65" applyFill="1" applyBorder="1"/>
    <xf numFmtId="0" fontId="6" fillId="47" borderId="0" xfId="65" applyFill="1" applyAlignment="1">
      <alignment horizontal="center" vertical="top"/>
    </xf>
    <xf numFmtId="0" fontId="6" fillId="0" borderId="19" xfId="4" applyBorder="1">
      <alignment vertical="top"/>
    </xf>
    <xf numFmtId="0" fontId="6" fillId="0" borderId="20" xfId="4" applyBorder="1" applyAlignment="1">
      <alignment vertical="top" wrapText="1"/>
    </xf>
    <xf numFmtId="0" fontId="33" fillId="0" borderId="0" xfId="0" applyFont="1" applyAlignment="1"/>
    <xf numFmtId="0" fontId="6" fillId="0" borderId="0" xfId="0" applyFont="1" applyAlignment="1"/>
    <xf numFmtId="0" fontId="0" fillId="0" borderId="0" xfId="0" applyAlignment="1"/>
    <xf numFmtId="43" fontId="6" fillId="46" borderId="0" xfId="9" applyFill="1">
      <alignment vertical="top"/>
    </xf>
    <xf numFmtId="49" fontId="6" fillId="20" borderId="2" xfId="6" applyFont="1" applyBorder="1">
      <alignment vertical="top"/>
    </xf>
    <xf numFmtId="0" fontId="6" fillId="0" borderId="2" xfId="4" applyBorder="1">
      <alignment vertical="top"/>
    </xf>
    <xf numFmtId="43" fontId="6" fillId="49" borderId="0" xfId="70">
      <alignment vertical="top"/>
    </xf>
    <xf numFmtId="167" fontId="6" fillId="49" borderId="0" xfId="70" applyNumberFormat="1">
      <alignment vertical="top"/>
    </xf>
    <xf numFmtId="167" fontId="2" fillId="0" borderId="0" xfId="63" applyNumberFormat="1" applyFont="1" applyFill="1" applyAlignment="1"/>
    <xf numFmtId="0" fontId="6" fillId="0" borderId="17" xfId="4" applyBorder="1">
      <alignment vertical="top"/>
    </xf>
    <xf numFmtId="0" fontId="6" fillId="47" borderId="21" xfId="65" applyFill="1" applyBorder="1"/>
    <xf numFmtId="43" fontId="6" fillId="49" borderId="15" xfId="70" applyBorder="1">
      <alignment vertical="top"/>
    </xf>
    <xf numFmtId="43" fontId="6" fillId="48" borderId="2" xfId="11" applyBorder="1" applyAlignment="1">
      <alignment horizontal="left" vertical="top" indent="1"/>
    </xf>
    <xf numFmtId="0" fontId="6" fillId="0" borderId="2" xfId="4" applyBorder="1" applyAlignment="1">
      <alignment vertical="top" wrapText="1"/>
    </xf>
    <xf numFmtId="49" fontId="22" fillId="0" borderId="2" xfId="61" applyBorder="1" applyAlignment="1">
      <alignment vertical="top" wrapText="1"/>
    </xf>
    <xf numFmtId="49" fontId="14" fillId="5" borderId="1" xfId="5" applyFont="1">
      <alignment vertical="top"/>
    </xf>
    <xf numFmtId="0" fontId="0" fillId="15" borderId="0" xfId="0" applyFill="1">
      <alignment vertical="top"/>
    </xf>
    <xf numFmtId="10" fontId="6" fillId="13" borderId="0" xfId="8" applyNumberFormat="1">
      <alignment vertical="top"/>
    </xf>
    <xf numFmtId="164" fontId="6" fillId="0" borderId="0" xfId="4" applyNumberFormat="1">
      <alignment vertical="top"/>
    </xf>
    <xf numFmtId="10" fontId="6" fillId="0" borderId="0" xfId="64">
      <alignment vertical="top"/>
    </xf>
    <xf numFmtId="10" fontId="6" fillId="0" borderId="0" xfId="64" applyAlignment="1">
      <alignment horizontal="right" vertical="top"/>
    </xf>
    <xf numFmtId="10" fontId="7" fillId="20" borderId="1" xfId="64" applyFont="1" applyFill="1" applyBorder="1" applyAlignment="1">
      <alignment horizontal="right" vertical="top"/>
    </xf>
    <xf numFmtId="49" fontId="7" fillId="20" borderId="22" xfId="6" applyBorder="1">
      <alignment vertical="top"/>
    </xf>
    <xf numFmtId="49" fontId="7" fillId="20" borderId="23" xfId="6" applyBorder="1">
      <alignment vertical="top"/>
    </xf>
    <xf numFmtId="0" fontId="6" fillId="0" borderId="24" xfId="4" applyBorder="1">
      <alignment vertical="top"/>
    </xf>
    <xf numFmtId="0" fontId="6" fillId="0" borderId="25" xfId="4" applyBorder="1">
      <alignment vertical="top"/>
    </xf>
    <xf numFmtId="0" fontId="6" fillId="0" borderId="26" xfId="4" applyBorder="1">
      <alignment vertical="top"/>
    </xf>
    <xf numFmtId="0" fontId="6" fillId="0" borderId="27" xfId="4" applyBorder="1">
      <alignment vertical="top"/>
    </xf>
    <xf numFmtId="43" fontId="6" fillId="0" borderId="0" xfId="12" applyFill="1">
      <alignment vertical="top"/>
    </xf>
    <xf numFmtId="0" fontId="6" fillId="0" borderId="0" xfId="65" applyAlignment="1">
      <alignment horizontal="center" vertical="top"/>
    </xf>
    <xf numFmtId="14" fontId="6" fillId="49" borderId="2" xfId="70" applyNumberFormat="1" applyBorder="1" applyAlignment="1">
      <alignment horizontal="right" vertical="top"/>
    </xf>
    <xf numFmtId="43" fontId="6" fillId="49" borderId="2" xfId="70" applyBorder="1" applyAlignment="1">
      <alignment horizontal="right" vertical="top"/>
    </xf>
    <xf numFmtId="43" fontId="2" fillId="0" borderId="0" xfId="63" applyFont="1" applyFill="1" applyAlignment="1"/>
    <xf numFmtId="43" fontId="6" fillId="49" borderId="15" xfId="70" applyBorder="1" applyAlignment="1">
      <alignment vertical="top" wrapText="1"/>
    </xf>
    <xf numFmtId="168" fontId="6" fillId="0" borderId="0" xfId="64" applyNumberFormat="1">
      <alignment vertical="top"/>
    </xf>
    <xf numFmtId="164" fontId="6" fillId="0" borderId="0" xfId="63" applyNumberFormat="1" applyFill="1">
      <alignment vertical="top"/>
    </xf>
    <xf numFmtId="169" fontId="6" fillId="0" borderId="0" xfId="4" applyNumberFormat="1">
      <alignment vertical="top"/>
    </xf>
    <xf numFmtId="164" fontId="6" fillId="0" borderId="0" xfId="63" applyNumberFormat="1" applyFill="1" applyAlignment="1">
      <alignment horizontal="right" vertical="top"/>
    </xf>
    <xf numFmtId="164" fontId="6" fillId="0" borderId="0" xfId="64" applyNumberFormat="1" applyAlignment="1">
      <alignment horizontal="right" vertical="top"/>
    </xf>
    <xf numFmtId="43" fontId="6" fillId="50" borderId="2" xfId="70" applyFill="1" applyBorder="1" applyAlignment="1">
      <alignment horizontal="right" vertical="top"/>
    </xf>
    <xf numFmtId="49" fontId="22" fillId="50" borderId="2" xfId="61" applyFill="1" applyBorder="1" applyAlignment="1">
      <alignment horizontal="right" vertical="top"/>
    </xf>
    <xf numFmtId="0" fontId="6" fillId="50" borderId="0" xfId="4" applyFill="1">
      <alignment vertical="top"/>
    </xf>
  </cellXfs>
  <cellStyles count="71">
    <cellStyle name="_kop1 Bladtitel" xfId="5" xr:uid="{00000000-0005-0000-0000-000000000000}"/>
    <cellStyle name="_kop2 Bloktitel" xfId="6" xr:uid="{00000000-0005-0000-0000-000001000000}"/>
    <cellStyle name="_kop3 Subkop" xfId="7" xr:uid="{00000000-0005-0000-0000-000002000000}"/>
    <cellStyle name="20% - Accent1" xfId="37" builtinId="30" hidden="1"/>
    <cellStyle name="20% - Accent2" xfId="41" builtinId="34" hidden="1"/>
    <cellStyle name="20% - Accent3" xfId="45" builtinId="38" hidden="1"/>
    <cellStyle name="20% - Accent4" xfId="49" builtinId="42" hidden="1"/>
    <cellStyle name="20% - Accent5" xfId="53" builtinId="46" hidden="1"/>
    <cellStyle name="20% - Accent6" xfId="57" builtinId="50" hidden="1"/>
    <cellStyle name="40% - Accent1" xfId="38" builtinId="31" hidden="1"/>
    <cellStyle name="40% - Accent2" xfId="42" builtinId="35" hidden="1"/>
    <cellStyle name="40% - Accent3" xfId="46" builtinId="39" hidden="1"/>
    <cellStyle name="40% - Accent4" xfId="50" builtinId="43" hidden="1"/>
    <cellStyle name="40% - Accent5" xfId="54" builtinId="47" hidden="1"/>
    <cellStyle name="40% - Accent6" xfId="58" builtinId="51" hidden="1"/>
    <cellStyle name="60% - Accent1" xfId="39" builtinId="32" hidden="1"/>
    <cellStyle name="60% - Accent2" xfId="43" builtinId="36" hidden="1"/>
    <cellStyle name="60% - Accent3" xfId="47" builtinId="40" hidden="1"/>
    <cellStyle name="60% - Accent4" xfId="51" builtinId="44" hidden="1"/>
    <cellStyle name="60% - Accent5" xfId="55" builtinId="48" hidden="1"/>
    <cellStyle name="60% - Accent6" xfId="59" builtinId="52" hidden="1"/>
    <cellStyle name="Accent1" xfId="36" builtinId="29" hidden="1"/>
    <cellStyle name="Accent2" xfId="40" builtinId="33" hidden="1"/>
    <cellStyle name="Accent3" xfId="44" builtinId="37" hidden="1"/>
    <cellStyle name="Accent4" xfId="48" builtinId="41" hidden="1"/>
    <cellStyle name="Accent5" xfId="52" builtinId="45" hidden="1"/>
    <cellStyle name="Accent6" xfId="56" builtinId="49" hidden="1"/>
    <cellStyle name="Berekening" xfId="18" builtinId="22" hidden="1"/>
    <cellStyle name="Cel (tussen)resultaat" xfId="8" xr:uid="{00000000-0005-0000-0000-00001C000000}"/>
    <cellStyle name="Cel Berekening" xfId="9" xr:uid="{00000000-0005-0000-0000-00001D000000}"/>
    <cellStyle name="Cel Bijzonderheid" xfId="10" xr:uid="{00000000-0005-0000-0000-00001E000000}"/>
    <cellStyle name="Cel Input" xfId="11" xr:uid="{00000000-0005-0000-0000-00001F000000}"/>
    <cellStyle name="Cel Input Data" xfId="70" xr:uid="{00000000-0005-0000-0000-000020000000}"/>
    <cellStyle name="Cel n.v.t. (leeg)" xfId="62" xr:uid="{00000000-0005-0000-0000-000021000000}"/>
    <cellStyle name="Cel PM extern" xfId="12" xr:uid="{00000000-0005-0000-0000-000022000000}"/>
    <cellStyle name="Cel Verwijzing" xfId="13" xr:uid="{00000000-0005-0000-0000-000023000000}"/>
    <cellStyle name="Controlecel" xfId="20" builtinId="23" hidden="1"/>
    <cellStyle name="Gekoppelde cel" xfId="19" builtinId="24" hidden="1"/>
    <cellStyle name="Gevolgde hyperlink" xfId="60" builtinId="9" hidden="1"/>
    <cellStyle name="Goed" xfId="1" builtinId="26" hidden="1"/>
    <cellStyle name="Hyperlink" xfId="22" builtinId="8" hidden="1"/>
    <cellStyle name="Hyperlink" xfId="61" builtinId="8" customBuiltin="1"/>
    <cellStyle name="Invoer" xfId="16" builtinId="20" hidden="1"/>
    <cellStyle name="Komma" xfId="23" builtinId="3" hidden="1"/>
    <cellStyle name="Komma" xfId="63" builtinId="3"/>
    <cellStyle name="Komma [0]" xfId="24" builtinId="6" hidden="1"/>
    <cellStyle name="Komma 10 2 2" xfId="68" xr:uid="{00000000-0005-0000-0000-00002E000000}"/>
    <cellStyle name="Komma 14 2" xfId="66" xr:uid="{00000000-0005-0000-0000-00002F000000}"/>
    <cellStyle name="Kop 1" xfId="29" builtinId="16" hidden="1"/>
    <cellStyle name="Kop 2" xfId="30" builtinId="17" hidden="1"/>
    <cellStyle name="Kop 3" xfId="31" builtinId="18" hidden="1"/>
    <cellStyle name="Kop 4" xfId="32" builtinId="19" hidden="1"/>
    <cellStyle name="Neutraal" xfId="3" builtinId="28" hidden="1"/>
    <cellStyle name="Notitie" xfId="21" builtinId="10" hidden="1"/>
    <cellStyle name="Ongeldig" xfId="2" builtinId="27" hidden="1"/>
    <cellStyle name="Opm. INTERN" xfId="14" xr:uid="{00000000-0005-0000-0000-000037000000}"/>
    <cellStyle name="Procent" xfId="27" builtinId="5" hidden="1"/>
    <cellStyle name="Procent" xfId="64" builtinId="5"/>
    <cellStyle name="Procent 2" xfId="67" xr:uid="{00000000-0005-0000-0000-00003A000000}"/>
    <cellStyle name="Standaard" xfId="0" builtinId="0" customBuiltin="1"/>
    <cellStyle name="Standaard 2" xfId="65" xr:uid="{00000000-0005-0000-0000-00003C000000}"/>
    <cellStyle name="Standaard 3 4" xfId="69" xr:uid="{00000000-0005-0000-0000-00003D000000}"/>
    <cellStyle name="Standaard ACM-DE" xfId="4" xr:uid="{00000000-0005-0000-0000-00003E000000}"/>
    <cellStyle name="Titel" xfId="28" builtinId="15" hidden="1"/>
    <cellStyle name="Toelichting" xfId="15" xr:uid="{00000000-0005-0000-0000-000040000000}"/>
    <cellStyle name="Totaal" xfId="35" builtinId="25" hidden="1"/>
    <cellStyle name="Uitvoer" xfId="17" builtinId="21" hidden="1"/>
    <cellStyle name="Valuta" xfId="25" builtinId="4" hidden="1"/>
    <cellStyle name="Valuta [0]" xfId="26" builtinId="7" hidden="1"/>
    <cellStyle name="Verklarende tekst" xfId="34" builtinId="53" hidden="1"/>
    <cellStyle name="Waarschuwingstekst" xfId="33" builtinId="11" hidden="1"/>
  </cellStyles>
  <dxfs count="10">
    <dxf>
      <font>
        <condense val="0"/>
        <extend val="0"/>
        <color auto="1"/>
      </font>
      <fill>
        <patternFill patternType="solid">
          <fgColor indexed="27"/>
          <bgColor indexed="42"/>
        </patternFill>
      </fill>
    </dxf>
    <dxf>
      <font>
        <condense val="0"/>
        <extend val="0"/>
        <color indexed="42"/>
      </font>
      <fill>
        <patternFill>
          <bgColor indexed="42"/>
        </patternFill>
      </fill>
    </dxf>
    <dxf>
      <font>
        <condense val="0"/>
        <extend val="0"/>
        <color indexed="42"/>
      </font>
      <fill>
        <patternFill>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b/>
        <i val="0"/>
        <condense val="0"/>
        <extend val="0"/>
        <color indexed="10"/>
      </font>
    </dxf>
    <dxf>
      <font>
        <color auto="1"/>
      </font>
      <fill>
        <patternFill patternType="solid">
          <fgColor rgb="FF92D050"/>
          <bgColor rgb="FF92D050"/>
        </patternFill>
      </fill>
    </dxf>
    <dxf>
      <fill>
        <patternFill patternType="solid">
          <bgColor rgb="FFFF0000"/>
        </patternFill>
      </fill>
    </dxf>
  </dxfs>
  <tableStyles count="0" defaultTableStyle="TableStyleMedium2" defaultPivotStyle="PivotStyleLight16"/>
  <colors>
    <mruColors>
      <color rgb="FFCCFFCC"/>
      <color rgb="FFE1FFE1"/>
      <color rgb="FFFFFFCC"/>
      <color rgb="FFCCC8D9"/>
      <color rgb="FFCCFF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146850</xdr:colOff>
      <xdr:row>20</xdr:row>
      <xdr:rowOff>8005</xdr:rowOff>
    </xdr:from>
    <xdr:to>
      <xdr:col>12</xdr:col>
      <xdr:colOff>126850</xdr:colOff>
      <xdr:row>24</xdr:row>
      <xdr:rowOff>10828</xdr:rowOff>
    </xdr:to>
    <xdr:sp macro="" textlink="">
      <xdr:nvSpPr>
        <xdr:cNvPr id="2" name="Rechthoek 1">
          <a:extLst>
            <a:ext uri="{FF2B5EF4-FFF2-40B4-BE49-F238E27FC236}">
              <a16:creationId xmlns:a16="http://schemas.microsoft.com/office/drawing/2014/main" id="{00000000-0008-0000-0100-000002000000}"/>
            </a:ext>
          </a:extLst>
        </xdr:cNvPr>
        <xdr:cNvSpPr/>
      </xdr:nvSpPr>
      <xdr:spPr>
        <a:xfrm>
          <a:off x="5633250" y="3379855"/>
          <a:ext cx="1808800" cy="764823"/>
        </a:xfrm>
        <a:prstGeom prst="rect">
          <a:avLst/>
        </a:prstGeom>
        <a:solidFill>
          <a:srgbClr val="E5007D"/>
        </a:solidFill>
        <a:ln w="38100" cap="flat" cmpd="sng" algn="ctr">
          <a:solidFill>
            <a:srgbClr val="5F1F7A"/>
          </a:solidFill>
          <a:prstDash val="solid"/>
        </a:ln>
        <a:effectLst>
          <a:outerShdw blurRad="40000" dist="20000" dir="5400000" rotWithShape="0">
            <a:srgbClr val="000000">
              <a:alpha val="38000"/>
            </a:srgbClr>
          </a:outerShdw>
        </a:effectLst>
      </xdr:spPr>
      <xdr:txBody>
        <a:bodyPr vertOverflow="clip" horzOverflow="clip"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Tarievenbladen </a:t>
          </a:r>
        </a:p>
        <a:p>
          <a:pPr marL="0" marR="0" lvl="0" indent="0" algn="ctr" defTabSz="914400" eaLnBrk="1" fontAlgn="auto" latinLnBrk="0" hangingPunct="1">
            <a:lnSpc>
              <a:spcPct val="100000"/>
            </a:lnSpc>
            <a:spcBef>
              <a:spcPts val="0"/>
            </a:spcBef>
            <a:spcAft>
              <a:spcPts val="0"/>
            </a:spcAft>
            <a:buClrTx/>
            <a:buSzTx/>
            <a:buFontTx/>
            <a:buNone/>
            <a:tabLst/>
            <a:defRPr/>
          </a:pPr>
          <a:r>
            <a:rPr lang="nl-NL" sz="1100" b="1" i="0" baseline="0">
              <a:solidFill>
                <a:schemeClr val="bg1"/>
              </a:solidFill>
              <a:effectLst/>
              <a:latin typeface="+mn-lt"/>
              <a:ea typeface="+mn-ea"/>
              <a:cs typeface="+mn-cs"/>
            </a:rPr>
            <a:t>(dit bestand)</a:t>
          </a:r>
          <a:endParaRPr lang="nl-NL" sz="1200">
            <a:solidFill>
              <a:schemeClr val="bg1"/>
            </a:solidFill>
            <a:effectLst/>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rgbClr val="FFFFFF"/>
            </a:solidFill>
            <a:effectLst/>
            <a:uLnTx/>
            <a:uFillTx/>
            <a:latin typeface="Arial"/>
            <a:ea typeface="+mn-ea"/>
            <a:cs typeface="+mn-cs"/>
          </a:endParaRPr>
        </a:p>
      </xdr:txBody>
    </xdr:sp>
    <xdr:clientData/>
  </xdr:twoCellAnchor>
  <xdr:twoCellAnchor>
    <xdr:from>
      <xdr:col>5</xdr:col>
      <xdr:colOff>19051</xdr:colOff>
      <xdr:row>19</xdr:row>
      <xdr:rowOff>187280</xdr:rowOff>
    </xdr:from>
    <xdr:to>
      <xdr:col>8</xdr:col>
      <xdr:colOff>3283</xdr:colOff>
      <xdr:row>23</xdr:row>
      <xdr:rowOff>190105</xdr:rowOff>
    </xdr:to>
    <xdr:sp macro="" textlink="">
      <xdr:nvSpPr>
        <xdr:cNvPr id="3" name="Rechthoek 2">
          <a:extLst>
            <a:ext uri="{FF2B5EF4-FFF2-40B4-BE49-F238E27FC236}">
              <a16:creationId xmlns:a16="http://schemas.microsoft.com/office/drawing/2014/main" id="{00000000-0008-0000-0100-000003000000}"/>
            </a:ext>
          </a:extLst>
        </xdr:cNvPr>
        <xdr:cNvSpPr/>
      </xdr:nvSpPr>
      <xdr:spPr>
        <a:xfrm>
          <a:off x="3067051" y="3368630"/>
          <a:ext cx="1813032" cy="764825"/>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a:ln>
                <a:noFill/>
              </a:ln>
              <a:solidFill>
                <a:srgbClr val="FFFFFF"/>
              </a:solidFill>
              <a:effectLst/>
              <a:uLnTx/>
              <a:uFillTx/>
              <a:latin typeface="Arial" panose="020B0604020202020204" pitchFamily="34" charset="0"/>
              <a:ea typeface="+mn-ea"/>
              <a:cs typeface="Arial" panose="020B0604020202020204" pitchFamily="34" charset="0"/>
            </a:rPr>
            <a:t>Totale inkomsten 2024</a:t>
          </a:r>
        </a:p>
      </xdr:txBody>
    </xdr:sp>
    <xdr:clientData/>
  </xdr:twoCellAnchor>
  <xdr:twoCellAnchor>
    <xdr:from>
      <xdr:col>3</xdr:col>
      <xdr:colOff>549007</xdr:colOff>
      <xdr:row>21</xdr:row>
      <xdr:rowOff>188693</xdr:rowOff>
    </xdr:from>
    <xdr:to>
      <xdr:col>5</xdr:col>
      <xdr:colOff>19051</xdr:colOff>
      <xdr:row>22</xdr:row>
      <xdr:rowOff>12620</xdr:rowOff>
    </xdr:to>
    <xdr:cxnSp macro="">
      <xdr:nvCxnSpPr>
        <xdr:cNvPr id="4" name="Rechte verbindingslijn met pijl 3">
          <a:extLst>
            <a:ext uri="{FF2B5EF4-FFF2-40B4-BE49-F238E27FC236}">
              <a16:creationId xmlns:a16="http://schemas.microsoft.com/office/drawing/2014/main" id="{00000000-0008-0000-0100-000004000000}"/>
            </a:ext>
          </a:extLst>
        </xdr:cNvPr>
        <xdr:cNvCxnSpPr>
          <a:stCxn id="6" idx="3"/>
          <a:endCxn id="3" idx="1"/>
        </xdr:cNvCxnSpPr>
      </xdr:nvCxnSpPr>
      <xdr:spPr>
        <a:xfrm flipV="1">
          <a:off x="2377807" y="3751043"/>
          <a:ext cx="689244" cy="14427"/>
        </a:xfrm>
        <a:prstGeom prst="straightConnector1">
          <a:avLst/>
        </a:prstGeom>
        <a:noFill/>
        <a:ln w="19050" cap="flat" cmpd="sng" algn="ctr">
          <a:solidFill>
            <a:srgbClr val="5F1F7A"/>
          </a:solidFill>
          <a:prstDash val="solid"/>
          <a:tailEnd type="arrow"/>
        </a:ln>
        <a:effectLst/>
      </xdr:spPr>
    </xdr:cxnSp>
    <xdr:clientData/>
  </xdr:twoCellAnchor>
  <xdr:twoCellAnchor>
    <xdr:from>
      <xdr:col>8</xdr:col>
      <xdr:colOff>3283</xdr:colOff>
      <xdr:row>21</xdr:row>
      <xdr:rowOff>188693</xdr:rowOff>
    </xdr:from>
    <xdr:to>
      <xdr:col>9</xdr:col>
      <xdr:colOff>146850</xdr:colOff>
      <xdr:row>22</xdr:row>
      <xdr:rowOff>9417</xdr:rowOff>
    </xdr:to>
    <xdr:cxnSp macro="">
      <xdr:nvCxnSpPr>
        <xdr:cNvPr id="5" name="Rechte verbindingslijn met pijl 4">
          <a:extLst>
            <a:ext uri="{FF2B5EF4-FFF2-40B4-BE49-F238E27FC236}">
              <a16:creationId xmlns:a16="http://schemas.microsoft.com/office/drawing/2014/main" id="{00000000-0008-0000-0100-000005000000}"/>
            </a:ext>
          </a:extLst>
        </xdr:cNvPr>
        <xdr:cNvCxnSpPr>
          <a:stCxn id="3" idx="3"/>
          <a:endCxn id="2" idx="1"/>
        </xdr:cNvCxnSpPr>
      </xdr:nvCxnSpPr>
      <xdr:spPr>
        <a:xfrm>
          <a:off x="4880083" y="3751043"/>
          <a:ext cx="753167" cy="11224"/>
        </a:xfrm>
        <a:prstGeom prst="straightConnector1">
          <a:avLst/>
        </a:prstGeom>
        <a:noFill/>
        <a:ln w="19050" cap="flat" cmpd="sng" algn="ctr">
          <a:solidFill>
            <a:srgbClr val="5F1F7A"/>
          </a:solidFill>
          <a:prstDash val="solid"/>
          <a:tailEnd type="arrow"/>
        </a:ln>
        <a:effectLst/>
      </xdr:spPr>
    </xdr:cxnSp>
    <xdr:clientData/>
  </xdr:twoCellAnchor>
  <xdr:twoCellAnchor>
    <xdr:from>
      <xdr:col>0</xdr:col>
      <xdr:colOff>179293</xdr:colOff>
      <xdr:row>20</xdr:row>
      <xdr:rowOff>33620</xdr:rowOff>
    </xdr:from>
    <xdr:to>
      <xdr:col>3</xdr:col>
      <xdr:colOff>549007</xdr:colOff>
      <xdr:row>23</xdr:row>
      <xdr:rowOff>182120</xdr:rowOff>
    </xdr:to>
    <xdr:sp macro="" textlink="">
      <xdr:nvSpPr>
        <xdr:cNvPr id="6" name="Rechthoek 5">
          <a:extLst>
            <a:ext uri="{FF2B5EF4-FFF2-40B4-BE49-F238E27FC236}">
              <a16:creationId xmlns:a16="http://schemas.microsoft.com/office/drawing/2014/main" id="{00000000-0008-0000-0100-000006000000}"/>
            </a:ext>
          </a:extLst>
        </xdr:cNvPr>
        <xdr:cNvSpPr/>
      </xdr:nvSpPr>
      <xdr:spPr>
        <a:xfrm>
          <a:off x="179293" y="3405470"/>
          <a:ext cx="2198514" cy="720000"/>
        </a:xfrm>
        <a:prstGeom prst="rect">
          <a:avLst/>
        </a:prstGeom>
        <a:solidFill>
          <a:srgbClr val="007FAE"/>
        </a:solidFill>
        <a:ln w="222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x-factormodel</a:t>
          </a:r>
          <a:endParaRPr kumimoji="0" lang="nl-NL" sz="1100" b="0" i="0" u="none" strike="noStrike" kern="0" cap="none" spc="0" normalizeH="0" baseline="0" noProof="0">
            <a:ln>
              <a:noFill/>
            </a:ln>
            <a:solidFill>
              <a:srgbClr val="5F1F7A"/>
            </a:solidFill>
            <a:effectLst/>
            <a:uLnTx/>
            <a:uFillTx/>
            <a:latin typeface="Arial"/>
            <a:ea typeface="+mn-ea"/>
            <a:cs typeface="+mn-cs"/>
          </a:endParaRPr>
        </a:p>
      </xdr:txBody>
    </xdr:sp>
    <xdr:clientData/>
  </xdr:twoCellAnchor>
  <xdr:twoCellAnchor>
    <xdr:from>
      <xdr:col>5</xdr:col>
      <xdr:colOff>22410</xdr:colOff>
      <xdr:row>12</xdr:row>
      <xdr:rowOff>78441</xdr:rowOff>
    </xdr:from>
    <xdr:to>
      <xdr:col>7</xdr:col>
      <xdr:colOff>635292</xdr:colOff>
      <xdr:row>16</xdr:row>
      <xdr:rowOff>81265</xdr:rowOff>
    </xdr:to>
    <xdr:sp macro="" textlink="">
      <xdr:nvSpPr>
        <xdr:cNvPr id="7" name="Stroomdiagram: Proces 6">
          <a:extLst>
            <a:ext uri="{FF2B5EF4-FFF2-40B4-BE49-F238E27FC236}">
              <a16:creationId xmlns:a16="http://schemas.microsoft.com/office/drawing/2014/main" id="{00000000-0008-0000-0100-000007000000}"/>
            </a:ext>
          </a:extLst>
        </xdr:cNvPr>
        <xdr:cNvSpPr/>
      </xdr:nvSpPr>
      <xdr:spPr>
        <a:xfrm>
          <a:off x="3070410" y="1926291"/>
          <a:ext cx="1803507" cy="764824"/>
        </a:xfrm>
        <a:prstGeom prst="flowChartProcess">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Input nacalculaties</a:t>
          </a:r>
        </a:p>
      </xdr:txBody>
    </xdr:sp>
    <xdr:clientData/>
  </xdr:twoCellAnchor>
  <xdr:twoCellAnchor>
    <xdr:from>
      <xdr:col>6</xdr:col>
      <xdr:colOff>314564</xdr:colOff>
      <xdr:row>16</xdr:row>
      <xdr:rowOff>81265</xdr:rowOff>
    </xdr:from>
    <xdr:to>
      <xdr:col>6</xdr:col>
      <xdr:colOff>318084</xdr:colOff>
      <xdr:row>19</xdr:row>
      <xdr:rowOff>187280</xdr:rowOff>
    </xdr:to>
    <xdr:cxnSp macro="">
      <xdr:nvCxnSpPr>
        <xdr:cNvPr id="8" name="Rechte verbindingslijn met pijl 7">
          <a:extLst>
            <a:ext uri="{FF2B5EF4-FFF2-40B4-BE49-F238E27FC236}">
              <a16:creationId xmlns:a16="http://schemas.microsoft.com/office/drawing/2014/main" id="{00000000-0008-0000-0100-000008000000}"/>
            </a:ext>
          </a:extLst>
        </xdr:cNvPr>
        <xdr:cNvCxnSpPr>
          <a:stCxn id="7" idx="2"/>
          <a:endCxn id="3" idx="0"/>
        </xdr:cNvCxnSpPr>
      </xdr:nvCxnSpPr>
      <xdr:spPr>
        <a:xfrm>
          <a:off x="3972164" y="2691115"/>
          <a:ext cx="3520" cy="677515"/>
        </a:xfrm>
        <a:prstGeom prst="straightConnector1">
          <a:avLst/>
        </a:prstGeom>
        <a:noFill/>
        <a:ln w="19050" cap="flat" cmpd="sng" algn="ctr">
          <a:solidFill>
            <a:srgbClr val="5F1F7A"/>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sis.acm.local/sites/samenwerken/directies/de/de-werkruimtes/tarievenbesluiten-rnb-2019/Achtergrondinfo/16349_regionaal-netbeheerders-elektriciteit-2017-2021-so-best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sheetName val="Import gegevens --&gt;"/>
      <sheetName val="Categorie-indeling AD"/>
      <sheetName val="Import Volumes TD"/>
      <sheetName val="Import Tarieven TD 2016"/>
      <sheetName val="Import Volumekortingen TD"/>
      <sheetName val="Import Volumes Invoeding"/>
      <sheetName val="Data en standaardisatie AD --&gt;"/>
      <sheetName val="AD - PAV Cogas"/>
      <sheetName val="AD - PAV Enduris"/>
      <sheetName val="AD - PAV Enexis"/>
      <sheetName val="AD - PAV Liander"/>
      <sheetName val="AD - PAV RENDO"/>
      <sheetName val="AD - PAV Stedin"/>
      <sheetName val="AD - PAV Westland"/>
      <sheetName val="AD - PAV Endinet"/>
      <sheetName val="AD - PAV Endinet cf. Enexis"/>
      <sheetName val="AD - PAV FNOP-gebied"/>
      <sheetName val="AD - PAV FNOP-gebied cf.Liander"/>
      <sheetName val="AD - EAV Cogas"/>
      <sheetName val="AD - EAV Enduris"/>
      <sheetName val="AD - EAV Enexis"/>
      <sheetName val="AD - EAV Liander"/>
      <sheetName val="AD - EAV RENDO"/>
      <sheetName val="AD - EAV Stedin"/>
      <sheetName val="AD - EAV Westland"/>
      <sheetName val="AD - EAV Endinet"/>
      <sheetName val="AD - EAV Endinet cf. Enexis"/>
      <sheetName val="AD - EAV FNOP-gebied"/>
      <sheetName val="AD - EAV FNOP-gebied cf.Liander"/>
      <sheetName val="Berekeningen --&gt;"/>
      <sheetName val="Rekenvolumes TD"/>
      <sheetName val="Volumes Invoeding"/>
      <sheetName val="Overzicht volumes AD"/>
      <sheetName val="Wegingsfactoren"/>
      <sheetName val="SO voor Maatstaf"/>
      <sheetName val="Begininkomsten 2016"/>
      <sheetName val="SO voor PV over 2012-2015"/>
      <sheetName val="Bijdragen EAV"/>
      <sheetName val="Output BI, EAV en SO"/>
      <sheetName val="Output Rekenvolumes per RNB --&gt;"/>
      <sheetName val="Rekenvolumina Cogas"/>
      <sheetName val="Rekenvolumina Enduris"/>
      <sheetName val="Rekenvolumina Enexis"/>
      <sheetName val="Rekenvolumina Liander"/>
      <sheetName val="Rekenvolumina RENDO"/>
      <sheetName val="Rekenvolumina Stedin"/>
      <sheetName val="Rekenvolumina Westland"/>
    </sheetNames>
    <sheetDataSet>
      <sheetData sheetId="0"/>
      <sheetData sheetId="1"/>
      <sheetData sheetId="2">
        <row r="26">
          <cell r="B26" t="str">
            <v>A1</v>
          </cell>
        </row>
        <row r="27">
          <cell r="B27" t="str">
            <v>A2.1</v>
          </cell>
        </row>
        <row r="28">
          <cell r="B28" t="str">
            <v>A2.2</v>
          </cell>
        </row>
        <row r="29">
          <cell r="B29" t="str">
            <v>A3</v>
          </cell>
        </row>
        <row r="30">
          <cell r="B30" t="str">
            <v>A3, A4, A5</v>
          </cell>
        </row>
        <row r="31">
          <cell r="B31" t="str">
            <v>A6</v>
          </cell>
        </row>
        <row r="32">
          <cell r="B32" t="str">
            <v>PAV Meerlengte 3-10 MVA</v>
          </cell>
        </row>
        <row r="33">
          <cell r="B33" t="str">
            <v>&lt; leeg &gt;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acm.nl/nl/publicaties/berekening-x-factor-bij-gewijzigde-x-factorbesluiten-gas-2022-2026"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C8D9"/>
  </sheetPr>
  <dimension ref="B2:C37"/>
  <sheetViews>
    <sheetView showGridLines="0" tabSelected="1" zoomScale="85" zoomScaleNormal="85" workbookViewId="0">
      <pane ySplit="3" topLeftCell="A4" activePane="bottomLeft" state="frozen"/>
      <selection activeCell="X56" sqref="X56"/>
      <selection pane="bottomLeft" activeCell="A4" sqref="A4"/>
    </sheetView>
  </sheetViews>
  <sheetFormatPr defaultColWidth="9.21875" defaultRowHeight="13.2" x14ac:dyDescent="0.25"/>
  <cols>
    <col min="1" max="1" width="2.77734375" style="2" customWidth="1"/>
    <col min="2" max="2" width="39.77734375" style="2" customWidth="1"/>
    <col min="3" max="3" width="91.77734375" style="2" customWidth="1"/>
    <col min="4" max="16384" width="9.21875" style="2"/>
  </cols>
  <sheetData>
    <row r="2" spans="2:3" s="5" customFormat="1" ht="18" x14ac:dyDescent="0.25">
      <c r="B2" s="5" t="s">
        <v>224</v>
      </c>
    </row>
    <row r="6" spans="2:3" ht="12.45" x14ac:dyDescent="0.25">
      <c r="B6" s="3"/>
    </row>
    <row r="13" spans="2:3" s="6" customFormat="1" ht="13.05" x14ac:dyDescent="0.25">
      <c r="B13" s="6" t="s">
        <v>1</v>
      </c>
    </row>
    <row r="15" spans="2:3" ht="12.45" x14ac:dyDescent="0.25">
      <c r="B15" s="7" t="s">
        <v>2</v>
      </c>
      <c r="C15" s="8" t="s">
        <v>222</v>
      </c>
    </row>
    <row r="16" spans="2:3" ht="12.45" x14ac:dyDescent="0.25">
      <c r="B16" s="7" t="s">
        <v>3</v>
      </c>
      <c r="C16" s="8" t="s">
        <v>224</v>
      </c>
    </row>
    <row r="17" spans="2:3" ht="12.45" x14ac:dyDescent="0.25">
      <c r="B17" s="8" t="s">
        <v>126</v>
      </c>
      <c r="C17" s="8"/>
    </row>
    <row r="18" spans="2:3" ht="12.45" x14ac:dyDescent="0.25">
      <c r="B18" s="7" t="s">
        <v>4</v>
      </c>
      <c r="C18" s="8" t="s">
        <v>225</v>
      </c>
    </row>
    <row r="19" spans="2:3" ht="12.45" x14ac:dyDescent="0.25">
      <c r="B19" s="7" t="s">
        <v>5</v>
      </c>
      <c r="C19" s="8"/>
    </row>
    <row r="20" spans="2:3" ht="12.45" x14ac:dyDescent="0.25">
      <c r="B20" s="7" t="s">
        <v>6</v>
      </c>
      <c r="C20" s="8"/>
    </row>
    <row r="21" spans="2:3" ht="12.45" x14ac:dyDescent="0.25">
      <c r="B21" s="7" t="s">
        <v>7</v>
      </c>
      <c r="C21" s="8" t="s">
        <v>183</v>
      </c>
    </row>
    <row r="22" spans="2:3" ht="12.45" x14ac:dyDescent="0.25">
      <c r="B22" s="7" t="s">
        <v>8</v>
      </c>
      <c r="C22" s="8"/>
    </row>
    <row r="25" spans="2:3" s="6" customFormat="1" ht="13.05" x14ac:dyDescent="0.25">
      <c r="B25" s="6" t="s">
        <v>9</v>
      </c>
    </row>
    <row r="27" spans="2:3" ht="12.45" x14ac:dyDescent="0.25">
      <c r="B27" s="7" t="s">
        <v>10</v>
      </c>
      <c r="C27" s="8" t="s">
        <v>219</v>
      </c>
    </row>
    <row r="28" spans="2:3" ht="12.45" x14ac:dyDescent="0.25">
      <c r="B28" s="7" t="s">
        <v>11</v>
      </c>
      <c r="C28" s="8" t="s">
        <v>220</v>
      </c>
    </row>
    <row r="29" spans="2:3" ht="25.05" x14ac:dyDescent="0.25">
      <c r="B29" s="7" t="s">
        <v>12</v>
      </c>
      <c r="C29" s="8" t="s">
        <v>221</v>
      </c>
    </row>
    <row r="30" spans="2:3" ht="12.45" x14ac:dyDescent="0.25">
      <c r="B30" s="8" t="s">
        <v>49</v>
      </c>
      <c r="C30" s="8" t="s">
        <v>223</v>
      </c>
    </row>
    <row r="31" spans="2:3" ht="12.45" x14ac:dyDescent="0.25">
      <c r="B31" s="7" t="s">
        <v>13</v>
      </c>
      <c r="C31" s="8"/>
    </row>
    <row r="32" spans="2:3" ht="12.45" x14ac:dyDescent="0.25">
      <c r="B32" s="7" t="s">
        <v>8</v>
      </c>
      <c r="C32" s="8"/>
    </row>
    <row r="35" spans="2:2" s="6" customFormat="1" ht="13.05" x14ac:dyDescent="0.25">
      <c r="B35" s="6" t="s">
        <v>15</v>
      </c>
    </row>
    <row r="37" spans="2:2" ht="12.45" x14ac:dyDescent="0.25">
      <c r="B37" s="2" t="s">
        <v>166</v>
      </c>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CC8D9"/>
  </sheetPr>
  <dimension ref="B2:F26"/>
  <sheetViews>
    <sheetView showGridLines="0" zoomScale="85" zoomScaleNormal="85" workbookViewId="0">
      <pane ySplit="3" topLeftCell="A4" activePane="bottomLeft" state="frozen"/>
      <selection activeCell="N50" sqref="M50:N50"/>
      <selection pane="bottomLeft" activeCell="A4" sqref="A4"/>
    </sheetView>
  </sheetViews>
  <sheetFormatPr defaultColWidth="9.21875" defaultRowHeight="12.75" customHeight="1" x14ac:dyDescent="0.25"/>
  <cols>
    <col min="1" max="1" width="2.77734375" style="2" customWidth="1"/>
    <col min="2" max="2" width="4.77734375" style="2" customWidth="1"/>
    <col min="3" max="3" width="75.77734375" style="2" customWidth="1"/>
    <col min="4" max="5" width="12.5546875" style="2" customWidth="1"/>
    <col min="6" max="6" width="53.44140625" style="2" customWidth="1"/>
    <col min="7" max="21" width="12.5546875" style="2" customWidth="1"/>
    <col min="22" max="24" width="2.77734375" style="2" customWidth="1"/>
    <col min="25" max="39" width="13.77734375" style="2" customWidth="1"/>
    <col min="40" max="16384" width="9.21875" style="2"/>
  </cols>
  <sheetData>
    <row r="2" spans="2:6" s="14" customFormat="1" ht="18" x14ac:dyDescent="0.25">
      <c r="B2" s="14" t="s">
        <v>105</v>
      </c>
    </row>
    <row r="4" spans="2:6" s="6" customFormat="1" ht="12.75" customHeight="1" x14ac:dyDescent="0.25">
      <c r="C4" s="6" t="s">
        <v>106</v>
      </c>
      <c r="D4" s="6" t="s">
        <v>107</v>
      </c>
      <c r="F4" s="6" t="s">
        <v>39</v>
      </c>
    </row>
    <row r="5" spans="2:6" ht="12.75" customHeight="1" x14ac:dyDescent="0.25">
      <c r="C5" s="20"/>
    </row>
    <row r="6" spans="2:6" ht="12.75" customHeight="1" x14ac:dyDescent="0.25">
      <c r="C6" s="20" t="s">
        <v>180</v>
      </c>
    </row>
    <row r="7" spans="2:6" ht="25.05" x14ac:dyDescent="0.25">
      <c r="B7" s="97">
        <v>1</v>
      </c>
      <c r="C7" s="56" t="s">
        <v>181</v>
      </c>
      <c r="D7" s="79" t="s">
        <v>219</v>
      </c>
      <c r="E7" s="59"/>
      <c r="F7" s="79"/>
    </row>
    <row r="8" spans="2:6" ht="12.45" x14ac:dyDescent="0.25">
      <c r="B8" s="65">
        <v>2</v>
      </c>
      <c r="C8" s="62" t="s">
        <v>153</v>
      </c>
      <c r="D8" s="79" t="s">
        <v>219</v>
      </c>
      <c r="E8" s="59"/>
      <c r="F8" s="79"/>
    </row>
    <row r="9" spans="2:6" ht="12.45" x14ac:dyDescent="0.25">
      <c r="B9" s="65">
        <v>3</v>
      </c>
      <c r="C9" s="56" t="s">
        <v>108</v>
      </c>
      <c r="D9" s="79" t="s">
        <v>219</v>
      </c>
      <c r="E9" s="59"/>
      <c r="F9" s="79"/>
    </row>
    <row r="10" spans="2:6" ht="28.5" customHeight="1" x14ac:dyDescent="0.25">
      <c r="B10" s="65">
        <v>4</v>
      </c>
      <c r="C10" s="56" t="s">
        <v>109</v>
      </c>
      <c r="D10" s="79" t="s">
        <v>219</v>
      </c>
      <c r="E10" s="78"/>
      <c r="F10" s="79"/>
    </row>
    <row r="12" spans="2:6" ht="12.75" customHeight="1" x14ac:dyDescent="0.25">
      <c r="C12" s="20" t="s">
        <v>100</v>
      </c>
      <c r="D12" s="77"/>
    </row>
    <row r="13" spans="2:6" ht="37.5" x14ac:dyDescent="0.25">
      <c r="B13" s="65">
        <v>5</v>
      </c>
      <c r="C13" s="56" t="s">
        <v>110</v>
      </c>
      <c r="D13" s="79" t="s">
        <v>219</v>
      </c>
      <c r="E13" s="60"/>
      <c r="F13" s="101" t="s">
        <v>230</v>
      </c>
    </row>
    <row r="14" spans="2:6" ht="38.25" customHeight="1" x14ac:dyDescent="0.25">
      <c r="B14" s="65">
        <v>6</v>
      </c>
      <c r="C14" s="56" t="s">
        <v>111</v>
      </c>
      <c r="D14" s="79" t="s">
        <v>219</v>
      </c>
      <c r="E14" s="60"/>
      <c r="F14" s="79"/>
    </row>
    <row r="15" spans="2:6" ht="25.05" x14ac:dyDescent="0.25">
      <c r="B15" s="65">
        <v>7</v>
      </c>
      <c r="C15" s="58" t="s">
        <v>112</v>
      </c>
      <c r="D15" s="79" t="s">
        <v>223</v>
      </c>
      <c r="E15" s="60"/>
      <c r="F15" s="79"/>
    </row>
    <row r="16" spans="2:6" ht="12.75" customHeight="1" x14ac:dyDescent="0.25">
      <c r="B16" s="65"/>
      <c r="C16" s="58"/>
      <c r="D16" s="62"/>
      <c r="E16" s="59"/>
      <c r="F16" s="61"/>
    </row>
    <row r="17" spans="2:6" ht="12.75" customHeight="1" x14ac:dyDescent="0.25">
      <c r="B17" s="65"/>
      <c r="C17" s="57" t="s">
        <v>113</v>
      </c>
      <c r="D17" s="63"/>
      <c r="E17" s="59"/>
      <c r="F17" s="61"/>
    </row>
    <row r="18" spans="2:6" ht="38.25" customHeight="1" x14ac:dyDescent="0.25">
      <c r="B18" s="65">
        <v>8</v>
      </c>
      <c r="C18" s="56" t="s">
        <v>213</v>
      </c>
      <c r="D18" s="79" t="s">
        <v>223</v>
      </c>
      <c r="E18" s="64"/>
      <c r="F18" s="79"/>
    </row>
    <row r="19" spans="2:6" ht="38.25" customHeight="1" x14ac:dyDescent="0.25">
      <c r="B19" s="65">
        <v>9</v>
      </c>
      <c r="C19" s="56" t="s">
        <v>214</v>
      </c>
      <c r="D19" s="79" t="s">
        <v>223</v>
      </c>
      <c r="E19" s="59"/>
      <c r="F19" s="79"/>
    </row>
    <row r="20" spans="2:6" ht="38.25" customHeight="1" x14ac:dyDescent="0.25">
      <c r="B20" s="65">
        <v>10</v>
      </c>
      <c r="C20" s="56" t="s">
        <v>114</v>
      </c>
      <c r="D20" s="79" t="s">
        <v>223</v>
      </c>
      <c r="E20" s="59"/>
      <c r="F20" s="79"/>
    </row>
    <row r="21" spans="2:6" ht="13.2" x14ac:dyDescent="0.25">
      <c r="B21" s="65"/>
      <c r="C21" s="56"/>
      <c r="D21" s="62"/>
      <c r="E21" s="59"/>
      <c r="F21" s="61"/>
    </row>
    <row r="23" spans="2:6" ht="12.75" customHeight="1" thickBot="1" x14ac:dyDescent="0.3"/>
    <row r="24" spans="2:6" ht="66.599999999999994" thickBot="1" x14ac:dyDescent="0.3">
      <c r="B24" s="66" t="s">
        <v>116</v>
      </c>
      <c r="C24" s="67" t="s">
        <v>115</v>
      </c>
    </row>
    <row r="25" spans="2:6" ht="12.75" customHeight="1" thickBot="1" x14ac:dyDescent="0.3"/>
    <row r="26" spans="2:6" ht="27" thickBot="1" x14ac:dyDescent="0.3">
      <c r="B26" s="66" t="s">
        <v>117</v>
      </c>
      <c r="C26" s="67" t="s">
        <v>152</v>
      </c>
    </row>
  </sheetData>
  <conditionalFormatting sqref="D7:D11 F7:F11">
    <cfRule type="cellIs" dxfId="6" priority="14" stopIfTrue="1" operator="equal">
      <formula>"ja"</formula>
    </cfRule>
  </conditionalFormatting>
  <conditionalFormatting sqref="D13:D15">
    <cfRule type="cellIs" dxfId="5" priority="5" stopIfTrue="1" operator="equal">
      <formula>"ja"</formula>
    </cfRule>
  </conditionalFormatting>
  <conditionalFormatting sqref="D18:D20">
    <cfRule type="cellIs" dxfId="4" priority="4" stopIfTrue="1" operator="equal">
      <formula>"ja"</formula>
    </cfRule>
  </conditionalFormatting>
  <conditionalFormatting sqref="F13:F15">
    <cfRule type="cellIs" dxfId="3" priority="2" stopIfTrue="1" operator="equal">
      <formula>"ja"</formula>
    </cfRule>
  </conditionalFormatting>
  <conditionalFormatting sqref="F16">
    <cfRule type="expression" dxfId="2" priority="13" stopIfTrue="1">
      <formula>D16="ja"</formula>
    </cfRule>
  </conditionalFormatting>
  <conditionalFormatting sqref="F17 F21">
    <cfRule type="expression" dxfId="1" priority="12" stopIfTrue="1">
      <formula>D17="nee"</formula>
    </cfRule>
  </conditionalFormatting>
  <conditionalFormatting sqref="F18:F20">
    <cfRule type="cellIs" dxfId="0" priority="3" stopIfTrue="1" operator="equal">
      <formula>"ja"</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C8D9"/>
  </sheetPr>
  <dimension ref="B2:R56"/>
  <sheetViews>
    <sheetView showGridLines="0" zoomScale="85" zoomScaleNormal="85" workbookViewId="0">
      <pane ySplit="3" topLeftCell="A4" activePane="bottomLeft" state="frozen"/>
      <selection activeCell="N50" sqref="M50:N50"/>
      <selection pane="bottomLeft" activeCell="A4" sqref="A4"/>
    </sheetView>
  </sheetViews>
  <sheetFormatPr defaultColWidth="9.21875" defaultRowHeight="13.2" x14ac:dyDescent="0.25"/>
  <cols>
    <col min="1" max="1" width="2.77734375" style="2" customWidth="1"/>
    <col min="2" max="7" width="9.21875" style="2" customWidth="1"/>
    <col min="8" max="16384" width="9.21875" style="2"/>
  </cols>
  <sheetData>
    <row r="2" spans="2:18" s="5" customFormat="1" ht="18" x14ac:dyDescent="0.25">
      <c r="B2" s="5" t="s">
        <v>44</v>
      </c>
    </row>
    <row r="4" spans="2:18" s="6" customFormat="1" ht="13.05" x14ac:dyDescent="0.25">
      <c r="B4" s="6" t="s">
        <v>16</v>
      </c>
    </row>
    <row r="6" spans="2:18" ht="12.45" x14ac:dyDescent="0.25">
      <c r="B6" s="69" t="s">
        <v>185</v>
      </c>
    </row>
    <row r="7" spans="2:18" ht="12.45" x14ac:dyDescent="0.25">
      <c r="B7" s="70" t="s">
        <v>127</v>
      </c>
      <c r="H7" s="24"/>
    </row>
    <row r="8" spans="2:18" ht="12.45" x14ac:dyDescent="0.25">
      <c r="B8" s="69" t="s">
        <v>184</v>
      </c>
    </row>
    <row r="9" spans="2:18" ht="12.45" x14ac:dyDescent="0.25">
      <c r="B9" s="69"/>
    </row>
    <row r="10" spans="2:18" s="6" customFormat="1" ht="13.05" x14ac:dyDescent="0.25">
      <c r="B10" s="6" t="s">
        <v>48</v>
      </c>
    </row>
    <row r="13" spans="2:18" s="68" customFormat="1" ht="13.95" x14ac:dyDescent="0.3"/>
    <row r="14" spans="2:18" s="68" customFormat="1" ht="13.95" x14ac:dyDescent="0.3">
      <c r="B14" s="36"/>
      <c r="C14" s="36"/>
      <c r="D14" s="36"/>
      <c r="E14" s="36"/>
      <c r="F14" s="36"/>
      <c r="G14" s="36"/>
      <c r="H14" s="36"/>
      <c r="I14" s="36"/>
      <c r="J14" s="36"/>
      <c r="K14" s="36"/>
      <c r="L14" s="36"/>
      <c r="M14" s="36"/>
      <c r="N14" s="36"/>
      <c r="O14" s="36"/>
      <c r="P14" s="36"/>
      <c r="Q14" s="36"/>
      <c r="R14" s="36"/>
    </row>
    <row r="15" spans="2:18" s="68" customFormat="1" ht="13.95" x14ac:dyDescent="0.3">
      <c r="B15" s="36"/>
      <c r="C15" s="36"/>
      <c r="D15" s="36"/>
      <c r="E15" s="36"/>
      <c r="F15" s="36"/>
      <c r="G15" s="36"/>
      <c r="H15" s="36"/>
      <c r="I15" s="36"/>
      <c r="J15" s="36"/>
      <c r="K15" s="36"/>
      <c r="L15" s="36"/>
      <c r="M15" s="36"/>
      <c r="N15" s="36"/>
      <c r="O15" s="36"/>
      <c r="P15" s="36"/>
      <c r="Q15" s="36"/>
      <c r="R15" s="36"/>
    </row>
    <row r="16" spans="2:18" s="68" customFormat="1" ht="13.95" x14ac:dyDescent="0.3">
      <c r="B16" s="36"/>
      <c r="C16" s="36"/>
      <c r="D16" s="36"/>
      <c r="E16" s="36"/>
      <c r="F16" s="36"/>
      <c r="G16" s="36"/>
      <c r="H16" s="36"/>
      <c r="I16" s="36"/>
      <c r="J16" s="36"/>
      <c r="K16" s="36"/>
      <c r="L16" s="36"/>
      <c r="M16" s="36"/>
      <c r="N16" s="36"/>
      <c r="O16" s="36"/>
      <c r="P16" s="36"/>
      <c r="Q16" s="36"/>
      <c r="R16" s="36"/>
    </row>
    <row r="17" spans="2:18" s="68" customFormat="1" ht="13.95" x14ac:dyDescent="0.3">
      <c r="B17" s="36"/>
      <c r="C17" s="36"/>
      <c r="D17" s="36"/>
      <c r="E17" s="36"/>
      <c r="F17" s="36"/>
      <c r="G17" s="36"/>
      <c r="H17" s="36"/>
      <c r="I17" s="36"/>
      <c r="J17" s="36"/>
      <c r="K17" s="36"/>
      <c r="L17" s="36"/>
      <c r="M17" s="36"/>
      <c r="N17" s="36"/>
      <c r="O17" s="36"/>
      <c r="P17" s="36"/>
      <c r="Q17" s="36"/>
      <c r="R17" s="36"/>
    </row>
    <row r="18" spans="2:18" s="68" customFormat="1" ht="13.95" x14ac:dyDescent="0.3">
      <c r="B18" s="36"/>
      <c r="C18" s="36"/>
      <c r="D18" s="36"/>
      <c r="E18" s="36"/>
      <c r="F18" s="36"/>
      <c r="G18" s="36"/>
      <c r="H18" s="36"/>
      <c r="I18" s="36"/>
      <c r="J18" s="36"/>
      <c r="K18" s="36"/>
      <c r="L18" s="36"/>
      <c r="M18" s="36"/>
      <c r="N18" s="36"/>
      <c r="O18" s="36"/>
      <c r="P18" s="36"/>
      <c r="Q18" s="36"/>
      <c r="R18" s="36"/>
    </row>
    <row r="19" spans="2:18" s="68" customFormat="1" ht="13.95" x14ac:dyDescent="0.3">
      <c r="B19" s="36"/>
      <c r="C19" s="36"/>
      <c r="D19" s="36"/>
      <c r="E19" s="36"/>
      <c r="F19" s="36"/>
      <c r="G19" s="36"/>
      <c r="H19" s="36"/>
      <c r="I19" s="36"/>
      <c r="J19" s="36"/>
      <c r="K19" s="36"/>
      <c r="L19" s="36"/>
      <c r="M19" s="36"/>
      <c r="N19" s="36"/>
      <c r="O19" s="36"/>
      <c r="P19" s="36"/>
      <c r="Q19" s="36"/>
      <c r="R19" s="36"/>
    </row>
    <row r="20" spans="2:18" s="68" customFormat="1" ht="13.95" x14ac:dyDescent="0.3">
      <c r="B20" s="36"/>
      <c r="C20" s="36"/>
      <c r="D20" s="36"/>
      <c r="E20" s="36"/>
      <c r="F20" s="36"/>
      <c r="G20" s="36"/>
      <c r="H20" s="36"/>
      <c r="I20" s="36"/>
      <c r="J20" s="36"/>
      <c r="K20" s="36"/>
      <c r="L20" s="36"/>
      <c r="M20" s="36"/>
      <c r="N20" s="36"/>
      <c r="O20" s="36"/>
      <c r="P20" s="36"/>
      <c r="Q20" s="36"/>
      <c r="R20" s="36"/>
    </row>
    <row r="21" spans="2:18" s="68" customFormat="1" ht="13.95" x14ac:dyDescent="0.3">
      <c r="B21" s="36"/>
      <c r="C21" s="36"/>
      <c r="D21" s="36"/>
      <c r="E21" s="36"/>
      <c r="F21" s="36"/>
      <c r="G21" s="36"/>
      <c r="H21" s="36"/>
      <c r="I21" s="36"/>
      <c r="J21" s="36"/>
      <c r="K21" s="36"/>
      <c r="L21" s="36"/>
      <c r="M21" s="36"/>
      <c r="N21" s="36"/>
      <c r="O21" s="36"/>
      <c r="P21" s="36"/>
      <c r="Q21" s="36"/>
      <c r="R21" s="36"/>
    </row>
    <row r="22" spans="2:18" s="68" customFormat="1" ht="13.95" x14ac:dyDescent="0.3">
      <c r="B22" s="36"/>
      <c r="C22" s="36"/>
      <c r="D22" s="36"/>
      <c r="E22" s="36"/>
      <c r="F22" s="36"/>
      <c r="G22" s="36"/>
      <c r="H22" s="36"/>
      <c r="I22" s="36"/>
      <c r="J22" s="36"/>
      <c r="K22" s="36"/>
      <c r="L22" s="36"/>
      <c r="M22" s="36"/>
      <c r="N22" s="36"/>
      <c r="O22" s="36"/>
      <c r="P22" s="36"/>
      <c r="Q22" s="36"/>
      <c r="R22" s="36"/>
    </row>
    <row r="23" spans="2:18" s="68" customFormat="1" ht="13.95" x14ac:dyDescent="0.3">
      <c r="B23" s="36"/>
      <c r="C23" s="36"/>
      <c r="D23" s="36"/>
      <c r="E23" s="36"/>
      <c r="F23" s="36"/>
      <c r="G23" s="36"/>
      <c r="H23" s="36"/>
      <c r="I23" s="36"/>
      <c r="J23" s="36"/>
      <c r="K23" s="36"/>
      <c r="L23" s="36"/>
      <c r="M23" s="36"/>
      <c r="N23" s="36"/>
      <c r="O23" s="36"/>
      <c r="P23" s="36"/>
      <c r="Q23" s="36"/>
      <c r="R23" s="36"/>
    </row>
    <row r="24" spans="2:18" s="68" customFormat="1" ht="13.95" x14ac:dyDescent="0.3">
      <c r="B24" s="36"/>
      <c r="C24" s="36"/>
      <c r="D24" s="36"/>
      <c r="E24" s="36"/>
      <c r="F24" s="36"/>
      <c r="G24" s="36"/>
      <c r="H24" s="36"/>
      <c r="I24" s="36"/>
      <c r="J24" s="36"/>
      <c r="K24" s="36"/>
      <c r="L24" s="36"/>
      <c r="M24" s="36"/>
      <c r="N24" s="36"/>
      <c r="O24" s="36"/>
      <c r="P24" s="36"/>
      <c r="Q24" s="36"/>
      <c r="R24" s="36"/>
    </row>
    <row r="25" spans="2:18" s="68" customFormat="1" ht="13.95" x14ac:dyDescent="0.3">
      <c r="B25" s="36"/>
      <c r="C25" s="36"/>
      <c r="D25" s="36"/>
      <c r="E25" s="36"/>
      <c r="F25" s="36"/>
      <c r="G25" s="36"/>
      <c r="H25" s="36"/>
      <c r="I25" s="36"/>
      <c r="J25" s="36"/>
      <c r="K25" s="36"/>
      <c r="L25" s="36"/>
      <c r="M25" s="36"/>
      <c r="N25" s="36"/>
      <c r="O25" s="36"/>
      <c r="P25" s="36"/>
      <c r="Q25" s="36"/>
      <c r="R25" s="36"/>
    </row>
    <row r="26" spans="2:18" s="6" customFormat="1" ht="13.05" x14ac:dyDescent="0.25">
      <c r="B26" s="6" t="s">
        <v>17</v>
      </c>
    </row>
    <row r="28" spans="2:18" ht="13.05" x14ac:dyDescent="0.25">
      <c r="B28" s="20" t="s">
        <v>37</v>
      </c>
      <c r="D28" s="20" t="s">
        <v>18</v>
      </c>
      <c r="F28" s="4"/>
    </row>
    <row r="30" spans="2:18" ht="12.45" x14ac:dyDescent="0.25">
      <c r="B30" s="29">
        <v>123</v>
      </c>
      <c r="D30" s="2" t="s">
        <v>46</v>
      </c>
    </row>
    <row r="31" spans="2:18" ht="12.45" x14ac:dyDescent="0.25">
      <c r="B31" s="26">
        <f>B30</f>
        <v>123</v>
      </c>
      <c r="D31" s="2" t="s">
        <v>19</v>
      </c>
    </row>
    <row r="32" spans="2:18" ht="12.45" x14ac:dyDescent="0.25">
      <c r="B32" s="25">
        <f>B31+B30</f>
        <v>246</v>
      </c>
      <c r="D32" s="2" t="s">
        <v>20</v>
      </c>
    </row>
    <row r="33" spans="2:7" ht="13.05" x14ac:dyDescent="0.25">
      <c r="B33" s="22">
        <f>B31+B32</f>
        <v>369</v>
      </c>
      <c r="D33" s="2" t="s">
        <v>45</v>
      </c>
      <c r="E33" s="4"/>
      <c r="F33" s="4"/>
    </row>
    <row r="34" spans="2:7" ht="13.05" x14ac:dyDescent="0.25">
      <c r="B34" s="9"/>
      <c r="D34" s="3" t="s">
        <v>21</v>
      </c>
      <c r="E34" s="4"/>
    </row>
    <row r="36" spans="2:7" ht="13.05" x14ac:dyDescent="0.25">
      <c r="B36" s="21" t="s">
        <v>22</v>
      </c>
    </row>
    <row r="37" spans="2:7" ht="12.45" x14ac:dyDescent="0.25">
      <c r="B37" s="27">
        <f>B33+16</f>
        <v>385</v>
      </c>
      <c r="D37" s="2" t="s">
        <v>23</v>
      </c>
    </row>
    <row r="38" spans="2:7" ht="12.45" x14ac:dyDescent="0.25">
      <c r="B38" s="28">
        <f>B31*PI()</f>
        <v>386.41589639154455</v>
      </c>
      <c r="C38" s="11"/>
      <c r="D38" s="2" t="s">
        <v>24</v>
      </c>
    </row>
    <row r="39" spans="2:7" x14ac:dyDescent="0.25">
      <c r="B39" s="11"/>
      <c r="C39" s="11"/>
    </row>
    <row r="40" spans="2:7" x14ac:dyDescent="0.25">
      <c r="B40" s="21" t="s">
        <v>25</v>
      </c>
      <c r="C40" s="12"/>
    </row>
    <row r="41" spans="2:7" x14ac:dyDescent="0.25">
      <c r="B41" s="74">
        <v>123</v>
      </c>
      <c r="C41" s="12"/>
      <c r="D41" s="2" t="s">
        <v>142</v>
      </c>
      <c r="G41" s="4"/>
    </row>
    <row r="42" spans="2:7" x14ac:dyDescent="0.25">
      <c r="B42" s="80">
        <v>124</v>
      </c>
      <c r="C42" s="12"/>
      <c r="D42" s="2" t="s">
        <v>143</v>
      </c>
    </row>
    <row r="43" spans="2:7" x14ac:dyDescent="0.25">
      <c r="B43" s="30">
        <f>B41-B42</f>
        <v>-1</v>
      </c>
      <c r="C43" s="13"/>
      <c r="D43" s="2" t="s">
        <v>47</v>
      </c>
    </row>
    <row r="46" spans="2:7" x14ac:dyDescent="0.25">
      <c r="B46" s="20" t="s">
        <v>32</v>
      </c>
    </row>
    <row r="47" spans="2:7" x14ac:dyDescent="0.25">
      <c r="B47" s="1"/>
    </row>
    <row r="48" spans="2:7" x14ac:dyDescent="0.25">
      <c r="B48" s="21" t="s">
        <v>38</v>
      </c>
    </row>
    <row r="49" spans="2:4" x14ac:dyDescent="0.25">
      <c r="B49" s="17" t="s">
        <v>31</v>
      </c>
      <c r="D49" s="3" t="s">
        <v>41</v>
      </c>
    </row>
    <row r="50" spans="2:4" x14ac:dyDescent="0.25">
      <c r="B50" s="16" t="s">
        <v>29</v>
      </c>
      <c r="D50" s="3" t="s">
        <v>33</v>
      </c>
    </row>
    <row r="51" spans="2:4" x14ac:dyDescent="0.25">
      <c r="B51" s="23" t="s">
        <v>30</v>
      </c>
      <c r="D51" s="3" t="s">
        <v>34</v>
      </c>
    </row>
    <row r="52" spans="2:4" x14ac:dyDescent="0.25">
      <c r="B52" s="10" t="s">
        <v>30</v>
      </c>
      <c r="D52" s="3" t="s">
        <v>36</v>
      </c>
    </row>
    <row r="53" spans="2:4" x14ac:dyDescent="0.25">
      <c r="D53" s="3"/>
    </row>
    <row r="54" spans="2:4" x14ac:dyDescent="0.25">
      <c r="B54" s="21" t="s">
        <v>40</v>
      </c>
      <c r="D54" s="3"/>
    </row>
    <row r="55" spans="2:4" x14ac:dyDescent="0.25">
      <c r="B55" s="18" t="s">
        <v>35</v>
      </c>
      <c r="D55" s="3" t="s">
        <v>42</v>
      </c>
    </row>
    <row r="56" spans="2:4" x14ac:dyDescent="0.25">
      <c r="B56" s="19" t="s">
        <v>39</v>
      </c>
      <c r="D56" s="2" t="s">
        <v>43</v>
      </c>
    </row>
  </sheetData>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C8D9"/>
  </sheetPr>
  <dimension ref="B2:E13"/>
  <sheetViews>
    <sheetView showGridLines="0" zoomScale="85" zoomScaleNormal="85" workbookViewId="0">
      <pane ySplit="3" topLeftCell="A4" activePane="bottomLeft" state="frozen"/>
      <selection activeCell="N50" sqref="M50:N50"/>
      <selection pane="bottomLeft" activeCell="A4" sqref="A4"/>
    </sheetView>
  </sheetViews>
  <sheetFormatPr defaultColWidth="9.21875" defaultRowHeight="13.2" x14ac:dyDescent="0.25"/>
  <cols>
    <col min="1" max="1" width="2.77734375" style="2" customWidth="1"/>
    <col min="2" max="2" width="7.5546875" style="2" customWidth="1"/>
    <col min="3" max="3" width="35.21875" style="2" customWidth="1"/>
    <col min="4" max="4" width="54.5546875" style="2" bestFit="1" customWidth="1"/>
    <col min="5" max="5" width="87.44140625" style="2" bestFit="1" customWidth="1"/>
    <col min="6" max="6" width="4.5546875" style="2" customWidth="1"/>
    <col min="7" max="7" width="43.44140625" style="2" customWidth="1"/>
    <col min="8" max="8" width="28.77734375" style="2" customWidth="1"/>
    <col min="9" max="9" width="18.44140625" style="2" customWidth="1"/>
    <col min="10" max="11" width="58.44140625" style="2" customWidth="1"/>
    <col min="12" max="16384" width="9.21875" style="2"/>
  </cols>
  <sheetData>
    <row r="2" spans="2:5" s="5" customFormat="1" ht="18" x14ac:dyDescent="0.25">
      <c r="B2" s="5" t="s">
        <v>130</v>
      </c>
    </row>
    <row r="4" spans="2:5" s="6" customFormat="1" ht="13.05" x14ac:dyDescent="0.25">
      <c r="B4" s="6" t="s">
        <v>131</v>
      </c>
    </row>
    <row r="6" spans="2:5" ht="13.05" x14ac:dyDescent="0.25">
      <c r="B6" s="21" t="s">
        <v>132</v>
      </c>
    </row>
    <row r="7" spans="2:5" ht="13.05" x14ac:dyDescent="0.25">
      <c r="B7" s="21" t="s">
        <v>133</v>
      </c>
    </row>
    <row r="9" spans="2:5" ht="13.05" x14ac:dyDescent="0.25">
      <c r="B9" s="83" t="s">
        <v>134</v>
      </c>
      <c r="C9" s="83" t="s">
        <v>135</v>
      </c>
      <c r="D9" s="83" t="s">
        <v>136</v>
      </c>
      <c r="E9" s="83" t="s">
        <v>137</v>
      </c>
    </row>
    <row r="10" spans="2:5" ht="12.45" x14ac:dyDescent="0.25">
      <c r="B10" s="72"/>
      <c r="C10" s="72" t="s">
        <v>138</v>
      </c>
      <c r="D10" s="72" t="s">
        <v>139</v>
      </c>
      <c r="E10" s="72" t="s">
        <v>140</v>
      </c>
    </row>
    <row r="11" spans="2:5" ht="12.75" customHeight="1" x14ac:dyDescent="0.25">
      <c r="B11" s="73">
        <v>1</v>
      </c>
      <c r="C11" s="73" t="s">
        <v>186</v>
      </c>
      <c r="D11" s="73" t="s">
        <v>191</v>
      </c>
      <c r="E11" s="82" t="s">
        <v>190</v>
      </c>
    </row>
    <row r="12" spans="2:5" ht="12.45" x14ac:dyDescent="0.25">
      <c r="B12" s="73">
        <v>2</v>
      </c>
      <c r="C12" s="73" t="s">
        <v>187</v>
      </c>
      <c r="D12" s="81"/>
      <c r="E12" s="82"/>
    </row>
    <row r="13" spans="2:5" ht="12.45" x14ac:dyDescent="0.25">
      <c r="B13" s="73">
        <v>3</v>
      </c>
      <c r="C13" s="73" t="s">
        <v>188</v>
      </c>
      <c r="D13" s="73" t="s">
        <v>189</v>
      </c>
      <c r="E13" s="73"/>
    </row>
  </sheetData>
  <hyperlinks>
    <hyperlink ref="E11" r:id="rId1" xr:uid="{31A54C9C-98B1-48F7-9987-F1031E62C5B5}"/>
  </hyperlinks>
  <pageMargins left="0.75" right="0.75" top="1" bottom="1" header="0.5" footer="0.5"/>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sheetPr>
  <dimension ref="B2:C34"/>
  <sheetViews>
    <sheetView showGridLines="0" zoomScale="85" zoomScaleNormal="85" workbookViewId="0">
      <pane ySplit="3" topLeftCell="A4" activePane="bottomLeft" state="frozen"/>
      <selection activeCell="N50" sqref="M50:N50"/>
      <selection pane="bottomLeft" activeCell="A4" sqref="A4"/>
    </sheetView>
  </sheetViews>
  <sheetFormatPr defaultColWidth="9.21875" defaultRowHeight="13.2" x14ac:dyDescent="0.25"/>
  <cols>
    <col min="1" max="1" width="2.77734375" style="2" customWidth="1"/>
    <col min="2" max="2" width="39.77734375" style="2" customWidth="1"/>
    <col min="3" max="3" width="91.77734375" style="2" customWidth="1"/>
    <col min="4" max="16384" width="9.21875" style="2"/>
  </cols>
  <sheetData>
    <row r="2" spans="2:3" s="5" customFormat="1" ht="18" x14ac:dyDescent="0.25">
      <c r="B2" s="5" t="s">
        <v>182</v>
      </c>
    </row>
    <row r="6" spans="2:3" ht="12.45" x14ac:dyDescent="0.25">
      <c r="B6" s="3"/>
    </row>
    <row r="13" spans="2:3" s="6" customFormat="1" ht="13.05" x14ac:dyDescent="0.25">
      <c r="B13" s="6" t="s">
        <v>144</v>
      </c>
    </row>
    <row r="15" spans="2:3" ht="12.45" x14ac:dyDescent="0.25">
      <c r="B15" s="8" t="s">
        <v>145</v>
      </c>
      <c r="C15" s="98">
        <v>45559</v>
      </c>
    </row>
    <row r="16" spans="2:3" ht="12.45" x14ac:dyDescent="0.25">
      <c r="B16" s="8" t="s">
        <v>146</v>
      </c>
      <c r="C16" s="99" t="s">
        <v>227</v>
      </c>
    </row>
    <row r="17" spans="2:3" ht="12.45" x14ac:dyDescent="0.25">
      <c r="B17" s="8" t="s">
        <v>147</v>
      </c>
      <c r="C17" s="99" t="s">
        <v>226</v>
      </c>
    </row>
    <row r="18" spans="2:3" ht="12.45" x14ac:dyDescent="0.25">
      <c r="B18" s="8" t="s">
        <v>148</v>
      </c>
      <c r="C18" s="99" t="s">
        <v>228</v>
      </c>
    </row>
    <row r="19" spans="2:3" ht="12.45" x14ac:dyDescent="0.25">
      <c r="B19" s="8" t="s">
        <v>149</v>
      </c>
      <c r="C19" s="99" t="s">
        <v>229</v>
      </c>
    </row>
    <row r="20" spans="2:3" ht="12.45" x14ac:dyDescent="0.25">
      <c r="B20" s="8" t="s">
        <v>118</v>
      </c>
      <c r="C20" s="107"/>
    </row>
    <row r="21" spans="2:3" ht="12.45" x14ac:dyDescent="0.25">
      <c r="B21" s="8" t="s">
        <v>119</v>
      </c>
      <c r="C21" s="107"/>
    </row>
    <row r="22" spans="2:3" ht="12.45" x14ac:dyDescent="0.25">
      <c r="B22" s="8" t="s">
        <v>150</v>
      </c>
      <c r="C22" s="108"/>
    </row>
    <row r="25" spans="2:3" s="6" customFormat="1" ht="13.05" x14ac:dyDescent="0.25">
      <c r="B25" s="6" t="s">
        <v>14</v>
      </c>
    </row>
    <row r="27" spans="2:3" ht="13.05" x14ac:dyDescent="0.25">
      <c r="B27" s="20" t="s">
        <v>118</v>
      </c>
      <c r="C27" s="20" t="s">
        <v>119</v>
      </c>
    </row>
    <row r="28" spans="2:3" x14ac:dyDescent="0.25">
      <c r="B28" s="109"/>
      <c r="C28" s="109"/>
    </row>
    <row r="30" spans="2:3" x14ac:dyDescent="0.25">
      <c r="B30" s="2" t="s">
        <v>120</v>
      </c>
    </row>
    <row r="31" spans="2:3" x14ac:dyDescent="0.25">
      <c r="B31" s="2" t="s">
        <v>121</v>
      </c>
    </row>
    <row r="32" spans="2:3" x14ac:dyDescent="0.25">
      <c r="B32" s="2" t="s">
        <v>122</v>
      </c>
    </row>
    <row r="33" spans="2:2" x14ac:dyDescent="0.25">
      <c r="B33" s="2" t="s">
        <v>123</v>
      </c>
    </row>
    <row r="34" spans="2:2" x14ac:dyDescent="0.25">
      <c r="B34" s="2" t="s">
        <v>124</v>
      </c>
    </row>
  </sheetData>
  <pageMargins left="0.75" right="0.75" top="1" bottom="1"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CC"/>
  </sheetPr>
  <dimension ref="B2:R178"/>
  <sheetViews>
    <sheetView showGridLines="0" zoomScale="85" zoomScaleNormal="85" workbookViewId="0">
      <pane xSplit="5" ySplit="15" topLeftCell="F16" activePane="bottomRight" state="frozen"/>
      <selection activeCell="N50" sqref="M50:N50"/>
      <selection pane="topRight" activeCell="N50" sqref="M50:N50"/>
      <selection pane="bottomLeft" activeCell="N50" sqref="M50:N50"/>
      <selection pane="bottomRight" activeCell="F16" sqref="F16"/>
    </sheetView>
  </sheetViews>
  <sheetFormatPr defaultColWidth="9.21875" defaultRowHeight="13.2" x14ac:dyDescent="0.25"/>
  <cols>
    <col min="1" max="1" width="2.77734375" style="2" customWidth="1"/>
    <col min="2" max="2" width="22" style="2" customWidth="1"/>
    <col min="3" max="3" width="4.21875" style="2" customWidth="1"/>
    <col min="4" max="4" width="30.44140625" style="2" customWidth="1"/>
    <col min="5" max="5" width="21.44140625" style="2" customWidth="1"/>
    <col min="6" max="6" width="2.77734375" style="2" customWidth="1"/>
    <col min="7" max="7" width="12.5546875" style="2" customWidth="1"/>
    <col min="8" max="8" width="2.77734375" style="2" customWidth="1"/>
    <col min="9" max="9" width="15.77734375" style="2" customWidth="1"/>
    <col min="10" max="10" width="2.77734375" style="2" customWidth="1"/>
    <col min="11" max="11" width="12.5546875" style="2" customWidth="1"/>
    <col min="12" max="12" width="2.77734375" style="2" customWidth="1"/>
    <col min="13" max="13" width="15.77734375" style="2" customWidth="1"/>
    <col min="14" max="14" width="2.77734375" style="2" customWidth="1"/>
    <col min="15" max="15" width="17.21875" style="2" customWidth="1"/>
    <col min="16" max="16" width="10.5546875" style="2" customWidth="1"/>
    <col min="17" max="17" width="20.5546875" style="2" bestFit="1" customWidth="1"/>
    <col min="18" max="18" width="36.21875" style="2" bestFit="1" customWidth="1"/>
    <col min="19" max="32" width="13.77734375" style="2" customWidth="1"/>
    <col min="33" max="16384" width="9.21875" style="2"/>
  </cols>
  <sheetData>
    <row r="2" spans="2:17" s="14" customFormat="1" ht="18" x14ac:dyDescent="0.25">
      <c r="B2" s="14" t="s">
        <v>192</v>
      </c>
    </row>
    <row r="4" spans="2:17" ht="13.05" x14ac:dyDescent="0.25">
      <c r="B4" s="20" t="s">
        <v>28</v>
      </c>
    </row>
    <row r="5" spans="2:17" ht="12.45" x14ac:dyDescent="0.25">
      <c r="B5" s="2" t="s">
        <v>193</v>
      </c>
    </row>
    <row r="6" spans="2:17" ht="13.05" x14ac:dyDescent="0.25">
      <c r="B6" s="20"/>
      <c r="C6" s="1"/>
      <c r="D6" s="1"/>
    </row>
    <row r="7" spans="2:17" ht="13.05" x14ac:dyDescent="0.25">
      <c r="B7" s="20" t="s">
        <v>80</v>
      </c>
      <c r="G7" s="15"/>
      <c r="P7" s="90" t="s">
        <v>175</v>
      </c>
      <c r="Q7" s="91"/>
    </row>
    <row r="8" spans="2:17" ht="12.45" x14ac:dyDescent="0.25">
      <c r="B8" s="2" t="s">
        <v>91</v>
      </c>
      <c r="D8" s="53" t="str">
        <f>'Controles ACM'!I35</f>
        <v>REKENVOLUME VOLDOET</v>
      </c>
      <c r="G8" s="15"/>
      <c r="P8" s="92" t="s">
        <v>176</v>
      </c>
      <c r="Q8" s="93" t="s">
        <v>177</v>
      </c>
    </row>
    <row r="9" spans="2:17" x14ac:dyDescent="0.25">
      <c r="B9" s="2" t="s">
        <v>76</v>
      </c>
      <c r="D9" s="53" t="str">
        <f>'Controles ACM'!I27</f>
        <v>TARIEVENVOORSTEL VOLDOET</v>
      </c>
      <c r="G9" s="15"/>
      <c r="P9" s="94" t="s">
        <v>178</v>
      </c>
      <c r="Q9" s="95" t="s">
        <v>179</v>
      </c>
    </row>
    <row r="10" spans="2:17" ht="12.45" x14ac:dyDescent="0.25">
      <c r="B10" s="2" t="s">
        <v>92</v>
      </c>
      <c r="D10" s="53">
        <f>'Controles ACM'!I25</f>
        <v>0.63713556528091431</v>
      </c>
      <c r="P10" s="2" t="s">
        <v>125</v>
      </c>
    </row>
    <row r="14" spans="2:17" s="6" customFormat="1" ht="13.05" x14ac:dyDescent="0.25">
      <c r="B14" s="6" t="s">
        <v>169</v>
      </c>
      <c r="G14" s="6" t="s">
        <v>26</v>
      </c>
      <c r="I14" s="6" t="s">
        <v>66</v>
      </c>
      <c r="K14" s="6" t="s">
        <v>26</v>
      </c>
      <c r="M14" s="6" t="s">
        <v>67</v>
      </c>
      <c r="O14" s="6" t="s">
        <v>93</v>
      </c>
    </row>
    <row r="17" spans="2:18" s="6" customFormat="1" ht="13.05" x14ac:dyDescent="0.25">
      <c r="B17" s="6" t="s">
        <v>167</v>
      </c>
    </row>
    <row r="19" spans="2:18" ht="13.05" x14ac:dyDescent="0.25">
      <c r="B19" s="20" t="s">
        <v>50</v>
      </c>
    </row>
    <row r="20" spans="2:18" ht="12.45" x14ac:dyDescent="0.25">
      <c r="B20" s="2" t="s">
        <v>51</v>
      </c>
      <c r="G20" s="2" t="s">
        <v>68</v>
      </c>
      <c r="I20" s="32">
        <v>2524370.8748670518</v>
      </c>
      <c r="K20" s="2" t="s">
        <v>69</v>
      </c>
      <c r="M20" s="75">
        <v>17.994499999999999</v>
      </c>
      <c r="O20" s="88">
        <f>'Controles ACM'!$I$47</f>
        <v>0</v>
      </c>
      <c r="R20" s="102"/>
    </row>
    <row r="21" spans="2:18" ht="12.45" x14ac:dyDescent="0.25">
      <c r="B21" s="2" t="s">
        <v>52</v>
      </c>
      <c r="G21" s="2" t="s">
        <v>68</v>
      </c>
      <c r="I21" s="33">
        <v>7874376.5576156462</v>
      </c>
      <c r="K21" s="2" t="s">
        <v>70</v>
      </c>
      <c r="M21" s="75">
        <v>34.456000000000003</v>
      </c>
      <c r="O21" s="88">
        <f>'Controles ACM'!$I$48</f>
        <v>-0.1313326552323876</v>
      </c>
      <c r="P21" s="104"/>
      <c r="R21" s="102"/>
    </row>
    <row r="22" spans="2:18" ht="12.45" x14ac:dyDescent="0.25">
      <c r="I22" s="34"/>
      <c r="O22" s="88"/>
      <c r="R22" s="102"/>
    </row>
    <row r="23" spans="2:18" ht="13.05" x14ac:dyDescent="0.25">
      <c r="B23" s="20" t="s">
        <v>53</v>
      </c>
      <c r="I23" s="34"/>
      <c r="O23" s="88"/>
      <c r="R23" s="102"/>
    </row>
    <row r="24" spans="2:18" ht="12.45" x14ac:dyDescent="0.25">
      <c r="B24" s="2" t="s">
        <v>51</v>
      </c>
      <c r="G24" s="2" t="s">
        <v>68</v>
      </c>
      <c r="I24" s="32">
        <v>8866.3311111111088</v>
      </c>
      <c r="K24" s="2" t="s">
        <v>69</v>
      </c>
      <c r="M24" s="75">
        <v>18</v>
      </c>
      <c r="O24" s="88">
        <f>'Controles ACM'!$I$47</f>
        <v>0</v>
      </c>
      <c r="R24" s="102"/>
    </row>
    <row r="25" spans="2:18" ht="12.45" x14ac:dyDescent="0.25">
      <c r="B25" s="2" t="s">
        <v>52</v>
      </c>
      <c r="G25" s="2" t="s">
        <v>68</v>
      </c>
      <c r="I25" s="33">
        <v>600697.86502657167</v>
      </c>
      <c r="K25" s="2" t="s">
        <v>70</v>
      </c>
      <c r="M25" s="75">
        <v>34.559999999999995</v>
      </c>
      <c r="O25" s="88">
        <f>'Controles ACM'!$I$48</f>
        <v>-0.1313326552323876</v>
      </c>
      <c r="R25" s="102"/>
    </row>
    <row r="26" spans="2:18" ht="13.95" x14ac:dyDescent="0.3">
      <c r="I26" s="36"/>
      <c r="O26" s="88"/>
      <c r="R26" s="102"/>
    </row>
    <row r="27" spans="2:18" ht="13.95" x14ac:dyDescent="0.3">
      <c r="B27" s="20" t="s">
        <v>54</v>
      </c>
      <c r="I27" s="36"/>
      <c r="O27" s="88"/>
      <c r="R27" s="102"/>
    </row>
    <row r="28" spans="2:18" ht="12.45" x14ac:dyDescent="0.25">
      <c r="B28" s="2" t="s">
        <v>51</v>
      </c>
      <c r="G28" s="2" t="s">
        <v>68</v>
      </c>
      <c r="I28" s="32">
        <v>2882.3599999999992</v>
      </c>
      <c r="K28" s="2" t="s">
        <v>69</v>
      </c>
      <c r="M28" s="75">
        <v>900</v>
      </c>
      <c r="O28" s="88">
        <f>'Controles ACM'!$I$49</f>
        <v>-0.11561828352025583</v>
      </c>
      <c r="R28" s="102"/>
    </row>
    <row r="29" spans="2:18" ht="12.45" x14ac:dyDescent="0.25">
      <c r="B29" s="2" t="s">
        <v>55</v>
      </c>
      <c r="G29" s="2" t="s">
        <v>68</v>
      </c>
      <c r="I29" s="35">
        <v>269154.14666666667</v>
      </c>
      <c r="K29" s="2" t="s">
        <v>70</v>
      </c>
      <c r="M29" s="75">
        <v>24.12</v>
      </c>
      <c r="O29" s="88">
        <f>'Controles ACM'!$I$49</f>
        <v>-0.11561828352025583</v>
      </c>
      <c r="R29" s="102"/>
    </row>
    <row r="30" spans="2:18" ht="12.45" x14ac:dyDescent="0.25">
      <c r="B30" s="2" t="s">
        <v>56</v>
      </c>
      <c r="G30" s="2" t="s">
        <v>68</v>
      </c>
      <c r="I30" s="35">
        <v>498818.40444444446</v>
      </c>
      <c r="K30" s="2" t="s">
        <v>70</v>
      </c>
      <c r="M30" s="75">
        <v>24.12</v>
      </c>
      <c r="O30" s="88">
        <f>'Controles ACM'!$I$49</f>
        <v>-0.11561828352025583</v>
      </c>
      <c r="R30" s="102"/>
    </row>
    <row r="31" spans="2:18" ht="12.45" x14ac:dyDescent="0.25">
      <c r="B31" s="2" t="s">
        <v>57</v>
      </c>
      <c r="G31" s="2" t="s">
        <v>68</v>
      </c>
      <c r="I31" s="33">
        <v>0</v>
      </c>
      <c r="K31" s="2" t="s">
        <v>70</v>
      </c>
      <c r="M31" s="75"/>
      <c r="O31" s="88">
        <f>'Controles ACM'!$I$49</f>
        <v>-0.11561828352025583</v>
      </c>
      <c r="R31" s="102"/>
    </row>
    <row r="32" spans="2:18" ht="12.45" x14ac:dyDescent="0.25">
      <c r="O32" s="88"/>
      <c r="R32" s="102"/>
    </row>
    <row r="33" spans="2:18" ht="12.45" x14ac:dyDescent="0.25">
      <c r="M33" s="103"/>
      <c r="O33" s="88"/>
      <c r="Q33" s="103"/>
      <c r="R33" s="102"/>
    </row>
    <row r="34" spans="2:18" ht="12.45" x14ac:dyDescent="0.25">
      <c r="O34" s="88"/>
    </row>
    <row r="35" spans="2:18" ht="12.45" x14ac:dyDescent="0.25">
      <c r="O35" s="88"/>
    </row>
    <row r="36" spans="2:18" s="6" customFormat="1" ht="13.05" x14ac:dyDescent="0.25">
      <c r="B36" s="6" t="s">
        <v>168</v>
      </c>
      <c r="O36" s="89"/>
    </row>
    <row r="37" spans="2:18" ht="12.45" x14ac:dyDescent="0.25">
      <c r="O37" s="88"/>
    </row>
    <row r="38" spans="2:18" ht="13.05" x14ac:dyDescent="0.25">
      <c r="B38" s="20" t="s">
        <v>58</v>
      </c>
      <c r="O38" s="88"/>
    </row>
    <row r="39" spans="2:18" ht="12.45" x14ac:dyDescent="0.25">
      <c r="O39" s="88"/>
    </row>
    <row r="40" spans="2:18" ht="13.05" x14ac:dyDescent="0.25">
      <c r="B40" s="20" t="s">
        <v>154</v>
      </c>
      <c r="O40" s="88"/>
    </row>
    <row r="41" spans="2:18" ht="12.45" x14ac:dyDescent="0.25">
      <c r="B41" s="2" t="s">
        <v>59</v>
      </c>
      <c r="G41" s="2" t="s">
        <v>68</v>
      </c>
      <c r="I41" s="32">
        <v>2483722.1559493248</v>
      </c>
      <c r="K41" s="31" t="s">
        <v>71</v>
      </c>
      <c r="M41" s="75">
        <v>49.472200000000001</v>
      </c>
      <c r="O41" s="88">
        <f>'Controles ACM'!$I$59</f>
        <v>0.2022478453897778</v>
      </c>
      <c r="R41" s="87"/>
    </row>
    <row r="42" spans="2:18" ht="12.45" x14ac:dyDescent="0.25">
      <c r="B42" s="2" t="s">
        <v>60</v>
      </c>
      <c r="G42" s="2" t="s">
        <v>68</v>
      </c>
      <c r="I42" s="35">
        <v>11857.387227957443</v>
      </c>
      <c r="K42" s="31" t="s">
        <v>71</v>
      </c>
      <c r="M42" s="75">
        <v>93.951099999999997</v>
      </c>
      <c r="O42" s="88">
        <f>'Controles ACM'!$I$59</f>
        <v>0.2022478453897778</v>
      </c>
      <c r="R42" s="87"/>
    </row>
    <row r="43" spans="2:18" ht="12.45" x14ac:dyDescent="0.25">
      <c r="B43" s="2" t="s">
        <v>61</v>
      </c>
      <c r="G43" s="2" t="s">
        <v>68</v>
      </c>
      <c r="I43" s="35">
        <v>20497.696622920776</v>
      </c>
      <c r="K43" s="31" t="s">
        <v>71</v>
      </c>
      <c r="M43" s="75">
        <v>93.951099999999997</v>
      </c>
      <c r="O43" s="88">
        <f>'Controles ACM'!$I$59</f>
        <v>0.2022478453897778</v>
      </c>
      <c r="R43" s="87"/>
    </row>
    <row r="44" spans="2:18" ht="12.45" x14ac:dyDescent="0.25">
      <c r="B44" s="2" t="s">
        <v>62</v>
      </c>
      <c r="G44" s="2" t="s">
        <v>68</v>
      </c>
      <c r="I44" s="33">
        <v>8293.6350668486411</v>
      </c>
      <c r="K44" s="31" t="s">
        <v>71</v>
      </c>
      <c r="M44" s="75">
        <v>144.97809999999998</v>
      </c>
      <c r="O44" s="88">
        <f>'Controles ACM'!$I$59</f>
        <v>0.2022478453897778</v>
      </c>
      <c r="R44" s="87"/>
    </row>
    <row r="45" spans="2:18" ht="12.45" x14ac:dyDescent="0.25">
      <c r="I45" s="34"/>
      <c r="K45" s="31"/>
      <c r="M45" s="76"/>
      <c r="O45" s="88"/>
      <c r="R45" s="87"/>
    </row>
    <row r="46" spans="2:18" ht="13.05" x14ac:dyDescent="0.25">
      <c r="B46" s="20" t="s">
        <v>155</v>
      </c>
      <c r="I46" s="34"/>
      <c r="K46" s="31"/>
      <c r="M46" s="76"/>
      <c r="O46" s="88"/>
      <c r="R46" s="87"/>
    </row>
    <row r="47" spans="2:18" ht="12.45" x14ac:dyDescent="0.25">
      <c r="B47" s="2" t="s">
        <v>59</v>
      </c>
      <c r="G47" s="2" t="s">
        <v>68</v>
      </c>
      <c r="I47" s="32">
        <v>0</v>
      </c>
      <c r="K47" s="31" t="s">
        <v>71</v>
      </c>
      <c r="M47" s="75"/>
      <c r="O47" s="88">
        <f>'Controles ACM'!$I$59</f>
        <v>0.2022478453897778</v>
      </c>
      <c r="R47" s="87"/>
    </row>
    <row r="48" spans="2:18" ht="12.45" x14ac:dyDescent="0.25">
      <c r="B48" s="2" t="s">
        <v>60</v>
      </c>
      <c r="G48" s="2" t="s">
        <v>68</v>
      </c>
      <c r="I48" s="35">
        <v>0</v>
      </c>
      <c r="K48" s="31" t="s">
        <v>71</v>
      </c>
      <c r="M48" s="75"/>
      <c r="O48" s="88">
        <f>'Controles ACM'!$I$59</f>
        <v>0.2022478453897778</v>
      </c>
      <c r="R48" s="87"/>
    </row>
    <row r="49" spans="2:18" ht="12.45" x14ac:dyDescent="0.25">
      <c r="B49" s="2" t="s">
        <v>61</v>
      </c>
      <c r="G49" s="2" t="s">
        <v>68</v>
      </c>
      <c r="I49" s="35">
        <v>0</v>
      </c>
      <c r="K49" s="31" t="s">
        <v>71</v>
      </c>
      <c r="M49" s="75"/>
      <c r="O49" s="88">
        <f>'Controles ACM'!$I$59</f>
        <v>0.2022478453897778</v>
      </c>
      <c r="R49" s="87"/>
    </row>
    <row r="50" spans="2:18" ht="12.45" x14ac:dyDescent="0.25">
      <c r="B50" s="2" t="s">
        <v>62</v>
      </c>
      <c r="G50" s="2" t="s">
        <v>68</v>
      </c>
      <c r="I50" s="33">
        <v>0</v>
      </c>
      <c r="K50" s="31" t="s">
        <v>71</v>
      </c>
      <c r="M50" s="75"/>
      <c r="O50" s="88">
        <f>'Controles ACM'!$I$59</f>
        <v>0.2022478453897778</v>
      </c>
      <c r="R50" s="87"/>
    </row>
    <row r="51" spans="2:18" ht="12.45" x14ac:dyDescent="0.25">
      <c r="I51" s="34"/>
      <c r="K51" s="31"/>
      <c r="M51" s="34"/>
      <c r="O51" s="88"/>
      <c r="R51" s="87"/>
    </row>
    <row r="52" spans="2:18" ht="12.45" x14ac:dyDescent="0.25">
      <c r="I52" s="34"/>
      <c r="K52" s="31"/>
      <c r="M52" s="34"/>
      <c r="O52" s="88"/>
      <c r="R52" s="87"/>
    </row>
    <row r="53" spans="2:18" ht="13.05" x14ac:dyDescent="0.25">
      <c r="B53" s="20" t="s">
        <v>63</v>
      </c>
      <c r="I53" s="34"/>
      <c r="K53" s="31"/>
      <c r="M53" s="34"/>
      <c r="O53" s="88"/>
      <c r="R53" s="87"/>
    </row>
    <row r="54" spans="2:18" ht="12.45" x14ac:dyDescent="0.25">
      <c r="I54" s="34"/>
      <c r="K54" s="31"/>
      <c r="M54" s="34"/>
      <c r="O54" s="88"/>
      <c r="R54" s="87"/>
    </row>
    <row r="55" spans="2:18" ht="13.05" x14ac:dyDescent="0.25">
      <c r="B55" s="20" t="s">
        <v>156</v>
      </c>
      <c r="I55" s="34"/>
      <c r="K55" s="31"/>
      <c r="M55" s="34"/>
      <c r="O55" s="88"/>
      <c r="R55" s="87"/>
    </row>
    <row r="56" spans="2:18" x14ac:dyDescent="0.25">
      <c r="B56" s="2" t="s">
        <v>157</v>
      </c>
      <c r="G56" s="2" t="s">
        <v>68</v>
      </c>
      <c r="I56" s="32">
        <v>6603.6820720567166</v>
      </c>
      <c r="K56" s="31" t="s">
        <v>71</v>
      </c>
      <c r="M56" s="75">
        <v>779.40000000000009</v>
      </c>
      <c r="O56" s="88">
        <f>'Controles ACM'!$I$59</f>
        <v>0.2022478453897778</v>
      </c>
      <c r="R56" s="87"/>
    </row>
    <row r="57" spans="2:18" x14ac:dyDescent="0.25">
      <c r="B57" s="2" t="s">
        <v>158</v>
      </c>
      <c r="G57" s="2" t="s">
        <v>68</v>
      </c>
      <c r="I57" s="35">
        <v>2313.0636075727598</v>
      </c>
      <c r="K57" s="31" t="s">
        <v>71</v>
      </c>
      <c r="M57" s="75">
        <v>863.04</v>
      </c>
      <c r="O57" s="88">
        <f>'Controles ACM'!$I$59</f>
        <v>0.2022478453897778</v>
      </c>
      <c r="R57" s="87"/>
    </row>
    <row r="58" spans="2:18" x14ac:dyDescent="0.25">
      <c r="B58" s="2" t="s">
        <v>159</v>
      </c>
      <c r="G58" s="2" t="s">
        <v>68</v>
      </c>
      <c r="I58" s="33">
        <v>49.071148137148434</v>
      </c>
      <c r="K58" s="31" t="s">
        <v>71</v>
      </c>
      <c r="M58" s="75">
        <v>863.04</v>
      </c>
      <c r="O58" s="88">
        <f>'Controles ACM'!$I$59</f>
        <v>0.2022478453897778</v>
      </c>
      <c r="R58" s="87"/>
    </row>
    <row r="59" spans="2:18" ht="12.45" x14ac:dyDescent="0.25">
      <c r="I59" s="34"/>
      <c r="K59" s="31"/>
      <c r="O59" s="88"/>
      <c r="R59" s="87"/>
    </row>
    <row r="60" spans="2:18" ht="13.05" x14ac:dyDescent="0.25">
      <c r="B60" s="20" t="s">
        <v>160</v>
      </c>
      <c r="I60" s="34"/>
      <c r="K60" s="31"/>
      <c r="M60" s="34"/>
      <c r="O60" s="88"/>
      <c r="R60" s="87"/>
    </row>
    <row r="61" spans="2:18" x14ac:dyDescent="0.25">
      <c r="B61" s="2" t="s">
        <v>157</v>
      </c>
      <c r="G61" s="2" t="s">
        <v>68</v>
      </c>
      <c r="I61" s="32">
        <v>114.14107362403017</v>
      </c>
      <c r="K61" s="31" t="s">
        <v>71</v>
      </c>
      <c r="M61" s="75">
        <v>779.16</v>
      </c>
      <c r="O61" s="88">
        <f>'Controles ACM'!$I$59</f>
        <v>0.2022478453897778</v>
      </c>
      <c r="R61" s="87"/>
    </row>
    <row r="62" spans="2:18" x14ac:dyDescent="0.25">
      <c r="B62" s="2" t="s">
        <v>158</v>
      </c>
      <c r="G62" s="2" t="s">
        <v>68</v>
      </c>
      <c r="I62" s="35">
        <v>28.225750213457967</v>
      </c>
      <c r="K62" s="31" t="s">
        <v>71</v>
      </c>
      <c r="M62" s="75">
        <v>794.88000000000011</v>
      </c>
      <c r="O62" s="88">
        <f>'Controles ACM'!$I$59</f>
        <v>0.2022478453897778</v>
      </c>
      <c r="R62" s="87"/>
    </row>
    <row r="63" spans="2:18" x14ac:dyDescent="0.25">
      <c r="B63" s="2" t="s">
        <v>159</v>
      </c>
      <c r="G63" s="2" t="s">
        <v>68</v>
      </c>
      <c r="I63" s="33">
        <v>0.62406235564250967</v>
      </c>
      <c r="K63" s="31" t="s">
        <v>71</v>
      </c>
      <c r="M63" s="75">
        <v>761.40000000000009</v>
      </c>
      <c r="O63" s="88">
        <f>'Controles ACM'!$I$59</f>
        <v>0.2022478453897778</v>
      </c>
      <c r="R63" s="87"/>
    </row>
    <row r="64" spans="2:18" ht="12.45" x14ac:dyDescent="0.25">
      <c r="I64" s="34"/>
      <c r="K64" s="31"/>
      <c r="O64" s="88"/>
      <c r="R64" s="87"/>
    </row>
    <row r="65" spans="2:18" ht="13.05" x14ac:dyDescent="0.25">
      <c r="B65" s="20" t="s">
        <v>161</v>
      </c>
      <c r="I65" s="34"/>
      <c r="K65" s="31"/>
      <c r="M65" s="34"/>
      <c r="O65" s="88"/>
      <c r="R65" s="87"/>
    </row>
    <row r="66" spans="2:18" x14ac:dyDescent="0.25">
      <c r="B66" s="2" t="s">
        <v>157</v>
      </c>
      <c r="G66" s="2" t="s">
        <v>68</v>
      </c>
      <c r="I66" s="32">
        <v>614.19879177824168</v>
      </c>
      <c r="K66" s="31" t="s">
        <v>71</v>
      </c>
      <c r="M66" s="75">
        <v>1548.6</v>
      </c>
      <c r="O66" s="88">
        <f>'Controles ACM'!$I$59</f>
        <v>0.2022478453897778</v>
      </c>
      <c r="R66" s="87"/>
    </row>
    <row r="67" spans="2:18" x14ac:dyDescent="0.25">
      <c r="B67" s="2" t="s">
        <v>158</v>
      </c>
      <c r="G67" s="2" t="s">
        <v>68</v>
      </c>
      <c r="I67" s="35">
        <v>1288.5741781336174</v>
      </c>
      <c r="K67" s="31" t="s">
        <v>71</v>
      </c>
      <c r="M67" s="75">
        <v>1560.3600000000001</v>
      </c>
      <c r="O67" s="88">
        <f>'Controles ACM'!$I$59</f>
        <v>0.2022478453897778</v>
      </c>
      <c r="R67" s="87"/>
    </row>
    <row r="68" spans="2:18" x14ac:dyDescent="0.25">
      <c r="B68" s="2" t="s">
        <v>162</v>
      </c>
      <c r="G68" s="2" t="s">
        <v>68</v>
      </c>
      <c r="I68" s="33">
        <v>549.0149509673289</v>
      </c>
      <c r="K68" s="31" t="s">
        <v>71</v>
      </c>
      <c r="M68" s="75">
        <v>1568.52</v>
      </c>
      <c r="O68" s="88">
        <f>'Controles ACM'!$I$59</f>
        <v>0.2022478453897778</v>
      </c>
      <c r="R68" s="87"/>
    </row>
    <row r="69" spans="2:18" ht="12.45" x14ac:dyDescent="0.25">
      <c r="I69" s="34"/>
      <c r="K69" s="31"/>
      <c r="O69" s="88"/>
      <c r="R69" s="87"/>
    </row>
    <row r="70" spans="2:18" ht="13.05" x14ac:dyDescent="0.25">
      <c r="B70" s="20" t="s">
        <v>163</v>
      </c>
      <c r="I70" s="34"/>
      <c r="K70" s="31"/>
      <c r="M70" s="34"/>
      <c r="O70" s="88"/>
      <c r="R70" s="87"/>
    </row>
    <row r="71" spans="2:18" x14ac:dyDescent="0.25">
      <c r="B71" s="2" t="s">
        <v>157</v>
      </c>
      <c r="G71" s="2" t="s">
        <v>68</v>
      </c>
      <c r="I71" s="32">
        <v>3.9464212553638665</v>
      </c>
      <c r="K71" s="31" t="s">
        <v>71</v>
      </c>
      <c r="M71" s="75">
        <v>1330.44</v>
      </c>
      <c r="O71" s="88">
        <f>'Controles ACM'!$I$59</f>
        <v>0.2022478453897778</v>
      </c>
      <c r="R71" s="87"/>
    </row>
    <row r="72" spans="2:18" x14ac:dyDescent="0.25">
      <c r="B72" s="2" t="s">
        <v>158</v>
      </c>
      <c r="G72" s="2" t="s">
        <v>68</v>
      </c>
      <c r="I72" s="35">
        <v>42.430606596045806</v>
      </c>
      <c r="K72" s="31" t="s">
        <v>71</v>
      </c>
      <c r="M72" s="75">
        <v>1375.32</v>
      </c>
      <c r="O72" s="88">
        <f>'Controles ACM'!$I$59</f>
        <v>0.2022478453897778</v>
      </c>
      <c r="R72" s="87"/>
    </row>
    <row r="73" spans="2:18" x14ac:dyDescent="0.25">
      <c r="B73" s="2" t="s">
        <v>162</v>
      </c>
      <c r="G73" s="2" t="s">
        <v>68</v>
      </c>
      <c r="I73" s="33">
        <v>54.376347101948618</v>
      </c>
      <c r="K73" s="31" t="s">
        <v>71</v>
      </c>
      <c r="M73" s="75">
        <v>1401.24</v>
      </c>
      <c r="O73" s="88">
        <f>'Controles ACM'!$I$59</f>
        <v>0.2022478453897778</v>
      </c>
      <c r="R73" s="87"/>
    </row>
    <row r="74" spans="2:18" ht="12.45" x14ac:dyDescent="0.25">
      <c r="I74" s="34"/>
      <c r="K74" s="31"/>
      <c r="M74" s="34"/>
      <c r="O74" s="88"/>
      <c r="R74" s="87"/>
    </row>
    <row r="75" spans="2:18" ht="12.45" x14ac:dyDescent="0.25">
      <c r="I75" s="34"/>
      <c r="K75" s="31"/>
      <c r="M75" s="34"/>
      <c r="O75" s="88"/>
      <c r="Q75" s="103"/>
      <c r="R75" s="87"/>
    </row>
    <row r="76" spans="2:18" ht="13.05" x14ac:dyDescent="0.25">
      <c r="B76" s="20" t="s">
        <v>64</v>
      </c>
      <c r="I76" s="34"/>
      <c r="K76" s="31"/>
      <c r="M76" s="34"/>
      <c r="O76" s="105"/>
      <c r="R76" s="87"/>
    </row>
    <row r="77" spans="2:18" ht="12.45" x14ac:dyDescent="0.25">
      <c r="I77" s="34"/>
      <c r="K77" s="31"/>
      <c r="M77" s="34"/>
      <c r="O77" s="106"/>
      <c r="R77" s="87"/>
    </row>
    <row r="78" spans="2:18" ht="13.05" x14ac:dyDescent="0.25">
      <c r="B78" s="20" t="s">
        <v>154</v>
      </c>
      <c r="I78" s="34"/>
      <c r="K78" s="31"/>
      <c r="M78" s="34"/>
      <c r="O78" s="88"/>
      <c r="R78" s="87"/>
    </row>
    <row r="79" spans="2:18" ht="12.45" x14ac:dyDescent="0.25">
      <c r="B79" s="2" t="s">
        <v>59</v>
      </c>
      <c r="G79" s="2" t="s">
        <v>68</v>
      </c>
      <c r="I79" s="32">
        <v>10901.156203169739</v>
      </c>
      <c r="K79" s="31" t="s">
        <v>71</v>
      </c>
      <c r="M79" s="74">
        <v>1085</v>
      </c>
      <c r="O79" s="88">
        <f>'Controles ACM'!$I$60</f>
        <v>7.1577427703306329E-2</v>
      </c>
      <c r="R79" s="87"/>
    </row>
    <row r="80" spans="2:18" ht="12.45" x14ac:dyDescent="0.25">
      <c r="B80" s="2" t="s">
        <v>60</v>
      </c>
      <c r="G80" s="2" t="s">
        <v>68</v>
      </c>
      <c r="I80" s="35">
        <v>36.627384109226696</v>
      </c>
      <c r="K80" s="31" t="s">
        <v>71</v>
      </c>
      <c r="M80" s="74">
        <f>1975+1</f>
        <v>1976</v>
      </c>
      <c r="O80" s="88">
        <f>'Controles ACM'!$I$60</f>
        <v>7.1577427703306329E-2</v>
      </c>
      <c r="R80" s="87"/>
    </row>
    <row r="81" spans="2:18" ht="12.45" x14ac:dyDescent="0.25">
      <c r="B81" s="2" t="s">
        <v>61</v>
      </c>
      <c r="G81" s="2" t="s">
        <v>68</v>
      </c>
      <c r="I81" s="35">
        <v>49.404378565933676</v>
      </c>
      <c r="K81" s="31" t="s">
        <v>71</v>
      </c>
      <c r="M81" s="74">
        <f>M80</f>
        <v>1976</v>
      </c>
      <c r="O81" s="88">
        <f>'Controles ACM'!$I$60</f>
        <v>7.1577427703306329E-2</v>
      </c>
      <c r="R81" s="87"/>
    </row>
    <row r="82" spans="2:18" ht="12.45" x14ac:dyDescent="0.25">
      <c r="B82" s="2" t="s">
        <v>62</v>
      </c>
      <c r="G82" s="2" t="s">
        <v>68</v>
      </c>
      <c r="I82" s="33">
        <v>32.368385956991034</v>
      </c>
      <c r="K82" s="31" t="s">
        <v>71</v>
      </c>
      <c r="M82" s="74">
        <v>2930</v>
      </c>
      <c r="O82" s="88">
        <f>'Controles ACM'!$I$60</f>
        <v>7.1577427703306329E-2</v>
      </c>
      <c r="R82" s="87"/>
    </row>
    <row r="83" spans="2:18" ht="12.45" x14ac:dyDescent="0.25">
      <c r="I83" s="34"/>
      <c r="K83" s="31"/>
      <c r="M83" s="34"/>
      <c r="O83" s="88"/>
      <c r="R83" s="87"/>
    </row>
    <row r="84" spans="2:18" ht="13.05" x14ac:dyDescent="0.25">
      <c r="B84" s="20" t="s">
        <v>155</v>
      </c>
      <c r="I84" s="34"/>
      <c r="K84" s="31"/>
      <c r="M84" s="34"/>
      <c r="O84" s="88"/>
      <c r="R84" s="87"/>
    </row>
    <row r="85" spans="2:18" ht="12.45" x14ac:dyDescent="0.25">
      <c r="B85" s="2" t="s">
        <v>59</v>
      </c>
      <c r="G85" s="2" t="s">
        <v>68</v>
      </c>
      <c r="I85" s="32">
        <v>0</v>
      </c>
      <c r="K85" s="31" t="s">
        <v>71</v>
      </c>
      <c r="M85" s="74"/>
      <c r="O85" s="88">
        <f>'Controles ACM'!$I$60</f>
        <v>7.1577427703306329E-2</v>
      </c>
      <c r="R85" s="87"/>
    </row>
    <row r="86" spans="2:18" ht="12.45" x14ac:dyDescent="0.25">
      <c r="B86" s="2" t="s">
        <v>60</v>
      </c>
      <c r="G86" s="2" t="s">
        <v>68</v>
      </c>
      <c r="I86" s="35">
        <v>0</v>
      </c>
      <c r="K86" s="31" t="s">
        <v>71</v>
      </c>
      <c r="M86" s="74"/>
      <c r="O86" s="88">
        <f>'Controles ACM'!$I$60</f>
        <v>7.1577427703306329E-2</v>
      </c>
      <c r="R86" s="87"/>
    </row>
    <row r="87" spans="2:18" ht="12.45" x14ac:dyDescent="0.25">
      <c r="B87" s="2" t="s">
        <v>61</v>
      </c>
      <c r="G87" s="2" t="s">
        <v>68</v>
      </c>
      <c r="I87" s="35">
        <v>0</v>
      </c>
      <c r="K87" s="31" t="s">
        <v>71</v>
      </c>
      <c r="M87" s="74"/>
      <c r="O87" s="88">
        <f>'Controles ACM'!$I$60</f>
        <v>7.1577427703306329E-2</v>
      </c>
      <c r="R87" s="87"/>
    </row>
    <row r="88" spans="2:18" ht="12.45" x14ac:dyDescent="0.25">
      <c r="B88" s="2" t="s">
        <v>62</v>
      </c>
      <c r="G88" s="2" t="s">
        <v>68</v>
      </c>
      <c r="I88" s="33">
        <v>0</v>
      </c>
      <c r="K88" s="31" t="s">
        <v>71</v>
      </c>
      <c r="M88" s="74"/>
      <c r="O88" s="88">
        <f>'Controles ACM'!$I$60</f>
        <v>7.1577427703306329E-2</v>
      </c>
      <c r="R88" s="87"/>
    </row>
    <row r="89" spans="2:18" ht="12.45" x14ac:dyDescent="0.25">
      <c r="I89" s="34"/>
      <c r="K89" s="31"/>
      <c r="M89" s="34"/>
      <c r="O89" s="88"/>
      <c r="R89" s="87"/>
    </row>
    <row r="90" spans="2:18" ht="12.45" x14ac:dyDescent="0.25">
      <c r="I90" s="34"/>
      <c r="K90" s="31"/>
      <c r="M90" s="34"/>
      <c r="O90" s="88"/>
      <c r="R90" s="87"/>
    </row>
    <row r="91" spans="2:18" ht="13.05" x14ac:dyDescent="0.25">
      <c r="B91" s="20" t="s">
        <v>65</v>
      </c>
      <c r="I91" s="34"/>
      <c r="K91" s="31"/>
      <c r="M91" s="34"/>
      <c r="O91" s="88"/>
      <c r="R91" s="87"/>
    </row>
    <row r="92" spans="2:18" ht="12.45" x14ac:dyDescent="0.25">
      <c r="I92" s="34"/>
      <c r="K92" s="31"/>
      <c r="M92" s="34"/>
      <c r="O92" s="88"/>
      <c r="R92" s="87"/>
    </row>
    <row r="93" spans="2:18" ht="13.05" x14ac:dyDescent="0.25">
      <c r="B93" s="20" t="s">
        <v>154</v>
      </c>
      <c r="I93" s="34"/>
      <c r="K93" s="31"/>
      <c r="M93" s="34"/>
      <c r="O93" s="88"/>
      <c r="R93" s="87"/>
    </row>
    <row r="94" spans="2:18" ht="12.45" x14ac:dyDescent="0.25">
      <c r="B94" s="2" t="s">
        <v>59</v>
      </c>
      <c r="G94" s="2" t="s">
        <v>68</v>
      </c>
      <c r="I94" s="32">
        <v>3797.3810947187635</v>
      </c>
      <c r="K94" s="31" t="s">
        <v>72</v>
      </c>
      <c r="M94" s="74">
        <v>43.2</v>
      </c>
      <c r="O94" s="88">
        <f>'Controles ACM'!$I$60</f>
        <v>7.1577427703306329E-2</v>
      </c>
      <c r="R94" s="87"/>
    </row>
    <row r="95" spans="2:18" ht="12.45" x14ac:dyDescent="0.25">
      <c r="B95" s="2" t="s">
        <v>60</v>
      </c>
      <c r="G95" s="2" t="s">
        <v>68</v>
      </c>
      <c r="I95" s="35">
        <v>218.97378557386605</v>
      </c>
      <c r="K95" s="31" t="s">
        <v>72</v>
      </c>
      <c r="M95" s="74">
        <f>50.6+0.4</f>
        <v>51</v>
      </c>
      <c r="O95" s="88">
        <f>'Controles ACM'!$I$60</f>
        <v>7.1577427703306329E-2</v>
      </c>
      <c r="R95" s="87"/>
    </row>
    <row r="96" spans="2:18" ht="12.45" x14ac:dyDescent="0.25">
      <c r="B96" s="2" t="s">
        <v>61</v>
      </c>
      <c r="G96" s="2" t="s">
        <v>68</v>
      </c>
      <c r="I96" s="35">
        <v>295.35998984381933</v>
      </c>
      <c r="K96" s="31" t="s">
        <v>72</v>
      </c>
      <c r="M96" s="74">
        <f>M95</f>
        <v>51</v>
      </c>
      <c r="O96" s="88">
        <f>'Controles ACM'!$I$60</f>
        <v>7.1577427703306329E-2</v>
      </c>
      <c r="R96" s="87"/>
    </row>
    <row r="97" spans="2:18" ht="12.45" x14ac:dyDescent="0.25">
      <c r="B97" s="2" t="s">
        <v>62</v>
      </c>
      <c r="G97" s="2" t="s">
        <v>68</v>
      </c>
      <c r="I97" s="33">
        <v>193.51171748388165</v>
      </c>
      <c r="K97" s="31" t="s">
        <v>72</v>
      </c>
      <c r="M97" s="74">
        <f>M95</f>
        <v>51</v>
      </c>
      <c r="O97" s="88">
        <f>'Controles ACM'!$I$60</f>
        <v>7.1577427703306329E-2</v>
      </c>
      <c r="R97" s="87"/>
    </row>
    <row r="98" spans="2:18" ht="12.45" x14ac:dyDescent="0.25">
      <c r="I98" s="34"/>
      <c r="K98" s="31"/>
      <c r="M98" s="34"/>
      <c r="O98" s="88"/>
      <c r="R98" s="87"/>
    </row>
    <row r="99" spans="2:18" ht="13.05" x14ac:dyDescent="0.25">
      <c r="B99" s="20" t="s">
        <v>155</v>
      </c>
      <c r="I99" s="34"/>
      <c r="K99" s="31"/>
      <c r="M99" s="34"/>
      <c r="O99" s="88"/>
      <c r="R99" s="87"/>
    </row>
    <row r="100" spans="2:18" ht="12.45" x14ac:dyDescent="0.25">
      <c r="B100" s="2" t="s">
        <v>59</v>
      </c>
      <c r="G100" s="2" t="s">
        <v>68</v>
      </c>
      <c r="I100" s="32">
        <v>0</v>
      </c>
      <c r="K100" s="31" t="s">
        <v>72</v>
      </c>
      <c r="M100" s="74"/>
      <c r="O100" s="88">
        <f>'Controles ACM'!$I$60</f>
        <v>7.1577427703306329E-2</v>
      </c>
      <c r="R100" s="87"/>
    </row>
    <row r="101" spans="2:18" ht="12.45" x14ac:dyDescent="0.25">
      <c r="B101" s="2" t="s">
        <v>60</v>
      </c>
      <c r="G101" s="2" t="s">
        <v>68</v>
      </c>
      <c r="I101" s="35">
        <v>0</v>
      </c>
      <c r="K101" s="31" t="s">
        <v>72</v>
      </c>
      <c r="M101" s="74"/>
      <c r="O101" s="88">
        <f>'Controles ACM'!$I$60</f>
        <v>7.1577427703306329E-2</v>
      </c>
      <c r="R101" s="87"/>
    </row>
    <row r="102" spans="2:18" ht="12.45" x14ac:dyDescent="0.25">
      <c r="B102" s="2" t="s">
        <v>61</v>
      </c>
      <c r="G102" s="2" t="s">
        <v>68</v>
      </c>
      <c r="I102" s="35">
        <v>0</v>
      </c>
      <c r="K102" s="31" t="s">
        <v>72</v>
      </c>
      <c r="M102" s="74"/>
      <c r="O102" s="88">
        <f>'Controles ACM'!$I$60</f>
        <v>7.1577427703306329E-2</v>
      </c>
      <c r="R102" s="87"/>
    </row>
    <row r="103" spans="2:18" ht="12.45" x14ac:dyDescent="0.25">
      <c r="B103" s="2" t="s">
        <v>62</v>
      </c>
      <c r="G103" s="2" t="s">
        <v>68</v>
      </c>
      <c r="I103" s="33">
        <v>0</v>
      </c>
      <c r="K103" s="31" t="s">
        <v>72</v>
      </c>
      <c r="M103" s="74"/>
      <c r="O103" s="88">
        <f>'Controles ACM'!$I$60</f>
        <v>7.1577427703306329E-2</v>
      </c>
      <c r="R103" s="87"/>
    </row>
    <row r="104" spans="2:18" ht="12.45" x14ac:dyDescent="0.25">
      <c r="I104" s="34"/>
      <c r="K104" s="31"/>
      <c r="M104" s="34"/>
      <c r="O104" s="88"/>
      <c r="R104" s="87"/>
    </row>
    <row r="105" spans="2:18" ht="12.45" x14ac:dyDescent="0.25">
      <c r="I105" s="34"/>
      <c r="K105" s="31"/>
      <c r="M105" s="34"/>
      <c r="O105" s="88"/>
      <c r="R105" s="87"/>
    </row>
    <row r="106" spans="2:18" x14ac:dyDescent="0.25">
      <c r="B106" s="20" t="s">
        <v>164</v>
      </c>
      <c r="I106" s="34"/>
      <c r="K106" s="31"/>
      <c r="M106" s="34"/>
      <c r="O106" s="88"/>
      <c r="R106" s="87"/>
    </row>
    <row r="107" spans="2:18" ht="12.45" x14ac:dyDescent="0.25">
      <c r="I107" s="34"/>
      <c r="K107" s="31"/>
      <c r="M107" s="34"/>
      <c r="O107" s="88"/>
      <c r="R107" s="87"/>
    </row>
    <row r="108" spans="2:18" ht="13.05" x14ac:dyDescent="0.25">
      <c r="B108" s="20" t="s">
        <v>156</v>
      </c>
      <c r="I108" s="34"/>
      <c r="K108" s="31"/>
      <c r="M108" s="34"/>
      <c r="O108" s="88"/>
      <c r="R108" s="87"/>
    </row>
    <row r="109" spans="2:18" x14ac:dyDescent="0.25">
      <c r="B109" s="2" t="s">
        <v>157</v>
      </c>
      <c r="G109" s="2" t="s">
        <v>68</v>
      </c>
      <c r="I109" s="32">
        <v>24.620325605788363</v>
      </c>
      <c r="K109" s="31" t="s">
        <v>71</v>
      </c>
      <c r="M109" s="74">
        <v>16680</v>
      </c>
      <c r="O109" s="88">
        <f>'Controles ACM'!$I$60</f>
        <v>7.1577427703306329E-2</v>
      </c>
      <c r="R109" s="87"/>
    </row>
    <row r="110" spans="2:18" x14ac:dyDescent="0.25">
      <c r="B110" s="2" t="s">
        <v>158</v>
      </c>
      <c r="G110" s="2" t="s">
        <v>68</v>
      </c>
      <c r="I110" s="35">
        <v>2.8848231238452495</v>
      </c>
      <c r="K110" s="31" t="s">
        <v>71</v>
      </c>
      <c r="M110" s="74">
        <v>18511</v>
      </c>
      <c r="O110" s="88">
        <f>'Controles ACM'!$I$60</f>
        <v>7.1577427703306329E-2</v>
      </c>
      <c r="R110" s="87"/>
    </row>
    <row r="111" spans="2:18" x14ac:dyDescent="0.25">
      <c r="B111" s="2" t="s">
        <v>159</v>
      </c>
      <c r="G111" s="2" t="s">
        <v>68</v>
      </c>
      <c r="I111" s="33">
        <v>0</v>
      </c>
      <c r="K111" s="31" t="s">
        <v>71</v>
      </c>
      <c r="M111" s="74">
        <v>0</v>
      </c>
      <c r="O111" s="88">
        <f>'Controles ACM'!$I$60</f>
        <v>7.1577427703306329E-2</v>
      </c>
      <c r="R111" s="87"/>
    </row>
    <row r="112" spans="2:18" ht="12.45" x14ac:dyDescent="0.25">
      <c r="I112" s="34"/>
      <c r="K112" s="31"/>
      <c r="M112" s="54"/>
      <c r="O112" s="88"/>
      <c r="R112" s="87"/>
    </row>
    <row r="113" spans="2:18" ht="13.05" x14ac:dyDescent="0.25">
      <c r="B113" s="20" t="s">
        <v>160</v>
      </c>
      <c r="I113" s="34"/>
      <c r="K113" s="31"/>
      <c r="M113" s="100"/>
      <c r="O113" s="88"/>
      <c r="R113" s="87"/>
    </row>
    <row r="114" spans="2:18" x14ac:dyDescent="0.25">
      <c r="B114" s="2" t="s">
        <v>157</v>
      </c>
      <c r="G114" s="2" t="s">
        <v>68</v>
      </c>
      <c r="I114" s="32">
        <v>0</v>
      </c>
      <c r="K114" s="31" t="s">
        <v>71</v>
      </c>
      <c r="M114" s="74">
        <v>16356</v>
      </c>
      <c r="O114" s="88">
        <f>'Controles ACM'!$I$60</f>
        <v>7.1577427703306329E-2</v>
      </c>
      <c r="R114" s="87"/>
    </row>
    <row r="115" spans="2:18" x14ac:dyDescent="0.25">
      <c r="B115" s="2" t="s">
        <v>158</v>
      </c>
      <c r="G115" s="2" t="s">
        <v>68</v>
      </c>
      <c r="I115" s="35">
        <v>0</v>
      </c>
      <c r="K115" s="31" t="s">
        <v>71</v>
      </c>
      <c r="M115" s="74">
        <v>16760</v>
      </c>
      <c r="O115" s="88">
        <f>'Controles ACM'!$I$60</f>
        <v>7.1577427703306329E-2</v>
      </c>
      <c r="R115" s="87"/>
    </row>
    <row r="116" spans="2:18" x14ac:dyDescent="0.25">
      <c r="B116" s="2" t="s">
        <v>159</v>
      </c>
      <c r="G116" s="2" t="s">
        <v>68</v>
      </c>
      <c r="I116" s="33">
        <v>0</v>
      </c>
      <c r="K116" s="31" t="s">
        <v>71</v>
      </c>
      <c r="M116" s="74">
        <v>0</v>
      </c>
      <c r="O116" s="88">
        <f>'Controles ACM'!$I$60</f>
        <v>7.1577427703306329E-2</v>
      </c>
      <c r="R116" s="87"/>
    </row>
    <row r="117" spans="2:18" ht="12.45" x14ac:dyDescent="0.25">
      <c r="I117" s="34"/>
      <c r="K117" s="31"/>
      <c r="M117" s="54"/>
      <c r="O117" s="88"/>
      <c r="R117" s="87"/>
    </row>
    <row r="118" spans="2:18" ht="13.05" x14ac:dyDescent="0.25">
      <c r="B118" s="20" t="s">
        <v>161</v>
      </c>
      <c r="I118" s="34"/>
      <c r="K118" s="31"/>
      <c r="M118" s="100"/>
      <c r="O118" s="88"/>
      <c r="R118" s="87"/>
    </row>
    <row r="119" spans="2:18" x14ac:dyDescent="0.25">
      <c r="B119" s="2" t="s">
        <v>157</v>
      </c>
      <c r="G119" s="2" t="s">
        <v>68</v>
      </c>
      <c r="I119" s="32">
        <v>4.5486753099708563</v>
      </c>
      <c r="K119" s="31" t="s">
        <v>71</v>
      </c>
      <c r="M119" s="74">
        <v>35089</v>
      </c>
      <c r="O119" s="88">
        <f>'Controles ACM'!$I$60</f>
        <v>7.1577427703306329E-2</v>
      </c>
      <c r="R119" s="87"/>
    </row>
    <row r="120" spans="2:18" x14ac:dyDescent="0.25">
      <c r="B120" s="2" t="s">
        <v>158</v>
      </c>
      <c r="G120" s="2" t="s">
        <v>68</v>
      </c>
      <c r="I120" s="35">
        <v>0</v>
      </c>
      <c r="K120" s="31" t="s">
        <v>71</v>
      </c>
      <c r="M120" s="74">
        <v>35357</v>
      </c>
      <c r="O120" s="88">
        <f>'Controles ACM'!$I$60</f>
        <v>7.1577427703306329E-2</v>
      </c>
      <c r="R120" s="87"/>
    </row>
    <row r="121" spans="2:18" x14ac:dyDescent="0.25">
      <c r="B121" s="2" t="s">
        <v>162</v>
      </c>
      <c r="G121" s="2" t="s">
        <v>68</v>
      </c>
      <c r="I121" s="33">
        <v>1.7393843469660459</v>
      </c>
      <c r="K121" s="31" t="s">
        <v>71</v>
      </c>
      <c r="M121" s="74">
        <v>35522</v>
      </c>
      <c r="O121" s="88">
        <f>'Controles ACM'!$I$60</f>
        <v>7.1577427703306329E-2</v>
      </c>
      <c r="R121" s="87"/>
    </row>
    <row r="122" spans="2:18" ht="12.45" x14ac:dyDescent="0.25">
      <c r="I122" s="34"/>
      <c r="K122" s="31"/>
      <c r="M122" s="54"/>
      <c r="O122" s="88"/>
      <c r="R122" s="87"/>
    </row>
    <row r="123" spans="2:18" ht="13.05" x14ac:dyDescent="0.25">
      <c r="B123" s="20" t="s">
        <v>163</v>
      </c>
      <c r="I123" s="34"/>
      <c r="K123" s="31"/>
      <c r="M123" s="100"/>
      <c r="O123" s="88"/>
      <c r="R123" s="87"/>
    </row>
    <row r="124" spans="2:18" x14ac:dyDescent="0.25">
      <c r="B124" s="2" t="s">
        <v>157</v>
      </c>
      <c r="G124" s="2" t="s">
        <v>68</v>
      </c>
      <c r="I124" s="32">
        <v>4.5486753099708563</v>
      </c>
      <c r="K124" s="31" t="s">
        <v>71</v>
      </c>
      <c r="M124" s="74">
        <v>29549</v>
      </c>
      <c r="O124" s="88">
        <f>'Controles ACM'!$I$60</f>
        <v>7.1577427703306329E-2</v>
      </c>
      <c r="R124" s="87"/>
    </row>
    <row r="125" spans="2:18" x14ac:dyDescent="0.25">
      <c r="B125" s="2" t="s">
        <v>158</v>
      </c>
      <c r="G125" s="2" t="s">
        <v>68</v>
      </c>
      <c r="I125" s="35">
        <v>1.0184246582646803</v>
      </c>
      <c r="K125" s="31" t="s">
        <v>71</v>
      </c>
      <c r="M125" s="74">
        <v>30547</v>
      </c>
      <c r="O125" s="88">
        <f>'Controles ACM'!$I$60</f>
        <v>7.1577427703306329E-2</v>
      </c>
      <c r="R125" s="87"/>
    </row>
    <row r="126" spans="2:18" x14ac:dyDescent="0.25">
      <c r="B126" s="2" t="s">
        <v>162</v>
      </c>
      <c r="G126" s="2" t="s">
        <v>68</v>
      </c>
      <c r="I126" s="33">
        <v>0.91014153267393194</v>
      </c>
      <c r="K126" s="31" t="s">
        <v>71</v>
      </c>
      <c r="M126" s="74">
        <v>30860</v>
      </c>
      <c r="O126" s="88">
        <f>'Controles ACM'!$I$60</f>
        <v>7.1577427703306329E-2</v>
      </c>
      <c r="R126" s="87"/>
    </row>
    <row r="127" spans="2:18" ht="12.45" x14ac:dyDescent="0.25">
      <c r="I127" s="34"/>
      <c r="K127" s="31"/>
      <c r="M127" s="34"/>
      <c r="O127" s="88"/>
      <c r="R127" s="87"/>
    </row>
    <row r="128" spans="2:18" ht="12.45" x14ac:dyDescent="0.25">
      <c r="I128" s="34"/>
      <c r="K128" s="31"/>
      <c r="M128" s="34"/>
      <c r="O128" s="88"/>
      <c r="R128" s="87"/>
    </row>
    <row r="129" spans="2:18" ht="13.05" x14ac:dyDescent="0.25">
      <c r="B129" s="20" t="s">
        <v>151</v>
      </c>
      <c r="I129" s="34"/>
      <c r="K129" s="31"/>
      <c r="M129" s="34"/>
      <c r="O129" s="88"/>
      <c r="R129" s="87"/>
    </row>
    <row r="130" spans="2:18" ht="12.45" x14ac:dyDescent="0.25">
      <c r="I130" s="34"/>
      <c r="K130" s="31"/>
      <c r="M130" s="34"/>
      <c r="O130" s="88"/>
      <c r="R130" s="87"/>
    </row>
    <row r="131" spans="2:18" ht="13.05" x14ac:dyDescent="0.25">
      <c r="B131" s="20" t="s">
        <v>156</v>
      </c>
      <c r="I131" s="34"/>
      <c r="K131" s="31"/>
      <c r="M131" s="34"/>
      <c r="O131" s="88"/>
      <c r="R131" s="87"/>
    </row>
    <row r="132" spans="2:18" x14ac:dyDescent="0.25">
      <c r="B132" s="2" t="s">
        <v>157</v>
      </c>
      <c r="G132" s="2" t="s">
        <v>68</v>
      </c>
      <c r="I132" s="32">
        <v>645.12113865508525</v>
      </c>
      <c r="K132" s="31" t="s">
        <v>71</v>
      </c>
      <c r="M132" s="74">
        <v>119.4</v>
      </c>
      <c r="O132" s="88">
        <f>'Controles ACM'!$I$60</f>
        <v>7.1577427703306329E-2</v>
      </c>
      <c r="R132" s="87"/>
    </row>
    <row r="133" spans="2:18" x14ac:dyDescent="0.25">
      <c r="B133" s="2" t="s">
        <v>158</v>
      </c>
      <c r="G133" s="2" t="s">
        <v>68</v>
      </c>
      <c r="I133" s="35">
        <v>238.21190766268901</v>
      </c>
      <c r="K133" s="31" t="s">
        <v>71</v>
      </c>
      <c r="M133" s="74">
        <v>119.4</v>
      </c>
      <c r="O133" s="88">
        <f>'Controles ACM'!$I$60</f>
        <v>7.1577427703306329E-2</v>
      </c>
      <c r="R133" s="87"/>
    </row>
    <row r="134" spans="2:18" x14ac:dyDescent="0.25">
      <c r="B134" s="2" t="s">
        <v>159</v>
      </c>
      <c r="G134" s="2" t="s">
        <v>68</v>
      </c>
      <c r="I134" s="33">
        <v>0</v>
      </c>
      <c r="K134" s="31" t="s">
        <v>71</v>
      </c>
      <c r="M134" s="74">
        <v>119.4</v>
      </c>
      <c r="O134" s="88">
        <f>'Controles ACM'!$I$60</f>
        <v>7.1577427703306329E-2</v>
      </c>
      <c r="R134" s="87"/>
    </row>
    <row r="135" spans="2:18" ht="12.45" x14ac:dyDescent="0.25">
      <c r="I135" s="34"/>
      <c r="K135" s="31"/>
      <c r="O135" s="88"/>
      <c r="R135" s="87"/>
    </row>
    <row r="136" spans="2:18" ht="13.05" x14ac:dyDescent="0.25">
      <c r="B136" s="20" t="s">
        <v>160</v>
      </c>
      <c r="I136" s="34"/>
      <c r="K136" s="31"/>
      <c r="M136" s="34"/>
      <c r="O136" s="88"/>
      <c r="R136" s="87"/>
    </row>
    <row r="137" spans="2:18" x14ac:dyDescent="0.25">
      <c r="B137" s="2" t="s">
        <v>157</v>
      </c>
      <c r="G137" s="2" t="s">
        <v>68</v>
      </c>
      <c r="I137" s="32">
        <v>0</v>
      </c>
      <c r="K137" s="31" t="s">
        <v>71</v>
      </c>
      <c r="M137" s="74">
        <v>119.4</v>
      </c>
      <c r="O137" s="88">
        <f>'Controles ACM'!$I$60</f>
        <v>7.1577427703306329E-2</v>
      </c>
      <c r="R137" s="87"/>
    </row>
    <row r="138" spans="2:18" x14ac:dyDescent="0.25">
      <c r="B138" s="2" t="s">
        <v>158</v>
      </c>
      <c r="G138" s="2" t="s">
        <v>68</v>
      </c>
      <c r="I138" s="35">
        <v>0</v>
      </c>
      <c r="K138" s="31" t="s">
        <v>71</v>
      </c>
      <c r="M138" s="74">
        <v>119.4</v>
      </c>
      <c r="O138" s="88">
        <f>'Controles ACM'!$I$60</f>
        <v>7.1577427703306329E-2</v>
      </c>
      <c r="R138" s="87"/>
    </row>
    <row r="139" spans="2:18" x14ac:dyDescent="0.25">
      <c r="B139" s="2" t="s">
        <v>159</v>
      </c>
      <c r="G139" s="2" t="s">
        <v>68</v>
      </c>
      <c r="I139" s="33">
        <v>0</v>
      </c>
      <c r="K139" s="31" t="s">
        <v>71</v>
      </c>
      <c r="M139" s="74">
        <v>119.4</v>
      </c>
      <c r="O139" s="88">
        <f>'Controles ACM'!$I$60</f>
        <v>7.1577427703306329E-2</v>
      </c>
      <c r="R139" s="87"/>
    </row>
    <row r="140" spans="2:18" ht="12.45" x14ac:dyDescent="0.25">
      <c r="I140" s="34"/>
      <c r="K140" s="31"/>
      <c r="O140" s="88"/>
      <c r="R140" s="87"/>
    </row>
    <row r="141" spans="2:18" ht="13.05" x14ac:dyDescent="0.25">
      <c r="B141" s="20" t="s">
        <v>161</v>
      </c>
      <c r="I141" s="34"/>
      <c r="K141" s="31"/>
      <c r="M141" s="34"/>
      <c r="O141" s="88"/>
      <c r="R141" s="87"/>
    </row>
    <row r="142" spans="2:18" x14ac:dyDescent="0.25">
      <c r="B142" s="2" t="s">
        <v>157</v>
      </c>
      <c r="G142" s="2" t="s">
        <v>68</v>
      </c>
      <c r="I142" s="32">
        <v>161.07228377876453</v>
      </c>
      <c r="K142" s="31" t="s">
        <v>71</v>
      </c>
      <c r="M142" s="74">
        <v>144.30000000000001</v>
      </c>
      <c r="O142" s="88">
        <f>'Controles ACM'!$I$60</f>
        <v>7.1577427703306329E-2</v>
      </c>
      <c r="R142" s="87"/>
    </row>
    <row r="143" spans="2:18" x14ac:dyDescent="0.25">
      <c r="B143" s="2" t="s">
        <v>158</v>
      </c>
      <c r="G143" s="2" t="s">
        <v>68</v>
      </c>
      <c r="I143" s="35">
        <v>0</v>
      </c>
      <c r="K143" s="31" t="s">
        <v>71</v>
      </c>
      <c r="M143" s="74">
        <v>144.30000000000001</v>
      </c>
      <c r="O143" s="88">
        <f>'Controles ACM'!$I$60</f>
        <v>7.1577427703306329E-2</v>
      </c>
      <c r="R143" s="87"/>
    </row>
    <row r="144" spans="2:18" x14ac:dyDescent="0.25">
      <c r="B144" s="2" t="s">
        <v>162</v>
      </c>
      <c r="G144" s="2" t="s">
        <v>68</v>
      </c>
      <c r="I144" s="33">
        <v>501.13240327249144</v>
      </c>
      <c r="K144" s="31" t="s">
        <v>71</v>
      </c>
      <c r="M144" s="74">
        <v>144.30000000000001</v>
      </c>
      <c r="O144" s="88">
        <f>'Controles ACM'!$I$60</f>
        <v>7.1577427703306329E-2</v>
      </c>
      <c r="R144" s="87"/>
    </row>
    <row r="145" spans="2:18" ht="12.45" x14ac:dyDescent="0.25">
      <c r="I145" s="34"/>
      <c r="K145" s="31"/>
      <c r="O145" s="88"/>
      <c r="R145" s="87"/>
    </row>
    <row r="146" spans="2:18" ht="13.05" x14ac:dyDescent="0.25">
      <c r="B146" s="20" t="s">
        <v>163</v>
      </c>
      <c r="I146" s="34"/>
      <c r="K146" s="31"/>
      <c r="M146" s="34"/>
      <c r="O146" s="88"/>
      <c r="R146" s="87"/>
    </row>
    <row r="147" spans="2:18" x14ac:dyDescent="0.25">
      <c r="B147" s="2" t="s">
        <v>157</v>
      </c>
      <c r="G147" s="2" t="s">
        <v>68</v>
      </c>
      <c r="I147" s="32">
        <v>0</v>
      </c>
      <c r="K147" s="31" t="s">
        <v>71</v>
      </c>
      <c r="M147" s="74">
        <v>144.30000000000001</v>
      </c>
      <c r="O147" s="88">
        <f>'Controles ACM'!$I$60</f>
        <v>7.1577427703306329E-2</v>
      </c>
      <c r="R147" s="87"/>
    </row>
    <row r="148" spans="2:18" x14ac:dyDescent="0.25">
      <c r="B148" s="2" t="s">
        <v>158</v>
      </c>
      <c r="G148" s="2" t="s">
        <v>68</v>
      </c>
      <c r="I148" s="35">
        <v>142.67741534295885</v>
      </c>
      <c r="K148" s="31" t="s">
        <v>71</v>
      </c>
      <c r="M148" s="74">
        <v>144.30000000000001</v>
      </c>
      <c r="O148" s="88">
        <f>'Controles ACM'!$I$60</f>
        <v>7.1577427703306329E-2</v>
      </c>
      <c r="R148" s="87"/>
    </row>
    <row r="149" spans="2:18" x14ac:dyDescent="0.25">
      <c r="B149" s="2" t="s">
        <v>162</v>
      </c>
      <c r="G149" s="2" t="s">
        <v>68</v>
      </c>
      <c r="I149" s="33">
        <v>104.80624954205005</v>
      </c>
      <c r="K149" s="31" t="s">
        <v>71</v>
      </c>
      <c r="M149" s="74">
        <v>144.30000000000001</v>
      </c>
      <c r="O149" s="88">
        <f>'Controles ACM'!$I$60</f>
        <v>7.1577427703306329E-2</v>
      </c>
      <c r="R149" s="87"/>
    </row>
    <row r="150" spans="2:18" ht="12.45" x14ac:dyDescent="0.25">
      <c r="I150" s="34"/>
      <c r="K150" s="31"/>
      <c r="O150" s="54"/>
    </row>
    <row r="151" spans="2:18" ht="12.45" x14ac:dyDescent="0.25">
      <c r="I151" s="34"/>
      <c r="K151" s="31"/>
      <c r="M151" s="103"/>
      <c r="O151" s="54"/>
    </row>
    <row r="152" spans="2:18" ht="12.45" x14ac:dyDescent="0.25">
      <c r="I152" s="34"/>
      <c r="K152" s="31"/>
      <c r="O152" s="54"/>
    </row>
    <row r="153" spans="2:18" ht="12.45" x14ac:dyDescent="0.25">
      <c r="I153" s="34"/>
      <c r="K153" s="31"/>
      <c r="O153" s="54"/>
    </row>
    <row r="154" spans="2:18" ht="12.45" x14ac:dyDescent="0.25">
      <c r="I154" s="34"/>
      <c r="K154" s="31"/>
      <c r="O154" s="102"/>
    </row>
    <row r="155" spans="2:18" ht="12.45" x14ac:dyDescent="0.25">
      <c r="I155" s="34"/>
      <c r="K155" s="31"/>
      <c r="O155" s="54"/>
    </row>
    <row r="156" spans="2:18" ht="12.45" x14ac:dyDescent="0.25">
      <c r="I156" s="34"/>
      <c r="K156" s="31"/>
      <c r="O156" s="54"/>
    </row>
    <row r="178" spans="9:9" x14ac:dyDescent="0.25">
      <c r="I178" s="55"/>
    </row>
  </sheetData>
  <phoneticPr fontId="34" type="noConversion"/>
  <conditionalFormatting sqref="D8:D9">
    <cfRule type="containsText" dxfId="9" priority="1" operator="containsText" text="niet">
      <formula>NOT(ISERROR(SEARCH("niet",D8)))</formula>
    </cfRule>
    <cfRule type="endsWith" dxfId="8" priority="2" operator="endsWith" text="Voldoet">
      <formula>RIGHT(D8,LEN("Voldoet"))="Voldoet"</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7DC44-EDE6-472C-B9EF-9DD5A2A95476}">
  <sheetPr>
    <tabColor theme="0" tint="-4.9989318521683403E-2"/>
  </sheetPr>
  <dimension ref="A1"/>
  <sheetViews>
    <sheetView showGridLines="0" zoomScale="85" zoomScaleNormal="85" workbookViewId="0"/>
  </sheetViews>
  <sheetFormatPr defaultColWidth="9.21875" defaultRowHeight="13.2" x14ac:dyDescent="0.25"/>
  <cols>
    <col min="1" max="16384" width="9.21875" style="84"/>
  </cols>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sheetPr>
  <dimension ref="B2:T60"/>
  <sheetViews>
    <sheetView showGridLines="0" zoomScale="85" zoomScaleNormal="85" workbookViewId="0">
      <pane xSplit="5" ySplit="8" topLeftCell="F9" activePane="bottomRight" state="frozen"/>
      <selection activeCell="N50" sqref="M50:N50"/>
      <selection pane="topRight" activeCell="N50" sqref="M50:N50"/>
      <selection pane="bottomLeft" activeCell="N50" sqref="M50:N50"/>
      <selection pane="bottomRight" activeCell="F9" sqref="F9"/>
    </sheetView>
  </sheetViews>
  <sheetFormatPr defaultColWidth="9.21875" defaultRowHeight="13.2" x14ac:dyDescent="0.25"/>
  <cols>
    <col min="1" max="1" width="2.77734375" style="2" customWidth="1"/>
    <col min="2" max="2" width="60.5546875" style="2" customWidth="1"/>
    <col min="3" max="5" width="4.5546875" style="2" customWidth="1"/>
    <col min="6" max="6" width="2.77734375" style="2" customWidth="1"/>
    <col min="7" max="7" width="13.21875" style="2" bestFit="1" customWidth="1"/>
    <col min="8" max="8" width="2.77734375" style="2" customWidth="1"/>
    <col min="9" max="9" width="31.21875" style="2" bestFit="1" customWidth="1"/>
    <col min="10" max="10" width="2.77734375" style="2" customWidth="1"/>
    <col min="11" max="11" width="15.44140625" style="2" bestFit="1" customWidth="1"/>
    <col min="12" max="12" width="2.77734375" style="2" customWidth="1"/>
    <col min="13" max="13" width="15.21875" style="2" bestFit="1" customWidth="1"/>
    <col min="14" max="14" width="2.77734375" style="2" customWidth="1"/>
    <col min="15" max="15" width="12.5546875" style="2" customWidth="1"/>
    <col min="16" max="16" width="2.77734375" style="2" customWidth="1"/>
    <col min="17" max="17" width="12.5546875" style="2" customWidth="1"/>
    <col min="18" max="18" width="2.77734375" style="2" customWidth="1"/>
    <col min="19" max="19" width="17.21875" style="2" customWidth="1"/>
    <col min="20" max="20" width="2.77734375" style="2" customWidth="1"/>
    <col min="21" max="21" width="13.77734375" style="2" customWidth="1"/>
    <col min="22" max="22" width="2.77734375" style="2" customWidth="1"/>
    <col min="23" max="37" width="13.77734375" style="2" customWidth="1"/>
    <col min="38" max="16384" width="9.21875" style="2"/>
  </cols>
  <sheetData>
    <row r="2" spans="2:19" s="14" customFormat="1" ht="18" x14ac:dyDescent="0.25">
      <c r="B2" s="14" t="s">
        <v>192</v>
      </c>
    </row>
    <row r="4" spans="2:19" ht="13.05" x14ac:dyDescent="0.25">
      <c r="B4" s="20" t="s">
        <v>28</v>
      </c>
      <c r="C4" s="1"/>
      <c r="D4" s="1"/>
    </row>
    <row r="5" spans="2:19" ht="12.45" x14ac:dyDescent="0.25">
      <c r="B5" s="2" t="s">
        <v>141</v>
      </c>
      <c r="C5" s="3"/>
      <c r="D5" s="3"/>
      <c r="G5" s="15"/>
      <c r="K5" s="15"/>
    </row>
    <row r="7" spans="2:19" s="6" customFormat="1" ht="13.05" x14ac:dyDescent="0.25">
      <c r="B7" s="6" t="s">
        <v>94</v>
      </c>
      <c r="G7" s="6" t="s">
        <v>26</v>
      </c>
      <c r="I7" s="6" t="s">
        <v>27</v>
      </c>
      <c r="K7" s="6" t="s">
        <v>129</v>
      </c>
      <c r="M7" s="6" t="s">
        <v>128</v>
      </c>
      <c r="S7" s="6" t="s">
        <v>170</v>
      </c>
    </row>
    <row r="9" spans="2:19" ht="12.45" x14ac:dyDescent="0.25">
      <c r="Q9" s="38"/>
    </row>
    <row r="10" spans="2:19" s="6" customFormat="1" ht="13.05" x14ac:dyDescent="0.25">
      <c r="B10" s="6" t="s">
        <v>75</v>
      </c>
    </row>
    <row r="11" spans="2:19" ht="13.05" x14ac:dyDescent="0.25">
      <c r="B11" s="20"/>
    </row>
    <row r="12" spans="2:19" ht="13.05" x14ac:dyDescent="0.25">
      <c r="B12" s="20" t="s">
        <v>205</v>
      </c>
      <c r="D12" s="40"/>
      <c r="G12" s="39" t="s">
        <v>198</v>
      </c>
      <c r="I12" s="41">
        <v>510567682.82056874</v>
      </c>
      <c r="K12" s="39"/>
      <c r="M12" s="2" t="s">
        <v>217</v>
      </c>
    </row>
    <row r="13" spans="2:19" ht="12.45" x14ac:dyDescent="0.25">
      <c r="D13" s="42"/>
      <c r="G13" s="42"/>
      <c r="I13" s="42"/>
      <c r="K13" s="42"/>
    </row>
    <row r="14" spans="2:19" ht="12.45" x14ac:dyDescent="0.25">
      <c r="B14" s="2" t="s">
        <v>206</v>
      </c>
      <c r="D14" s="43"/>
      <c r="G14" s="39" t="s">
        <v>198</v>
      </c>
      <c r="I14" s="37">
        <f>SUMPRODUCT(Tarievenvoorstel!I20:I21,Tarievenvoorstel!M20:M21)</f>
        <v>316744310.37699986</v>
      </c>
      <c r="K14" s="42"/>
    </row>
    <row r="15" spans="2:19" ht="12.45" x14ac:dyDescent="0.25">
      <c r="B15" s="2" t="s">
        <v>207</v>
      </c>
      <c r="D15" s="43"/>
      <c r="G15" s="39" t="s">
        <v>198</v>
      </c>
      <c r="I15" s="37">
        <f>SUMPRODUCT(Tarievenvoorstel!I24:I25,Tarievenvoorstel!M24:M25)</f>
        <v>20919712.175318316</v>
      </c>
      <c r="K15" s="42"/>
    </row>
    <row r="16" spans="2:19" ht="12.45" x14ac:dyDescent="0.25">
      <c r="B16" s="2" t="s">
        <v>208</v>
      </c>
      <c r="D16" s="43"/>
      <c r="G16" s="39" t="s">
        <v>198</v>
      </c>
      <c r="I16" s="37">
        <f>SUMPRODUCT(Tarievenvoorstel!I28:I31,Tarievenvoorstel!M28:M31)</f>
        <v>21117621.932800002</v>
      </c>
      <c r="K16" s="42"/>
    </row>
    <row r="17" spans="2:13" ht="13.05" x14ac:dyDescent="0.25">
      <c r="B17" s="20" t="s">
        <v>73</v>
      </c>
      <c r="D17" s="43"/>
      <c r="G17" s="39" t="s">
        <v>198</v>
      </c>
      <c r="I17" s="52">
        <f>SUM(I14:I16)</f>
        <v>358781644.48511815</v>
      </c>
      <c r="K17" s="42"/>
    </row>
    <row r="18" spans="2:13" ht="12.45" x14ac:dyDescent="0.25">
      <c r="D18" s="39"/>
      <c r="G18" s="42"/>
      <c r="I18" s="44"/>
      <c r="K18" s="42"/>
    </row>
    <row r="19" spans="2:13" ht="12.45" x14ac:dyDescent="0.25">
      <c r="B19" s="2" t="s">
        <v>209</v>
      </c>
      <c r="D19" s="43"/>
      <c r="G19" s="39" t="s">
        <v>198</v>
      </c>
      <c r="I19" s="37">
        <f>SUMPRODUCT(Tarievenvoorstel!I41:I44,Tarievenvoorstel!M41:M44)+SUMPRODUCT(Tarievenvoorstel!I47:I50,Tarievenvoorstel!M47:M50)+SUMPRODUCT(Tarievenvoorstel!I79:I82,Tarievenvoorstel!M79:M82)+SUMPRODUCT(Tarievenvoorstel!I85:I88,Tarievenvoorstel!M85:M88)+SUMPRODUCT(Tarievenvoorstel!I94:I97,Tarievenvoorstel!M94:M97)+SUMPRODUCT(Tarievenvoorstel!I100:I103,Tarievenvoorstel!M100:M103)</f>
        <v>139410130.0137926</v>
      </c>
      <c r="K19" s="42"/>
    </row>
    <row r="20" spans="2:13" ht="12.45" x14ac:dyDescent="0.25">
      <c r="B20" s="2" t="s">
        <v>210</v>
      </c>
      <c r="D20" s="43"/>
      <c r="G20" s="39" t="s">
        <v>198</v>
      </c>
      <c r="I20" s="37">
        <f>SUMPRODUCT(Tarievenvoorstel!I56:I58,Tarievenvoorstel!M56:M58)+SUMPRODUCT(Tarievenvoorstel!I61:I63,Tarievenvoorstel!M61:M63)+SUMPRODUCT(Tarievenvoorstel!I66:I68,Tarievenvoorstel!M66:M68)+SUMPRODUCT(Tarievenvoorstel!I71:I73,Tarievenvoorstel!M71:M73)+SUMPRODUCT(Tarievenvoorstel!I109:I111,Tarievenvoorstel!M109:M111)+SUMPRODUCT(Tarievenvoorstel!I114:I116,Tarievenvoorstel!M114:M116)+SUMPRODUCT(Tarievenvoorstel!I119:I121,Tarievenvoorstel!M119:M121)+SUMPRODUCT(Tarievenvoorstel!I124:I126,Tarievenvoorstel!M124:M126)+SUMPRODUCT(Tarievenvoorstel!I132:I134,Tarievenvoorstel!M132:M134)+SUMPRODUCT(Tarievenvoorstel!I137:I139,Tarievenvoorstel!M137:M139)+SUMPRODUCT(Tarievenvoorstel!I142:I144,Tarievenvoorstel!M142:M144)+SUMPRODUCT(Tarievenvoorstel!I147:I149,Tarievenvoorstel!M147:M149)</f>
        <v>12375907.684522418</v>
      </c>
      <c r="K20" s="42"/>
    </row>
    <row r="21" spans="2:13" ht="13.05" x14ac:dyDescent="0.25">
      <c r="B21" s="20" t="s">
        <v>74</v>
      </c>
      <c r="D21" s="43"/>
      <c r="G21" s="39" t="s">
        <v>198</v>
      </c>
      <c r="I21" s="52">
        <f>SUM(I19:I20)</f>
        <v>151786037.69831502</v>
      </c>
      <c r="K21" s="42"/>
    </row>
    <row r="22" spans="2:13" ht="12.45" x14ac:dyDescent="0.25">
      <c r="D22" s="39"/>
      <c r="G22" s="42"/>
      <c r="I22" s="44"/>
      <c r="K22" s="42"/>
    </row>
    <row r="23" spans="2:13" ht="13.05" x14ac:dyDescent="0.25">
      <c r="B23" s="20" t="s">
        <v>211</v>
      </c>
      <c r="D23" s="43"/>
      <c r="G23" s="39" t="s">
        <v>198</v>
      </c>
      <c r="I23" s="37">
        <f>SUM(I14:I16,I19:I20)</f>
        <v>510567682.18343318</v>
      </c>
      <c r="K23" s="39"/>
    </row>
    <row r="24" spans="2:13" ht="13.05" x14ac:dyDescent="0.25">
      <c r="B24" s="20"/>
      <c r="D24" s="43"/>
      <c r="G24" s="39"/>
      <c r="I24" s="71"/>
      <c r="K24" s="39"/>
    </row>
    <row r="25" spans="2:13" ht="13.05" x14ac:dyDescent="0.25">
      <c r="B25" s="20" t="s">
        <v>92</v>
      </c>
      <c r="D25" s="43"/>
      <c r="G25" s="39"/>
      <c r="I25" s="37">
        <f>I12-I23</f>
        <v>0.63713556528091431</v>
      </c>
      <c r="K25" s="39"/>
    </row>
    <row r="26" spans="2:13" ht="12.45" x14ac:dyDescent="0.25">
      <c r="D26" s="43"/>
      <c r="G26" s="39"/>
      <c r="I26" s="45"/>
      <c r="K26" s="39"/>
    </row>
    <row r="27" spans="2:13" ht="13.05" x14ac:dyDescent="0.25">
      <c r="B27" s="20" t="s">
        <v>76</v>
      </c>
      <c r="C27" s="46"/>
      <c r="D27" s="46"/>
      <c r="I27" s="22" t="str">
        <f>IF(I23&gt;I12, "TARIEVENVOORSTEL VOLDOET NIET", "TARIEVENVOORSTEL VOLDOET")</f>
        <v>TARIEVENVOORSTEL VOLDOET</v>
      </c>
    </row>
    <row r="29" spans="2:13" s="6" customFormat="1" ht="13.05" x14ac:dyDescent="0.25">
      <c r="B29" s="6" t="s">
        <v>77</v>
      </c>
    </row>
    <row r="31" spans="2:13" ht="12.45" x14ac:dyDescent="0.25">
      <c r="B31" s="2" t="s">
        <v>78</v>
      </c>
      <c r="G31" s="2" t="s">
        <v>68</v>
      </c>
      <c r="I31" s="41">
        <v>14332556.838395895</v>
      </c>
      <c r="M31" s="2" t="s">
        <v>204</v>
      </c>
    </row>
    <row r="33" spans="2:20" ht="12.45" x14ac:dyDescent="0.25">
      <c r="B33" s="2" t="s">
        <v>79</v>
      </c>
      <c r="G33" s="2" t="s">
        <v>68</v>
      </c>
      <c r="I33" s="52">
        <f>SUM(Tarievenvoorstel!I20:I21,Tarievenvoorstel!I24:I25,Tarievenvoorstel!I28:I31,Tarievenvoorstel!I41:I44,Tarievenvoorstel!I47:I50,Tarievenvoorstel!I56:I58,Tarievenvoorstel!I61:I63,Tarievenvoorstel!I66:I68,Tarievenvoorstel!I71:I73,Tarievenvoorstel!I79:I82,Tarievenvoorstel!I85:I88,Tarievenvoorstel!I94:I97,Tarievenvoorstel!I100:I103,Tarievenvoorstel!I109:I111,Tarievenvoorstel!I114:I116,Tarievenvoorstel!I119:I121,Tarievenvoorstel!I124:I126,Tarievenvoorstel!I132:I134,Tarievenvoorstel!I137:I139,Tarievenvoorstel!I142:I144,Tarievenvoorstel!I147:I149)</f>
        <v>14332556.838395895</v>
      </c>
    </row>
    <row r="35" spans="2:20" ht="12.45" x14ac:dyDescent="0.25">
      <c r="B35" s="2" t="s">
        <v>80</v>
      </c>
      <c r="I35" s="22" t="str">
        <f>IF(I31=I33, "REKENVOLUME VOLDOET", "REKENVOLUME VOLDOET NIET")</f>
        <v>REKENVOLUME VOLDOET</v>
      </c>
    </row>
    <row r="37" spans="2:20" s="6" customFormat="1" ht="13.05" x14ac:dyDescent="0.25">
      <c r="B37" s="6" t="s">
        <v>81</v>
      </c>
    </row>
    <row r="39" spans="2:20" ht="12.45" x14ac:dyDescent="0.25">
      <c r="B39" s="2" t="s">
        <v>199</v>
      </c>
      <c r="G39" s="39" t="s">
        <v>174</v>
      </c>
      <c r="H39" s="43"/>
      <c r="I39" s="41">
        <v>405006264.35254025</v>
      </c>
      <c r="J39" s="31"/>
      <c r="K39" s="42"/>
      <c r="L39" s="43"/>
      <c r="M39" s="39" t="s">
        <v>212</v>
      </c>
      <c r="T39" s="96"/>
    </row>
    <row r="40" spans="2:20" ht="12.45" x14ac:dyDescent="0.25">
      <c r="G40" s="39"/>
      <c r="H40" s="43"/>
      <c r="I40" s="50"/>
      <c r="J40" s="31"/>
      <c r="K40" s="42"/>
      <c r="L40" s="43"/>
      <c r="M40" s="39"/>
    </row>
    <row r="41" spans="2:20" ht="12.45" x14ac:dyDescent="0.25">
      <c r="B41" s="2" t="s">
        <v>201</v>
      </c>
      <c r="G41" s="39" t="s">
        <v>174</v>
      </c>
      <c r="H41" s="43"/>
      <c r="I41" s="47">
        <v>381238841.56640697</v>
      </c>
      <c r="J41" s="31"/>
      <c r="K41" s="42"/>
      <c r="L41" s="43"/>
      <c r="M41" s="39" t="s">
        <v>212</v>
      </c>
    </row>
    <row r="42" spans="2:20" ht="12.45" x14ac:dyDescent="0.25">
      <c r="B42" s="2" t="s">
        <v>200</v>
      </c>
      <c r="G42" s="39" t="s">
        <v>174</v>
      </c>
      <c r="H42" s="43"/>
      <c r="I42" s="48">
        <v>45616445.177905977</v>
      </c>
      <c r="J42" s="31"/>
      <c r="K42" s="42"/>
      <c r="L42" s="43"/>
      <c r="M42" s="39" t="s">
        <v>212</v>
      </c>
    </row>
    <row r="43" spans="2:20" ht="12.45" x14ac:dyDescent="0.25">
      <c r="B43" s="2" t="s">
        <v>202</v>
      </c>
      <c r="G43" s="39" t="s">
        <v>174</v>
      </c>
      <c r="H43" s="43"/>
      <c r="I43" s="37">
        <f>I41-I42</f>
        <v>335622396.38850099</v>
      </c>
      <c r="J43" s="39"/>
      <c r="K43" s="42"/>
      <c r="L43" s="43"/>
      <c r="M43" s="39"/>
    </row>
    <row r="44" spans="2:20" ht="12.45" x14ac:dyDescent="0.25">
      <c r="G44" s="42"/>
      <c r="H44" s="43"/>
      <c r="I44" s="45"/>
      <c r="J44" s="39"/>
      <c r="K44" s="42"/>
      <c r="L44" s="43"/>
    </row>
    <row r="45" spans="2:20" ht="12.45" x14ac:dyDescent="0.25">
      <c r="B45" s="2" t="s">
        <v>203</v>
      </c>
      <c r="G45" s="39" t="s">
        <v>198</v>
      </c>
      <c r="H45" s="43"/>
      <c r="I45" s="51">
        <v>358180135.25314856</v>
      </c>
      <c r="J45" s="31"/>
      <c r="K45" s="42"/>
      <c r="L45" s="43"/>
      <c r="M45" s="2" t="s">
        <v>218</v>
      </c>
    </row>
    <row r="46" spans="2:20" ht="12.45" x14ac:dyDescent="0.25">
      <c r="G46" s="42"/>
      <c r="H46" s="43"/>
      <c r="I46" s="45"/>
      <c r="J46" s="31"/>
      <c r="K46" s="42"/>
      <c r="L46" s="43"/>
    </row>
    <row r="47" spans="2:20" ht="13.05" x14ac:dyDescent="0.25">
      <c r="B47" s="20" t="s">
        <v>82</v>
      </c>
      <c r="G47" s="42"/>
      <c r="H47" s="43"/>
      <c r="I47" s="49">
        <v>0</v>
      </c>
      <c r="J47" s="31"/>
      <c r="K47" s="42" t="s">
        <v>85</v>
      </c>
      <c r="L47" s="43"/>
    </row>
    <row r="48" spans="2:20" ht="13.05" x14ac:dyDescent="0.25">
      <c r="B48" s="20" t="s">
        <v>83</v>
      </c>
      <c r="G48" s="42" t="s">
        <v>86</v>
      </c>
      <c r="H48" s="42"/>
      <c r="I48" s="85">
        <f>(I45/I39-1)/(I43/I41)</f>
        <v>-0.1313326552323876</v>
      </c>
      <c r="J48" s="42"/>
      <c r="K48" s="42" t="s">
        <v>87</v>
      </c>
      <c r="L48" s="42"/>
    </row>
    <row r="49" spans="2:13" ht="13.05" x14ac:dyDescent="0.25">
      <c r="B49" s="20" t="s">
        <v>84</v>
      </c>
      <c r="G49" s="42" t="s">
        <v>86</v>
      </c>
      <c r="H49" s="42"/>
      <c r="I49" s="85">
        <f>I45/I39-1</f>
        <v>-0.11561828352025583</v>
      </c>
      <c r="J49" s="42"/>
      <c r="K49" s="42" t="s">
        <v>88</v>
      </c>
      <c r="L49" s="42"/>
    </row>
    <row r="51" spans="2:13" s="6" customFormat="1" ht="13.05" x14ac:dyDescent="0.25">
      <c r="B51" s="6" t="s">
        <v>171</v>
      </c>
    </row>
    <row r="53" spans="2:13" ht="12.45" x14ac:dyDescent="0.25">
      <c r="B53" s="2" t="s">
        <v>194</v>
      </c>
      <c r="G53" s="39" t="s">
        <v>174</v>
      </c>
      <c r="I53" s="47">
        <v>115529150.41695698</v>
      </c>
      <c r="M53" s="39" t="s">
        <v>212</v>
      </c>
    </row>
    <row r="54" spans="2:13" ht="12.45" x14ac:dyDescent="0.25">
      <c r="B54" s="2" t="s">
        <v>195</v>
      </c>
      <c r="G54" s="39" t="s">
        <v>198</v>
      </c>
      <c r="I54" s="48">
        <v>138894672.16849807</v>
      </c>
      <c r="M54" s="2" t="s">
        <v>215</v>
      </c>
    </row>
    <row r="55" spans="2:13" ht="12.45" x14ac:dyDescent="0.25">
      <c r="I55" s="50"/>
    </row>
    <row r="56" spans="2:13" ht="12.45" x14ac:dyDescent="0.25">
      <c r="B56" s="2" t="s">
        <v>196</v>
      </c>
      <c r="G56" s="39" t="s">
        <v>174</v>
      </c>
      <c r="I56" s="47">
        <v>12591600.989432205</v>
      </c>
      <c r="M56" s="39" t="s">
        <v>212</v>
      </c>
    </row>
    <row r="57" spans="2:13" ht="12.45" x14ac:dyDescent="0.25">
      <c r="B57" s="2" t="s">
        <v>197</v>
      </c>
      <c r="G57" s="39" t="s">
        <v>198</v>
      </c>
      <c r="I57" s="48">
        <v>13492875.39892217</v>
      </c>
      <c r="M57" s="2" t="s">
        <v>216</v>
      </c>
    </row>
    <row r="58" spans="2:13" ht="12.45" x14ac:dyDescent="0.25">
      <c r="I58" s="50"/>
    </row>
    <row r="59" spans="2:13" ht="13.05" x14ac:dyDescent="0.25">
      <c r="B59" s="20" t="s">
        <v>172</v>
      </c>
      <c r="G59" s="2" t="s">
        <v>86</v>
      </c>
      <c r="I59" s="85">
        <f>(I54/I53)-1</f>
        <v>0.2022478453897778</v>
      </c>
      <c r="K59" s="2" t="s">
        <v>89</v>
      </c>
      <c r="M59" s="86"/>
    </row>
    <row r="60" spans="2:13" ht="13.05" x14ac:dyDescent="0.25">
      <c r="B60" s="20" t="s">
        <v>173</v>
      </c>
      <c r="G60" s="2" t="s">
        <v>86</v>
      </c>
      <c r="I60" s="85">
        <f>I57/I56-1</f>
        <v>7.1577427703306329E-2</v>
      </c>
      <c r="K60" s="2" t="s">
        <v>90</v>
      </c>
      <c r="M60" s="87"/>
    </row>
  </sheetData>
  <phoneticPr fontId="34" type="noConversion"/>
  <conditionalFormatting sqref="I27">
    <cfRule type="cellIs" dxfId="7" priority="1" stopIfTrue="1" operator="equal">
      <formula>"NORMVOLUME VOLDOET NIET"</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sheetPr>
  <dimension ref="A1"/>
  <sheetViews>
    <sheetView showGridLines="0" zoomScale="85" zoomScaleNormal="85" workbookViewId="0"/>
  </sheetViews>
  <sheetFormatPr defaultColWidth="9.21875" defaultRowHeight="13.2" x14ac:dyDescent="0.25"/>
  <cols>
    <col min="1" max="16384" width="9.21875" style="18"/>
  </cols>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C8D9"/>
  </sheetPr>
  <dimension ref="B2:B41"/>
  <sheetViews>
    <sheetView showGridLines="0" zoomScale="85" zoomScaleNormal="85" workbookViewId="0">
      <pane ySplit="3" topLeftCell="A4" activePane="bottomLeft" state="frozen"/>
      <selection activeCell="N50" sqref="M50:N50"/>
      <selection pane="bottomLeft" activeCell="A4" sqref="A4"/>
    </sheetView>
  </sheetViews>
  <sheetFormatPr defaultColWidth="9.21875" defaultRowHeight="13.2" x14ac:dyDescent="0.25"/>
  <cols>
    <col min="1" max="1" width="2.77734375" style="2" customWidth="1"/>
    <col min="2" max="2" width="112.21875" style="2" customWidth="1"/>
    <col min="3" max="21" width="12.5546875" style="2" customWidth="1"/>
    <col min="22" max="24" width="2.77734375" style="2" customWidth="1"/>
    <col min="25" max="39" width="13.77734375" style="2" customWidth="1"/>
    <col min="40" max="16384" width="9.21875" style="2"/>
  </cols>
  <sheetData>
    <row r="2" spans="2:2" s="14" customFormat="1" ht="18" x14ac:dyDescent="0.25">
      <c r="B2" s="14" t="s">
        <v>95</v>
      </c>
    </row>
    <row r="4" spans="2:2" s="6" customFormat="1" ht="13.05" x14ac:dyDescent="0.25">
      <c r="B4" s="6" t="s">
        <v>100</v>
      </c>
    </row>
    <row r="6" spans="2:2" ht="13.05" x14ac:dyDescent="0.25">
      <c r="B6" s="20" t="s">
        <v>96</v>
      </c>
    </row>
    <row r="7" spans="2:2" ht="12.45" x14ac:dyDescent="0.25">
      <c r="B7" s="2" t="s">
        <v>97</v>
      </c>
    </row>
    <row r="8" spans="2:2" ht="36" customHeight="1" x14ac:dyDescent="0.25">
      <c r="B8" s="74"/>
    </row>
    <row r="9" spans="2:2" ht="12.45" x14ac:dyDescent="0.25">
      <c r="B9" s="2" t="s">
        <v>165</v>
      </c>
    </row>
    <row r="10" spans="2:2" ht="36" customHeight="1" x14ac:dyDescent="0.25">
      <c r="B10" s="74"/>
    </row>
    <row r="12" spans="2:2" ht="13.05" x14ac:dyDescent="0.25">
      <c r="B12" s="20" t="s">
        <v>98</v>
      </c>
    </row>
    <row r="13" spans="2:2" ht="12.45" x14ac:dyDescent="0.25">
      <c r="B13" s="2" t="s">
        <v>97</v>
      </c>
    </row>
    <row r="14" spans="2:2" ht="36" customHeight="1" x14ac:dyDescent="0.25">
      <c r="B14" s="74"/>
    </row>
    <row r="15" spans="2:2" ht="12.45" x14ac:dyDescent="0.25">
      <c r="B15" s="2" t="s">
        <v>165</v>
      </c>
    </row>
    <row r="16" spans="2:2" ht="36" customHeight="1" x14ac:dyDescent="0.25">
      <c r="B16" s="74"/>
    </row>
    <row r="18" spans="2:2" ht="13.05" x14ac:dyDescent="0.25">
      <c r="B18" s="20" t="s">
        <v>99</v>
      </c>
    </row>
    <row r="19" spans="2:2" ht="12.45" x14ac:dyDescent="0.25">
      <c r="B19" s="2" t="s">
        <v>97</v>
      </c>
    </row>
    <row r="20" spans="2:2" ht="36" customHeight="1" x14ac:dyDescent="0.25">
      <c r="B20" s="74"/>
    </row>
    <row r="21" spans="2:2" ht="12.45" x14ac:dyDescent="0.25">
      <c r="B21" s="2" t="s">
        <v>165</v>
      </c>
    </row>
    <row r="22" spans="2:2" ht="36" customHeight="1" x14ac:dyDescent="0.25">
      <c r="B22" s="74"/>
    </row>
    <row r="23" spans="2:2" ht="13.05" x14ac:dyDescent="0.25">
      <c r="B23" s="4"/>
    </row>
    <row r="24" spans="2:2" s="6" customFormat="1" ht="13.05" x14ac:dyDescent="0.25">
      <c r="B24" s="6" t="s">
        <v>113</v>
      </c>
    </row>
    <row r="26" spans="2:2" x14ac:dyDescent="0.25">
      <c r="B26" s="2" t="s">
        <v>101</v>
      </c>
    </row>
    <row r="27" spans="2:2" ht="36" customHeight="1" x14ac:dyDescent="0.25">
      <c r="B27" s="74"/>
    </row>
    <row r="28" spans="2:2" x14ac:dyDescent="0.25">
      <c r="B28" s="2" t="s">
        <v>102</v>
      </c>
    </row>
    <row r="29" spans="2:2" ht="36" customHeight="1" x14ac:dyDescent="0.25">
      <c r="B29" s="74"/>
    </row>
    <row r="30" spans="2:2" x14ac:dyDescent="0.25">
      <c r="B30" s="2" t="s">
        <v>103</v>
      </c>
    </row>
    <row r="31" spans="2:2" ht="36" customHeight="1" x14ac:dyDescent="0.25">
      <c r="B31" s="74"/>
    </row>
    <row r="32" spans="2:2" x14ac:dyDescent="0.25">
      <c r="B32" s="4"/>
    </row>
    <row r="33" spans="2:2" s="6" customFormat="1" x14ac:dyDescent="0.25">
      <c r="B33" s="6" t="s">
        <v>104</v>
      </c>
    </row>
    <row r="36" spans="2:2" ht="45" customHeight="1" x14ac:dyDescent="0.25">
      <c r="B36" s="74"/>
    </row>
    <row r="38" spans="2:2" s="6" customFormat="1" x14ac:dyDescent="0.25">
      <c r="B38" s="6" t="s">
        <v>0</v>
      </c>
    </row>
    <row r="41" spans="2:2" ht="45" customHeight="1" x14ac:dyDescent="0.25">
      <c r="B41" s="74"/>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003927ADE788C4F9B0E2DF74AD0B622" ma:contentTypeVersion="0" ma:contentTypeDescription="Een nieuw document maken." ma:contentTypeScope="" ma:versionID="8aec06c5b48883a8c8d96f5308acc517">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D5E579-EDEB-42CD-B662-5E3E21C16D27}">
  <ds:schemaRefs>
    <ds:schemaRef ds:uri="http://schemas.microsoft.com/sharepoint/v3/contenttype/forms"/>
  </ds:schemaRefs>
</ds:datastoreItem>
</file>

<file path=customXml/itemProps2.xml><?xml version="1.0" encoding="utf-8"?>
<ds:datastoreItem xmlns:ds="http://schemas.openxmlformats.org/officeDocument/2006/customXml" ds:itemID="{9CDAB9D1-B815-4B0E-93E7-4496A7FE99F6}">
  <ds:schemaRefs>
    <ds:schemaRef ds:uri="http://www.w3.org/XML/1998/namespace"/>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F6352915-D3A2-40E0-AFF6-C4944DCC1A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Metadata/LabelInfo.xml><?xml version="1.0" encoding="utf-8"?>
<clbl:labelList xmlns:clbl="http://schemas.microsoft.com/office/2020/mipLabelMetadata">
  <clbl:label id="{697f104b-d7cb-48c8-ac9f-bd87105bafdc}" enabled="0" method="" siteId="{697f104b-d7cb-48c8-ac9f-bd87105bafd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Titelblad</vt:lpstr>
      <vt:lpstr>Toelichting</vt:lpstr>
      <vt:lpstr>Bronnen en toepassingen</vt:lpstr>
      <vt:lpstr>Contactgegevens</vt:lpstr>
      <vt:lpstr>Tarievenvoorstel</vt:lpstr>
      <vt:lpstr>Berekeningen --&gt;</vt:lpstr>
      <vt:lpstr>Controles ACM</vt:lpstr>
      <vt:lpstr>Overig --&gt;</vt:lpstr>
      <vt:lpstr>Toelichting controle tarieven</vt:lpstr>
      <vt:lpstr>Richtlijn controle tarieven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2018-05-15T11:27:11Z</dcterms:created>
  <dcterms:modified xsi:type="dcterms:W3CDTF">2024-10-01T09:56:08Z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0x0101004003927ADE788C4F9B0E2DF74AD0B622</vt:lpwstr>
  </property>
</Properties>
</file>