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14 DREV PROJecten\04 Tarievenbesluiten\2025\RNB-E\Proces 4 - Publicatie tarievenvoorstellen\Tarievenvoorstel\"/>
    </mc:Choice>
  </mc:AlternateContent>
  <xr:revisionPtr revIDLastSave="0" documentId="8_{BAE4E226-5FD1-47A3-9916-C0FB1CAD611C}" xr6:coauthVersionLast="47" xr6:coauthVersionMax="47" xr10:uidLastSave="{00000000-0000-0000-0000-000000000000}"/>
  <bookViews>
    <workbookView xWindow="-108" yWindow="-108" windowWidth="23256" windowHeight="12576"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24" l="1"/>
  <c r="J22" i="24"/>
  <c r="B45" i="36" l="1"/>
  <c r="C45" i="36"/>
  <c r="B46" i="36"/>
  <c r="C46" i="36"/>
  <c r="G46" i="36" s="1"/>
  <c r="B47" i="36"/>
  <c r="C47" i="36"/>
  <c r="B48" i="36"/>
  <c r="C48" i="36"/>
  <c r="G48" i="36" s="1"/>
  <c r="B49" i="36"/>
  <c r="C49" i="36"/>
  <c r="G49" i="36" s="1"/>
  <c r="B50" i="36"/>
  <c r="C50" i="36"/>
  <c r="G50" i="36" s="1"/>
  <c r="B51" i="36"/>
  <c r="C51" i="36"/>
  <c r="G51" i="36" s="1"/>
  <c r="B52" i="36"/>
  <c r="C52" i="36"/>
  <c r="G52" i="36" s="1"/>
  <c r="B53" i="36"/>
  <c r="C53" i="36"/>
  <c r="G53" i="36" s="1"/>
  <c r="B54" i="36"/>
  <c r="C54" i="36"/>
  <c r="G54" i="36" s="1"/>
  <c r="B55" i="36"/>
  <c r="C55" i="36"/>
  <c r="G55" i="36" s="1"/>
  <c r="B56" i="36"/>
  <c r="C56" i="36"/>
  <c r="B57" i="36"/>
  <c r="C57" i="36"/>
  <c r="B58" i="36"/>
  <c r="C58" i="36"/>
  <c r="G58" i="36" s="1"/>
  <c r="B59" i="36"/>
  <c r="C59" i="36"/>
  <c r="B60" i="36"/>
  <c r="C60" i="36"/>
  <c r="B61" i="36"/>
  <c r="C61" i="36"/>
  <c r="C44" i="36"/>
  <c r="G44" i="36" s="1"/>
  <c r="C43" i="36"/>
  <c r="B44" i="36"/>
  <c r="B43" i="36"/>
  <c r="C24" i="36"/>
  <c r="G24" i="36" s="1"/>
  <c r="C25" i="36"/>
  <c r="G25" i="36" s="1"/>
  <c r="C26" i="36"/>
  <c r="C27" i="36"/>
  <c r="G27" i="36" s="1"/>
  <c r="C28" i="36"/>
  <c r="G28" i="36" s="1"/>
  <c r="C23" i="36"/>
  <c r="C17" i="36"/>
  <c r="G17" i="36" s="1"/>
  <c r="C18" i="36"/>
  <c r="G18" i="36" s="1"/>
  <c r="C19" i="36"/>
  <c r="C20" i="36"/>
  <c r="G20" i="36" s="1"/>
  <c r="C21" i="36"/>
  <c r="G21" i="36" s="1"/>
  <c r="C22" i="36"/>
  <c r="C16" i="36"/>
  <c r="G16" i="36" s="1"/>
  <c r="C15" i="36"/>
  <c r="G15" i="36" s="1"/>
  <c r="B17" i="36"/>
  <c r="B18" i="36"/>
  <c r="B19" i="36"/>
  <c r="B20" i="36"/>
  <c r="B21" i="36"/>
  <c r="B22" i="36"/>
  <c r="B24" i="36"/>
  <c r="B25" i="36"/>
  <c r="B26" i="36"/>
  <c r="B27" i="36"/>
  <c r="B28" i="36"/>
  <c r="B23" i="36"/>
  <c r="B16" i="36"/>
  <c r="B15" i="36"/>
  <c r="G61" i="36"/>
  <c r="G60" i="36"/>
  <c r="G59" i="36"/>
  <c r="G57" i="36"/>
  <c r="G56" i="36"/>
  <c r="G47" i="36"/>
  <c r="G45" i="36"/>
  <c r="G43" i="36"/>
  <c r="G26" i="36"/>
  <c r="G23" i="36"/>
  <c r="G22" i="36"/>
  <c r="G19" i="36"/>
  <c r="I34" i="24" l="1"/>
  <c r="I57" i="24" l="1"/>
  <c r="Q196" i="18" l="1"/>
  <c r="Q197" i="18"/>
  <c r="Q192" i="18"/>
  <c r="Q188" i="18"/>
  <c r="Q184" i="18"/>
  <c r="Q180" i="18"/>
  <c r="Q174" i="18"/>
  <c r="Q170" i="18"/>
  <c r="Q166" i="18"/>
  <c r="Q162" i="18"/>
  <c r="Q156" i="18"/>
  <c r="Q150" i="18"/>
  <c r="Q141" i="18"/>
  <c r="Q137" i="18"/>
  <c r="Q133" i="18"/>
  <c r="Q129" i="18"/>
  <c r="Q123" i="18"/>
  <c r="Q119" i="18"/>
  <c r="Q195" i="18"/>
  <c r="Q191" i="18"/>
  <c r="Q187" i="18"/>
  <c r="Q183" i="18"/>
  <c r="Q177" i="18"/>
  <c r="Q173" i="18"/>
  <c r="Q169" i="18"/>
  <c r="Q165" i="18"/>
  <c r="Q159" i="18"/>
  <c r="Q155" i="18"/>
  <c r="Q146" i="18"/>
  <c r="Q140" i="18"/>
  <c r="Q136" i="18"/>
  <c r="Q132" i="18"/>
  <c r="Q128" i="18"/>
  <c r="Q122" i="18"/>
  <c r="Q118" i="18"/>
  <c r="Q194" i="18"/>
  <c r="Q190" i="18"/>
  <c r="Q186" i="18"/>
  <c r="Q182" i="18"/>
  <c r="Q176" i="18"/>
  <c r="Q172" i="18"/>
  <c r="Q168" i="18"/>
  <c r="Q164" i="18"/>
  <c r="Q158" i="18"/>
  <c r="Q154" i="18"/>
  <c r="Q145" i="18"/>
  <c r="Q139" i="18"/>
  <c r="Q135" i="18"/>
  <c r="Q131" i="18"/>
  <c r="Q127" i="18"/>
  <c r="Q121" i="18"/>
  <c r="Q117" i="18"/>
  <c r="Q198" i="18"/>
  <c r="Q193" i="18"/>
  <c r="Q189" i="18"/>
  <c r="Q185" i="18"/>
  <c r="Q181" i="18"/>
  <c r="Q175" i="18"/>
  <c r="Q171" i="18"/>
  <c r="Q167" i="18"/>
  <c r="Q163" i="18"/>
  <c r="Q157" i="18"/>
  <c r="Q153" i="18"/>
  <c r="Q144" i="18"/>
  <c r="Q138" i="18"/>
  <c r="Q134" i="18"/>
  <c r="Q130" i="18"/>
  <c r="Q126" i="18"/>
  <c r="Q120" i="18"/>
  <c r="Q114" i="18"/>
  <c r="I45" i="24"/>
  <c r="I36" i="24" l="1"/>
  <c r="D11" i="18" s="1"/>
  <c r="I17" i="24" l="1"/>
  <c r="I15" i="24"/>
  <c r="I14" i="24"/>
  <c r="I20" i="24"/>
  <c r="I21" i="24"/>
  <c r="Q91" i="18"/>
  <c r="Q90" i="18"/>
  <c r="Q75" i="18"/>
  <c r="Q84" i="18"/>
  <c r="Q69" i="18"/>
  <c r="Q63" i="18"/>
  <c r="Q57" i="18"/>
  <c r="Q49" i="18"/>
  <c r="Q44" i="18"/>
  <c r="Q39" i="18"/>
  <c r="Q34" i="18"/>
  <c r="Q29" i="18"/>
  <c r="Q24" i="18"/>
  <c r="I22" i="24" l="1"/>
  <c r="I16" i="24"/>
  <c r="I24" i="24" s="1"/>
  <c r="I42" i="24"/>
  <c r="I28" i="24" l="1"/>
  <c r="I26" i="24"/>
  <c r="D13" i="18" s="1"/>
  <c r="I18" i="24"/>
  <c r="I46" i="24" l="1"/>
  <c r="I49" i="24" s="1"/>
  <c r="Q99" i="18" l="1"/>
  <c r="Q95" i="18"/>
  <c r="Q87" i="18"/>
  <c r="Q77" i="18"/>
  <c r="Q70" i="18"/>
  <c r="Q60" i="18"/>
  <c r="Q50" i="18"/>
  <c r="Q40" i="18"/>
  <c r="Q30" i="18"/>
  <c r="Q98" i="18"/>
  <c r="Q94" i="18"/>
  <c r="Q76" i="18"/>
  <c r="Q66" i="18"/>
  <c r="Q59" i="18"/>
  <c r="Q46" i="18"/>
  <c r="Q36" i="18"/>
  <c r="Q26" i="18"/>
  <c r="Q86" i="18"/>
  <c r="Q97" i="18"/>
  <c r="Q108" i="18"/>
  <c r="Q85" i="18"/>
  <c r="Q72" i="18"/>
  <c r="Q65" i="18"/>
  <c r="Q58" i="18"/>
  <c r="Q45" i="18"/>
  <c r="Q35" i="18"/>
  <c r="Q25" i="18"/>
  <c r="Q100" i="18"/>
  <c r="Q96" i="18"/>
  <c r="Q107" i="18"/>
  <c r="Q78" i="18"/>
  <c r="Q71" i="18"/>
  <c r="Q64" i="18"/>
  <c r="Q51" i="18"/>
  <c r="Q41" i="18"/>
  <c r="Q31" i="18"/>
  <c r="D12"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E8DFC0F1-9FB5-40CA-B24F-7376381EE169}">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AC63B250-18B2-4BC6-AAE7-A0D7D8F702AB}">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<sst xmlns="http://schemas.openxmlformats.org/spreadsheetml/2006/main" count="746" uniqueCount="375">
  <si>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</si>
  <si>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</si>
  <si>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</si>
  <si>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</si>
  <si>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</si>
  <si>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</si>
  <si>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</si>
  <si>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</si>
  <si>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</si>
  <si>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</si>
  <si>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</si>
  <si>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</si>
  <si>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</si>
  <si>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</si>
  <si>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</si>
  <si>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</si>
  <si>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</si>
  <si>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</si>
  <si>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</si>
  <si>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</si>
  <si>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</si>
  <si>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</si>
  <si>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</si>
  <si>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</si>
  <si>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</si>
  <si>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</si>
  <si>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</si>
  <si>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</si>
  <si>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</si>
  <si>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</si>
  <si>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</si>
  <si>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</si>
  <si>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</si>
  <si>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</si>
  <si>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</si>
  <si>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</si>
  <si>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</si>
  <si>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</si>
  <si>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</si>
  <si>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</si>
  <si>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</si>
  <si>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</si>
  <si>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</si>
  <si>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</si>
  <si>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</si>
  <si>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</si>
  <si>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</si>
  <si>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</si>
  <si>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</si>
  <si>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</si>
  <si>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</si>
  <si>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</si>
  <si>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</si>
  <si>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</si>
  <si>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</si>
  <si>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</si>
  <si>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</si>
  <si>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</si>
  <si>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</si>
  <si>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</si>
  <si>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</si>
  <si>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</si>
  <si>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</si>
  <si>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</si>
  <si>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</si>
  <si>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</si>
  <si>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</si>
  <si>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</si>
  <si>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</si>
  <si>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</si>
  <si>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</si>
  <si>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</si>
  <si>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</si>
  <si>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</si>
  <si>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</si>
  <si>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</si>
  <si>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</si>
  <si>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</si>
  <si>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</si>
  <si>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</si>
  <si>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</si>
  <si>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</si>
  <si>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</si>
  <si>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</si>
  <si>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</si>
  <si>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</si>
  <si>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</si>
  <si>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</si>
  <si>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</si>
  <si>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</si>
  <si>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</si>
  <si>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</si>
  <si>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</si>
  <si>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</si>
  <si>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</si>
  <si>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</si>
  <si>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</si>
  <si>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</si>
  <si>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</si>
  <si>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</si>
  <si>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</si>
  <si>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</si>
  <si>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</si>
  <si>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</si>
  <si>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</si>
  <si>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</si>
  <si>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</si>
  <si>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</si>
  <si>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</si>
  <si>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</si>
  <si>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</si>
  <si>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</si>
  <si>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</si>
  <si>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</si>
  <si>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</si>
  <si>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</si>
  <si>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</si>
  <si>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</si>
  <si>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</si>
  <si>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</si>
  <si>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</si>
  <si>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</si>
  <si>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</si>
  <si>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</si>
  <si>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</si>
  <si>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</si>
  <si>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</si>
  <si>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</si>
  <si>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</si>
  <si>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</si>
  <si>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</si>
  <si>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</si>
  <si>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</si>
  <si>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</si>
  <si>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</si>
  <si>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</si>
  <si>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</si>
  <si>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</si>
  <si>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</si>
  <si>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</si>
  <si>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</si>
  <si>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</si>
  <si>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</si>
  <si>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</si>
  <si>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</si>
  <si>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</si>
  <si>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</si>
  <si>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</si>
  <si>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</si>
  <si>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</si>
  <si>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</si>
  <si>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</si>
  <si>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</si>
  <si>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</si>
  <si>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</si>
  <si>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</si>
  <si>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</si>
  <si>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</si>
  <si>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</si>
  <si>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</si>
  <si>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</si>
  <si>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</si>
  <si>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</si>
  <si>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</si>
  <si>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</si>
  <si>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</si>
  <si>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</si>
  <si>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</si>
  <si>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</si>
  <si>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</si>
  <si>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</si>
  <si>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</si>
  <si>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</si>
  <si>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</si>
  <si>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</si>
  <si>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</si>
  <si>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</si>
  <si>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</si>
  <si>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</si>
  <si>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</si>
  <si>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</si>
  <si>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</si>
  <si>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</si>
  <si>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</si>
  <si>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</si>
  <si>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</si>
  <si>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</si>
  <si>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</si>
  <si>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</si>
  <si>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</si>
  <si>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</si>
  <si>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</si>
  <si>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</si>
  <si>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</si>
  <si>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</si>
  <si>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</si>
  <si>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</si>
  <si>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</si>
  <si>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</si>
  <si>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</si>
  <si>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</si>
  <si>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</si>
  <si>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</si>
  <si>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</si>
  <si>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</si>
  <si>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</si>
  <si>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</si>
  <si>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</si>
  <si>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</si>
  <si>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</si>
  <si>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Rekenvolumina Eenmalige Aansluitvergoeding 2022-2026</t>
  </si>
  <si>
    <t>Vastrecht</t>
  </si>
  <si>
    <t>EUR, pp 2024</t>
  </si>
  <si>
    <t>Verwachte tariefmutatie Transportdienst</t>
  </si>
  <si>
    <t>Verwachte tariefmutatie Aansluitdienst</t>
  </si>
  <si>
    <t xml:space="preserve">TI transportdienst 2024 (inclusief correcties) </t>
  </si>
  <si>
    <t xml:space="preserve">TI transportdienst 2024 zonder vastrecht (inclusief correcties) </t>
  </si>
  <si>
    <t>Verwachte mutatie tarieven</t>
  </si>
  <si>
    <t xml:space="preserve">TI aansluitdienst 2024 (inclusief correcties) </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</si>
  <si>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</si>
  <si>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</si>
  <si>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</si>
  <si>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</si>
  <si>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</si>
  <si>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</si>
  <si>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</si>
  <si>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TI-berekening regionale netbeheerders elektriciteit 2025</t>
  </si>
  <si>
    <t>Dit Excel-bestand is bedoeld voor de tarievenvoorstellen voor het jaar 2025 voor de regionale netbeheerders elektriciteit.</t>
  </si>
  <si>
    <t>Deze berekeningen maken onderdeel uit van de tarievenbesluiten elektriciteit 2025.</t>
  </si>
  <si>
    <t>TI-berekening RNB-E 2025</t>
  </si>
  <si>
    <t>Berekening totale inkomsten regionale netbeheerders elektriciteit 2025</t>
  </si>
  <si>
    <t>Op dit blad wordt door de regionale netbeheerder een voorstel gedaan voor de transport- en aansluittarieven 2025.</t>
  </si>
  <si>
    <t>Tarief 2025 (EUR)</t>
  </si>
  <si>
    <t>EUR, pp 2025</t>
  </si>
  <si>
    <t>Omzet tarievenvoorstel 2025</t>
  </si>
  <si>
    <t>Totale Inkomsten 2025 inclusief correcties</t>
  </si>
  <si>
    <t>Omzet 2025 voor de transportdienst: Netvlakken HS en TS</t>
  </si>
  <si>
    <t>Omzet 2025 voor de transportdienst: Netvlakken MS</t>
  </si>
  <si>
    <t>Omzet 2025 voor de transportdienst: Netvlakken LS</t>
  </si>
  <si>
    <t>Omzet 2025 voor de transportdienst: Blindvermogen</t>
  </si>
  <si>
    <t>Omzet 2025 voor de periodieke aansluitdienst</t>
  </si>
  <si>
    <t>Omzet 2025 voor de eenmailige aansluitdienst</t>
  </si>
  <si>
    <t xml:space="preserve">TI aansluitdienst 2025 (inclusief correcties) </t>
  </si>
  <si>
    <t>TI-berekening RNB-E 2025, tabblad 'Richtbedragen', regel 52</t>
  </si>
  <si>
    <t>Tarievenbesluit elektriciteit 2024</t>
  </si>
  <si>
    <t>Somproduct tarieven 2024 en gewijzigde rekenvolumes 2025</t>
  </si>
  <si>
    <t xml:space="preserve">TI transportdienst 2025 (inclusief correcties) </t>
  </si>
  <si>
    <t xml:space="preserve">TI transportdienst 2025 zonder vastrecht (inclusief correcties) </t>
  </si>
  <si>
    <t>Is het bedrag "Totale Inkomsten 2025 inclusief correcties" in het tabblad 'Controles ACM' ongewijzigd? Zo nee, waarom niet?</t>
  </si>
  <si>
    <t>https://www.acm.nl/nl/publicaties/berekening-x-factor-bij-gewijzigde-x-factorbesluiten-elektriciteit-2022-2026</t>
  </si>
  <si>
    <t>Gewijzigd SO bestand RNB-E 2022-2026</t>
  </si>
  <si>
    <t>Gewijzigd SO bestand</t>
  </si>
  <si>
    <t>In de gewijzigde x-factorbesluiten zijn nieuwe rekenvolumes vastgesteld voor het transport- en aansluitdomein. De rekenvolumes zijn daarom gewijzigd ten opzichte van de tarievenbesluiten 2024.</t>
  </si>
  <si>
    <t>In de gewijzigde x-factorbesluiten zijn nieuwe rekenvolumes vastgesteld. De rekenvolumes zijn daarom gewijzigd ten opzichte van de tarievenbesluiten 2024. Om de totale inkomsten 2024 te vergelijken met de totale inkomsten 2025 dient het volume effect te worden geëlimineerd door de totale inkomsten 2024 opnieuw te berekenen op basis van de gewijzigde rekenvolumes 2025.</t>
  </si>
  <si>
    <t>In de gewijzigde x-factorbesluiten zijn nieuwe rekenvolumes vastgesteld voor het transport- en aansluitdomein. De rekenvolumes zijn daarom gewijzigd ten opzichte van de tarievenbesluiten 2024. Daarnaast wordt de volumecorrectieregeling per 1-1-2024 buiten toepassing gelaten. Voor de transportdienst gelden daarom de gewijzigde rekenvolumes zonder volumekortingen.</t>
  </si>
  <si>
    <t>Daarnaast wordt de volumecorrectieregeling per 1-1-2024 buiten toepassing gelaten. Deze regeling ziet op de transportdienst. Voor de transportdienst gelden daarom de gewijzigde rekenvolumes zonder volumekortingen. Deze volgen uit het gewijzigde SO-bestand.</t>
  </si>
  <si>
    <t>TI-berekening RNB-E 2025, tabblad 'TI-berekening 2025', regel 48</t>
  </si>
  <si>
    <t>TI-berekening RNB-E 2025, tabblad 'Richtbedragen', regel 53</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</si>
  <si>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</si>
  <si>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</si>
  <si>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</si>
  <si>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</si>
  <si>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</si>
  <si>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</si>
  <si>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</si>
  <si>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</si>
  <si>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</si>
  <si>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</si>
  <si>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</si>
  <si>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</si>
  <si>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</si>
  <si>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</si>
  <si>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</si>
  <si>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</si>
  <si>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</si>
  <si>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</si>
  <si>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</si>
  <si>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
  </si>
  <si>
    <t xml:space="preserve"> &gt;3*50A en t/m 3*63A </t>
  </si>
  <si>
    <t xml:space="preserve"> &gt;3*63A en t/m 3*80A </t>
  </si>
  <si>
    <t>A1</t>
  </si>
  <si>
    <t>A2.1</t>
  </si>
  <si>
    <t>A2.2</t>
  </si>
  <si>
    <t>A3</t>
  </si>
  <si>
    <t>A3, A4, A5</t>
  </si>
  <si>
    <t>A6</t>
  </si>
  <si>
    <t>A3, A5</t>
  </si>
  <si>
    <t>A4, A5</t>
  </si>
  <si>
    <t>A1 Meerlengte</t>
  </si>
  <si>
    <t>A2.1 Meerlengte</t>
  </si>
  <si>
    <t>A2.2 Meerlengte</t>
  </si>
  <si>
    <t>A3 Meerlengte</t>
  </si>
  <si>
    <t>A3, A5 Meerlengte</t>
  </si>
  <si>
    <t>A4, A5 Meerlengte</t>
  </si>
  <si>
    <t>Toelichting bij dit bestand</t>
  </si>
  <si>
    <t>Bronnenoverzicht en specifieke toepassingen</t>
  </si>
  <si>
    <t>Tarievenvoorstel 2025</t>
  </si>
  <si>
    <t xml:space="preserve">Toelichting </t>
  </si>
  <si>
    <t>Richtlijn controle tarieven</t>
  </si>
  <si>
    <t>ACM/23/187191</t>
  </si>
  <si>
    <t xml:space="preserve"> Afnemers t/m 3*25A </t>
  </si>
  <si>
    <t xml:space="preserve"> Afnemers &gt; 3*25A  </t>
  </si>
  <si>
    <t xml:space="preserve"> Aansl. cap. &gt; 3*80A t/m 3*250A (173 kVA) </t>
  </si>
  <si>
    <t xml:space="preserve"> Aansl. cap. &gt;173 kVA t/m 1750 kVA </t>
  </si>
  <si>
    <t xml:space="preserve"> Aansl. cap. &gt;1750 kVA t/m 6 MVA </t>
  </si>
  <si>
    <t xml:space="preserve"> Aansl. cap. &gt; 6 MVA t/m 10 MVA </t>
  </si>
  <si>
    <t xml:space="preserve"> PAV meerlengte 3 t/m 6 MVA n-1 veilige aansluiting </t>
  </si>
  <si>
    <t>PAV Meerlengte 3 tm 6 MVA</t>
  </si>
  <si>
    <t xml:space="preserve"> PAV meerlengte &gt; 6 t/m 10 MVA n-1 veilige aansl. </t>
  </si>
  <si>
    <t>PAV Meerlengte &gt; 6 tm 10 MVA</t>
  </si>
  <si>
    <t xml:space="preserve"> t/m 1*40A  </t>
  </si>
  <si>
    <t xml:space="preserve"> &gt; 1*40A t/m 3*25A </t>
  </si>
  <si>
    <t xml:space="preserve"> &gt;3*25A en t/m 3*40A </t>
  </si>
  <si>
    <t xml:space="preserve"> &gt;3*40A en t/m 3*50A </t>
  </si>
  <si>
    <t xml:space="preserve"> &gt;3*80A en t/m 3*160A </t>
  </si>
  <si>
    <t xml:space="preserve"> &gt;3*160A  t/m 3*250A </t>
  </si>
  <si>
    <t xml:space="preserve"> &gt;3*250A (173 kVA) t/m 630 kVA </t>
  </si>
  <si>
    <t xml:space="preserve"> &gt; 630 kVA t/m 1750 kVA </t>
  </si>
  <si>
    <t xml:space="preserve"> &gt; 1750 kVA t/m 6 MVA </t>
  </si>
  <si>
    <t xml:space="preserve"> &gt;6,0 MVA en t/m 10 MVA </t>
  </si>
  <si>
    <t xml:space="preserve"> t/m 1*6 A  </t>
  </si>
  <si>
    <t xml:space="preserve"> &gt;3*50A en t/m 3*80A </t>
  </si>
  <si>
    <t>A6 Meerlengte</t>
  </si>
  <si>
    <t>Deelmarktgrenzen transporttarieven</t>
  </si>
  <si>
    <t>Afnemers worden binnen de transportdienst ingedeeld in tariefcategorieën op basis van hun gecontracteerd transportvermogen en fysieke aansluitwijze.</t>
  </si>
  <si>
    <t>Deelmarktgrenzen</t>
  </si>
  <si>
    <t>Elementen EAV tarieven</t>
  </si>
  <si>
    <t>Op dit tabblad wordt per aansluitcategorie het EAV tarief gesplitst in de drie wettelijke elementen van de aansluiting. Ook wordtper categorie  het spanningsniveau waarop de netbeheerder een nieuwe aansluiting realiseert weergegeven.</t>
  </si>
  <si>
    <t>Spanningsniveau</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</si>
  <si>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Enexis voor 2025 weergegeven. </t>
  </si>
  <si>
    <t>Gewijzigd SO bestand, tabblad '22) Rekenvolumes TD', regels 18 t/m 100 &amp; Gewijzigde RV AD Stedin, tabblad 'Rekenvolumes Stedin nieuw incl.', regels 17 t/m 97</t>
  </si>
  <si>
    <t>Ja</t>
  </si>
  <si>
    <t>Definitieve versie wordt gepubliceerd</t>
  </si>
  <si>
    <t>Nee</t>
  </si>
  <si>
    <t>Tarievenmodule Enexis 2025 elektriciteit</t>
  </si>
  <si>
    <t>Tarievenbesluit Enexis 2025 elektriciteit</t>
  </si>
  <si>
    <t>Tarievenmodule Enexis 2025 Elektriciteit</t>
  </si>
  <si>
    <t>Definitieve versie is juridisch integraal onderdeel van bovenstaand besluit</t>
  </si>
  <si>
    <t>V1.0</t>
  </si>
  <si>
    <t>Enexis Netbeheer BV</t>
  </si>
  <si>
    <t>Magistratenlaan 116</t>
  </si>
  <si>
    <t>postbus 856</t>
  </si>
  <si>
    <t>5201AW 's-Hertogenbosch</t>
  </si>
  <si>
    <t>ingaande 2009 n.v.t.</t>
  </si>
  <si>
    <t>&gt; 1500 kW en fysieke aansluitwijze conform ts</t>
  </si>
  <si>
    <t xml:space="preserve">&gt; 1500 kW en fysieke aansluitwijze conform hs/ms </t>
  </si>
  <si>
    <t>&gt; 1500 kW en fysieke aansluitwijze conform ms transport</t>
  </si>
  <si>
    <t>&gt; 125 kW t/m 1500 kW of  &gt; 1500 kW en fysieke aansluitwijze conform ms distributie</t>
  </si>
  <si>
    <t>&gt; 50 kW t/m 125 kW</t>
  </si>
  <si>
    <t>&gt; 1 kW t/m 50 kW</t>
  </si>
  <si>
    <t>ja</t>
  </si>
  <si>
    <t>nee</t>
  </si>
  <si>
    <t>Van de volgende tariefcomponenten is de mutatie gering buiten de toegestane bandbreedte:</t>
  </si>
  <si>
    <t>Deze afwijking ontstaat door het corrigeren van de tariefcomponenten naar de normverhoudingen uit de TC in combinatie met de nieuwe RV.</t>
  </si>
  <si>
    <t>Sec de mutatie van het tarief gecorrigeerd naar de juiste normverhoudingen versus het voorgestelde tarief is wel binnen de bandbreedte.</t>
  </si>
  <si>
    <t>en 2) de omzet per deelmarkt correct binnen de bandbreedte muteert.</t>
  </si>
  <si>
    <t xml:space="preserve">In het bijgesloten bestand is aangetoond 1) dat de stijging per tariefcomponent van "obv TC normen gecorrigeerd 2024 tarief" naar "voorgesteld 2025 tarief" correct binnen de bandbreedte is </t>
  </si>
  <si>
    <t>In de klankbordgroep bijeenkomst stelt ACM tevens als eis dat de pav niet meer dan 5% van het EAV uit de bijbehorende aansluitcategorie mag zijn.</t>
  </si>
  <si>
    <t>Alle PAV's voldoen hier aan.</t>
  </si>
  <si>
    <t>Bij deze pav categorie horen twee EAV categorieën. De genoemde PAV voldoet aan de 5% norm als het vergeleken wordt met het gewogen gemiddelde van de twee EAV categorieën.</t>
  </si>
  <si>
    <t>LS ≤ 1 kV</t>
  </si>
  <si>
    <t>MSD &gt; 1 kV en &lt; 25 kV</t>
  </si>
  <si>
    <t>MST &gt; 1 kV en &lt; 25 kV</t>
  </si>
  <si>
    <t>HSMS &gt; 1 kV en &lt; 25 kV</t>
  </si>
  <si>
    <t>Het spanningsniveau van TS is &gt;25 kV tm 50 kV.</t>
  </si>
  <si>
    <t>waarvan de klanten &gt; 10 MVA aangesloten zijn.</t>
  </si>
  <si>
    <t>TS staat niet in het EAV overzicht omdat TS bij Enexis een klein (separaat) net is in Brabant met 6 klanten</t>
  </si>
  <si>
    <t>zie regel 54</t>
  </si>
  <si>
    <r>
      <t xml:space="preserve">en als er een nieuwe klant zou komen dan zal deze altijd &gt; 10 MVA zijn dus </t>
    </r>
    <r>
      <rPr>
        <b/>
        <u val="singleAccounting"/>
        <sz val="10"/>
        <rFont val="Arial"/>
        <family val="2"/>
      </rPr>
      <t>buiten de gereguleerde aansluittarieven vallen (maatwerk)</t>
    </r>
    <r>
      <rPr>
        <sz val="10"/>
        <rFont val="Arial"/>
        <family val="2"/>
      </rPr>
      <t>.</t>
    </r>
  </si>
  <si>
    <t>kW max maand bij MST ; kW contract en kWh bij MSD ;kWh bij msls ; kW contract bij afnemers LS (GTV &lt; 50 kW)</t>
  </si>
  <si>
    <t>Om aan deze 5% eis te kunnen voldoen is het tarief wel lager vastgesteld dan het geweest zou zijn als Enexis hier de verwachte tariefmutatie toegepast zou hebben.</t>
  </si>
  <si>
    <t>Dit tarief zou niet voldaan hebben aan de max 5% toets. Daarom is het tarief met 50 euro verlaagd tot 381 (en komt daardoor buiten de bandbreedte).</t>
  </si>
  <si>
    <r>
      <rPr>
        <u/>
        <sz val="10"/>
        <color rgb="FFFF0000"/>
        <rFont val="Arial"/>
        <family val="2"/>
      </rPr>
      <t>Eén categorie vraagt in deze toelichting</t>
    </r>
    <r>
      <rPr>
        <sz val="10"/>
        <color rgb="FFFF0000"/>
        <rFont val="Arial"/>
        <family val="2"/>
      </rPr>
      <t xml:space="preserve">: </t>
    </r>
    <r>
      <rPr>
        <b/>
        <sz val="10"/>
        <color rgb="FFFF0000"/>
        <rFont val="Arial"/>
        <family val="2"/>
      </rPr>
      <t>PAV   Aansl. cap. &gt; 3*80A t/m 3*250A (173 kVA) zijnde 381 euro.</t>
    </r>
  </si>
  <si>
    <t>Het tarief zou geworden zijn: 311,- (zijnde huidig tarief 2024) * 1,387 = 431</t>
  </si>
  <si>
    <t>Aan beide eisen voldoen kan helaas niet. We hebben dus voorrang gegeven aan de 5% toets.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</si>
</sst>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s>
  <fonts count="58">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
      <sz val="11"/>
      <name val="Essent Proforma"/>
    </font>
    <font>
      <b/>
      <u val="singleAccounting"/>
      <sz val="10"/>
      <name val="Arial"/>
      <family val="2"/>
    </font>
    <font>
      <u/>
      <sz val="10"/>
      <color rgb="FFFF0000"/>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8">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xf numFmtId="0" fontId="1" fillId="0" borderId="0"/>
    <xf numFmtId="0" fontId="1" fillId="0" borderId="0"/>
    <xf numFmtId="0" fontId="55" fillId="0" borderId="0"/>
  </cellStyleXfs>
  <cellXfs count="184">
    <xf numFmtId="0" fontId="0" fillId="0" borderId="0" xfId="0">
      <alignment vertical="top"/>
    </xf>
    <xf numFmtId="0" fontId="7" fillId="0" borderId="0" xfId="70" applyAlignment="1">
      <alignment horizontal="left" vertical="top" wrapText="1"/>
    </xf>
    <xf numFmtId="164" fontId="3" fillId="0" borderId="32" xfId="71" applyNumberFormat="1" applyFont="1" applyFill="1" applyBorder="1" applyAlignment="1"/>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164" fontId="7" fillId="0" borderId="2" xfId="73" applyNumberFormat="1" applyBorder="1">
      <alignment vertical="top"/>
    </xf>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7" borderId="14"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0" fontId="7" fillId="0" borderId="2" xfId="73" applyFont="1" applyBorder="1" applyAlignment="1">
      <alignment horizontal="left" vertical="top" wrapText="1"/>
    </xf>
    <xf numFmtId="0" fontId="7" fillId="0" borderId="0" xfId="73" applyFont="1">
      <alignment vertical="top"/>
    </xf>
    <xf numFmtId="49" fontId="8" fillId="21" borderId="1" xfId="86" applyFont="1">
      <alignment vertical="top"/>
    </xf>
    <xf numFmtId="0" fontId="3" fillId="0" borderId="0" xfId="125" applyFont="1"/>
    <xf numFmtId="0" fontId="3" fillId="0" borderId="32" xfId="126" applyFont="1" applyBorder="1"/>
    <xf numFmtId="0" fontId="1" fillId="0" borderId="0" xfId="126"/>
    <xf numFmtId="0" fontId="3" fillId="0" borderId="14" xfId="126" applyFont="1" applyBorder="1"/>
    <xf numFmtId="165" fontId="7" fillId="0" borderId="29" xfId="65" applyNumberFormat="1" applyFont="1" applyFill="1" applyBorder="1" applyAlignment="1" applyProtection="1">
      <alignment horizontal="left"/>
      <protection locked="0"/>
    </xf>
    <xf numFmtId="165" fontId="7" fillId="0" borderId="14" xfId="65" applyNumberFormat="1" applyFont="1" applyFill="1" applyBorder="1" applyAlignment="1" applyProtection="1">
      <alignment horizontal="left"/>
      <protection locked="0"/>
    </xf>
    <xf numFmtId="0" fontId="7" fillId="0" borderId="0" xfId="73" applyAlignment="1">
      <alignment horizontal="left" vertical="top" wrapText="1"/>
    </xf>
    <xf numFmtId="43" fontId="7" fillId="15" borderId="29" xfId="75" applyBorder="1">
      <alignment vertical="top"/>
    </xf>
    <xf numFmtId="43" fontId="7" fillId="15" borderId="32" xfId="75" applyBorder="1">
      <alignment vertical="top"/>
    </xf>
    <xf numFmtId="43" fontId="7" fillId="15" borderId="14" xfId="75" applyBorder="1">
      <alignment vertical="top"/>
    </xf>
    <xf numFmtId="164" fontId="7" fillId="0" borderId="0" xfId="73" applyNumberFormat="1">
      <alignment vertical="top"/>
    </xf>
    <xf numFmtId="0" fontId="7" fillId="0" borderId="0" xfId="73" applyFill="1">
      <alignment vertical="top"/>
    </xf>
    <xf numFmtId="0" fontId="7" fillId="0" borderId="0" xfId="70" applyFill="1" applyAlignment="1">
      <alignment vertical="center"/>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cellXfs>
  <cellStyles count="128">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x000d__x000a_JournalTemplate=C:\COMFO\CTALK\JOURSTD.TPL_x000d__x000a_LbStateAddress=3 3 0 251 1 89 2 311_x000d__x000a_LbStateJou 3" xfId="127" xr:uid="{1308DE45-A913-4133-AB5D-9BBCF7B108BA}"/>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2 3 2 2" xfId="126" xr:uid="{2A4842EE-2630-43AA-A096-7CE6B80E1064}"/>
    <cellStyle name="Standaard 3" xfId="66" xr:uid="{00000000-0005-0000-0000-000071000000}"/>
    <cellStyle name="Standaard 3 4 2" xfId="125" xr:uid="{F77CDC4E-8504-43D8-B9A1-FE0090E0691B}"/>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6">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C8D9"/>
      <color rgb="FFCCFFCC"/>
      <color rgb="FFFFCC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2025</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72</xdr:row>
      <xdr:rowOff>1</xdr:rowOff>
    </xdr:from>
    <xdr:to>
      <xdr:col>2</xdr:col>
      <xdr:colOff>3003177</xdr:colOff>
      <xdr:row>80</xdr:row>
      <xdr:rowOff>72586</xdr:rowOff>
    </xdr:to>
    <xdr:pic>
      <xdr:nvPicPr>
        <xdr:cNvPr id="2" name="Afbeelding 1">
          <a:extLst>
            <a:ext uri="{FF2B5EF4-FFF2-40B4-BE49-F238E27FC236}">
              <a16:creationId xmlns:a16="http://schemas.microsoft.com/office/drawing/2014/main" id="{5329B7A6-BE02-2A7A-4BE9-D8AD6B36A9DB}"/>
            </a:ext>
          </a:extLst>
        </xdr:cNvPr>
        <xdr:cNvPicPr>
          <a:picLocks noChangeAspect="1"/>
        </xdr:cNvPicPr>
      </xdr:nvPicPr>
      <xdr:blipFill>
        <a:blip xmlns:r="http://schemas.openxmlformats.org/officeDocument/2006/relationships" r:embed="rId1"/>
        <a:stretch>
          <a:fillRect/>
        </a:stretch>
      </xdr:blipFill>
      <xdr:spPr>
        <a:xfrm>
          <a:off x="600635" y="20905695"/>
          <a:ext cx="3003177" cy="1435220"/>
        </a:xfrm>
        <a:prstGeom prst="rect">
          <a:avLst/>
        </a:prstGeom>
        <a:ln>
          <a:solidFill>
            <a:srgbClr val="FF0000"/>
          </a:solidFill>
        </a:ln>
      </xdr:spPr>
    </xdr:pic>
    <xdr:clientData/>
  </xdr:twoCellAnchor>
  <xdr:twoCellAnchor>
    <xdr:from>
      <xdr:col>3</xdr:col>
      <xdr:colOff>152400</xdr:colOff>
      <xdr:row>54</xdr:row>
      <xdr:rowOff>116541</xdr:rowOff>
    </xdr:from>
    <xdr:to>
      <xdr:col>3</xdr:col>
      <xdr:colOff>502023</xdr:colOff>
      <xdr:row>55</xdr:row>
      <xdr:rowOff>107577</xdr:rowOff>
    </xdr:to>
    <xdr:sp macro="" textlink="">
      <xdr:nvSpPr>
        <xdr:cNvPr id="3" name="Pijl: rechts 2">
          <a:extLst>
            <a:ext uri="{FF2B5EF4-FFF2-40B4-BE49-F238E27FC236}">
              <a16:creationId xmlns:a16="http://schemas.microsoft.com/office/drawing/2014/main" id="{7D6126DF-E416-BD84-4669-54CDCE9D9855}"/>
            </a:ext>
          </a:extLst>
        </xdr:cNvPr>
        <xdr:cNvSpPr/>
      </xdr:nvSpPr>
      <xdr:spPr>
        <a:xfrm>
          <a:off x="5836024" y="17920447"/>
          <a:ext cx="349623" cy="161365"/>
        </a:xfrm>
        <a:prstGeom prst="rightArrow">
          <a:avLst/>
        </a:prstGeom>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G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39.88671875" style="62" customWidth="1"/>
    <col min="3" max="3" width="91.88671875" style="62" customWidth="1"/>
    <col min="4" max="16384" width="9.109375" style="62"/>
  </cols>
  <sheetData>
    <row r="2" spans="2:3" s="113" customFormat="1" ht="17.399999999999999">
      <c r="B2" s="113" t="s">
        <v>336</v>
      </c>
    </row>
    <row r="13" spans="2:3" s="130" customFormat="1">
      <c r="B13" s="130" t="s">
        <v>0</v>
      </c>
    </row>
    <row r="15" spans="2:3">
      <c r="B15" s="109" t="s">
        <v>1</v>
      </c>
      <c r="C15" s="163" t="s">
        <v>299</v>
      </c>
    </row>
    <row r="16" spans="2:3">
      <c r="B16" s="109" t="s">
        <v>2</v>
      </c>
      <c r="C16" s="163" t="s">
        <v>334</v>
      </c>
    </row>
    <row r="17" spans="2:7">
      <c r="B17" s="109" t="s">
        <v>3</v>
      </c>
      <c r="C17" s="163"/>
    </row>
    <row r="18" spans="2:7">
      <c r="B18" s="109" t="s">
        <v>4</v>
      </c>
      <c r="C18" s="163" t="s">
        <v>335</v>
      </c>
    </row>
    <row r="19" spans="2:7">
      <c r="B19" s="109" t="s">
        <v>5</v>
      </c>
      <c r="C19" s="163"/>
    </row>
    <row r="20" spans="2:7">
      <c r="B20" s="109" t="s">
        <v>6</v>
      </c>
      <c r="C20" s="163"/>
    </row>
    <row r="21" spans="2:7">
      <c r="B21" s="109" t="s">
        <v>7</v>
      </c>
      <c r="C21" s="163" t="s">
        <v>226</v>
      </c>
    </row>
    <row r="22" spans="2:7">
      <c r="B22" s="109" t="s">
        <v>8</v>
      </c>
      <c r="C22" s="163"/>
    </row>
    <row r="23" spans="2:7">
      <c r="C23" s="164"/>
    </row>
    <row r="24" spans="2:7">
      <c r="C24" s="164"/>
    </row>
    <row r="25" spans="2:7" s="130" customFormat="1">
      <c r="B25" s="130" t="s">
        <v>9</v>
      </c>
      <c r="C25" s="165"/>
    </row>
    <row r="27" spans="2:7">
      <c r="B27" s="109" t="s">
        <v>10</v>
      </c>
      <c r="C27" s="109" t="s">
        <v>331</v>
      </c>
    </row>
    <row r="28" spans="2:7">
      <c r="B28" s="109" t="s">
        <v>11</v>
      </c>
      <c r="C28" s="109" t="s">
        <v>332</v>
      </c>
    </row>
    <row r="29" spans="2:7" ht="26.4">
      <c r="B29" s="109" t="s">
        <v>12</v>
      </c>
      <c r="C29" s="109" t="s">
        <v>337</v>
      </c>
    </row>
    <row r="30" spans="2:7">
      <c r="B30" s="109" t="s">
        <v>61</v>
      </c>
      <c r="C30" s="109" t="s">
        <v>333</v>
      </c>
    </row>
    <row r="31" spans="2:7">
      <c r="B31" s="109" t="s">
        <v>13</v>
      </c>
      <c r="C31" s="109"/>
    </row>
    <row r="32" spans="2:7">
      <c r="B32" s="109" t="s">
        <v>8</v>
      </c>
      <c r="C32" s="109"/>
      <c r="G32" s="62" t="s">
        <v>338</v>
      </c>
    </row>
    <row r="35" spans="2:2" s="130" customFormat="1">
      <c r="B35" s="130" t="s">
        <v>15</v>
      </c>
    </row>
    <row r="37" spans="2:2">
      <c r="B37" s="62" t="s">
        <v>206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48" activePane="bottomRight" state="frozen"/>
      <selection activeCell="C12" sqref="C12"/>
      <selection pane="topRight" activeCell="C12" sqref="C12"/>
      <selection pane="bottomLeft" activeCell="C12" sqref="C12"/>
      <selection pane="bottomRight" activeCell="M18" sqref="M18"/>
    </sheetView>
  </sheetViews>
  <sheetFormatPr defaultColWidth="9.109375" defaultRowHeight="13.2"/>
  <cols>
    <col min="1" max="1" width="4" style="62" customWidth="1"/>
    <col min="2" max="2" width="60.5546875" style="62" customWidth="1"/>
    <col min="3" max="5" width="4.5546875" style="62" customWidth="1"/>
    <col min="6" max="6" width="2.6640625" style="62" customWidth="1"/>
    <col min="7" max="7" width="13.33203125" style="62" bestFit="1" customWidth="1"/>
    <col min="8" max="8" width="2.6640625" style="62" customWidth="1"/>
    <col min="9" max="9" width="31.33203125" style="62" bestFit="1" customWidth="1"/>
    <col min="10" max="10" width="2.6640625" style="62" customWidth="1"/>
    <col min="11" max="11" width="13.88671875" style="62" customWidth="1"/>
    <col min="12" max="12" width="2.6640625" style="62" customWidth="1"/>
    <col min="13" max="13" width="53.88671875" style="62" customWidth="1"/>
    <col min="14" max="14" width="2.6640625" style="62" customWidth="1"/>
    <col min="15" max="15" width="12.5546875" style="62" customWidth="1"/>
    <col min="16" max="16" width="2.6640625" style="62" customWidth="1"/>
    <col min="17" max="17" width="12.5546875" style="62" customWidth="1"/>
    <col min="18" max="18" width="2.6640625" style="62" customWidth="1"/>
    <col min="19" max="19" width="17.109375" style="62" customWidth="1"/>
    <col min="20" max="20" width="2.6640625" style="62" customWidth="1"/>
    <col min="21" max="21" width="13.6640625" style="62" customWidth="1"/>
    <col min="22" max="22" width="2.6640625" style="62" customWidth="1"/>
    <col min="23" max="37" width="13.6640625" style="62" customWidth="1"/>
    <col min="38" max="16384" width="9.109375" style="62"/>
  </cols>
  <sheetData>
    <row r="2" spans="1:17" s="132" customFormat="1" ht="17.399999999999999">
      <c r="B2" s="132" t="s">
        <v>296</v>
      </c>
    </row>
    <row r="3" spans="1:17">
      <c r="A3" s="63"/>
    </row>
    <row r="4" spans="1:17">
      <c r="A4" s="63"/>
      <c r="B4" s="125" t="s">
        <v>32</v>
      </c>
      <c r="C4" s="95"/>
      <c r="D4" s="95"/>
    </row>
    <row r="5" spans="1:17">
      <c r="A5" s="63"/>
      <c r="B5" s="62" t="s">
        <v>187</v>
      </c>
      <c r="G5" s="74"/>
      <c r="K5" s="74"/>
    </row>
    <row r="7" spans="1:17" s="130" customFormat="1">
      <c r="B7" s="130" t="s">
        <v>81</v>
      </c>
      <c r="G7" s="130" t="s">
        <v>30</v>
      </c>
      <c r="I7" s="130" t="s">
        <v>31</v>
      </c>
      <c r="K7" s="130" t="s">
        <v>177</v>
      </c>
      <c r="M7" s="130" t="s">
        <v>178</v>
      </c>
      <c r="Q7" s="130" t="s">
        <v>33</v>
      </c>
    </row>
    <row r="10" spans="1:17" s="130" customFormat="1">
      <c r="B10" s="130" t="s">
        <v>69</v>
      </c>
    </row>
    <row r="11" spans="1:17">
      <c r="B11" s="125"/>
    </row>
    <row r="12" spans="1:17">
      <c r="B12" s="125" t="s">
        <v>235</v>
      </c>
      <c r="D12" s="61"/>
      <c r="G12" s="60" t="s">
        <v>233</v>
      </c>
      <c r="I12" s="59">
        <v>2271356767.5280356</v>
      </c>
      <c r="K12" s="60"/>
      <c r="M12" s="62" t="s">
        <v>256</v>
      </c>
    </row>
    <row r="13" spans="1:17">
      <c r="D13" s="58"/>
      <c r="G13" s="58"/>
      <c r="I13" s="58"/>
      <c r="K13" s="58"/>
      <c r="M13" s="74"/>
    </row>
    <row r="14" spans="1:17">
      <c r="B14" s="62" t="s">
        <v>236</v>
      </c>
      <c r="D14" s="55"/>
      <c r="G14" s="60" t="s">
        <v>233</v>
      </c>
      <c r="I14" s="57">
        <f>SUMPRODUCT(Tarievenvoorstel!K24:K51,Tarievenvoorstel!O24:O51)</f>
        <v>114122050.10360467</v>
      </c>
      <c r="K14" s="58"/>
      <c r="M14" s="176"/>
    </row>
    <row r="15" spans="1:17">
      <c r="B15" s="62" t="s">
        <v>237</v>
      </c>
      <c r="D15" s="55"/>
      <c r="G15" s="60" t="s">
        <v>233</v>
      </c>
      <c r="I15" s="57">
        <f>SUMPRODUCT(Tarievenvoorstel!K57:K78,Tarievenvoorstel!O57:O78)</f>
        <v>639323949.21341157</v>
      </c>
      <c r="K15" s="58"/>
      <c r="M15" s="176"/>
    </row>
    <row r="16" spans="1:17">
      <c r="B16" s="62" t="s">
        <v>238</v>
      </c>
      <c r="D16" s="55"/>
      <c r="G16" s="60" t="s">
        <v>233</v>
      </c>
      <c r="I16" s="57">
        <f>SUMPRODUCT(Tarievenvoorstel!K84:K100,Tarievenvoorstel!O84:O100)</f>
        <v>1247424548.0612674</v>
      </c>
      <c r="K16" s="58"/>
      <c r="M16" s="176"/>
    </row>
    <row r="17" spans="2:17">
      <c r="B17" s="62" t="s">
        <v>239</v>
      </c>
      <c r="D17" s="55"/>
      <c r="G17" s="60" t="s">
        <v>233</v>
      </c>
      <c r="I17" s="57">
        <f>SUMPRODUCT(Tarievenvoorstel!K107:K108,Tarievenvoorstel!O107:O108)</f>
        <v>5233441.1106172847</v>
      </c>
      <c r="K17" s="58"/>
      <c r="M17" s="176"/>
    </row>
    <row r="18" spans="2:17">
      <c r="B18" s="125" t="s">
        <v>67</v>
      </c>
      <c r="D18" s="55"/>
      <c r="G18" s="60" t="s">
        <v>233</v>
      </c>
      <c r="I18" s="57">
        <f>SUM(I14:I17)</f>
        <v>2006103988.4889009</v>
      </c>
      <c r="J18" s="120">
        <f t="shared" ref="J18" si="0">SUM(J14:J17)</f>
        <v>0</v>
      </c>
      <c r="K18" s="120"/>
      <c r="M18" s="176"/>
    </row>
    <row r="19" spans="2:17">
      <c r="D19" s="60"/>
      <c r="G19" s="58"/>
      <c r="I19" s="56"/>
      <c r="J19" s="177"/>
      <c r="K19" s="178"/>
      <c r="M19" s="176"/>
    </row>
    <row r="20" spans="2:17">
      <c r="B20" s="62" t="s">
        <v>240</v>
      </c>
      <c r="D20" s="55"/>
      <c r="G20" s="60" t="s">
        <v>233</v>
      </c>
      <c r="I20" s="57">
        <f>SUMPRODUCT(Tarievenvoorstel!K114:K146,Tarievenvoorstel!O114:O146)</f>
        <v>170012368.6019032</v>
      </c>
      <c r="J20" s="177"/>
      <c r="K20" s="178"/>
      <c r="M20" s="176"/>
    </row>
    <row r="21" spans="2:17">
      <c r="B21" s="62" t="s">
        <v>241</v>
      </c>
      <c r="D21" s="55"/>
      <c r="G21" s="60" t="s">
        <v>233</v>
      </c>
      <c r="I21" s="57">
        <f>SUMPRODUCT(Tarievenvoorstel!K150:K198,Tarievenvoorstel!O150:O198)</f>
        <v>95240408.186447039</v>
      </c>
      <c r="J21" s="177"/>
      <c r="K21" s="178"/>
      <c r="M21" s="176"/>
    </row>
    <row r="22" spans="2:17">
      <c r="B22" s="125" t="s">
        <v>68</v>
      </c>
      <c r="D22" s="55"/>
      <c r="G22" s="60" t="s">
        <v>233</v>
      </c>
      <c r="I22" s="57">
        <f>I21+I20</f>
        <v>265252776.78835022</v>
      </c>
      <c r="J22" s="120">
        <f t="shared" ref="J22" si="1">J21+J20</f>
        <v>0</v>
      </c>
      <c r="K22" s="120"/>
      <c r="M22" s="176"/>
    </row>
    <row r="23" spans="2:17">
      <c r="D23" s="55"/>
      <c r="G23" s="58"/>
      <c r="I23" s="54"/>
      <c r="J23" s="177"/>
      <c r="K23" s="178"/>
      <c r="M23" s="176"/>
    </row>
    <row r="24" spans="2:17">
      <c r="B24" s="125" t="s">
        <v>234</v>
      </c>
      <c r="D24" s="55"/>
      <c r="G24" s="60" t="s">
        <v>233</v>
      </c>
      <c r="I24" s="57">
        <f>SUM(I14:I17,I20:I21)</f>
        <v>2271356765.2772512</v>
      </c>
      <c r="K24" s="60"/>
      <c r="M24" s="176"/>
    </row>
    <row r="25" spans="2:17">
      <c r="B25" s="125"/>
      <c r="D25" s="55"/>
      <c r="G25" s="60"/>
      <c r="I25" s="53"/>
      <c r="K25" s="60"/>
      <c r="M25" s="7"/>
    </row>
    <row r="26" spans="2:17">
      <c r="B26" s="95" t="s">
        <v>79</v>
      </c>
      <c r="D26" s="55"/>
      <c r="G26" s="60" t="s">
        <v>233</v>
      </c>
      <c r="I26" s="57">
        <f>I12-I24</f>
        <v>2.2507843971252441</v>
      </c>
      <c r="K26" s="60"/>
    </row>
    <row r="27" spans="2:17">
      <c r="D27" s="55"/>
      <c r="G27" s="60"/>
      <c r="I27" s="53"/>
      <c r="K27" s="60"/>
    </row>
    <row r="28" spans="2:17">
      <c r="B28" s="125" t="s">
        <v>70</v>
      </c>
      <c r="C28" s="52"/>
      <c r="D28" s="52"/>
      <c r="I28" s="110" t="str">
        <f>IF(I24&gt;I12, "TARIEVENVOORSTEL VOLDOET NIET", "TARIEVENVOORSTEL VOLDOET")</f>
        <v>TARIEVENVOORSTEL VOLDOET</v>
      </c>
    </row>
    <row r="30" spans="2:17" s="130" customFormat="1">
      <c r="B30" s="130" t="s">
        <v>71</v>
      </c>
    </row>
    <row r="32" spans="2:17">
      <c r="B32" s="62" t="s">
        <v>72</v>
      </c>
      <c r="G32" s="62" t="s">
        <v>64</v>
      </c>
      <c r="I32" s="51">
        <v>13710343550.230854</v>
      </c>
      <c r="M32" s="62" t="s">
        <v>330</v>
      </c>
      <c r="N32" s="140"/>
      <c r="O32" s="140"/>
      <c r="Q32" s="62" t="s">
        <v>254</v>
      </c>
    </row>
    <row r="34" spans="2:17">
      <c r="B34" s="62" t="s">
        <v>73</v>
      </c>
      <c r="G34" s="62" t="s">
        <v>64</v>
      </c>
      <c r="I34" s="57">
        <f>SUM(Tarievenvoorstel!K24:K108,Tarievenvoorstel!K114:K146,Tarievenvoorstel!K150:K198)</f>
        <v>13710343550.230852</v>
      </c>
    </row>
    <row r="36" spans="2:17">
      <c r="B36" s="62" t="s">
        <v>74</v>
      </c>
      <c r="I36" s="110" t="str">
        <f>IF(I34&gt;I32, "REKENVOLUME VOLDOET NIET", "REKENVOLUME VOLDOET")</f>
        <v>REKENVOLUME VOLDOET</v>
      </c>
    </row>
    <row r="38" spans="2:17" s="130" customFormat="1">
      <c r="B38" s="130" t="s">
        <v>213</v>
      </c>
    </row>
    <row r="40" spans="2:17">
      <c r="B40" s="62" t="s">
        <v>215</v>
      </c>
      <c r="G40" s="60" t="s">
        <v>212</v>
      </c>
      <c r="H40" s="55"/>
      <c r="I40" s="50">
        <v>1747949534.4859095</v>
      </c>
      <c r="J40" s="134"/>
      <c r="K40" s="58"/>
      <c r="M40" s="62" t="s">
        <v>245</v>
      </c>
      <c r="Q40" s="62" t="s">
        <v>253</v>
      </c>
    </row>
    <row r="41" spans="2:17">
      <c r="B41" s="141" t="s">
        <v>211</v>
      </c>
      <c r="G41" s="60" t="s">
        <v>212</v>
      </c>
      <c r="H41" s="55"/>
      <c r="I41" s="49">
        <v>63584626.583680287</v>
      </c>
      <c r="J41" s="134"/>
      <c r="K41" s="58"/>
      <c r="M41" s="62" t="s">
        <v>245</v>
      </c>
    </row>
    <row r="42" spans="2:17">
      <c r="B42" s="62" t="s">
        <v>216</v>
      </c>
      <c r="G42" s="60" t="s">
        <v>212</v>
      </c>
      <c r="H42" s="55"/>
      <c r="I42" s="57">
        <f>I40-I41</f>
        <v>1684364907.9022291</v>
      </c>
      <c r="J42" s="60"/>
      <c r="K42" s="58"/>
      <c r="L42" s="55"/>
      <c r="M42" s="58"/>
    </row>
    <row r="43" spans="2:17">
      <c r="G43" s="58"/>
      <c r="H43" s="55"/>
      <c r="I43" s="53"/>
      <c r="J43" s="60"/>
      <c r="K43" s="58"/>
      <c r="L43" s="55"/>
      <c r="M43" s="58"/>
    </row>
    <row r="44" spans="2:17">
      <c r="B44" s="62" t="s">
        <v>246</v>
      </c>
      <c r="G44" s="60" t="s">
        <v>233</v>
      </c>
      <c r="H44" s="55"/>
      <c r="I44" s="59">
        <v>2003450269.9918242</v>
      </c>
      <c r="J44" s="134"/>
      <c r="K44" s="58"/>
      <c r="L44" s="55"/>
      <c r="M44" s="62" t="s">
        <v>257</v>
      </c>
    </row>
    <row r="45" spans="2:17">
      <c r="B45" s="141" t="s">
        <v>211</v>
      </c>
      <c r="G45" s="60" t="s">
        <v>233</v>
      </c>
      <c r="H45" s="55"/>
      <c r="I45" s="48">
        <f>I41</f>
        <v>63584626.583680287</v>
      </c>
      <c r="J45" s="134"/>
      <c r="K45" s="58"/>
      <c r="L45" s="55"/>
    </row>
    <row r="46" spans="2:17">
      <c r="B46" s="62" t="s">
        <v>247</v>
      </c>
      <c r="G46" s="60" t="s">
        <v>233</v>
      </c>
      <c r="H46" s="55"/>
      <c r="I46" s="57">
        <f>I44-I45</f>
        <v>1939865643.4081438</v>
      </c>
      <c r="J46" s="134"/>
      <c r="K46" s="58"/>
      <c r="L46" s="55"/>
    </row>
    <row r="47" spans="2:17">
      <c r="G47" s="58"/>
      <c r="H47" s="55"/>
      <c r="I47" s="53"/>
      <c r="J47" s="134"/>
      <c r="K47" s="58"/>
      <c r="L47" s="55"/>
    </row>
    <row r="48" spans="2:17">
      <c r="B48" s="95" t="s">
        <v>141</v>
      </c>
      <c r="G48" s="58"/>
      <c r="H48" s="55"/>
      <c r="I48" s="47">
        <v>0</v>
      </c>
      <c r="J48" s="134"/>
      <c r="K48" s="58" t="s">
        <v>75</v>
      </c>
      <c r="L48" s="55"/>
    </row>
    <row r="49" spans="2:17">
      <c r="B49" s="95" t="s">
        <v>142</v>
      </c>
      <c r="G49" s="58" t="s">
        <v>76</v>
      </c>
      <c r="H49" s="58"/>
      <c r="I49" s="46">
        <f>((I46/ I42) - 1)*100%</f>
        <v>0.15168965721574246</v>
      </c>
      <c r="J49" s="58"/>
      <c r="K49" s="58" t="s">
        <v>77</v>
      </c>
      <c r="L49" s="58"/>
    </row>
    <row r="51" spans="2:17" s="130" customFormat="1">
      <c r="B51" s="130" t="s">
        <v>214</v>
      </c>
    </row>
    <row r="53" spans="2:17">
      <c r="B53" s="62" t="s">
        <v>218</v>
      </c>
      <c r="G53" s="60" t="s">
        <v>212</v>
      </c>
      <c r="I53" s="59">
        <v>193186266.40854195</v>
      </c>
      <c r="M53" s="62" t="s">
        <v>245</v>
      </c>
      <c r="O53" s="74"/>
      <c r="Q53" s="62" t="s">
        <v>253</v>
      </c>
    </row>
    <row r="55" spans="2:17">
      <c r="B55" s="62" t="s">
        <v>242</v>
      </c>
      <c r="G55" s="60" t="s">
        <v>233</v>
      </c>
      <c r="I55" s="59">
        <v>267906497.53621155</v>
      </c>
      <c r="M55" s="62" t="s">
        <v>243</v>
      </c>
    </row>
    <row r="57" spans="2:17">
      <c r="B57" s="125" t="s">
        <v>217</v>
      </c>
      <c r="G57" s="58" t="s">
        <v>76</v>
      </c>
      <c r="I57" s="46">
        <f>((I55/ I53) - 1)*100%</f>
        <v>0.38677817277991444</v>
      </c>
    </row>
  </sheetData>
  <conditionalFormatting sqref="I28">
    <cfRule type="cellIs" dxfId="13"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09375" defaultRowHeight="13.2"/>
  <cols>
    <col min="1" max="16384" width="9.109375" style="133"/>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57" activePane="bottomLeft" state="frozen"/>
      <selection activeCell="M20" sqref="M20"/>
      <selection pane="bottomLeft" activeCell="E61" sqref="E61"/>
    </sheetView>
  </sheetViews>
  <sheetFormatPr defaultColWidth="9.109375" defaultRowHeight="13.2"/>
  <cols>
    <col min="1" max="1" width="4" style="62" customWidth="1"/>
    <col min="2" max="2" width="112.33203125" style="62" customWidth="1"/>
    <col min="3" max="21" width="12.5546875" style="62" customWidth="1"/>
    <col min="22" max="24" width="2.6640625" style="62" customWidth="1"/>
    <col min="25" max="39" width="13.6640625" style="62" customWidth="1"/>
    <col min="40" max="16384" width="9.109375" style="62"/>
  </cols>
  <sheetData>
    <row r="2" spans="2:2" s="132" customFormat="1" ht="17.399999999999999">
      <c r="B2" s="132" t="s">
        <v>297</v>
      </c>
    </row>
    <row r="4" spans="2:2" s="130" customFormat="1"/>
    <row r="6" spans="2:2">
      <c r="B6" s="62" t="s">
        <v>167</v>
      </c>
    </row>
    <row r="7" spans="2:2">
      <c r="B7" s="114"/>
    </row>
    <row r="8" spans="2:2">
      <c r="B8" s="114"/>
    </row>
    <row r="9" spans="2:2">
      <c r="B9" s="114"/>
    </row>
    <row r="10" spans="2:2">
      <c r="B10" s="114"/>
    </row>
    <row r="11" spans="2:2">
      <c r="B11" s="114"/>
    </row>
    <row r="12" spans="2:2">
      <c r="B12" s="114"/>
    </row>
    <row r="13" spans="2:2">
      <c r="B13" s="114"/>
    </row>
    <row r="14" spans="2:2">
      <c r="B14" s="114"/>
    </row>
    <row r="15" spans="2:2">
      <c r="B15" s="125"/>
    </row>
    <row r="16" spans="2:2">
      <c r="B16" s="62" t="s">
        <v>168</v>
      </c>
    </row>
    <row r="17" spans="2:2">
      <c r="B17" s="114"/>
    </row>
    <row r="18" spans="2:2">
      <c r="B18" s="114"/>
    </row>
    <row r="19" spans="2:2">
      <c r="B19" s="114"/>
    </row>
    <row r="20" spans="2:2">
      <c r="B20" s="114"/>
    </row>
    <row r="21" spans="2:2">
      <c r="B21" s="114"/>
    </row>
    <row r="22" spans="2:2">
      <c r="B22" s="114"/>
    </row>
    <row r="23" spans="2:2">
      <c r="B23" s="114"/>
    </row>
    <row r="24" spans="2:2">
      <c r="B24" s="114"/>
    </row>
    <row r="26" spans="2:2">
      <c r="B26" s="62" t="s">
        <v>169</v>
      </c>
    </row>
    <row r="27" spans="2:2">
      <c r="B27" s="114"/>
    </row>
    <row r="28" spans="2:2">
      <c r="B28" s="114"/>
    </row>
    <row r="29" spans="2:2">
      <c r="B29" s="114"/>
    </row>
    <row r="30" spans="2:2">
      <c r="B30" s="114"/>
    </row>
    <row r="31" spans="2:2">
      <c r="B31" s="114"/>
    </row>
    <row r="32" spans="2:2">
      <c r="B32" s="114"/>
    </row>
    <row r="33" spans="2:2">
      <c r="B33" s="114"/>
    </row>
    <row r="34" spans="2:2">
      <c r="B34" s="114"/>
    </row>
    <row r="36" spans="2:2">
      <c r="B36" s="62" t="s">
        <v>170</v>
      </c>
    </row>
    <row r="37" spans="2:2">
      <c r="B37" s="114"/>
    </row>
    <row r="38" spans="2:2">
      <c r="B38" s="114"/>
    </row>
    <row r="39" spans="2:2">
      <c r="B39" s="114"/>
    </row>
    <row r="40" spans="2:2">
      <c r="B40" s="114"/>
    </row>
    <row r="41" spans="2:2">
      <c r="B41" s="114"/>
    </row>
    <row r="42" spans="2:2">
      <c r="B42" s="114"/>
    </row>
    <row r="43" spans="2:2">
      <c r="B43" s="114"/>
    </row>
    <row r="44" spans="2:2">
      <c r="B44" s="114"/>
    </row>
    <row r="46" spans="2:2">
      <c r="B46" s="62" t="s">
        <v>171</v>
      </c>
    </row>
    <row r="47" spans="2:2">
      <c r="B47" s="114"/>
    </row>
    <row r="48" spans="2:2">
      <c r="B48" s="114" t="s">
        <v>366</v>
      </c>
    </row>
    <row r="49" spans="2:2">
      <c r="B49" s="114" t="s">
        <v>365</v>
      </c>
    </row>
    <row r="50" spans="2:2" ht="16.8">
      <c r="B50" s="114" t="s">
        <v>368</v>
      </c>
    </row>
    <row r="51" spans="2:2">
      <c r="B51" s="114" t="s">
        <v>364</v>
      </c>
    </row>
    <row r="52" spans="2:2">
      <c r="B52" s="114"/>
    </row>
    <row r="53" spans="2:2">
      <c r="B53" s="114"/>
    </row>
    <row r="54" spans="2:2">
      <c r="B54" s="114"/>
    </row>
    <row r="56" spans="2:2">
      <c r="B56" s="62" t="s">
        <v>172</v>
      </c>
    </row>
    <row r="57" spans="2:2">
      <c r="B57" s="114"/>
    </row>
    <row r="58" spans="2:2">
      <c r="B58" s="114"/>
    </row>
    <row r="59" spans="2:2">
      <c r="B59" s="114"/>
    </row>
    <row r="60" spans="2:2">
      <c r="B60" s="114"/>
    </row>
    <row r="61" spans="2:2">
      <c r="B61" s="114"/>
    </row>
    <row r="62" spans="2:2">
      <c r="B62" s="114"/>
    </row>
    <row r="63" spans="2:2">
      <c r="B63" s="114"/>
    </row>
    <row r="64" spans="2:2">
      <c r="B64" s="114"/>
    </row>
    <row r="66" spans="2:2">
      <c r="B66" s="62" t="s">
        <v>173</v>
      </c>
    </row>
    <row r="67" spans="2:2">
      <c r="B67" s="114"/>
    </row>
    <row r="68" spans="2:2">
      <c r="B68" s="114"/>
    </row>
    <row r="69" spans="2:2">
      <c r="B69" s="114"/>
    </row>
    <row r="70" spans="2:2">
      <c r="B70" s="114"/>
    </row>
    <row r="71" spans="2:2">
      <c r="B71" s="114"/>
    </row>
    <row r="72" spans="2:2">
      <c r="B72" s="114"/>
    </row>
    <row r="73" spans="2:2">
      <c r="B73" s="114"/>
    </row>
    <row r="74" spans="2:2">
      <c r="B74" s="11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85"/>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4.6640625" style="62" customWidth="1"/>
    <col min="3" max="3" width="74.109375" style="62" customWidth="1"/>
    <col min="4" max="5" width="12.5546875" style="62" customWidth="1"/>
    <col min="6" max="6" width="53.44140625" style="62" customWidth="1"/>
    <col min="7" max="21" width="12.5546875" style="62" customWidth="1"/>
    <col min="22" max="24" width="2.6640625" style="62" customWidth="1"/>
    <col min="25" max="39" width="13.6640625" style="62" customWidth="1"/>
    <col min="40" max="16384" width="9.109375" style="62"/>
  </cols>
  <sheetData>
    <row r="2" spans="2:6" s="132" customFormat="1" ht="17.399999999999999">
      <c r="B2" s="132" t="s">
        <v>298</v>
      </c>
    </row>
    <row r="4" spans="2:6" s="130" customFormat="1">
      <c r="C4" s="130" t="s">
        <v>83</v>
      </c>
      <c r="D4" s="130" t="s">
        <v>84</v>
      </c>
      <c r="F4" s="130" t="s">
        <v>44</v>
      </c>
    </row>
    <row r="5" spans="2:6">
      <c r="C5" s="125"/>
    </row>
    <row r="6" spans="2:6">
      <c r="C6" s="125" t="s">
        <v>220</v>
      </c>
    </row>
    <row r="7" spans="2:6" ht="26.4">
      <c r="B7" s="35">
        <v>1</v>
      </c>
      <c r="C7" s="1" t="s">
        <v>248</v>
      </c>
      <c r="D7" s="114" t="s">
        <v>350</v>
      </c>
      <c r="E7" s="45"/>
      <c r="F7" s="114"/>
    </row>
    <row r="8" spans="2:6" ht="12.75" customHeight="1">
      <c r="B8" s="35">
        <v>2</v>
      </c>
      <c r="C8" s="1" t="s">
        <v>85</v>
      </c>
      <c r="D8" s="114" t="s">
        <v>350</v>
      </c>
      <c r="E8" s="45"/>
      <c r="F8" s="114"/>
    </row>
    <row r="9" spans="2:6" ht="26.4">
      <c r="B9" s="35"/>
      <c r="C9" s="1" t="s">
        <v>143</v>
      </c>
      <c r="D9" s="114"/>
      <c r="E9" s="45"/>
      <c r="F9" s="114"/>
    </row>
    <row r="10" spans="2:6">
      <c r="B10" s="35">
        <v>3</v>
      </c>
      <c r="C10" s="1" t="s">
        <v>86</v>
      </c>
      <c r="D10" s="114" t="s">
        <v>350</v>
      </c>
      <c r="E10" s="45"/>
      <c r="F10" s="114"/>
    </row>
    <row r="11" spans="2:6" ht="39.6">
      <c r="B11" s="35">
        <v>4</v>
      </c>
      <c r="C11" s="1" t="s">
        <v>144</v>
      </c>
      <c r="D11" s="114" t="s">
        <v>350</v>
      </c>
      <c r="E11" s="45"/>
      <c r="F11" s="114"/>
    </row>
    <row r="12" spans="2:6">
      <c r="C12" s="125"/>
    </row>
    <row r="13" spans="2:6">
      <c r="C13" s="125" t="s">
        <v>82</v>
      </c>
    </row>
    <row r="14" spans="2:6" ht="26.4">
      <c r="B14" s="35">
        <v>5</v>
      </c>
      <c r="C14" s="1" t="s">
        <v>221</v>
      </c>
      <c r="D14" s="114" t="s">
        <v>350</v>
      </c>
      <c r="E14" s="45"/>
      <c r="F14" s="114" t="s">
        <v>367</v>
      </c>
    </row>
    <row r="15" spans="2:6" ht="26.4">
      <c r="B15" s="35">
        <v>6</v>
      </c>
      <c r="C15" s="1" t="s">
        <v>153</v>
      </c>
      <c r="D15" s="114" t="s">
        <v>350</v>
      </c>
      <c r="F15" s="114"/>
    </row>
    <row r="16" spans="2:6" ht="26.4">
      <c r="B16" s="35">
        <v>7</v>
      </c>
      <c r="C16" s="1" t="s">
        <v>154</v>
      </c>
      <c r="D16" s="114" t="s">
        <v>350</v>
      </c>
      <c r="F16" s="114"/>
    </row>
    <row r="17" spans="2:6" ht="26.4">
      <c r="B17" s="35"/>
      <c r="C17" s="44" t="s">
        <v>266</v>
      </c>
    </row>
    <row r="18" spans="2:6" ht="26.4">
      <c r="B18" s="35"/>
      <c r="C18" s="44" t="s">
        <v>267</v>
      </c>
    </row>
    <row r="19" spans="2:6" ht="26.4">
      <c r="B19" s="35"/>
      <c r="C19" s="44" t="s">
        <v>268</v>
      </c>
    </row>
    <row r="20" spans="2:6" ht="26.4">
      <c r="B20" s="35">
        <v>8</v>
      </c>
      <c r="C20" s="43" t="s">
        <v>269</v>
      </c>
      <c r="D20" s="114" t="s">
        <v>350</v>
      </c>
      <c r="F20" s="114"/>
    </row>
    <row r="21" spans="2:6" ht="36">
      <c r="B21" s="35"/>
      <c r="C21" s="42" t="s">
        <v>155</v>
      </c>
    </row>
    <row r="22" spans="2:6" ht="39.6">
      <c r="B22" s="35"/>
      <c r="C22" s="44" t="s">
        <v>156</v>
      </c>
    </row>
    <row r="23" spans="2:6" ht="26.4">
      <c r="B23" s="35">
        <v>9</v>
      </c>
      <c r="C23" s="43" t="s">
        <v>270</v>
      </c>
      <c r="D23" s="114" t="s">
        <v>350</v>
      </c>
      <c r="F23" s="114"/>
    </row>
    <row r="24" spans="2:6" ht="36">
      <c r="B24" s="35"/>
      <c r="C24" s="42" t="s">
        <v>157</v>
      </c>
    </row>
    <row r="25" spans="2:6" ht="36">
      <c r="B25" s="35"/>
      <c r="C25" s="42" t="s">
        <v>158</v>
      </c>
    </row>
    <row r="26" spans="2:6" ht="36">
      <c r="B26" s="35"/>
      <c r="C26" s="42" t="s">
        <v>159</v>
      </c>
    </row>
    <row r="27" spans="2:6" ht="26.4">
      <c r="B27" s="35">
        <v>10</v>
      </c>
      <c r="C27" s="41" t="s">
        <v>271</v>
      </c>
      <c r="D27" s="114" t="s">
        <v>350</v>
      </c>
      <c r="F27" s="114"/>
    </row>
    <row r="28" spans="2:6" ht="48">
      <c r="B28" s="35"/>
      <c r="C28" s="42" t="s">
        <v>160</v>
      </c>
    </row>
    <row r="29" spans="2:6" ht="53.25" customHeight="1">
      <c r="B29" s="35"/>
      <c r="C29" s="42" t="s">
        <v>161</v>
      </c>
    </row>
    <row r="30" spans="2:6" ht="48">
      <c r="B30" s="35"/>
      <c r="C30" s="42" t="s">
        <v>162</v>
      </c>
    </row>
    <row r="31" spans="2:6" ht="26.4">
      <c r="B31" s="35">
        <v>11</v>
      </c>
      <c r="C31" s="1" t="s">
        <v>272</v>
      </c>
      <c r="D31" s="114" t="s">
        <v>350</v>
      </c>
      <c r="F31" s="114"/>
    </row>
    <row r="32" spans="2:6" ht="26.4">
      <c r="B32" s="35"/>
      <c r="C32" s="44" t="s">
        <v>273</v>
      </c>
    </row>
    <row r="33" spans="2:6" ht="26.4">
      <c r="B33" s="35"/>
      <c r="C33" s="44" t="s">
        <v>274</v>
      </c>
    </row>
    <row r="34" spans="2:6" ht="39.6">
      <c r="B34" s="35"/>
      <c r="C34" s="1" t="s">
        <v>275</v>
      </c>
    </row>
    <row r="35" spans="2:6" ht="39.6">
      <c r="B35" s="35">
        <v>12</v>
      </c>
      <c r="C35" s="1" t="s">
        <v>276</v>
      </c>
      <c r="D35" s="114" t="s">
        <v>350</v>
      </c>
      <c r="F35" s="114"/>
    </row>
    <row r="36" spans="2:6" ht="39.6">
      <c r="B36" s="35">
        <v>13</v>
      </c>
      <c r="C36" s="1" t="s">
        <v>164</v>
      </c>
      <c r="D36" s="114" t="s">
        <v>350</v>
      </c>
      <c r="F36" s="114"/>
    </row>
    <row r="37" spans="2:6">
      <c r="B37" s="35"/>
      <c r="C37" s="1"/>
    </row>
    <row r="38" spans="2:6">
      <c r="B38" s="35"/>
      <c r="C38" s="147" t="s">
        <v>219</v>
      </c>
    </row>
    <row r="39" spans="2:6" ht="38.25" customHeight="1">
      <c r="B39" s="35">
        <v>14</v>
      </c>
      <c r="C39" s="148" t="s">
        <v>224</v>
      </c>
      <c r="D39" s="149" t="s">
        <v>351</v>
      </c>
      <c r="E39" s="150"/>
      <c r="F39" s="149"/>
    </row>
    <row r="40" spans="2:6" ht="26.4">
      <c r="B40" s="35">
        <v>15</v>
      </c>
      <c r="C40" s="1" t="s">
        <v>222</v>
      </c>
      <c r="D40" s="114" t="s">
        <v>351</v>
      </c>
      <c r="E40" s="45"/>
      <c r="F40" s="114"/>
    </row>
    <row r="41" spans="2:6" ht="26.4">
      <c r="B41" s="35">
        <v>16</v>
      </c>
      <c r="C41" s="1" t="s">
        <v>145</v>
      </c>
      <c r="D41" s="114" t="s">
        <v>350</v>
      </c>
      <c r="E41" s="45"/>
      <c r="F41" s="114"/>
    </row>
    <row r="42" spans="2:6">
      <c r="B42" s="35"/>
      <c r="C42" s="1" t="s">
        <v>146</v>
      </c>
      <c r="D42" s="45"/>
      <c r="E42" s="45"/>
      <c r="F42" s="41"/>
    </row>
    <row r="43" spans="2:6">
      <c r="B43" s="35"/>
      <c r="C43" s="1" t="s">
        <v>147</v>
      </c>
      <c r="D43" s="45"/>
      <c r="E43" s="45"/>
      <c r="F43" s="41"/>
    </row>
    <row r="44" spans="2:6">
      <c r="B44" s="35"/>
      <c r="C44" s="1" t="s">
        <v>148</v>
      </c>
      <c r="D44" s="45"/>
      <c r="E44" s="45"/>
      <c r="F44" s="41"/>
    </row>
    <row r="45" spans="2:6" ht="26.4">
      <c r="B45" s="35"/>
      <c r="C45" s="1" t="s">
        <v>149</v>
      </c>
      <c r="D45" s="45"/>
      <c r="E45" s="45"/>
      <c r="F45" s="41"/>
    </row>
    <row r="46" spans="2:6" ht="26.4">
      <c r="B46" s="35"/>
      <c r="C46" s="1" t="s">
        <v>150</v>
      </c>
      <c r="D46" s="45"/>
      <c r="E46" s="45"/>
      <c r="F46" s="41"/>
    </row>
    <row r="47" spans="2:6" ht="25.5" customHeight="1">
      <c r="B47" s="35"/>
      <c r="C47" s="1" t="s">
        <v>151</v>
      </c>
      <c r="D47" s="45"/>
    </row>
    <row r="48" spans="2:6" ht="39.6">
      <c r="B48" s="35">
        <v>17</v>
      </c>
      <c r="C48" s="1" t="s">
        <v>152</v>
      </c>
      <c r="D48" s="114" t="s">
        <v>350</v>
      </c>
      <c r="F48" s="114"/>
    </row>
    <row r="49" spans="2:6" ht="39.6">
      <c r="B49" s="35">
        <v>18</v>
      </c>
      <c r="C49" s="1" t="s">
        <v>163</v>
      </c>
      <c r="D49" s="114" t="s">
        <v>350</v>
      </c>
      <c r="F49" s="114"/>
    </row>
    <row r="50" spans="2:6" ht="39.6">
      <c r="B50" s="35">
        <v>19</v>
      </c>
      <c r="C50" s="1" t="s">
        <v>165</v>
      </c>
      <c r="D50" s="114" t="s">
        <v>350</v>
      </c>
      <c r="F50" s="114"/>
    </row>
    <row r="51" spans="2:6">
      <c r="B51" s="35"/>
      <c r="C51" s="1"/>
    </row>
    <row r="52" spans="2:6">
      <c r="B52" s="35"/>
      <c r="C52" s="1"/>
    </row>
    <row r="53" spans="2:6" ht="13.8" thickBot="1">
      <c r="B53" s="40"/>
      <c r="C53" s="39"/>
    </row>
    <row r="54" spans="2:6">
      <c r="B54" s="38" t="s">
        <v>88</v>
      </c>
      <c r="C54" s="180" t="s">
        <v>166</v>
      </c>
      <c r="E54" s="74" t="s">
        <v>352</v>
      </c>
    </row>
    <row r="55" spans="2:6">
      <c r="B55" s="37"/>
      <c r="C55" s="181"/>
      <c r="E55" s="74" t="s">
        <v>369</v>
      </c>
    </row>
    <row r="56" spans="2:6">
      <c r="B56" s="37"/>
      <c r="C56" s="181"/>
      <c r="E56" s="74" t="s">
        <v>353</v>
      </c>
    </row>
    <row r="57" spans="2:6">
      <c r="B57" s="37"/>
      <c r="C57" s="181"/>
      <c r="E57" s="104" t="s">
        <v>354</v>
      </c>
    </row>
    <row r="58" spans="2:6" ht="13.8" thickBot="1">
      <c r="B58" s="36"/>
      <c r="C58" s="182"/>
      <c r="E58" s="74" t="s">
        <v>356</v>
      </c>
    </row>
    <row r="59" spans="2:6" ht="13.8" thickBot="1">
      <c r="B59" s="40"/>
      <c r="C59" s="39"/>
      <c r="E59" s="74" t="s">
        <v>355</v>
      </c>
    </row>
    <row r="60" spans="2:6">
      <c r="B60" s="38" t="s">
        <v>89</v>
      </c>
      <c r="C60" s="180" t="s">
        <v>225</v>
      </c>
    </row>
    <row r="61" spans="2:6">
      <c r="B61" s="37"/>
      <c r="C61" s="181"/>
    </row>
    <row r="62" spans="2:6">
      <c r="B62" s="37"/>
      <c r="C62" s="181"/>
    </row>
    <row r="63" spans="2:6" ht="13.8" thickBot="1">
      <c r="B63" s="36"/>
      <c r="C63" s="182"/>
    </row>
    <row r="64" spans="2:6" ht="13.8" thickBot="1">
      <c r="B64" s="35"/>
      <c r="C64" s="34"/>
    </row>
    <row r="65" spans="2:3" ht="27" thickBot="1">
      <c r="B65" s="33" t="s">
        <v>223</v>
      </c>
      <c r="C65" s="32" t="s">
        <v>87</v>
      </c>
    </row>
    <row r="67" spans="2:3">
      <c r="C67" s="104" t="s">
        <v>357</v>
      </c>
    </row>
    <row r="68" spans="2:3">
      <c r="C68" s="74" t="s">
        <v>358</v>
      </c>
    </row>
    <row r="69" spans="2:3">
      <c r="C69" s="74"/>
    </row>
    <row r="70" spans="2:3">
      <c r="C70" s="74" t="s">
        <v>372</v>
      </c>
    </row>
    <row r="71" spans="2:3">
      <c r="C71" s="74" t="s">
        <v>359</v>
      </c>
    </row>
    <row r="72" spans="2:3">
      <c r="C72" s="74"/>
    </row>
    <row r="73" spans="2:3">
      <c r="C73" s="74"/>
    </row>
    <row r="74" spans="2:3">
      <c r="C74" s="74"/>
    </row>
    <row r="75" spans="2:3">
      <c r="C75" s="74"/>
    </row>
    <row r="76" spans="2:3">
      <c r="C76" s="74"/>
    </row>
    <row r="77" spans="2:3">
      <c r="C77" s="74"/>
    </row>
    <row r="78" spans="2:3">
      <c r="C78" s="74"/>
    </row>
    <row r="79" spans="2:3">
      <c r="C79" s="74"/>
    </row>
    <row r="80" spans="2:3">
      <c r="C80" s="74"/>
    </row>
    <row r="81" spans="3:3">
      <c r="C81" s="74"/>
    </row>
    <row r="82" spans="3:3">
      <c r="C82" s="74" t="s">
        <v>370</v>
      </c>
    </row>
    <row r="83" spans="3:3">
      <c r="C83" s="74" t="s">
        <v>373</v>
      </c>
    </row>
    <row r="84" spans="3:3">
      <c r="C84" s="74" t="s">
        <v>371</v>
      </c>
    </row>
    <row r="85" spans="3:3">
      <c r="C85" s="74" t="s">
        <v>374</v>
      </c>
    </row>
  </sheetData>
  <mergeCells count="2">
    <mergeCell ref="C54:C58"/>
    <mergeCell ref="C60:C63"/>
  </mergeCells>
  <conditionalFormatting sqref="F43 F45:F46">
    <cfRule type="expression" dxfId="12" priority="14" stopIfTrue="1">
      <formula>D43="nee"</formula>
    </cfRule>
  </conditionalFormatting>
  <conditionalFormatting sqref="F42">
    <cfRule type="expression" dxfId="11" priority="15" stopIfTrue="1">
      <formula>D42="ja"</formula>
    </cfRule>
  </conditionalFormatting>
  <conditionalFormatting sqref="D7:D11 F15:F16 F35:F36 F48:F50 F7:F11">
    <cfRule type="cellIs" dxfId="10" priority="16" stopIfTrue="1" operator="equal">
      <formula>"ja"</formula>
    </cfRule>
  </conditionalFormatting>
  <conditionalFormatting sqref="F44">
    <cfRule type="expression" dxfId="9" priority="13" stopIfTrue="1">
      <formula>D44="nee"</formula>
    </cfRule>
  </conditionalFormatting>
  <conditionalFormatting sqref="F14">
    <cfRule type="cellIs" dxfId="8" priority="11" stopIfTrue="1" operator="equal">
      <formula>"ja"</formula>
    </cfRule>
  </conditionalFormatting>
  <conditionalFormatting sqref="F41">
    <cfRule type="cellIs" dxfId="7" priority="10"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40">
    <cfRule type="cellIs" dxfId="2" priority="3" stopIfTrue="1" operator="equal">
      <formula>"ja"</formula>
    </cfRule>
  </conditionalFormatting>
  <conditionalFormatting sqref="D39">
    <cfRule type="cellIs" dxfId="1" priority="2" stopIfTrue="1" operator="equal">
      <formula>"ja"</formula>
    </cfRule>
  </conditionalFormatting>
  <conditionalFormatting sqref="F39">
    <cfRule type="cellIs" dxfId="0" priority="1" stopIfTrue="1" operator="equal">
      <formula>"ja"</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19.109375" style="62" customWidth="1"/>
    <col min="3" max="3" width="9.5546875" style="62" customWidth="1"/>
    <col min="4" max="4" width="11.88671875" style="62" customWidth="1"/>
    <col min="5" max="5" width="10.33203125" style="62" customWidth="1"/>
    <col min="6" max="6" width="13.6640625" style="62" customWidth="1"/>
    <col min="7" max="7" width="11.5546875" style="62" customWidth="1"/>
    <col min="8" max="16384" width="9.109375" style="62"/>
  </cols>
  <sheetData>
    <row r="2" spans="2:18" s="113" customFormat="1" ht="17.399999999999999">
      <c r="B2" s="113" t="s">
        <v>294</v>
      </c>
    </row>
    <row r="4" spans="2:18" s="130" customFormat="1">
      <c r="B4" s="130" t="s">
        <v>16</v>
      </c>
    </row>
    <row r="6" spans="2:18">
      <c r="B6" s="62" t="s">
        <v>227</v>
      </c>
    </row>
    <row r="7" spans="2:18">
      <c r="B7" s="62" t="s">
        <v>186</v>
      </c>
      <c r="H7" s="108"/>
    </row>
    <row r="8" spans="2:18">
      <c r="B8" s="62" t="s">
        <v>228</v>
      </c>
    </row>
    <row r="10" spans="2:18" s="130" customFormat="1">
      <c r="B10" s="130" t="s">
        <v>55</v>
      </c>
    </row>
    <row r="13" spans="2:18" s="135" customFormat="1" ht="13.8"/>
    <row r="14" spans="2:18" s="135" customFormat="1" ht="13.8">
      <c r="B14" s="136"/>
      <c r="C14" s="136"/>
      <c r="D14" s="136"/>
      <c r="E14" s="136"/>
      <c r="F14" s="136"/>
      <c r="G14" s="136"/>
      <c r="H14" s="136"/>
      <c r="I14" s="136"/>
      <c r="J14" s="136"/>
      <c r="K14" s="136"/>
      <c r="L14" s="136"/>
      <c r="M14" s="136"/>
      <c r="N14" s="136"/>
      <c r="O14" s="136"/>
      <c r="P14" s="136"/>
      <c r="Q14" s="136"/>
      <c r="R14" s="136"/>
    </row>
    <row r="15" spans="2:18" s="135" customFormat="1" ht="13.8">
      <c r="B15" s="136"/>
      <c r="C15" s="136"/>
      <c r="D15" s="136"/>
      <c r="E15" s="136"/>
      <c r="F15" s="136"/>
      <c r="G15" s="136"/>
      <c r="H15" s="136"/>
      <c r="I15" s="136"/>
      <c r="J15" s="136"/>
      <c r="K15" s="136"/>
      <c r="L15" s="136"/>
      <c r="M15" s="136"/>
      <c r="N15" s="136"/>
      <c r="O15" s="136"/>
      <c r="P15" s="136"/>
      <c r="Q15" s="136"/>
      <c r="R15" s="136"/>
    </row>
    <row r="16" spans="2:18" s="135" customFormat="1" ht="13.8">
      <c r="B16" s="136"/>
      <c r="C16" s="136"/>
      <c r="D16" s="136"/>
      <c r="E16" s="136"/>
      <c r="F16" s="136"/>
      <c r="G16" s="136"/>
      <c r="H16" s="136"/>
      <c r="I16" s="136"/>
      <c r="J16" s="136"/>
      <c r="K16" s="136"/>
      <c r="L16" s="136"/>
      <c r="M16" s="136"/>
      <c r="N16" s="136"/>
      <c r="O16" s="136"/>
      <c r="P16" s="136"/>
      <c r="Q16" s="136"/>
      <c r="R16" s="136"/>
    </row>
    <row r="17" spans="2:18" s="135" customFormat="1" ht="13.8">
      <c r="B17" s="136"/>
      <c r="C17" s="136"/>
      <c r="D17" s="136"/>
      <c r="E17" s="136"/>
      <c r="F17" s="136"/>
      <c r="G17" s="136"/>
      <c r="H17" s="136"/>
      <c r="I17" s="136"/>
      <c r="J17" s="136"/>
      <c r="K17" s="136"/>
      <c r="L17" s="136"/>
      <c r="M17" s="136"/>
      <c r="N17" s="136"/>
      <c r="O17" s="136"/>
      <c r="P17" s="136"/>
      <c r="Q17" s="136"/>
      <c r="R17" s="136"/>
    </row>
    <row r="18" spans="2:18" s="135" customFormat="1" ht="13.8">
      <c r="B18" s="136"/>
      <c r="C18" s="136"/>
      <c r="D18" s="136"/>
      <c r="E18" s="136"/>
      <c r="F18" s="136"/>
      <c r="G18" s="136"/>
      <c r="H18" s="136"/>
      <c r="I18" s="136"/>
      <c r="J18" s="136"/>
      <c r="K18" s="136"/>
      <c r="L18" s="136"/>
      <c r="M18" s="136"/>
      <c r="N18" s="136"/>
      <c r="O18" s="136"/>
      <c r="P18" s="136"/>
      <c r="Q18" s="136"/>
      <c r="R18" s="136"/>
    </row>
    <row r="19" spans="2:18" s="135" customFormat="1" ht="13.8">
      <c r="B19" s="136"/>
      <c r="C19" s="136"/>
      <c r="D19" s="136"/>
      <c r="E19" s="136"/>
      <c r="F19" s="136"/>
      <c r="G19" s="136"/>
      <c r="H19" s="136"/>
      <c r="I19" s="136"/>
      <c r="J19" s="136"/>
      <c r="K19" s="136"/>
      <c r="L19" s="136"/>
      <c r="M19" s="136"/>
      <c r="N19" s="136"/>
      <c r="O19" s="136"/>
      <c r="P19" s="136"/>
      <c r="Q19" s="136"/>
      <c r="R19" s="136"/>
    </row>
    <row r="20" spans="2:18" s="135" customFormat="1" ht="13.8">
      <c r="B20" s="136"/>
      <c r="C20" s="136"/>
      <c r="D20" s="136"/>
      <c r="E20" s="136"/>
      <c r="F20" s="136"/>
      <c r="G20" s="136"/>
      <c r="H20" s="136"/>
      <c r="I20" s="136"/>
      <c r="J20" s="136"/>
      <c r="K20" s="136"/>
      <c r="L20" s="136"/>
      <c r="M20" s="136"/>
      <c r="N20" s="136"/>
      <c r="O20" s="136"/>
      <c r="P20" s="136"/>
      <c r="Q20" s="136"/>
      <c r="R20" s="136"/>
    </row>
    <row r="21" spans="2:18" s="135" customFormat="1" ht="13.8">
      <c r="B21" s="136"/>
      <c r="C21" s="136"/>
      <c r="D21" s="136"/>
      <c r="E21" s="136"/>
      <c r="F21" s="136"/>
      <c r="G21" s="136"/>
      <c r="H21" s="136"/>
      <c r="I21" s="136"/>
      <c r="J21" s="136"/>
      <c r="K21" s="136"/>
      <c r="L21" s="136"/>
      <c r="M21" s="136"/>
      <c r="N21" s="136"/>
      <c r="O21" s="136"/>
      <c r="P21" s="136"/>
      <c r="Q21" s="136"/>
      <c r="R21" s="136"/>
    </row>
    <row r="22" spans="2:18" s="135" customFormat="1" ht="13.8">
      <c r="B22" s="136"/>
      <c r="C22" s="136"/>
      <c r="D22" s="136"/>
      <c r="E22" s="136"/>
      <c r="F22" s="136"/>
      <c r="G22" s="136"/>
      <c r="H22" s="136"/>
      <c r="I22" s="136"/>
      <c r="J22" s="136"/>
      <c r="K22" s="136"/>
      <c r="L22" s="136"/>
      <c r="M22" s="136"/>
      <c r="N22" s="136"/>
      <c r="O22" s="136"/>
      <c r="P22" s="136"/>
      <c r="Q22" s="136"/>
      <c r="R22" s="136"/>
    </row>
    <row r="23" spans="2:18" s="135" customFormat="1" ht="13.8">
      <c r="B23" s="136"/>
      <c r="C23" s="136"/>
      <c r="D23" s="136"/>
      <c r="E23" s="136"/>
      <c r="F23" s="136"/>
      <c r="G23" s="136"/>
      <c r="H23" s="136"/>
      <c r="I23" s="136"/>
      <c r="J23" s="136"/>
      <c r="K23" s="136"/>
      <c r="L23" s="136"/>
      <c r="M23" s="136"/>
      <c r="N23" s="136"/>
      <c r="O23" s="136"/>
      <c r="P23" s="136"/>
      <c r="Q23" s="136"/>
      <c r="R23" s="136"/>
    </row>
    <row r="24" spans="2:18" s="135" customFormat="1" ht="13.8">
      <c r="B24" s="136"/>
      <c r="C24" s="136"/>
      <c r="D24" s="136"/>
      <c r="E24" s="136"/>
      <c r="F24" s="136"/>
      <c r="G24" s="136"/>
      <c r="H24" s="136"/>
      <c r="I24" s="136"/>
      <c r="J24" s="136"/>
      <c r="K24" s="136"/>
      <c r="L24" s="136"/>
      <c r="M24" s="136"/>
      <c r="N24" s="136"/>
      <c r="O24" s="136"/>
      <c r="P24" s="136"/>
      <c r="Q24" s="136"/>
      <c r="R24" s="136"/>
    </row>
    <row r="25" spans="2:18" s="135" customFormat="1" ht="13.8">
      <c r="B25" s="136"/>
      <c r="C25" s="136"/>
      <c r="D25" s="136"/>
      <c r="E25" s="136"/>
      <c r="F25" s="136"/>
      <c r="G25" s="136"/>
      <c r="H25" s="136"/>
      <c r="I25" s="136"/>
      <c r="J25" s="136"/>
      <c r="K25" s="136"/>
      <c r="L25" s="136"/>
      <c r="M25" s="136"/>
      <c r="N25" s="136"/>
      <c r="O25" s="136"/>
      <c r="P25" s="136"/>
      <c r="Q25" s="136"/>
      <c r="R25" s="136"/>
    </row>
    <row r="27" spans="2:18" s="130" customFormat="1">
      <c r="B27" s="130" t="s">
        <v>17</v>
      </c>
    </row>
    <row r="29" spans="2:18">
      <c r="B29" s="125" t="s">
        <v>42</v>
      </c>
      <c r="D29" s="125" t="s">
        <v>18</v>
      </c>
      <c r="F29" s="104"/>
    </row>
    <row r="31" spans="2:18">
      <c r="B31" s="107">
        <v>123</v>
      </c>
      <c r="D31" s="62" t="s">
        <v>50</v>
      </c>
    </row>
    <row r="32" spans="2:18">
      <c r="B32" s="106">
        <f>B31</f>
        <v>123</v>
      </c>
      <c r="D32" s="62" t="s">
        <v>19</v>
      </c>
    </row>
    <row r="33" spans="2:7">
      <c r="B33" s="105">
        <f>B32+B31</f>
        <v>246</v>
      </c>
      <c r="D33" s="62" t="s">
        <v>20</v>
      </c>
    </row>
    <row r="34" spans="2:7">
      <c r="B34" s="110">
        <f>B32+B33</f>
        <v>369</v>
      </c>
      <c r="D34" s="62" t="s">
        <v>49</v>
      </c>
      <c r="E34" s="104"/>
      <c r="F34" s="104"/>
    </row>
    <row r="35" spans="2:7">
      <c r="B35" s="103"/>
      <c r="D35" s="62" t="s">
        <v>21</v>
      </c>
      <c r="E35" s="104"/>
    </row>
    <row r="37" spans="2:7">
      <c r="B37" s="126" t="s">
        <v>22</v>
      </c>
    </row>
    <row r="38" spans="2:7">
      <c r="B38" s="102">
        <f>B34+16</f>
        <v>385</v>
      </c>
      <c r="D38" s="62" t="s">
        <v>23</v>
      </c>
    </row>
    <row r="39" spans="2:7">
      <c r="B39" s="111">
        <f>B32*PI()</f>
        <v>386.41589639154455</v>
      </c>
      <c r="C39" s="101"/>
      <c r="D39" s="62" t="s">
        <v>24</v>
      </c>
    </row>
    <row r="40" spans="2:7">
      <c r="B40" s="101"/>
      <c r="C40" s="101"/>
    </row>
    <row r="41" spans="2:7">
      <c r="B41" s="126" t="s">
        <v>25</v>
      </c>
      <c r="C41" s="100"/>
    </row>
    <row r="42" spans="2:7">
      <c r="B42" s="99">
        <v>123</v>
      </c>
      <c r="C42" s="100"/>
      <c r="D42" s="62" t="s">
        <v>26</v>
      </c>
      <c r="G42" s="104"/>
    </row>
    <row r="43" spans="2:7">
      <c r="B43" s="98">
        <v>124</v>
      </c>
      <c r="C43" s="100"/>
      <c r="D43" s="62" t="s">
        <v>27</v>
      </c>
    </row>
    <row r="44" spans="2:7">
      <c r="B44" s="97">
        <f>B42-B43</f>
        <v>-1</v>
      </c>
      <c r="C44" s="96"/>
      <c r="D44" s="62" t="s">
        <v>54</v>
      </c>
    </row>
    <row r="47" spans="2:7">
      <c r="B47" s="125" t="s">
        <v>37</v>
      </c>
    </row>
    <row r="48" spans="2:7">
      <c r="B48" s="95"/>
    </row>
    <row r="49" spans="2:4">
      <c r="B49" s="126" t="s">
        <v>43</v>
      </c>
    </row>
    <row r="50" spans="2:4">
      <c r="B50" s="94" t="s">
        <v>36</v>
      </c>
      <c r="D50" s="62" t="s">
        <v>46</v>
      </c>
    </row>
    <row r="51" spans="2:4">
      <c r="B51" s="93" t="s">
        <v>34</v>
      </c>
      <c r="D51" s="62" t="s">
        <v>38</v>
      </c>
    </row>
    <row r="52" spans="2:4">
      <c r="B52" s="92" t="s">
        <v>35</v>
      </c>
      <c r="D52" s="62" t="s">
        <v>39</v>
      </c>
    </row>
    <row r="53" spans="2:4">
      <c r="B53" s="91" t="s">
        <v>35</v>
      </c>
      <c r="D53" s="62" t="s">
        <v>41</v>
      </c>
    </row>
    <row r="55" spans="2:4">
      <c r="B55" s="126" t="s">
        <v>45</v>
      </c>
    </row>
    <row r="56" spans="2:4">
      <c r="B56" s="90" t="s">
        <v>40</v>
      </c>
      <c r="D56" s="62" t="s">
        <v>47</v>
      </c>
    </row>
    <row r="57" spans="2:4">
      <c r="B57" s="89" t="s">
        <v>44</v>
      </c>
      <c r="D57" s="62"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09375" defaultRowHeight="13.2"/>
  <cols>
    <col min="1" max="1" width="4" style="62" customWidth="1"/>
    <col min="2" max="2" width="7.5546875" style="62" customWidth="1"/>
    <col min="3" max="3" width="35.109375" style="62" customWidth="1"/>
    <col min="4" max="4" width="60.6640625" style="62" bestFit="1" customWidth="1"/>
    <col min="5" max="5" width="90.5546875" style="62" customWidth="1"/>
    <col min="6" max="6" width="4.5546875" style="62" customWidth="1"/>
    <col min="7" max="7" width="43.44140625" style="62" customWidth="1"/>
    <col min="8" max="8" width="28.6640625" style="62" customWidth="1"/>
    <col min="9" max="9" width="18.44140625" style="62" customWidth="1"/>
    <col min="10" max="11" width="58.44140625" style="62" customWidth="1"/>
    <col min="12" max="16384" width="9.109375" style="62"/>
  </cols>
  <sheetData>
    <row r="2" spans="2:7" s="113" customFormat="1" ht="17.399999999999999">
      <c r="B2" s="113" t="s">
        <v>295</v>
      </c>
    </row>
    <row r="4" spans="2:7" s="130" customFormat="1">
      <c r="B4" s="130" t="s">
        <v>28</v>
      </c>
    </row>
    <row r="6" spans="2:7">
      <c r="B6" s="126" t="s">
        <v>59</v>
      </c>
      <c r="G6" s="112"/>
    </row>
    <row r="7" spans="2:7">
      <c r="B7" s="126" t="s">
        <v>60</v>
      </c>
    </row>
    <row r="9" spans="2:7">
      <c r="B9" s="139" t="s">
        <v>51</v>
      </c>
      <c r="C9" s="139" t="s">
        <v>52</v>
      </c>
      <c r="D9" s="139" t="s">
        <v>53</v>
      </c>
      <c r="E9" s="139" t="s">
        <v>56</v>
      </c>
    </row>
    <row r="10" spans="2:7">
      <c r="B10" s="88"/>
      <c r="C10" s="88" t="s">
        <v>58</v>
      </c>
      <c r="D10" s="88" t="s">
        <v>29</v>
      </c>
      <c r="E10" s="88" t="s">
        <v>57</v>
      </c>
    </row>
    <row r="11" spans="2:7">
      <c r="B11" s="87">
        <v>1</v>
      </c>
      <c r="C11" s="87" t="s">
        <v>251</v>
      </c>
      <c r="D11" s="87" t="s">
        <v>250</v>
      </c>
      <c r="E11" s="143" t="s">
        <v>249</v>
      </c>
    </row>
    <row r="12" spans="2:7">
      <c r="B12" s="87">
        <v>2</v>
      </c>
      <c r="C12" s="87" t="s">
        <v>244</v>
      </c>
      <c r="D12" s="87"/>
      <c r="E12" s="87"/>
    </row>
    <row r="13" spans="2:7">
      <c r="B13" s="87">
        <v>3</v>
      </c>
      <c r="C13" s="87" t="s">
        <v>229</v>
      </c>
      <c r="D13" s="87" t="s">
        <v>230</v>
      </c>
      <c r="E13" s="87"/>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09375" defaultRowHeight="13.2"/>
  <cols>
    <col min="1" max="16384" width="9.109375" style="13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3.2"/>
  <cols>
    <col min="1" max="1" width="4" customWidth="1"/>
    <col min="2" max="2" width="39.88671875" customWidth="1"/>
    <col min="3" max="3" width="91.88671875" customWidth="1"/>
  </cols>
  <sheetData>
    <row r="2" spans="2:3" s="119" customFormat="1" ht="17.399999999999999">
      <c r="B2" s="113" t="s">
        <v>197</v>
      </c>
    </row>
    <row r="6" spans="2:3">
      <c r="B6" s="131"/>
    </row>
    <row r="13" spans="2:3" s="118" customFormat="1">
      <c r="B13" s="118" t="s">
        <v>197</v>
      </c>
    </row>
    <row r="15" spans="2:3">
      <c r="B15" s="117" t="s">
        <v>198</v>
      </c>
      <c r="C15" s="116"/>
    </row>
    <row r="17" spans="2:3">
      <c r="B17" s="115" t="s">
        <v>199</v>
      </c>
      <c r="C17" s="116"/>
    </row>
    <row r="18" spans="2:3">
      <c r="B18" s="115" t="s">
        <v>200</v>
      </c>
      <c r="C18" s="116" t="s">
        <v>339</v>
      </c>
    </row>
    <row r="19" spans="2:3">
      <c r="B19" s="115" t="s">
        <v>201</v>
      </c>
      <c r="C19" s="116" t="s">
        <v>340</v>
      </c>
    </row>
    <row r="20" spans="2:3">
      <c r="B20" s="115" t="s">
        <v>202</v>
      </c>
      <c r="C20" s="116" t="s">
        <v>341</v>
      </c>
    </row>
    <row r="21" spans="2:3">
      <c r="B21" s="115" t="s">
        <v>203</v>
      </c>
      <c r="C21" s="116" t="s">
        <v>342</v>
      </c>
    </row>
    <row r="22" spans="2:3">
      <c r="B22" s="115" t="s">
        <v>188</v>
      </c>
      <c r="C22" s="183"/>
    </row>
    <row r="23" spans="2:3">
      <c r="B23" s="115" t="s">
        <v>189</v>
      </c>
      <c r="C23" s="183"/>
    </row>
    <row r="24" spans="2:3">
      <c r="B24" s="115" t="s">
        <v>204</v>
      </c>
      <c r="C24" s="183"/>
    </row>
    <row r="27" spans="2:3" s="118" customFormat="1">
      <c r="B27" s="118" t="s">
        <v>14</v>
      </c>
    </row>
    <row r="29" spans="2:3">
      <c r="B29" s="125" t="s">
        <v>188</v>
      </c>
      <c r="C29" s="125" t="s">
        <v>189</v>
      </c>
    </row>
    <row r="30" spans="2:3">
      <c r="B30" s="183"/>
      <c r="C30" s="183"/>
    </row>
    <row r="32" spans="2:3">
      <c r="B32" t="s">
        <v>190</v>
      </c>
    </row>
    <row r="33" spans="2:2">
      <c r="B33" t="s">
        <v>191</v>
      </c>
    </row>
    <row r="34" spans="2:2">
      <c r="B34" t="s">
        <v>192</v>
      </c>
    </row>
    <row r="35" spans="2:2">
      <c r="B35" t="s">
        <v>193</v>
      </c>
    </row>
    <row r="36" spans="2:2">
      <c r="B36" t="s">
        <v>194</v>
      </c>
    </row>
    <row r="39" spans="2:2" s="118" customFormat="1">
      <c r="B39" s="118" t="s">
        <v>15</v>
      </c>
    </row>
    <row r="41" spans="2:2">
      <c r="B41" t="s">
        <v>205</v>
      </c>
    </row>
    <row r="42" spans="2:2">
      <c r="B42" t="s">
        <v>195</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3"/>
  <sheetViews>
    <sheetView showGridLines="0" zoomScale="85" zoomScaleNormal="85" workbookViewId="0"/>
  </sheetViews>
  <sheetFormatPr defaultColWidth="9.109375" defaultRowHeight="13.2"/>
  <cols>
    <col min="1" max="1" width="4" style="62" customWidth="1"/>
    <col min="2" max="2" width="69.5546875" style="62" customWidth="1"/>
    <col min="3" max="3" width="4.5546875" style="62" customWidth="1"/>
    <col min="4" max="4" width="31.5546875" style="62" customWidth="1"/>
    <col min="5" max="5" width="4.5546875" style="62" customWidth="1"/>
    <col min="6" max="6" width="2.6640625" style="62" customWidth="1"/>
    <col min="7" max="7" width="12.5546875" style="62" customWidth="1"/>
    <col min="8" max="8" width="2.6640625" style="62" customWidth="1"/>
    <col min="9" max="9" width="26.88671875" style="62" customWidth="1"/>
    <col min="10" max="10" width="2.6640625" style="62" customWidth="1"/>
    <col min="11" max="11" width="14.6640625" style="62" customWidth="1"/>
    <col min="12" max="12" width="2.6640625" style="62" customWidth="1"/>
    <col min="13" max="13" width="18.33203125" style="62" bestFit="1" customWidth="1"/>
    <col min="14" max="14" width="2.6640625" style="62" customWidth="1"/>
    <col min="15" max="15" width="13.88671875" style="62" customWidth="1"/>
    <col min="16" max="16" width="2.6640625" style="62" customWidth="1"/>
    <col min="17" max="17" width="17.109375" style="62" customWidth="1"/>
    <col min="18" max="18" width="24" style="62" bestFit="1" customWidth="1"/>
    <col min="19" max="19" width="2.6640625" style="62" customWidth="1"/>
    <col min="20" max="20" width="36.33203125" style="62" bestFit="1" customWidth="1"/>
    <col min="21" max="34" width="13.6640625" style="62" customWidth="1"/>
    <col min="35" max="16384" width="9.109375" style="62"/>
  </cols>
  <sheetData>
    <row r="2" spans="2:17" s="132" customFormat="1" ht="17.399999999999999">
      <c r="B2" s="132" t="s">
        <v>296</v>
      </c>
    </row>
    <row r="4" spans="2:17">
      <c r="B4" s="125" t="s">
        <v>32</v>
      </c>
      <c r="C4" s="95"/>
      <c r="D4" s="95"/>
    </row>
    <row r="5" spans="2:17">
      <c r="B5" s="62" t="s">
        <v>231</v>
      </c>
      <c r="G5" s="74"/>
      <c r="K5" s="74"/>
    </row>
    <row r="6" spans="2:17">
      <c r="G6" s="74"/>
      <c r="K6" s="74"/>
    </row>
    <row r="7" spans="2:17">
      <c r="B7" s="62" t="s">
        <v>252</v>
      </c>
      <c r="G7" s="74"/>
    </row>
    <row r="8" spans="2:17">
      <c r="B8" s="62" t="s">
        <v>255</v>
      </c>
      <c r="G8" s="74"/>
    </row>
    <row r="9" spans="2:17">
      <c r="G9" s="74"/>
    </row>
    <row r="10" spans="2:17">
      <c r="B10" s="125" t="s">
        <v>74</v>
      </c>
      <c r="G10" s="74"/>
    </row>
    <row r="11" spans="2:17">
      <c r="B11" s="62" t="s">
        <v>78</v>
      </c>
      <c r="D11" s="31" t="str">
        <f>'Controles ACM'!I36</f>
        <v>REKENVOLUME VOLDOET</v>
      </c>
      <c r="G11" s="74"/>
    </row>
    <row r="12" spans="2:17">
      <c r="B12" s="62" t="s">
        <v>70</v>
      </c>
      <c r="D12" s="31" t="str">
        <f>'Controles ACM'!I28</f>
        <v>TARIEVENVOORSTEL VOLDOET</v>
      </c>
      <c r="G12" s="74"/>
    </row>
    <row r="13" spans="2:17">
      <c r="B13" s="62" t="s">
        <v>79</v>
      </c>
      <c r="D13" s="30">
        <f>'Controles ACM'!I26</f>
        <v>2.2507843971252441</v>
      </c>
    </row>
    <row r="16" spans="2:17" s="130" customFormat="1">
      <c r="B16" s="130" t="s">
        <v>207</v>
      </c>
      <c r="G16" s="130" t="s">
        <v>30</v>
      </c>
      <c r="I16" s="130" t="s">
        <v>179</v>
      </c>
      <c r="K16" s="130" t="s">
        <v>62</v>
      </c>
      <c r="M16" s="130" t="s">
        <v>30</v>
      </c>
      <c r="O16" s="130" t="s">
        <v>63</v>
      </c>
      <c r="Q16" s="130" t="s">
        <v>80</v>
      </c>
    </row>
    <row r="19" spans="2:17" s="130" customFormat="1">
      <c r="B19" s="130" t="s">
        <v>207</v>
      </c>
    </row>
    <row r="21" spans="2:17">
      <c r="B21" s="29" t="s">
        <v>90</v>
      </c>
      <c r="M21" s="28"/>
    </row>
    <row r="22" spans="2:17">
      <c r="B22" s="27"/>
      <c r="K22" s="26"/>
      <c r="M22" s="28"/>
      <c r="Q22" s="25"/>
    </row>
    <row r="23" spans="2:17">
      <c r="B23" s="129" t="s">
        <v>91</v>
      </c>
      <c r="K23" s="26"/>
      <c r="M23" s="28"/>
      <c r="Q23" s="24"/>
    </row>
    <row r="24" spans="2:17">
      <c r="B24" s="23" t="s">
        <v>92</v>
      </c>
      <c r="G24" s="62" t="s">
        <v>64</v>
      </c>
      <c r="K24" s="22">
        <v>0</v>
      </c>
      <c r="M24" s="23" t="s">
        <v>65</v>
      </c>
      <c r="O24" s="128"/>
      <c r="Q24" s="144">
        <f>'Controles ACM'!$I$48</f>
        <v>0</v>
      </c>
    </row>
    <row r="25" spans="2:17">
      <c r="B25" s="23" t="s">
        <v>93</v>
      </c>
      <c r="G25" s="62" t="s">
        <v>64</v>
      </c>
      <c r="K25" s="21">
        <v>0</v>
      </c>
      <c r="M25" s="23" t="s">
        <v>127</v>
      </c>
      <c r="O25" s="127"/>
      <c r="Q25" s="144">
        <f>'Controles ACM'!$I$49</f>
        <v>0.15168965721574246</v>
      </c>
    </row>
    <row r="26" spans="2:17">
      <c r="B26" s="23" t="s">
        <v>94</v>
      </c>
      <c r="G26" s="62" t="s">
        <v>64</v>
      </c>
      <c r="K26" s="20">
        <v>0</v>
      </c>
      <c r="M26" s="23" t="s">
        <v>128</v>
      </c>
      <c r="O26" s="127"/>
      <c r="Q26" s="144">
        <f>'Controles ACM'!$I$49</f>
        <v>0.15168965721574246</v>
      </c>
    </row>
    <row r="27" spans="2:17">
      <c r="B27" s="28"/>
      <c r="K27" s="19"/>
      <c r="M27" s="28"/>
      <c r="O27" s="18"/>
      <c r="Q27" s="144"/>
    </row>
    <row r="28" spans="2:17">
      <c r="B28" s="27" t="s">
        <v>95</v>
      </c>
      <c r="K28" s="19"/>
      <c r="M28" s="28"/>
      <c r="O28" s="18"/>
      <c r="Q28" s="144"/>
    </row>
    <row r="29" spans="2:17">
      <c r="B29" s="23" t="s">
        <v>92</v>
      </c>
      <c r="G29" s="62" t="s">
        <v>64</v>
      </c>
      <c r="K29" s="50">
        <v>0</v>
      </c>
      <c r="M29" s="23" t="s">
        <v>65</v>
      </c>
      <c r="O29" s="128"/>
      <c r="Q29" s="144">
        <f>'Controles ACM'!$I$48</f>
        <v>0</v>
      </c>
    </row>
    <row r="30" spans="2:17">
      <c r="B30" s="23" t="s">
        <v>93</v>
      </c>
      <c r="G30" s="62" t="s">
        <v>64</v>
      </c>
      <c r="K30" s="21">
        <v>0</v>
      </c>
      <c r="M30" s="23" t="s">
        <v>127</v>
      </c>
      <c r="O30" s="127"/>
      <c r="Q30" s="144">
        <f>'Controles ACM'!$I$49</f>
        <v>0.15168965721574246</v>
      </c>
    </row>
    <row r="31" spans="2:17">
      <c r="B31" s="23" t="s">
        <v>96</v>
      </c>
      <c r="G31" s="62" t="s">
        <v>64</v>
      </c>
      <c r="K31" s="20">
        <v>0</v>
      </c>
      <c r="M31" s="23" t="s">
        <v>129</v>
      </c>
      <c r="O31" s="127"/>
      <c r="Q31" s="144">
        <f>'Controles ACM'!$I$49</f>
        <v>0.15168965721574246</v>
      </c>
    </row>
    <row r="32" spans="2:17">
      <c r="B32" s="28"/>
      <c r="K32" s="19"/>
      <c r="M32" s="28"/>
      <c r="O32" s="18"/>
      <c r="Q32" s="144"/>
    </row>
    <row r="33" spans="2:17">
      <c r="B33" s="27" t="s">
        <v>97</v>
      </c>
      <c r="K33" s="19"/>
      <c r="M33" s="28"/>
      <c r="O33" s="18"/>
      <c r="Q33" s="144"/>
    </row>
    <row r="34" spans="2:17">
      <c r="B34" s="23" t="s">
        <v>92</v>
      </c>
      <c r="G34" s="62" t="s">
        <v>64</v>
      </c>
      <c r="K34" s="50">
        <v>4</v>
      </c>
      <c r="M34" s="23" t="s">
        <v>65</v>
      </c>
      <c r="O34" s="128">
        <v>2760</v>
      </c>
      <c r="Q34" s="144">
        <f>'Controles ACM'!$I$48</f>
        <v>0</v>
      </c>
    </row>
    <row r="35" spans="2:17">
      <c r="B35" s="23" t="s">
        <v>93</v>
      </c>
      <c r="G35" s="62" t="s">
        <v>64</v>
      </c>
      <c r="K35" s="21">
        <v>82367.076023391797</v>
      </c>
      <c r="M35" s="23" t="s">
        <v>127</v>
      </c>
      <c r="O35" s="127">
        <v>31.37</v>
      </c>
      <c r="Q35" s="144">
        <f>'Controles ACM'!$I$49</f>
        <v>0.15168965721574246</v>
      </c>
    </row>
    <row r="36" spans="2:17">
      <c r="B36" s="23" t="s">
        <v>94</v>
      </c>
      <c r="G36" s="62" t="s">
        <v>64</v>
      </c>
      <c r="K36" s="20">
        <v>703434.77070063679</v>
      </c>
      <c r="M36" s="23" t="s">
        <v>128</v>
      </c>
      <c r="O36" s="127">
        <v>3.67</v>
      </c>
      <c r="Q36" s="144">
        <f>'Controles ACM'!$I$49</f>
        <v>0.15168965721574246</v>
      </c>
    </row>
    <row r="37" spans="2:17">
      <c r="B37" s="28"/>
      <c r="K37" s="19"/>
      <c r="M37" s="28"/>
      <c r="O37" s="18"/>
      <c r="Q37" s="144"/>
    </row>
    <row r="38" spans="2:17">
      <c r="B38" s="27" t="s">
        <v>98</v>
      </c>
      <c r="K38" s="19"/>
      <c r="M38" s="28"/>
      <c r="O38" s="18"/>
      <c r="Q38" s="144"/>
    </row>
    <row r="39" spans="2:17">
      <c r="B39" s="23" t="s">
        <v>92</v>
      </c>
      <c r="G39" s="62" t="s">
        <v>64</v>
      </c>
      <c r="K39" s="50">
        <v>2</v>
      </c>
      <c r="M39" s="23" t="s">
        <v>65</v>
      </c>
      <c r="O39" s="128">
        <v>2760</v>
      </c>
      <c r="Q39" s="144">
        <f>'Controles ACM'!$I$48</f>
        <v>0</v>
      </c>
    </row>
    <row r="40" spans="2:17">
      <c r="B40" s="23" t="s">
        <v>93</v>
      </c>
      <c r="G40" s="62" t="s">
        <v>64</v>
      </c>
      <c r="K40" s="21">
        <v>19039.999999999996</v>
      </c>
      <c r="M40" s="23" t="s">
        <v>127</v>
      </c>
      <c r="O40" s="127">
        <v>15.69</v>
      </c>
      <c r="Q40" s="144">
        <f>'Controles ACM'!$I$49</f>
        <v>0.15168965721574246</v>
      </c>
    </row>
    <row r="41" spans="2:17">
      <c r="B41" s="23" t="s">
        <v>96</v>
      </c>
      <c r="G41" s="62" t="s">
        <v>64</v>
      </c>
      <c r="K41" s="20">
        <v>121115.20370370366</v>
      </c>
      <c r="M41" s="23" t="s">
        <v>129</v>
      </c>
      <c r="O41" s="127">
        <v>1.27</v>
      </c>
      <c r="Q41" s="144">
        <f>'Controles ACM'!$I$49</f>
        <v>0.15168965721574246</v>
      </c>
    </row>
    <row r="42" spans="2:17">
      <c r="B42" s="28"/>
      <c r="K42" s="19"/>
      <c r="M42" s="28"/>
      <c r="O42" s="18"/>
      <c r="Q42" s="144"/>
    </row>
    <row r="43" spans="2:17">
      <c r="B43" s="27" t="s">
        <v>99</v>
      </c>
      <c r="K43" s="19"/>
      <c r="M43" s="28"/>
      <c r="O43" s="18"/>
      <c r="Q43" s="144"/>
    </row>
    <row r="44" spans="2:17">
      <c r="B44" s="23" t="s">
        <v>92</v>
      </c>
      <c r="G44" s="62" t="s">
        <v>64</v>
      </c>
      <c r="K44" s="50">
        <v>200.81021376811591</v>
      </c>
      <c r="M44" s="23" t="s">
        <v>65</v>
      </c>
      <c r="O44" s="128">
        <v>2760</v>
      </c>
      <c r="Q44" s="144">
        <f>'Controles ACM'!$I$48</f>
        <v>0</v>
      </c>
    </row>
    <row r="45" spans="2:17">
      <c r="B45" s="23" t="s">
        <v>93</v>
      </c>
      <c r="G45" s="62" t="s">
        <v>64</v>
      </c>
      <c r="K45" s="21">
        <v>1246468.2912880818</v>
      </c>
      <c r="M45" s="23" t="s">
        <v>127</v>
      </c>
      <c r="O45" s="127">
        <v>42.1</v>
      </c>
      <c r="Q45" s="144">
        <f>'Controles ACM'!$I$49</f>
        <v>0.15168965721574246</v>
      </c>
    </row>
    <row r="46" spans="2:17">
      <c r="B46" s="23" t="s">
        <v>94</v>
      </c>
      <c r="G46" s="62" t="s">
        <v>64</v>
      </c>
      <c r="K46" s="20">
        <v>11711184.518518519</v>
      </c>
      <c r="M46" s="23" t="s">
        <v>128</v>
      </c>
      <c r="O46" s="127">
        <v>4.4800000000000004</v>
      </c>
      <c r="Q46" s="144">
        <f>'Controles ACM'!$I$49</f>
        <v>0.15168965721574246</v>
      </c>
    </row>
    <row r="47" spans="2:17">
      <c r="B47" s="28"/>
      <c r="K47" s="19"/>
      <c r="M47" s="28"/>
      <c r="O47" s="18"/>
      <c r="Q47" s="144"/>
    </row>
    <row r="48" spans="2:17">
      <c r="B48" s="27" t="s">
        <v>100</v>
      </c>
      <c r="K48" s="17"/>
      <c r="M48" s="28"/>
      <c r="O48" s="16"/>
      <c r="Q48" s="144"/>
    </row>
    <row r="49" spans="2:17">
      <c r="B49" s="23" t="s">
        <v>92</v>
      </c>
      <c r="G49" s="62" t="s">
        <v>64</v>
      </c>
      <c r="K49" s="50">
        <v>6</v>
      </c>
      <c r="M49" s="23" t="s">
        <v>65</v>
      </c>
      <c r="O49" s="128">
        <v>2760</v>
      </c>
      <c r="Q49" s="144">
        <f>'Controles ACM'!$I$48</f>
        <v>0</v>
      </c>
    </row>
    <row r="50" spans="2:17">
      <c r="B50" s="23" t="s">
        <v>93</v>
      </c>
      <c r="G50" s="62" t="s">
        <v>64</v>
      </c>
      <c r="K50" s="21">
        <v>93146.999999999985</v>
      </c>
      <c r="M50" s="23" t="s">
        <v>127</v>
      </c>
      <c r="O50" s="127">
        <v>21.05</v>
      </c>
      <c r="Q50" s="144">
        <f>'Controles ACM'!$I$49</f>
        <v>0.15168965721574246</v>
      </c>
    </row>
    <row r="51" spans="2:17">
      <c r="B51" s="23" t="s">
        <v>96</v>
      </c>
      <c r="G51" s="62" t="s">
        <v>64</v>
      </c>
      <c r="K51" s="20">
        <v>653879.46153846139</v>
      </c>
      <c r="M51" s="23" t="s">
        <v>129</v>
      </c>
      <c r="O51" s="127">
        <v>1.55</v>
      </c>
      <c r="Q51" s="144">
        <f>'Controles ACM'!$I$49</f>
        <v>0.15168965721574246</v>
      </c>
    </row>
    <row r="52" spans="2:17">
      <c r="B52" s="28"/>
      <c r="K52" s="19"/>
      <c r="M52" s="28"/>
      <c r="Q52" s="144"/>
    </row>
    <row r="53" spans="2:17">
      <c r="B53" s="28"/>
      <c r="K53" s="19"/>
      <c r="M53" s="28"/>
      <c r="Q53" s="144"/>
    </row>
    <row r="54" spans="2:17">
      <c r="B54" s="29" t="s">
        <v>101</v>
      </c>
      <c r="K54" s="19"/>
      <c r="M54" s="28"/>
      <c r="Q54" s="144"/>
    </row>
    <row r="55" spans="2:17">
      <c r="B55" s="28"/>
      <c r="K55" s="19"/>
      <c r="M55" s="28"/>
      <c r="Q55" s="144"/>
    </row>
    <row r="56" spans="2:17">
      <c r="B56" s="27" t="s">
        <v>102</v>
      </c>
      <c r="K56" s="19"/>
      <c r="M56" s="28"/>
      <c r="Q56" s="144"/>
    </row>
    <row r="57" spans="2:17">
      <c r="B57" s="23" t="s">
        <v>92</v>
      </c>
      <c r="G57" s="62" t="s">
        <v>64</v>
      </c>
      <c r="K57" s="50">
        <v>328.44387755102025</v>
      </c>
      <c r="M57" s="23" t="s">
        <v>65</v>
      </c>
      <c r="O57" s="128">
        <v>441</v>
      </c>
      <c r="Q57" s="144">
        <f>'Controles ACM'!$I$48</f>
        <v>0</v>
      </c>
    </row>
    <row r="58" spans="2:17">
      <c r="B58" s="23" t="s">
        <v>103</v>
      </c>
      <c r="G58" s="62" t="s">
        <v>64</v>
      </c>
      <c r="K58" s="21">
        <v>898364.14029363776</v>
      </c>
      <c r="M58" s="23" t="s">
        <v>127</v>
      </c>
      <c r="O58" s="127">
        <v>27.71</v>
      </c>
      <c r="Q58" s="144">
        <f>'Controles ACM'!$I$49</f>
        <v>0.15168965721574246</v>
      </c>
    </row>
    <row r="59" spans="2:17">
      <c r="B59" s="23" t="s">
        <v>94</v>
      </c>
      <c r="G59" s="62" t="s">
        <v>64</v>
      </c>
      <c r="K59" s="21">
        <v>8035879.1171874991</v>
      </c>
      <c r="M59" s="23" t="s">
        <v>128</v>
      </c>
      <c r="O59" s="127">
        <v>3.1</v>
      </c>
      <c r="Q59" s="144">
        <f>'Controles ACM'!$I$49</f>
        <v>0.15168965721574246</v>
      </c>
    </row>
    <row r="60" spans="2:17">
      <c r="B60" s="23" t="s">
        <v>104</v>
      </c>
      <c r="G60" s="62" t="s">
        <v>64</v>
      </c>
      <c r="K60" s="20">
        <v>3281563469.160531</v>
      </c>
      <c r="M60" s="23" t="s">
        <v>130</v>
      </c>
      <c r="O60" s="127">
        <v>1.52E-2</v>
      </c>
      <c r="Q60" s="144">
        <f>'Controles ACM'!$I$49</f>
        <v>0.15168965721574246</v>
      </c>
    </row>
    <row r="61" spans="2:17">
      <c r="B61" s="28"/>
      <c r="K61" s="19"/>
      <c r="M61" s="28"/>
      <c r="O61" s="15"/>
      <c r="Q61" s="144"/>
    </row>
    <row r="62" spans="2:17">
      <c r="B62" s="27" t="s">
        <v>105</v>
      </c>
      <c r="K62" s="19"/>
      <c r="M62" s="28"/>
      <c r="O62" s="15"/>
      <c r="Q62" s="144"/>
    </row>
    <row r="63" spans="2:17">
      <c r="B63" s="23" t="s">
        <v>92</v>
      </c>
      <c r="G63" s="62" t="s">
        <v>64</v>
      </c>
      <c r="K63" s="50">
        <v>13323.408299319726</v>
      </c>
      <c r="M63" s="23" t="s">
        <v>65</v>
      </c>
      <c r="O63" s="128">
        <v>441</v>
      </c>
      <c r="Q63" s="144">
        <f>'Controles ACM'!$I$48</f>
        <v>0</v>
      </c>
    </row>
    <row r="64" spans="2:17">
      <c r="B64" s="23" t="s">
        <v>103</v>
      </c>
      <c r="G64" s="62" t="s">
        <v>64</v>
      </c>
      <c r="K64" s="21">
        <v>3418627.6492262357</v>
      </c>
      <c r="M64" s="23" t="s">
        <v>127</v>
      </c>
      <c r="O64" s="127">
        <v>29.28</v>
      </c>
      <c r="Q64" s="144">
        <f>'Controles ACM'!$I$49</f>
        <v>0.15168965721574246</v>
      </c>
    </row>
    <row r="65" spans="2:17">
      <c r="B65" s="23" t="s">
        <v>94</v>
      </c>
      <c r="G65" s="62" t="s">
        <v>64</v>
      </c>
      <c r="K65" s="21">
        <v>26966109.891719755</v>
      </c>
      <c r="M65" s="23" t="s">
        <v>128</v>
      </c>
      <c r="O65" s="127">
        <v>3.71</v>
      </c>
      <c r="Q65" s="144">
        <f>'Controles ACM'!$I$49</f>
        <v>0.15168965721574246</v>
      </c>
    </row>
    <row r="66" spans="2:17">
      <c r="B66" s="23" t="s">
        <v>104</v>
      </c>
      <c r="G66" s="62" t="s">
        <v>64</v>
      </c>
      <c r="K66" s="20">
        <v>8017947469.3069296</v>
      </c>
      <c r="M66" s="23" t="s">
        <v>130</v>
      </c>
      <c r="O66" s="127">
        <v>2.5000000000000001E-2</v>
      </c>
      <c r="Q66" s="144">
        <f>'Controles ACM'!$I$49</f>
        <v>0.15168965721574246</v>
      </c>
    </row>
    <row r="67" spans="2:17">
      <c r="B67" s="28"/>
      <c r="K67" s="19"/>
      <c r="M67" s="28"/>
      <c r="O67" s="15"/>
      <c r="Q67" s="144"/>
    </row>
    <row r="68" spans="2:17">
      <c r="B68" s="27" t="s">
        <v>106</v>
      </c>
      <c r="K68" s="19"/>
      <c r="M68" s="28"/>
      <c r="O68" s="15"/>
      <c r="Q68" s="144"/>
    </row>
    <row r="69" spans="2:17">
      <c r="B69" s="23" t="s">
        <v>92</v>
      </c>
      <c r="G69" s="62" t="s">
        <v>64</v>
      </c>
      <c r="K69" s="50">
        <v>0</v>
      </c>
      <c r="M69" s="23" t="s">
        <v>65</v>
      </c>
      <c r="O69" s="128"/>
      <c r="Q69" s="144">
        <f>'Controles ACM'!$I$48</f>
        <v>0</v>
      </c>
    </row>
    <row r="70" spans="2:17">
      <c r="B70" s="23" t="s">
        <v>103</v>
      </c>
      <c r="G70" s="62" t="s">
        <v>64</v>
      </c>
      <c r="K70" s="21">
        <v>0</v>
      </c>
      <c r="M70" s="23" t="s">
        <v>127</v>
      </c>
      <c r="O70" s="127"/>
      <c r="Q70" s="144">
        <f>'Controles ACM'!$I$49</f>
        <v>0.15168965721574246</v>
      </c>
    </row>
    <row r="71" spans="2:17">
      <c r="B71" s="23" t="s">
        <v>94</v>
      </c>
      <c r="G71" s="62" t="s">
        <v>64</v>
      </c>
      <c r="K71" s="21">
        <v>0</v>
      </c>
      <c r="M71" s="23" t="s">
        <v>128</v>
      </c>
      <c r="O71" s="127"/>
      <c r="Q71" s="144">
        <f>'Controles ACM'!$I$49</f>
        <v>0.15168965721574246</v>
      </c>
    </row>
    <row r="72" spans="2:17">
      <c r="B72" s="23" t="s">
        <v>104</v>
      </c>
      <c r="G72" s="62" t="s">
        <v>64</v>
      </c>
      <c r="K72" s="20">
        <v>0</v>
      </c>
      <c r="M72" s="23" t="s">
        <v>130</v>
      </c>
      <c r="O72" s="127"/>
      <c r="Q72" s="144">
        <f>'Controles ACM'!$I$49</f>
        <v>0.15168965721574246</v>
      </c>
    </row>
    <row r="73" spans="2:17">
      <c r="B73" s="28"/>
      <c r="K73" s="14"/>
      <c r="M73" s="28"/>
      <c r="O73" s="13"/>
      <c r="Q73" s="144"/>
    </row>
    <row r="74" spans="2:17">
      <c r="B74" s="27" t="s">
        <v>107</v>
      </c>
      <c r="K74" s="19"/>
      <c r="M74" s="28"/>
      <c r="O74" s="15"/>
      <c r="Q74" s="144"/>
    </row>
    <row r="75" spans="2:17">
      <c r="B75" s="23" t="s">
        <v>92</v>
      </c>
      <c r="G75" s="62" t="s">
        <v>64</v>
      </c>
      <c r="K75" s="50">
        <v>13491.779365079363</v>
      </c>
      <c r="M75" s="23" t="s">
        <v>65</v>
      </c>
      <c r="O75" s="128">
        <v>441</v>
      </c>
      <c r="Q75" s="144">
        <f>'Controles ACM'!$I$48</f>
        <v>0</v>
      </c>
    </row>
    <row r="76" spans="2:17">
      <c r="B76" s="23" t="s">
        <v>103</v>
      </c>
      <c r="G76" s="62" t="s">
        <v>64</v>
      </c>
      <c r="K76" s="21">
        <v>1074660.7018469658</v>
      </c>
      <c r="M76" s="23" t="s">
        <v>127</v>
      </c>
      <c r="O76" s="127">
        <v>50.4</v>
      </c>
      <c r="Q76" s="144">
        <f>'Controles ACM'!$I$49</f>
        <v>0.15168965721574246</v>
      </c>
    </row>
    <row r="77" spans="2:17">
      <c r="B77" s="23" t="s">
        <v>94</v>
      </c>
      <c r="G77" s="62" t="s">
        <v>64</v>
      </c>
      <c r="K77" s="21">
        <v>7589035.4522292996</v>
      </c>
      <c r="M77" s="23" t="s">
        <v>128</v>
      </c>
      <c r="O77" s="127">
        <v>3.71</v>
      </c>
      <c r="Q77" s="144">
        <f>'Controles ACM'!$I$49</f>
        <v>0.15168965721574246</v>
      </c>
    </row>
    <row r="78" spans="2:17">
      <c r="B78" s="23" t="s">
        <v>104</v>
      </c>
      <c r="G78" s="62" t="s">
        <v>64</v>
      </c>
      <c r="K78" s="20">
        <v>1790414179.207921</v>
      </c>
      <c r="M78" s="23" t="s">
        <v>130</v>
      </c>
      <c r="O78" s="127">
        <v>2.5000000000000001E-2</v>
      </c>
      <c r="Q78" s="144">
        <f>'Controles ACM'!$I$49</f>
        <v>0.15168965721574246</v>
      </c>
    </row>
    <row r="79" spans="2:17">
      <c r="B79" s="28"/>
      <c r="K79" s="19"/>
      <c r="M79" s="28"/>
      <c r="Q79" s="144"/>
    </row>
    <row r="80" spans="2:17">
      <c r="B80" s="28"/>
      <c r="K80" s="19"/>
      <c r="M80" s="28"/>
      <c r="Q80" s="144"/>
    </row>
    <row r="81" spans="2:18">
      <c r="B81" s="29" t="s">
        <v>108</v>
      </c>
      <c r="K81" s="19"/>
      <c r="M81" s="28"/>
      <c r="Q81" s="144"/>
    </row>
    <row r="82" spans="2:18">
      <c r="B82" s="28"/>
      <c r="K82" s="19"/>
      <c r="M82" s="28"/>
      <c r="Q82" s="144"/>
    </row>
    <row r="83" spans="2:18">
      <c r="B83" s="27" t="s">
        <v>109</v>
      </c>
      <c r="K83" s="19"/>
      <c r="M83" s="28"/>
      <c r="Q83" s="144"/>
    </row>
    <row r="84" spans="2:18">
      <c r="B84" s="23" t="s">
        <v>92</v>
      </c>
      <c r="G84" s="62" t="s">
        <v>64</v>
      </c>
      <c r="K84" s="50">
        <v>6918.3411111111109</v>
      </c>
      <c r="M84" s="23" t="s">
        <v>65</v>
      </c>
      <c r="O84" s="128">
        <v>18</v>
      </c>
      <c r="Q84" s="144">
        <f>'Controles ACM'!$I$48</f>
        <v>0</v>
      </c>
    </row>
    <row r="85" spans="2:18">
      <c r="B85" s="23" t="s">
        <v>103</v>
      </c>
      <c r="G85" s="62" t="s">
        <v>64</v>
      </c>
      <c r="K85" s="21">
        <v>200844.11980440098</v>
      </c>
      <c r="M85" s="23" t="s">
        <v>127</v>
      </c>
      <c r="O85" s="127">
        <v>16.05</v>
      </c>
      <c r="Q85" s="144">
        <f>'Controles ACM'!$I$49</f>
        <v>0.15168965721574246</v>
      </c>
    </row>
    <row r="86" spans="2:18">
      <c r="B86" s="23" t="s">
        <v>110</v>
      </c>
      <c r="G86" s="62" t="s">
        <v>64</v>
      </c>
      <c r="K86" s="21">
        <v>114888657.38636364</v>
      </c>
      <c r="M86" s="23" t="s">
        <v>130</v>
      </c>
      <c r="O86" s="127">
        <v>4.2099999999999999E-2</v>
      </c>
      <c r="Q86" s="144">
        <f>'Controles ACM'!$I$49</f>
        <v>0.15168965721574246</v>
      </c>
    </row>
    <row r="87" spans="2:18">
      <c r="B87" s="23" t="s">
        <v>104</v>
      </c>
      <c r="G87" s="62" t="s">
        <v>64</v>
      </c>
      <c r="K87" s="20">
        <v>151702468.84272999</v>
      </c>
      <c r="M87" s="23" t="s">
        <v>130</v>
      </c>
      <c r="O87" s="127">
        <v>8.0399999999999999E-2</v>
      </c>
      <c r="Q87" s="144">
        <f>'Controles ACM'!$I$49</f>
        <v>0.15168965721574246</v>
      </c>
    </row>
    <row r="88" spans="2:18">
      <c r="B88" s="28"/>
      <c r="K88" s="19"/>
      <c r="M88" s="28"/>
      <c r="O88" s="15"/>
      <c r="Q88" s="144"/>
    </row>
    <row r="89" spans="2:18">
      <c r="B89" s="27" t="s">
        <v>111</v>
      </c>
      <c r="K89" s="19"/>
      <c r="M89" s="28"/>
      <c r="O89" s="15"/>
      <c r="Q89" s="144"/>
    </row>
    <row r="90" spans="2:18">
      <c r="B90" s="23" t="s">
        <v>112</v>
      </c>
      <c r="G90" s="62" t="s">
        <v>64</v>
      </c>
      <c r="K90" s="50">
        <v>1235073.1814248627</v>
      </c>
      <c r="M90" s="23" t="s">
        <v>65</v>
      </c>
      <c r="O90" s="127">
        <v>0.54</v>
      </c>
      <c r="Q90" s="144">
        <f>'Controles ACM'!$I$48</f>
        <v>0</v>
      </c>
    </row>
    <row r="91" spans="2:18">
      <c r="B91" s="23" t="s">
        <v>113</v>
      </c>
      <c r="G91" s="62" t="s">
        <v>64</v>
      </c>
      <c r="K91" s="20">
        <v>2790858.8458728255</v>
      </c>
      <c r="M91" s="23" t="s">
        <v>65</v>
      </c>
      <c r="O91" s="127">
        <v>18</v>
      </c>
      <c r="Q91" s="144">
        <f>'Controles ACM'!$I$48</f>
        <v>0</v>
      </c>
    </row>
    <row r="92" spans="2:18">
      <c r="B92" s="28"/>
      <c r="K92" s="12"/>
      <c r="M92" s="28"/>
      <c r="Q92" s="144"/>
    </row>
    <row r="93" spans="2:18">
      <c r="B93" s="27" t="s">
        <v>114</v>
      </c>
      <c r="K93" s="19"/>
      <c r="M93" s="28"/>
      <c r="Q93" s="144"/>
    </row>
    <row r="94" spans="2:18">
      <c r="B94" s="23" t="s">
        <v>115</v>
      </c>
      <c r="G94" s="62" t="s">
        <v>64</v>
      </c>
      <c r="K94" s="50">
        <v>23419.68732045011</v>
      </c>
      <c r="M94" s="23" t="s">
        <v>65</v>
      </c>
      <c r="O94" s="142">
        <v>3965.9999999999995</v>
      </c>
      <c r="Q94" s="144">
        <f>'Controles ACM'!$I$49</f>
        <v>0.15168965721574246</v>
      </c>
      <c r="R94" s="50">
        <v>50</v>
      </c>
    </row>
    <row r="95" spans="2:18">
      <c r="B95" s="23" t="s">
        <v>116</v>
      </c>
      <c r="G95" s="62" t="s">
        <v>64</v>
      </c>
      <c r="K95" s="21">
        <v>22954.840041822921</v>
      </c>
      <c r="M95" s="23" t="s">
        <v>65</v>
      </c>
      <c r="O95" s="142">
        <v>3172.7999999999997</v>
      </c>
      <c r="Q95" s="144">
        <f>'Controles ACM'!$I$49</f>
        <v>0.15168965721574246</v>
      </c>
      <c r="R95" s="21">
        <v>40</v>
      </c>
    </row>
    <row r="96" spans="2:18">
      <c r="B96" s="23" t="s">
        <v>117</v>
      </c>
      <c r="G96" s="62" t="s">
        <v>64</v>
      </c>
      <c r="K96" s="21">
        <v>25717.763916930995</v>
      </c>
      <c r="M96" s="23" t="s">
        <v>65</v>
      </c>
      <c r="O96" s="142">
        <v>2379.6</v>
      </c>
      <c r="Q96" s="144">
        <f>'Controles ACM'!$I$49</f>
        <v>0.15168965721574246</v>
      </c>
      <c r="R96" s="21">
        <v>30</v>
      </c>
    </row>
    <row r="97" spans="2:18">
      <c r="B97" s="23" t="s">
        <v>118</v>
      </c>
      <c r="G97" s="62" t="s">
        <v>64</v>
      </c>
      <c r="K97" s="21">
        <v>65749.77575713869</v>
      </c>
      <c r="M97" s="23" t="s">
        <v>65</v>
      </c>
      <c r="O97" s="142">
        <v>1586.3999999999999</v>
      </c>
      <c r="Q97" s="144">
        <f>'Controles ACM'!$I$49</f>
        <v>0.15168965721574246</v>
      </c>
      <c r="R97" s="21">
        <v>20</v>
      </c>
    </row>
    <row r="98" spans="2:18">
      <c r="B98" s="23" t="s">
        <v>119</v>
      </c>
      <c r="G98" s="62" t="s">
        <v>64</v>
      </c>
      <c r="K98" s="21">
        <v>2646834.7430775813</v>
      </c>
      <c r="M98" s="23" t="s">
        <v>65</v>
      </c>
      <c r="O98" s="142">
        <v>317.27999999999997</v>
      </c>
      <c r="Q98" s="144">
        <f>'Controles ACM'!$I$49</f>
        <v>0.15168965721574246</v>
      </c>
      <c r="R98" s="21">
        <v>4</v>
      </c>
    </row>
    <row r="99" spans="2:18">
      <c r="B99" s="23" t="s">
        <v>120</v>
      </c>
      <c r="G99" s="62" t="s">
        <v>64</v>
      </c>
      <c r="K99" s="21">
        <v>5983.8852033458361</v>
      </c>
      <c r="M99" s="23" t="s">
        <v>65</v>
      </c>
      <c r="O99" s="142">
        <v>39.659999999999997</v>
      </c>
      <c r="Q99" s="144">
        <f>'Controles ACM'!$I$49</f>
        <v>0.15168965721574246</v>
      </c>
      <c r="R99" s="11">
        <v>0.5</v>
      </c>
    </row>
    <row r="100" spans="2:18">
      <c r="B100" s="23" t="s">
        <v>121</v>
      </c>
      <c r="G100" s="62" t="s">
        <v>64</v>
      </c>
      <c r="K100" s="20">
        <v>1235073.1814248627</v>
      </c>
      <c r="M100" s="23" t="s">
        <v>65</v>
      </c>
      <c r="O100" s="142">
        <v>3.9659999999999997</v>
      </c>
      <c r="Q100" s="144">
        <f>'Controles ACM'!$I$49</f>
        <v>0.15168965721574246</v>
      </c>
      <c r="R100" s="10">
        <v>0.05</v>
      </c>
    </row>
    <row r="101" spans="2:18">
      <c r="B101" s="23" t="s">
        <v>122</v>
      </c>
      <c r="M101" s="28"/>
      <c r="Q101" s="144"/>
    </row>
    <row r="102" spans="2:18">
      <c r="B102" s="28"/>
      <c r="M102" s="28"/>
      <c r="Q102" s="144"/>
    </row>
    <row r="103" spans="2:18">
      <c r="B103" s="9" t="s">
        <v>123</v>
      </c>
      <c r="G103" s="62" t="s">
        <v>64</v>
      </c>
      <c r="M103" s="8" t="s">
        <v>131</v>
      </c>
      <c r="O103" s="127">
        <v>79.319999999999993</v>
      </c>
      <c r="Q103" s="144"/>
    </row>
    <row r="104" spans="2:18">
      <c r="B104" s="28"/>
      <c r="M104" s="28"/>
      <c r="Q104" s="144"/>
    </row>
    <row r="105" spans="2:18">
      <c r="B105" s="29" t="s">
        <v>124</v>
      </c>
      <c r="M105" s="28"/>
      <c r="Q105" s="144"/>
    </row>
    <row r="106" spans="2:18">
      <c r="B106" s="28"/>
      <c r="M106" s="28"/>
      <c r="Q106" s="144"/>
    </row>
    <row r="107" spans="2:18">
      <c r="B107" s="23" t="s">
        <v>125</v>
      </c>
      <c r="G107" s="62" t="s">
        <v>64</v>
      </c>
      <c r="K107" s="50">
        <v>226971202.46913582</v>
      </c>
      <c r="M107" s="23" t="s">
        <v>132</v>
      </c>
      <c r="O107" s="127">
        <v>1.8800000000000001E-2</v>
      </c>
      <c r="Q107" s="144">
        <f>'Controles ACM'!$I$49</f>
        <v>0.15168965721574246</v>
      </c>
    </row>
    <row r="108" spans="2:18">
      <c r="B108" s="23" t="s">
        <v>126</v>
      </c>
      <c r="G108" s="62" t="s">
        <v>64</v>
      </c>
      <c r="K108" s="20">
        <v>51403324.69135803</v>
      </c>
      <c r="M108" s="23" t="s">
        <v>132</v>
      </c>
      <c r="O108" s="127">
        <v>1.8800000000000001E-2</v>
      </c>
      <c r="Q108" s="144">
        <f>'Controles ACM'!$I$49</f>
        <v>0.15168965721574246</v>
      </c>
    </row>
    <row r="109" spans="2:18">
      <c r="Q109" s="144"/>
    </row>
    <row r="110" spans="2:18" s="130" customFormat="1">
      <c r="B110" s="130" t="s">
        <v>208</v>
      </c>
      <c r="Q110" s="145"/>
    </row>
    <row r="111" spans="2:18">
      <c r="Q111" s="144"/>
    </row>
    <row r="112" spans="2:18">
      <c r="B112" s="125" t="s">
        <v>209</v>
      </c>
      <c r="Q112" s="144"/>
    </row>
    <row r="113" spans="2:17">
      <c r="B113" s="125"/>
      <c r="Q113" s="144"/>
    </row>
    <row r="114" spans="2:17">
      <c r="B114" s="125" t="s">
        <v>135</v>
      </c>
      <c r="G114" s="62" t="s">
        <v>64</v>
      </c>
      <c r="I114" s="151" t="s">
        <v>280</v>
      </c>
      <c r="K114" s="59">
        <v>1235073.1814248627</v>
      </c>
      <c r="M114" s="62" t="s">
        <v>65</v>
      </c>
      <c r="O114" s="127">
        <v>9.52</v>
      </c>
      <c r="Q114" s="144">
        <f>'Controles ACM'!$I$57</f>
        <v>0.38677817277991444</v>
      </c>
    </row>
    <row r="115" spans="2:17">
      <c r="B115" s="124"/>
      <c r="I115" s="166"/>
      <c r="K115" s="17"/>
      <c r="O115" s="28"/>
      <c r="Q115" s="144"/>
    </row>
    <row r="116" spans="2:17">
      <c r="B116" s="125" t="s">
        <v>133</v>
      </c>
      <c r="I116" s="166"/>
      <c r="K116" s="17"/>
      <c r="O116" s="28"/>
      <c r="Q116" s="144"/>
    </row>
    <row r="117" spans="2:17">
      <c r="B117" s="123" t="s">
        <v>300</v>
      </c>
      <c r="G117" s="62" t="s">
        <v>64</v>
      </c>
      <c r="I117" s="152" t="s">
        <v>281</v>
      </c>
      <c r="K117" s="50">
        <v>2652860.2621698161</v>
      </c>
      <c r="M117" s="62" t="s">
        <v>65</v>
      </c>
      <c r="O117" s="127">
        <v>42.78</v>
      </c>
      <c r="Q117" s="144">
        <f>'Controles ACM'!$I$57</f>
        <v>0.38677817277991444</v>
      </c>
    </row>
    <row r="118" spans="2:17">
      <c r="B118" s="122" t="s">
        <v>301</v>
      </c>
      <c r="G118" s="62" t="s">
        <v>64</v>
      </c>
      <c r="I118" s="153" t="s">
        <v>282</v>
      </c>
      <c r="K118" s="21">
        <v>137998.58370300938</v>
      </c>
      <c r="M118" s="62" t="s">
        <v>65</v>
      </c>
      <c r="O118" s="127">
        <v>56.34</v>
      </c>
      <c r="Q118" s="144">
        <f>'Controles ACM'!$I$57</f>
        <v>0.38677817277991444</v>
      </c>
    </row>
    <row r="119" spans="2:17">
      <c r="B119" s="122"/>
      <c r="G119" s="62" t="s">
        <v>64</v>
      </c>
      <c r="I119" s="137"/>
      <c r="K119" s="21"/>
      <c r="M119" s="62" t="s">
        <v>65</v>
      </c>
      <c r="O119" s="127"/>
      <c r="Q119" s="144">
        <f>'Controles ACM'!$I$57</f>
        <v>0.38677817277991444</v>
      </c>
    </row>
    <row r="120" spans="2:17">
      <c r="B120" s="122"/>
      <c r="G120" s="62" t="s">
        <v>64</v>
      </c>
      <c r="I120" s="137"/>
      <c r="K120" s="21"/>
      <c r="M120" s="62" t="s">
        <v>65</v>
      </c>
      <c r="O120" s="127"/>
      <c r="Q120" s="144">
        <f>'Controles ACM'!$I$57</f>
        <v>0.38677817277991444</v>
      </c>
    </row>
    <row r="121" spans="2:17">
      <c r="B121" s="122"/>
      <c r="G121" s="62" t="s">
        <v>64</v>
      </c>
      <c r="I121" s="137"/>
      <c r="K121" s="21"/>
      <c r="M121" s="62" t="s">
        <v>65</v>
      </c>
      <c r="O121" s="127"/>
      <c r="Q121" s="144">
        <f>'Controles ACM'!$I$57</f>
        <v>0.38677817277991444</v>
      </c>
    </row>
    <row r="122" spans="2:17">
      <c r="B122" s="122"/>
      <c r="G122" s="62" t="s">
        <v>64</v>
      </c>
      <c r="I122" s="137"/>
      <c r="K122" s="21"/>
      <c r="M122" s="62" t="s">
        <v>65</v>
      </c>
      <c r="O122" s="127"/>
      <c r="Q122" s="144">
        <f>'Controles ACM'!$I$57</f>
        <v>0.38677817277991444</v>
      </c>
    </row>
    <row r="123" spans="2:17">
      <c r="B123" s="121"/>
      <c r="G123" s="62" t="s">
        <v>64</v>
      </c>
      <c r="I123" s="138"/>
      <c r="K123" s="20"/>
      <c r="M123" s="62" t="s">
        <v>65</v>
      </c>
      <c r="O123" s="127"/>
      <c r="Q123" s="144">
        <f>'Controles ACM'!$I$57</f>
        <v>0.38677817277991444</v>
      </c>
    </row>
    <row r="124" spans="2:17">
      <c r="B124" s="124"/>
      <c r="I124" s="166"/>
      <c r="K124" s="17"/>
      <c r="O124" s="28"/>
      <c r="Q124" s="144"/>
    </row>
    <row r="125" spans="2:17">
      <c r="B125" s="125" t="s">
        <v>174</v>
      </c>
      <c r="I125" s="166"/>
      <c r="K125" s="17"/>
      <c r="O125" s="28"/>
      <c r="Q125" s="144"/>
    </row>
    <row r="126" spans="2:17">
      <c r="B126" s="123" t="s">
        <v>302</v>
      </c>
      <c r="G126" s="62" t="s">
        <v>64</v>
      </c>
      <c r="I126" s="154" t="s">
        <v>283</v>
      </c>
      <c r="K126" s="50">
        <v>17859.712552083332</v>
      </c>
      <c r="M126" s="62" t="s">
        <v>65</v>
      </c>
      <c r="O126" s="127">
        <v>381</v>
      </c>
      <c r="Q126" s="144">
        <f>'Controles ACM'!$I$57</f>
        <v>0.38677817277991444</v>
      </c>
    </row>
    <row r="127" spans="2:17">
      <c r="B127" s="122" t="s">
        <v>303</v>
      </c>
      <c r="G127" s="62" t="s">
        <v>64</v>
      </c>
      <c r="I127" s="155" t="s">
        <v>283</v>
      </c>
      <c r="K127" s="21">
        <v>15476.948706666666</v>
      </c>
      <c r="M127" s="62" t="s">
        <v>65</v>
      </c>
      <c r="O127" s="127">
        <v>1653</v>
      </c>
      <c r="Q127" s="144">
        <f>'Controles ACM'!$I$57</f>
        <v>0.38677817277991444</v>
      </c>
    </row>
    <row r="128" spans="2:17">
      <c r="B128" s="122" t="s">
        <v>304</v>
      </c>
      <c r="G128" s="62" t="s">
        <v>64</v>
      </c>
      <c r="I128" s="156" t="s">
        <v>284</v>
      </c>
      <c r="K128" s="21">
        <v>498.60331881954517</v>
      </c>
      <c r="M128" s="62" t="s">
        <v>65</v>
      </c>
      <c r="O128" s="127">
        <v>4560</v>
      </c>
      <c r="Q128" s="144">
        <f>'Controles ACM'!$I$57</f>
        <v>0.38677817277991444</v>
      </c>
    </row>
    <row r="129" spans="2:17">
      <c r="B129" s="122" t="s">
        <v>305</v>
      </c>
      <c r="G129" s="62" t="s">
        <v>64</v>
      </c>
      <c r="I129" s="156" t="s">
        <v>285</v>
      </c>
      <c r="K129" s="21">
        <v>126.4576804979253</v>
      </c>
      <c r="M129" s="62" t="s">
        <v>65</v>
      </c>
      <c r="O129" s="127">
        <v>5351</v>
      </c>
      <c r="Q129" s="144">
        <f>'Controles ACM'!$I$57</f>
        <v>0.38677817277991444</v>
      </c>
    </row>
    <row r="130" spans="2:17">
      <c r="B130" s="122"/>
      <c r="G130" s="62" t="s">
        <v>64</v>
      </c>
      <c r="I130" s="137"/>
      <c r="K130" s="21"/>
      <c r="M130" s="62" t="s">
        <v>65</v>
      </c>
      <c r="O130" s="127"/>
      <c r="Q130" s="144">
        <f>'Controles ACM'!$I$57</f>
        <v>0.38677817277991444</v>
      </c>
    </row>
    <row r="131" spans="2:17">
      <c r="B131" s="122"/>
      <c r="G131" s="62" t="s">
        <v>64</v>
      </c>
      <c r="I131" s="137"/>
      <c r="K131" s="21"/>
      <c r="M131" s="62" t="s">
        <v>65</v>
      </c>
      <c r="O131" s="127"/>
      <c r="Q131" s="144">
        <f>'Controles ACM'!$I$57</f>
        <v>0.38677817277991444</v>
      </c>
    </row>
    <row r="132" spans="2:17">
      <c r="B132" s="122"/>
      <c r="G132" s="62" t="s">
        <v>64</v>
      </c>
      <c r="I132" s="137"/>
      <c r="K132" s="21"/>
      <c r="M132" s="62" t="s">
        <v>65</v>
      </c>
      <c r="O132" s="127"/>
      <c r="Q132" s="144">
        <f>'Controles ACM'!$I$57</f>
        <v>0.38677817277991444</v>
      </c>
    </row>
    <row r="133" spans="2:17">
      <c r="B133" s="122"/>
      <c r="G133" s="62" t="s">
        <v>64</v>
      </c>
      <c r="I133" s="137"/>
      <c r="K133" s="21"/>
      <c r="M133" s="62" t="s">
        <v>65</v>
      </c>
      <c r="O133" s="127"/>
      <c r="Q133" s="144">
        <f>'Controles ACM'!$I$57</f>
        <v>0.38677817277991444</v>
      </c>
    </row>
    <row r="134" spans="2:17">
      <c r="B134" s="122"/>
      <c r="G134" s="62" t="s">
        <v>64</v>
      </c>
      <c r="I134" s="137"/>
      <c r="K134" s="21"/>
      <c r="M134" s="62" t="s">
        <v>65</v>
      </c>
      <c r="O134" s="127"/>
      <c r="Q134" s="144">
        <f>'Controles ACM'!$I$57</f>
        <v>0.38677817277991444</v>
      </c>
    </row>
    <row r="135" spans="2:17">
      <c r="B135" s="122"/>
      <c r="G135" s="62" t="s">
        <v>64</v>
      </c>
      <c r="I135" s="137"/>
      <c r="K135" s="21"/>
      <c r="M135" s="62" t="s">
        <v>65</v>
      </c>
      <c r="O135" s="127"/>
      <c r="Q135" s="144">
        <f>'Controles ACM'!$I$57</f>
        <v>0.38677817277991444</v>
      </c>
    </row>
    <row r="136" spans="2:17">
      <c r="B136" s="122"/>
      <c r="G136" s="62" t="s">
        <v>64</v>
      </c>
      <c r="I136" s="137"/>
      <c r="K136" s="21"/>
      <c r="M136" s="62" t="s">
        <v>65</v>
      </c>
      <c r="O136" s="127"/>
      <c r="Q136" s="144">
        <f>'Controles ACM'!$I$57</f>
        <v>0.38677817277991444</v>
      </c>
    </row>
    <row r="137" spans="2:17">
      <c r="B137" s="122" t="s">
        <v>175</v>
      </c>
      <c r="G137" s="62" t="s">
        <v>64</v>
      </c>
      <c r="I137" s="137"/>
      <c r="K137" s="21"/>
      <c r="M137" s="62" t="s">
        <v>65</v>
      </c>
      <c r="O137" s="127"/>
      <c r="Q137" s="144">
        <f>'Controles ACM'!$I$57</f>
        <v>0.38677817277991444</v>
      </c>
    </row>
    <row r="138" spans="2:17">
      <c r="B138" s="122" t="s">
        <v>175</v>
      </c>
      <c r="G138" s="62" t="s">
        <v>64</v>
      </c>
      <c r="I138" s="137"/>
      <c r="K138" s="21"/>
      <c r="M138" s="62" t="s">
        <v>65</v>
      </c>
      <c r="O138" s="127"/>
      <c r="Q138" s="144">
        <f>'Controles ACM'!$I$57</f>
        <v>0.38677817277991444</v>
      </c>
    </row>
    <row r="139" spans="2:17">
      <c r="B139" s="122" t="s">
        <v>175</v>
      </c>
      <c r="G139" s="62" t="s">
        <v>64</v>
      </c>
      <c r="I139" s="137"/>
      <c r="K139" s="21"/>
      <c r="M139" s="62" t="s">
        <v>65</v>
      </c>
      <c r="O139" s="127"/>
      <c r="Q139" s="144">
        <f>'Controles ACM'!$I$57</f>
        <v>0.38677817277991444</v>
      </c>
    </row>
    <row r="140" spans="2:17">
      <c r="B140" s="122" t="s">
        <v>175</v>
      </c>
      <c r="G140" s="62" t="s">
        <v>64</v>
      </c>
      <c r="I140" s="137"/>
      <c r="K140" s="21"/>
      <c r="M140" s="62" t="s">
        <v>65</v>
      </c>
      <c r="O140" s="127"/>
      <c r="Q140" s="144">
        <f>'Controles ACM'!$I$57</f>
        <v>0.38677817277991444</v>
      </c>
    </row>
    <row r="141" spans="2:17">
      <c r="B141" s="121" t="s">
        <v>175</v>
      </c>
      <c r="G141" s="62" t="s">
        <v>64</v>
      </c>
      <c r="I141" s="138"/>
      <c r="K141" s="20"/>
      <c r="M141" s="62" t="s">
        <v>65</v>
      </c>
      <c r="O141" s="127"/>
      <c r="Q141" s="144">
        <f>'Controles ACM'!$I$57</f>
        <v>0.38677817277991444</v>
      </c>
    </row>
    <row r="142" spans="2:17">
      <c r="B142" s="124"/>
      <c r="I142" s="166"/>
      <c r="K142" s="17"/>
      <c r="O142" s="28"/>
      <c r="Q142" s="144"/>
    </row>
    <row r="143" spans="2:17">
      <c r="B143" s="125" t="s">
        <v>134</v>
      </c>
      <c r="I143" s="166"/>
      <c r="K143" s="17"/>
      <c r="O143" s="28"/>
      <c r="Q143" s="144"/>
    </row>
    <row r="144" spans="2:17">
      <c r="B144" s="170" t="s">
        <v>306</v>
      </c>
      <c r="G144" s="62" t="s">
        <v>64</v>
      </c>
      <c r="I144" s="157" t="s">
        <v>307</v>
      </c>
      <c r="K144" s="50">
        <v>141211.12500000006</v>
      </c>
      <c r="M144" s="62" t="s">
        <v>176</v>
      </c>
      <c r="O144" s="127">
        <v>5.97</v>
      </c>
      <c r="Q144" s="144">
        <f>'Controles ACM'!$I$57</f>
        <v>0.38677817277991444</v>
      </c>
    </row>
    <row r="145" spans="2:17">
      <c r="B145" s="171" t="s">
        <v>308</v>
      </c>
      <c r="G145" s="62" t="s">
        <v>64</v>
      </c>
      <c r="I145" s="158" t="s">
        <v>309</v>
      </c>
      <c r="K145" s="21">
        <v>122388.26027397257</v>
      </c>
      <c r="M145" s="62" t="s">
        <v>176</v>
      </c>
      <c r="O145" s="127">
        <v>6.6099999999999994</v>
      </c>
      <c r="Q145" s="144">
        <f>'Controles ACM'!$I$57</f>
        <v>0.38677817277991444</v>
      </c>
    </row>
    <row r="146" spans="2:17">
      <c r="B146" s="121"/>
      <c r="G146" s="62" t="s">
        <v>64</v>
      </c>
      <c r="I146" s="138"/>
      <c r="K146" s="3" t="s">
        <v>277</v>
      </c>
      <c r="M146" s="62" t="s">
        <v>176</v>
      </c>
      <c r="O146" s="127"/>
      <c r="Q146" s="144">
        <f>'Controles ACM'!$I$57</f>
        <v>0.38677817277991444</v>
      </c>
    </row>
    <row r="147" spans="2:17">
      <c r="B147" s="125"/>
      <c r="Q147" s="144"/>
    </row>
    <row r="148" spans="2:17">
      <c r="B148" s="125" t="s">
        <v>210</v>
      </c>
      <c r="Q148" s="144"/>
    </row>
    <row r="149" spans="2:17">
      <c r="B149" s="125"/>
      <c r="Q149" s="144"/>
    </row>
    <row r="150" spans="2:17">
      <c r="B150" s="125" t="s">
        <v>136</v>
      </c>
      <c r="G150" s="62" t="s">
        <v>64</v>
      </c>
      <c r="I150" s="151" t="s">
        <v>280</v>
      </c>
      <c r="K150" s="59">
        <v>11665.889458689491</v>
      </c>
      <c r="M150" s="134" t="s">
        <v>66</v>
      </c>
      <c r="O150" s="127">
        <v>750</v>
      </c>
      <c r="Q150" s="144">
        <f>'Controles ACM'!$I$57</f>
        <v>0.38677817277991444</v>
      </c>
    </row>
    <row r="151" spans="2:17">
      <c r="I151" s="166"/>
      <c r="K151" s="17"/>
      <c r="O151" s="16"/>
      <c r="Q151" s="144"/>
    </row>
    <row r="152" spans="2:17">
      <c r="B152" s="125" t="s">
        <v>137</v>
      </c>
      <c r="I152" s="166"/>
      <c r="K152" s="17"/>
      <c r="O152" s="16"/>
      <c r="Q152" s="144"/>
    </row>
    <row r="153" spans="2:17">
      <c r="B153" s="6" t="s">
        <v>310</v>
      </c>
      <c r="G153" s="62" t="s">
        <v>64</v>
      </c>
      <c r="I153" s="152" t="s">
        <v>281</v>
      </c>
      <c r="K153" s="50">
        <v>2176.9770605612998</v>
      </c>
      <c r="M153" s="134" t="s">
        <v>66</v>
      </c>
      <c r="O153" s="127">
        <v>1426</v>
      </c>
      <c r="Q153" s="144">
        <f>'Controles ACM'!$I$57</f>
        <v>0.38677817277991444</v>
      </c>
    </row>
    <row r="154" spans="2:17">
      <c r="B154" s="5" t="s">
        <v>311</v>
      </c>
      <c r="G154" s="62" t="s">
        <v>64</v>
      </c>
      <c r="I154" s="162" t="s">
        <v>281</v>
      </c>
      <c r="K154" s="21">
        <v>18250.570059084195</v>
      </c>
      <c r="M154" s="134" t="s">
        <v>66</v>
      </c>
      <c r="O154" s="127">
        <v>1426</v>
      </c>
      <c r="Q154" s="144">
        <f>'Controles ACM'!$I$57</f>
        <v>0.38677817277991444</v>
      </c>
    </row>
    <row r="155" spans="2:17">
      <c r="B155" s="5" t="s">
        <v>312</v>
      </c>
      <c r="G155" s="62" t="s">
        <v>64</v>
      </c>
      <c r="I155" s="153" t="s">
        <v>282</v>
      </c>
      <c r="K155" s="21">
        <v>963.94838983050852</v>
      </c>
      <c r="M155" s="134" t="s">
        <v>66</v>
      </c>
      <c r="O155" s="127">
        <v>1761</v>
      </c>
      <c r="Q155" s="144">
        <f>'Controles ACM'!$I$57</f>
        <v>0.38677817277991444</v>
      </c>
    </row>
    <row r="156" spans="2:17">
      <c r="B156" s="5" t="s">
        <v>313</v>
      </c>
      <c r="G156" s="62" t="s">
        <v>64</v>
      </c>
      <c r="I156" s="153" t="s">
        <v>282</v>
      </c>
      <c r="K156" s="21">
        <v>247.34261501210653</v>
      </c>
      <c r="M156" s="134" t="s">
        <v>66</v>
      </c>
      <c r="O156" s="127">
        <v>1761</v>
      </c>
      <c r="Q156" s="144">
        <f>'Controles ACM'!$I$57</f>
        <v>0.38677817277991444</v>
      </c>
    </row>
    <row r="157" spans="2:17">
      <c r="B157" s="122" t="s">
        <v>278</v>
      </c>
      <c r="G157" s="62" t="s">
        <v>64</v>
      </c>
      <c r="I157" s="153" t="s">
        <v>282</v>
      </c>
      <c r="K157" s="21">
        <v>174.33568250758341</v>
      </c>
      <c r="M157" s="134" t="s">
        <v>66</v>
      </c>
      <c r="O157" s="127">
        <v>2109</v>
      </c>
      <c r="Q157" s="144">
        <f>'Controles ACM'!$I$57</f>
        <v>0.38677817277991444</v>
      </c>
    </row>
    <row r="158" spans="2:17">
      <c r="B158" s="5" t="s">
        <v>279</v>
      </c>
      <c r="G158" s="62" t="s">
        <v>64</v>
      </c>
      <c r="I158" s="153" t="s">
        <v>282</v>
      </c>
      <c r="K158" s="21">
        <v>521.20474216380182</v>
      </c>
      <c r="M158" s="134" t="s">
        <v>66</v>
      </c>
      <c r="O158" s="127">
        <v>2109</v>
      </c>
      <c r="Q158" s="144">
        <f>'Controles ACM'!$I$57</f>
        <v>0.38677817277991444</v>
      </c>
    </row>
    <row r="159" spans="2:17">
      <c r="B159" s="3"/>
      <c r="G159" s="62" t="s">
        <v>64</v>
      </c>
      <c r="I159" s="167" t="s">
        <v>277</v>
      </c>
      <c r="K159" s="20"/>
      <c r="M159" s="134" t="s">
        <v>66</v>
      </c>
      <c r="O159" s="127"/>
      <c r="Q159" s="144">
        <f>'Controles ACM'!$I$57</f>
        <v>0.38677817277991444</v>
      </c>
    </row>
    <row r="160" spans="2:17" ht="14.4">
      <c r="I160" s="168"/>
      <c r="K160" s="17"/>
      <c r="M160" s="134"/>
      <c r="O160" s="28"/>
      <c r="Q160" s="144"/>
    </row>
    <row r="161" spans="2:17" ht="14.4">
      <c r="B161" s="95" t="s">
        <v>138</v>
      </c>
      <c r="I161" s="168"/>
      <c r="K161" s="17"/>
      <c r="M161" s="134"/>
      <c r="O161" s="28"/>
      <c r="Q161" s="144"/>
    </row>
    <row r="162" spans="2:17">
      <c r="B162" s="6" t="s">
        <v>314</v>
      </c>
      <c r="G162" s="62" t="s">
        <v>64</v>
      </c>
      <c r="I162" s="154" t="s">
        <v>283</v>
      </c>
      <c r="K162" s="50">
        <v>193.09523726448009</v>
      </c>
      <c r="M162" s="134" t="s">
        <v>66</v>
      </c>
      <c r="O162" s="127">
        <v>6118</v>
      </c>
      <c r="Q162" s="144">
        <f>'Controles ACM'!$I$57</f>
        <v>0.38677817277991444</v>
      </c>
    </row>
    <row r="163" spans="2:17">
      <c r="B163" s="5" t="s">
        <v>315</v>
      </c>
      <c r="G163" s="62" t="s">
        <v>64</v>
      </c>
      <c r="I163" s="159" t="s">
        <v>283</v>
      </c>
      <c r="K163" s="21">
        <v>517.60573653643098</v>
      </c>
      <c r="M163" s="134" t="s">
        <v>66</v>
      </c>
      <c r="O163" s="127">
        <v>8087</v>
      </c>
      <c r="Q163" s="144">
        <f>'Controles ACM'!$I$57</f>
        <v>0.38677817277991444</v>
      </c>
    </row>
    <row r="164" spans="2:17">
      <c r="B164" s="122" t="s">
        <v>316</v>
      </c>
      <c r="G164" s="62" t="s">
        <v>64</v>
      </c>
      <c r="I164" s="160" t="s">
        <v>286</v>
      </c>
      <c r="K164" s="21">
        <v>245.86772398487588</v>
      </c>
      <c r="M164" s="134" t="s">
        <v>66</v>
      </c>
      <c r="O164" s="127">
        <v>25975</v>
      </c>
      <c r="Q164" s="144">
        <f>'Controles ACM'!$I$57</f>
        <v>0.38677817277991444</v>
      </c>
    </row>
    <row r="165" spans="2:17">
      <c r="B165" s="5" t="s">
        <v>317</v>
      </c>
      <c r="G165" s="62" t="s">
        <v>64</v>
      </c>
      <c r="I165" s="155" t="s">
        <v>287</v>
      </c>
      <c r="K165" s="21">
        <v>242.14327661768499</v>
      </c>
      <c r="M165" s="134" t="s">
        <v>66</v>
      </c>
      <c r="O165" s="127">
        <v>57993</v>
      </c>
      <c r="Q165" s="144">
        <f>'Controles ACM'!$I$57</f>
        <v>0.38677817277991444</v>
      </c>
    </row>
    <row r="166" spans="2:17">
      <c r="B166" s="122" t="s">
        <v>318</v>
      </c>
      <c r="G166" s="62" t="s">
        <v>64</v>
      </c>
      <c r="I166" s="156" t="s">
        <v>285</v>
      </c>
      <c r="K166" s="21">
        <v>10.676321818692445</v>
      </c>
      <c r="M166" s="134" t="s">
        <v>66</v>
      </c>
      <c r="O166" s="127">
        <v>433390</v>
      </c>
      <c r="Q166" s="144">
        <f>'Controles ACM'!$I$57</f>
        <v>0.38677817277991444</v>
      </c>
    </row>
    <row r="167" spans="2:17">
      <c r="B167" s="5" t="s">
        <v>319</v>
      </c>
      <c r="G167" s="62" t="s">
        <v>64</v>
      </c>
      <c r="I167" s="156" t="s">
        <v>285</v>
      </c>
      <c r="K167" s="21">
        <v>3.6086771277744774</v>
      </c>
      <c r="M167" s="134" t="s">
        <v>66</v>
      </c>
      <c r="O167" s="127">
        <v>617622</v>
      </c>
      <c r="Q167" s="144">
        <f>'Controles ACM'!$I$57</f>
        <v>0.38677817277991444</v>
      </c>
    </row>
    <row r="168" spans="2:17">
      <c r="B168" s="5"/>
      <c r="G168" s="62" t="s">
        <v>64</v>
      </c>
      <c r="I168" s="169"/>
      <c r="K168" s="21"/>
      <c r="M168" s="134" t="s">
        <v>66</v>
      </c>
      <c r="O168" s="127"/>
      <c r="Q168" s="144">
        <f>'Controles ACM'!$I$57</f>
        <v>0.38677817277991444</v>
      </c>
    </row>
    <row r="169" spans="2:17">
      <c r="B169" s="5"/>
      <c r="G169" s="62" t="s">
        <v>64</v>
      </c>
      <c r="I169" s="169"/>
      <c r="K169" s="21"/>
      <c r="M169" s="134" t="s">
        <v>66</v>
      </c>
      <c r="O169" s="127"/>
      <c r="Q169" s="144">
        <f>'Controles ACM'!$I$57</f>
        <v>0.38677817277991444</v>
      </c>
    </row>
    <row r="170" spans="2:17">
      <c r="B170" s="5"/>
      <c r="G170" s="62" t="s">
        <v>64</v>
      </c>
      <c r="I170" s="169"/>
      <c r="K170" s="21"/>
      <c r="M170" s="134" t="s">
        <v>66</v>
      </c>
      <c r="O170" s="127"/>
      <c r="Q170" s="144">
        <f>'Controles ACM'!$I$57</f>
        <v>0.38677817277991444</v>
      </c>
    </row>
    <row r="171" spans="2:17">
      <c r="B171" s="5"/>
      <c r="G171" s="62" t="s">
        <v>64</v>
      </c>
      <c r="I171" s="169"/>
      <c r="K171" s="21"/>
      <c r="M171" s="134" t="s">
        <v>66</v>
      </c>
      <c r="O171" s="127"/>
      <c r="Q171" s="144">
        <f>'Controles ACM'!$I$57</f>
        <v>0.38677817277991444</v>
      </c>
    </row>
    <row r="172" spans="2:17">
      <c r="B172" s="5"/>
      <c r="G172" s="62" t="s">
        <v>64</v>
      </c>
      <c r="I172" s="169"/>
      <c r="K172" s="21"/>
      <c r="M172" s="134" t="s">
        <v>66</v>
      </c>
      <c r="O172" s="127"/>
      <c r="Q172" s="144">
        <f>'Controles ACM'!$I$57</f>
        <v>0.38677817277991444</v>
      </c>
    </row>
    <row r="173" spans="2:17">
      <c r="B173" s="5"/>
      <c r="G173" s="62" t="s">
        <v>64</v>
      </c>
      <c r="I173" s="169"/>
      <c r="K173" s="21"/>
      <c r="M173" s="134" t="s">
        <v>66</v>
      </c>
      <c r="O173" s="127"/>
      <c r="Q173" s="144">
        <f>'Controles ACM'!$I$57</f>
        <v>0.38677817277991444</v>
      </c>
    </row>
    <row r="174" spans="2:17">
      <c r="B174" s="5"/>
      <c r="G174" s="62" t="s">
        <v>64</v>
      </c>
      <c r="I174" s="169"/>
      <c r="K174" s="21"/>
      <c r="M174" s="134" t="s">
        <v>66</v>
      </c>
      <c r="O174" s="127"/>
      <c r="Q174" s="144">
        <f>'Controles ACM'!$I$57</f>
        <v>0.38677817277991444</v>
      </c>
    </row>
    <row r="175" spans="2:17">
      <c r="B175" s="5"/>
      <c r="G175" s="62" t="s">
        <v>64</v>
      </c>
      <c r="I175" s="169"/>
      <c r="K175" s="21"/>
      <c r="M175" s="134" t="s">
        <v>66</v>
      </c>
      <c r="O175" s="127"/>
      <c r="Q175" s="144">
        <f>'Controles ACM'!$I$57</f>
        <v>0.38677817277991444</v>
      </c>
    </row>
    <row r="176" spans="2:17">
      <c r="B176" s="5"/>
      <c r="G176" s="62" t="s">
        <v>64</v>
      </c>
      <c r="I176" s="169"/>
      <c r="K176" s="21"/>
      <c r="M176" s="134" t="s">
        <v>66</v>
      </c>
      <c r="O176" s="127"/>
      <c r="Q176" s="144">
        <f>'Controles ACM'!$I$57</f>
        <v>0.38677817277991444</v>
      </c>
    </row>
    <row r="177" spans="2:17">
      <c r="B177" s="3"/>
      <c r="G177" s="62" t="s">
        <v>64</v>
      </c>
      <c r="I177" s="167"/>
      <c r="K177" s="20"/>
      <c r="M177" s="134" t="s">
        <v>66</v>
      </c>
      <c r="O177" s="127"/>
      <c r="Q177" s="144">
        <f>'Controles ACM'!$I$57</f>
        <v>0.38677817277991444</v>
      </c>
    </row>
    <row r="178" spans="2:17" ht="14.4">
      <c r="B178" s="125"/>
      <c r="I178" s="168"/>
      <c r="K178" s="17"/>
      <c r="M178" s="134"/>
      <c r="O178" s="28"/>
      <c r="Q178" s="144"/>
    </row>
    <row r="179" spans="2:17" ht="14.4">
      <c r="B179" s="95" t="s">
        <v>139</v>
      </c>
      <c r="I179" s="168"/>
      <c r="K179" s="17"/>
      <c r="M179" s="134"/>
      <c r="O179" s="28"/>
      <c r="P179" s="4"/>
      <c r="Q179" s="146"/>
    </row>
    <row r="180" spans="2:17">
      <c r="B180" s="6" t="s">
        <v>320</v>
      </c>
      <c r="G180" s="62" t="s">
        <v>64</v>
      </c>
      <c r="I180" s="161" t="s">
        <v>288</v>
      </c>
      <c r="K180" s="50">
        <v>0</v>
      </c>
      <c r="M180" s="134" t="s">
        <v>140</v>
      </c>
      <c r="O180" s="127">
        <v>35</v>
      </c>
      <c r="Q180" s="144">
        <f>'Controles ACM'!$I$57</f>
        <v>0.38677817277991444</v>
      </c>
    </row>
    <row r="181" spans="2:17">
      <c r="B181" s="5" t="s">
        <v>310</v>
      </c>
      <c r="G181" s="62" t="s">
        <v>64</v>
      </c>
      <c r="I181" s="162" t="s">
        <v>289</v>
      </c>
      <c r="K181" s="21">
        <v>34305.78543026057</v>
      </c>
      <c r="M181" s="134" t="s">
        <v>140</v>
      </c>
      <c r="O181" s="127">
        <v>39.5</v>
      </c>
      <c r="Q181" s="144">
        <f>'Controles ACM'!$I$57</f>
        <v>0.38677817277991444</v>
      </c>
    </row>
    <row r="182" spans="2:17">
      <c r="B182" s="5" t="s">
        <v>311</v>
      </c>
      <c r="G182" s="62" t="s">
        <v>64</v>
      </c>
      <c r="I182" s="162" t="s">
        <v>289</v>
      </c>
      <c r="K182" s="21">
        <v>163.78165849429433</v>
      </c>
      <c r="M182" s="134" t="s">
        <v>140</v>
      </c>
      <c r="O182" s="127">
        <v>39.5</v>
      </c>
      <c r="Q182" s="144">
        <f>'Controles ACM'!$I$57</f>
        <v>0.38677817277991444</v>
      </c>
    </row>
    <row r="183" spans="2:17">
      <c r="B183" s="5" t="s">
        <v>312</v>
      </c>
      <c r="G183" s="62" t="s">
        <v>64</v>
      </c>
      <c r="I183" s="153" t="s">
        <v>290</v>
      </c>
      <c r="K183" s="21">
        <v>151.38003950793785</v>
      </c>
      <c r="M183" s="134" t="s">
        <v>140</v>
      </c>
      <c r="O183" s="127">
        <v>39.5</v>
      </c>
      <c r="Q183" s="144">
        <f>'Controles ACM'!$I$57</f>
        <v>0.38677817277991444</v>
      </c>
    </row>
    <row r="184" spans="2:17">
      <c r="B184" s="5" t="s">
        <v>313</v>
      </c>
      <c r="G184" s="62" t="s">
        <v>64</v>
      </c>
      <c r="I184" s="153" t="s">
        <v>290</v>
      </c>
      <c r="K184" s="21">
        <v>50.164699694198688</v>
      </c>
      <c r="M184" s="134" t="s">
        <v>140</v>
      </c>
      <c r="O184" s="127">
        <v>39.5</v>
      </c>
      <c r="Q184" s="144">
        <f>'Controles ACM'!$I$57</f>
        <v>0.38677817277991444</v>
      </c>
    </row>
    <row r="185" spans="2:17">
      <c r="B185" s="5" t="s">
        <v>321</v>
      </c>
      <c r="G185" s="62" t="s">
        <v>64</v>
      </c>
      <c r="I185" s="153" t="s">
        <v>290</v>
      </c>
      <c r="K185" s="21">
        <v>7635.5899581590047</v>
      </c>
      <c r="M185" s="134" t="s">
        <v>140</v>
      </c>
      <c r="O185" s="127">
        <v>50.8</v>
      </c>
      <c r="Q185" s="144">
        <f>'Controles ACM'!$I$57</f>
        <v>0.38677817277991444</v>
      </c>
    </row>
    <row r="186" spans="2:17">
      <c r="B186" s="5" t="s">
        <v>314</v>
      </c>
      <c r="G186" s="62" t="s">
        <v>64</v>
      </c>
      <c r="I186" s="159" t="s">
        <v>290</v>
      </c>
      <c r="K186" s="21">
        <v>29617.954156769603</v>
      </c>
      <c r="M186" s="134" t="s">
        <v>140</v>
      </c>
      <c r="O186" s="127">
        <v>93.350000000000009</v>
      </c>
      <c r="Q186" s="144">
        <f>'Controles ACM'!$I$57</f>
        <v>0.38677817277991444</v>
      </c>
    </row>
    <row r="187" spans="2:17">
      <c r="B187" s="5" t="s">
        <v>315</v>
      </c>
      <c r="G187" s="62" t="s">
        <v>64</v>
      </c>
      <c r="I187" s="159" t="s">
        <v>291</v>
      </c>
      <c r="K187" s="21">
        <v>87047.155482456103</v>
      </c>
      <c r="M187" s="134" t="s">
        <v>140</v>
      </c>
      <c r="O187" s="127">
        <v>93.35</v>
      </c>
      <c r="Q187" s="144">
        <f>'Controles ACM'!$I$57</f>
        <v>0.38677817277991444</v>
      </c>
    </row>
    <row r="188" spans="2:17">
      <c r="B188" s="5" t="s">
        <v>316</v>
      </c>
      <c r="G188" s="62" t="s">
        <v>64</v>
      </c>
      <c r="I188" s="160" t="s">
        <v>291</v>
      </c>
      <c r="K188" s="21">
        <v>10712.054152128401</v>
      </c>
      <c r="M188" s="134" t="s">
        <v>140</v>
      </c>
      <c r="O188" s="127">
        <v>151.19999999999999</v>
      </c>
      <c r="Q188" s="144">
        <f>'Controles ACM'!$I$57</f>
        <v>0.38677817277991444</v>
      </c>
    </row>
    <row r="189" spans="2:17">
      <c r="B189" s="5" t="s">
        <v>317</v>
      </c>
      <c r="G189" s="62" t="s">
        <v>64</v>
      </c>
      <c r="I189" s="155" t="s">
        <v>292</v>
      </c>
      <c r="K189" s="21">
        <v>10098.340963014658</v>
      </c>
      <c r="M189" s="134" t="s">
        <v>140</v>
      </c>
      <c r="O189" s="127">
        <v>151.19999999999999</v>
      </c>
      <c r="Q189" s="144">
        <f>'Controles ACM'!$I$57</f>
        <v>0.38677817277991444</v>
      </c>
    </row>
    <row r="190" spans="2:17">
      <c r="B190" s="5" t="s">
        <v>318</v>
      </c>
      <c r="G190" s="62" t="s">
        <v>64</v>
      </c>
      <c r="I190" s="156" t="s">
        <v>293</v>
      </c>
      <c r="K190" s="21">
        <v>6224.2447013487481</v>
      </c>
      <c r="M190" s="134" t="s">
        <v>140</v>
      </c>
      <c r="O190" s="127">
        <v>341.4</v>
      </c>
      <c r="Q190" s="144">
        <f>'Controles ACM'!$I$57</f>
        <v>0.38677817277991444</v>
      </c>
    </row>
    <row r="191" spans="2:17">
      <c r="B191" s="5" t="s">
        <v>319</v>
      </c>
      <c r="G191" s="62" t="s">
        <v>64</v>
      </c>
      <c r="I191" s="156" t="s">
        <v>322</v>
      </c>
      <c r="K191" s="21">
        <v>7968.2338444687848</v>
      </c>
      <c r="M191" s="134" t="s">
        <v>140</v>
      </c>
      <c r="O191" s="127">
        <v>400.3</v>
      </c>
      <c r="Q191" s="144">
        <f>'Controles ACM'!$I$57</f>
        <v>0.38677817277991444</v>
      </c>
    </row>
    <row r="192" spans="2:17">
      <c r="B192" s="5"/>
      <c r="G192" s="62" t="s">
        <v>64</v>
      </c>
      <c r="I192" s="21"/>
      <c r="K192" s="21"/>
      <c r="M192" s="134" t="s">
        <v>140</v>
      </c>
      <c r="O192" s="127"/>
      <c r="Q192" s="144">
        <f>'Controles ACM'!$I$57</f>
        <v>0.38677817277991444</v>
      </c>
    </row>
    <row r="193" spans="2:17">
      <c r="B193" s="122"/>
      <c r="G193" s="62" t="s">
        <v>64</v>
      </c>
      <c r="I193" s="21"/>
      <c r="K193" s="21"/>
      <c r="M193" s="134" t="s">
        <v>140</v>
      </c>
      <c r="O193" s="127"/>
      <c r="Q193" s="144">
        <f>'Controles ACM'!$I$57</f>
        <v>0.38677817277991444</v>
      </c>
    </row>
    <row r="194" spans="2:17">
      <c r="B194" s="5"/>
      <c r="G194" s="62" t="s">
        <v>64</v>
      </c>
      <c r="I194" s="21"/>
      <c r="K194" s="21"/>
      <c r="M194" s="134" t="s">
        <v>140</v>
      </c>
      <c r="O194" s="127"/>
      <c r="Q194" s="144">
        <f>'Controles ACM'!$I$57</f>
        <v>0.38677817277991444</v>
      </c>
    </row>
    <row r="195" spans="2:17">
      <c r="B195" s="5"/>
      <c r="G195" s="62" t="s">
        <v>64</v>
      </c>
      <c r="I195" s="21"/>
      <c r="K195" s="21"/>
      <c r="M195" s="134" t="s">
        <v>140</v>
      </c>
      <c r="O195" s="127"/>
      <c r="Q195" s="144">
        <f>'Controles ACM'!$I$57</f>
        <v>0.38677817277991444</v>
      </c>
    </row>
    <row r="196" spans="2:17">
      <c r="B196" s="122"/>
      <c r="G196" s="62" t="s">
        <v>64</v>
      </c>
      <c r="I196" s="21"/>
      <c r="K196" s="21"/>
      <c r="M196" s="134" t="s">
        <v>140</v>
      </c>
      <c r="O196" s="127"/>
      <c r="Q196" s="144">
        <f>'Controles ACM'!$I$57</f>
        <v>0.38677817277991444</v>
      </c>
    </row>
    <row r="197" spans="2:17">
      <c r="B197" s="122"/>
      <c r="G197" s="62" t="s">
        <v>64</v>
      </c>
      <c r="I197" s="21"/>
      <c r="K197" s="21"/>
      <c r="M197" s="134" t="s">
        <v>140</v>
      </c>
      <c r="O197" s="127"/>
      <c r="Q197" s="144">
        <f>'Controles ACM'!$I$57</f>
        <v>0.38677817277991444</v>
      </c>
    </row>
    <row r="198" spans="2:17">
      <c r="B198" s="121"/>
      <c r="G198" s="62" t="s">
        <v>64</v>
      </c>
      <c r="I198" s="20"/>
      <c r="K198" s="2"/>
      <c r="M198" s="134" t="s">
        <v>140</v>
      </c>
      <c r="O198" s="127"/>
      <c r="Q198" s="144">
        <f>'Controles ACM'!$I$57</f>
        <v>0.38677817277991444</v>
      </c>
    </row>
    <row r="199" spans="2:17">
      <c r="K199" s="4"/>
      <c r="M199" s="134"/>
      <c r="O199" s="4"/>
    </row>
    <row r="202" spans="2:17">
      <c r="K202" s="7"/>
    </row>
    <row r="203" spans="2:17">
      <c r="K203" s="120"/>
    </row>
  </sheetData>
  <conditionalFormatting sqref="D11:D12">
    <cfRule type="containsText" dxfId="15" priority="1" operator="containsText" text="niet">
      <formula>NOT(ISERROR(SEARCH("niet",D11)))</formula>
    </cfRule>
    <cfRule type="endsWith" dxfId="14" priority="2" operator="endsWith" text="Voldoet">
      <formula>RIGHT(D11,LEN("Voldoet"))="Voldoet"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9333-AE7D-4DDC-B3C8-C17B82A4DA9E}">
  <sheetPr>
    <tabColor rgb="FFCCFFCC"/>
  </sheetPr>
  <dimension ref="B2:I25"/>
  <sheetViews>
    <sheetView showGridLines="0" zoomScale="85" zoomScaleNormal="85" workbookViewId="0">
      <pane xSplit="6" ySplit="9" topLeftCell="G10" activePane="bottomRight" state="frozen"/>
      <selection activeCell="J40" sqref="J40"/>
      <selection pane="topRight" activeCell="J40" sqref="J40"/>
      <selection pane="bottomLeft" activeCell="J40" sqref="J40"/>
      <selection pane="bottomRight" activeCell="G10" sqref="G10"/>
    </sheetView>
  </sheetViews>
  <sheetFormatPr defaultColWidth="9.109375" defaultRowHeight="13.2"/>
  <cols>
    <col min="1" max="1" width="4" style="62" customWidth="1"/>
    <col min="2" max="2" width="41.44140625" style="62" customWidth="1"/>
    <col min="3" max="5" width="4.5546875" style="62" customWidth="1"/>
    <col min="6" max="6" width="13.6640625" style="62" customWidth="1"/>
    <col min="7" max="7" width="70.77734375" style="62" customWidth="1"/>
    <col min="8" max="8" width="12.5546875" style="62" customWidth="1"/>
    <col min="9" max="9" width="14.33203125" style="62" customWidth="1"/>
    <col min="10" max="16" width="12.5546875" style="62" customWidth="1"/>
    <col min="17" max="17" width="2.6640625" style="62" customWidth="1"/>
    <col min="18" max="18" width="17.109375" style="62" customWidth="1"/>
    <col min="19" max="19" width="2.6640625" style="62" customWidth="1"/>
    <col min="20" max="20" width="13.6640625" style="62" customWidth="1"/>
    <col min="21" max="21" width="2.6640625" style="62" customWidth="1"/>
    <col min="22" max="36" width="13.6640625" style="62" customWidth="1"/>
    <col min="37" max="16384" width="9.109375" style="62"/>
  </cols>
  <sheetData>
    <row r="2" spans="2:9" s="86" customFormat="1" ht="17.399999999999999">
      <c r="B2" s="132" t="s">
        <v>323</v>
      </c>
    </row>
    <row r="4" spans="2:9">
      <c r="B4" s="95" t="s">
        <v>18</v>
      </c>
    </row>
    <row r="5" spans="2:9">
      <c r="B5" s="179" t="s">
        <v>264</v>
      </c>
      <c r="C5" s="179"/>
      <c r="D5" s="179"/>
      <c r="E5" s="179"/>
      <c r="F5" s="179"/>
      <c r="G5" s="179"/>
    </row>
    <row r="6" spans="2:9">
      <c r="B6" s="179" t="s">
        <v>324</v>
      </c>
      <c r="C6" s="179"/>
      <c r="D6" s="179"/>
      <c r="E6" s="179"/>
      <c r="F6" s="179"/>
      <c r="G6" s="179"/>
    </row>
    <row r="8" spans="2:9" s="118" customFormat="1">
      <c r="B8" s="118" t="s">
        <v>180</v>
      </c>
    </row>
    <row r="11" spans="2:9" s="118" customFormat="1">
      <c r="B11" s="118" t="s">
        <v>265</v>
      </c>
      <c r="I11" s="118" t="s">
        <v>33</v>
      </c>
    </row>
    <row r="13" spans="2:9">
      <c r="B13" s="125" t="s">
        <v>258</v>
      </c>
      <c r="G13" s="95" t="s">
        <v>325</v>
      </c>
    </row>
    <row r="14" spans="2:9">
      <c r="B14" s="85" t="s">
        <v>91</v>
      </c>
      <c r="C14" s="84"/>
      <c r="D14" s="84"/>
      <c r="E14" s="84"/>
      <c r="F14" s="84"/>
      <c r="G14" s="83" t="s">
        <v>343</v>
      </c>
    </row>
    <row r="15" spans="2:9">
      <c r="B15" s="82" t="s">
        <v>259</v>
      </c>
      <c r="G15" s="81" t="s">
        <v>343</v>
      </c>
    </row>
    <row r="16" spans="2:9">
      <c r="B16" s="82" t="s">
        <v>97</v>
      </c>
      <c r="G16" s="81" t="s">
        <v>344</v>
      </c>
    </row>
    <row r="17" spans="2:7">
      <c r="B17" s="82" t="s">
        <v>260</v>
      </c>
      <c r="G17" s="81" t="s">
        <v>344</v>
      </c>
    </row>
    <row r="18" spans="2:7">
      <c r="B18" s="82" t="s">
        <v>99</v>
      </c>
      <c r="G18" s="81" t="s">
        <v>345</v>
      </c>
    </row>
    <row r="19" spans="2:7">
      <c r="B19" s="80" t="s">
        <v>261</v>
      </c>
      <c r="C19" s="79"/>
      <c r="D19" s="79"/>
      <c r="E19" s="79"/>
      <c r="F19" s="79"/>
      <c r="G19" s="78" t="s">
        <v>345</v>
      </c>
    </row>
    <row r="21" spans="2:7">
      <c r="B21" s="85" t="s">
        <v>262</v>
      </c>
      <c r="C21" s="84"/>
      <c r="D21" s="84"/>
      <c r="E21" s="84"/>
      <c r="F21" s="84"/>
      <c r="G21" s="83" t="s">
        <v>346</v>
      </c>
    </row>
    <row r="22" spans="2:7">
      <c r="B22" s="82" t="s">
        <v>263</v>
      </c>
      <c r="G22" s="81" t="s">
        <v>347</v>
      </c>
    </row>
    <row r="23" spans="2:7">
      <c r="B23" s="80" t="s">
        <v>107</v>
      </c>
      <c r="C23" s="79"/>
      <c r="D23" s="79"/>
      <c r="E23" s="79"/>
      <c r="F23" s="79"/>
      <c r="G23" s="78" t="s">
        <v>348</v>
      </c>
    </row>
    <row r="25" spans="2:7">
      <c r="B25" s="77" t="s">
        <v>109</v>
      </c>
      <c r="C25" s="76"/>
      <c r="D25" s="76"/>
      <c r="E25" s="76"/>
      <c r="F25" s="76"/>
      <c r="G25" s="75" t="s">
        <v>349</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A14B0-83CF-441C-9A12-20218CA207DE}">
  <sheetPr>
    <tabColor rgb="FFCCFFCC"/>
  </sheetPr>
  <dimension ref="B2:I61"/>
  <sheetViews>
    <sheetView showGridLines="0" zoomScale="85" zoomScaleNormal="85" workbookViewId="0">
      <pane xSplit="2" ySplit="10" topLeftCell="C11" activePane="bottomRight" state="frozen"/>
      <selection activeCell="B39" sqref="B39"/>
      <selection pane="topRight" activeCell="B39" sqref="B39"/>
      <selection pane="bottomLeft" activeCell="B39" sqref="B39"/>
      <selection pane="bottomRight" activeCell="C11" sqref="C11"/>
    </sheetView>
  </sheetViews>
  <sheetFormatPr defaultColWidth="9.109375" defaultRowHeight="13.2"/>
  <cols>
    <col min="1" max="1" width="4" style="62" customWidth="1"/>
    <col min="2" max="2" width="41.44140625" style="62" customWidth="1"/>
    <col min="3" max="3" width="16.88671875" style="62" bestFit="1" customWidth="1"/>
    <col min="4" max="5" width="13.6640625" style="62" customWidth="1"/>
    <col min="6" max="6" width="11" style="62" bestFit="1" customWidth="1"/>
    <col min="7" max="7" width="11" style="62" customWidth="1"/>
    <col min="8" max="8" width="12.5546875" style="62" customWidth="1"/>
    <col min="9" max="9" width="26.6640625" style="62" bestFit="1" customWidth="1"/>
    <col min="10" max="17" width="12.5546875" style="62" customWidth="1"/>
    <col min="18" max="18" width="2.6640625" style="62" customWidth="1"/>
    <col min="19" max="19" width="17.109375" style="62" customWidth="1"/>
    <col min="20" max="20" width="2.6640625" style="62" customWidth="1"/>
    <col min="21" max="21" width="13.6640625" style="62" customWidth="1"/>
    <col min="22" max="22" width="2.6640625" style="62" customWidth="1"/>
    <col min="23" max="37" width="13.6640625" style="62" customWidth="1"/>
    <col min="38" max="16384" width="9.109375" style="62"/>
  </cols>
  <sheetData>
    <row r="2" spans="2:9" s="86" customFormat="1" ht="17.399999999999999">
      <c r="B2" s="132" t="s">
        <v>326</v>
      </c>
    </row>
    <row r="4" spans="2:9">
      <c r="B4" s="95" t="s">
        <v>18</v>
      </c>
    </row>
    <row r="5" spans="2:9" ht="26.25" customHeight="1">
      <c r="B5" s="179" t="s">
        <v>327</v>
      </c>
      <c r="C5" s="179"/>
      <c r="D5" s="179"/>
      <c r="E5" s="179"/>
      <c r="F5" s="179"/>
      <c r="G5" s="179"/>
      <c r="H5" s="179"/>
      <c r="I5" s="179"/>
    </row>
    <row r="7" spans="2:9" ht="64.5" customHeight="1">
      <c r="B7" s="179" t="s">
        <v>329</v>
      </c>
      <c r="C7" s="179"/>
      <c r="D7" s="179"/>
      <c r="E7" s="179"/>
      <c r="F7" s="179"/>
      <c r="G7" s="179"/>
      <c r="H7" s="179"/>
      <c r="I7" s="179"/>
    </row>
    <row r="8" spans="2:9">
      <c r="C8" s="74"/>
    </row>
    <row r="9" spans="2:9" s="118" customFormat="1">
      <c r="B9" s="118" t="s">
        <v>180</v>
      </c>
      <c r="C9" s="118" t="s">
        <v>232</v>
      </c>
      <c r="D9" s="118" t="s">
        <v>181</v>
      </c>
      <c r="E9" s="118" t="s">
        <v>182</v>
      </c>
      <c r="F9" s="118" t="s">
        <v>183</v>
      </c>
      <c r="G9" s="118" t="s">
        <v>196</v>
      </c>
      <c r="I9" s="118" t="s">
        <v>328</v>
      </c>
    </row>
    <row r="11" spans="2:9">
      <c r="B11" s="172"/>
      <c r="C11" s="172"/>
      <c r="D11" s="172"/>
      <c r="E11" s="172"/>
      <c r="F11" s="172"/>
      <c r="G11" s="172"/>
      <c r="H11" s="172"/>
      <c r="I11" s="172"/>
    </row>
    <row r="12" spans="2:9" s="118" customFormat="1">
      <c r="B12" s="118" t="s">
        <v>184</v>
      </c>
    </row>
    <row r="14" spans="2:9">
      <c r="B14" s="125" t="s">
        <v>184</v>
      </c>
    </row>
    <row r="15" spans="2:9">
      <c r="B15" s="173" t="str">
        <f>Tarievenvoorstel!B150</f>
        <v>EAV t/m 1*6A (per aansluiting)</v>
      </c>
      <c r="C15" s="173">
        <f>Tarievenvoorstel!O150</f>
        <v>750</v>
      </c>
      <c r="D15" s="73">
        <v>213.34401573803785</v>
      </c>
      <c r="E15" s="73">
        <v>99.155984261962189</v>
      </c>
      <c r="F15" s="73">
        <v>437.5</v>
      </c>
      <c r="G15" s="72">
        <f>C15-D15-E15-F15</f>
        <v>0</v>
      </c>
      <c r="I15" s="73" t="s">
        <v>360</v>
      </c>
    </row>
    <row r="16" spans="2:9">
      <c r="B16" s="66" t="str">
        <f>Tarievenvoorstel!B153</f>
        <v xml:space="preserve"> t/m 1*40A  </v>
      </c>
      <c r="C16" s="66">
        <f>Tarievenvoorstel!O153</f>
        <v>1426</v>
      </c>
      <c r="D16" s="71">
        <v>376.28265336072786</v>
      </c>
      <c r="E16" s="71">
        <v>338.71734663927208</v>
      </c>
      <c r="F16" s="71">
        <v>711</v>
      </c>
      <c r="G16" s="70">
        <f t="shared" ref="G16:G28" si="0">C16-D16-E16-F16</f>
        <v>0</v>
      </c>
      <c r="I16" s="71" t="s">
        <v>360</v>
      </c>
    </row>
    <row r="17" spans="2:9">
      <c r="B17" s="66" t="str">
        <f>Tarievenvoorstel!B154</f>
        <v xml:space="preserve"> &gt; 1*40A t/m 3*25A </v>
      </c>
      <c r="C17" s="66">
        <f>Tarievenvoorstel!O154</f>
        <v>1426</v>
      </c>
      <c r="D17" s="71">
        <v>376.28265336072786</v>
      </c>
      <c r="E17" s="71">
        <v>338.71734663927208</v>
      </c>
      <c r="F17" s="71">
        <v>711</v>
      </c>
      <c r="G17" s="70">
        <f t="shared" si="0"/>
        <v>0</v>
      </c>
      <c r="I17" s="71" t="s">
        <v>360</v>
      </c>
    </row>
    <row r="18" spans="2:9">
      <c r="B18" s="66" t="str">
        <f>Tarievenvoorstel!B155</f>
        <v xml:space="preserve"> &gt;3*25A en t/m 3*40A </v>
      </c>
      <c r="C18" s="66">
        <f>Tarievenvoorstel!O155</f>
        <v>1761</v>
      </c>
      <c r="D18" s="71">
        <v>565.02100840336129</v>
      </c>
      <c r="E18" s="71">
        <v>484.97899159663865</v>
      </c>
      <c r="F18" s="71">
        <v>711</v>
      </c>
      <c r="G18" s="70">
        <f t="shared" si="0"/>
        <v>0</v>
      </c>
      <c r="I18" s="71" t="s">
        <v>360</v>
      </c>
    </row>
    <row r="19" spans="2:9">
      <c r="B19" s="66" t="str">
        <f>Tarievenvoorstel!B156</f>
        <v xml:space="preserve"> &gt;3*40A en t/m 3*50A </v>
      </c>
      <c r="C19" s="66">
        <f>Tarievenvoorstel!O156</f>
        <v>1761</v>
      </c>
      <c r="D19" s="71">
        <v>565.02100840336129</v>
      </c>
      <c r="E19" s="71">
        <v>484.97899159663865</v>
      </c>
      <c r="F19" s="71">
        <v>711</v>
      </c>
      <c r="G19" s="70">
        <f t="shared" si="0"/>
        <v>0</v>
      </c>
      <c r="I19" s="71" t="s">
        <v>360</v>
      </c>
    </row>
    <row r="20" spans="2:9">
      <c r="B20" s="66" t="str">
        <f>Tarievenvoorstel!B157</f>
        <v xml:space="preserve"> &gt;3*50A en t/m 3*63A </v>
      </c>
      <c r="C20" s="66">
        <f>Tarievenvoorstel!O157</f>
        <v>2109</v>
      </c>
      <c r="D20" s="71">
        <v>541.57213653603026</v>
      </c>
      <c r="E20" s="71">
        <v>653.02786346396965</v>
      </c>
      <c r="F20" s="71">
        <v>914.4</v>
      </c>
      <c r="G20" s="70">
        <f t="shared" si="0"/>
        <v>0</v>
      </c>
      <c r="I20" s="71" t="s">
        <v>360</v>
      </c>
    </row>
    <row r="21" spans="2:9">
      <c r="B21" s="66" t="str">
        <f>Tarievenvoorstel!B158</f>
        <v xml:space="preserve"> &gt;3*63A en t/m 3*80A </v>
      </c>
      <c r="C21" s="66">
        <f>Tarievenvoorstel!O158</f>
        <v>2109</v>
      </c>
      <c r="D21" s="71">
        <v>541.57213653603026</v>
      </c>
      <c r="E21" s="71">
        <v>653.02786346396965</v>
      </c>
      <c r="F21" s="71">
        <v>914.4</v>
      </c>
      <c r="G21" s="70">
        <f t="shared" si="0"/>
        <v>0</v>
      </c>
      <c r="I21" s="71" t="s">
        <v>360</v>
      </c>
    </row>
    <row r="22" spans="2:9">
      <c r="B22" s="66">
        <f>Tarievenvoorstel!B159</f>
        <v>0</v>
      </c>
      <c r="C22" s="66">
        <f>Tarievenvoorstel!O159</f>
        <v>0</v>
      </c>
      <c r="D22" s="71"/>
      <c r="E22" s="71"/>
      <c r="F22" s="71"/>
      <c r="G22" s="70">
        <f t="shared" si="0"/>
        <v>0</v>
      </c>
      <c r="I22" s="71"/>
    </row>
    <row r="23" spans="2:9">
      <c r="B23" s="175" t="str">
        <f>Tarievenvoorstel!B162</f>
        <v xml:space="preserve"> &gt;3*80A en t/m 3*160A </v>
      </c>
      <c r="C23" s="175">
        <f>Tarievenvoorstel!O162</f>
        <v>6118</v>
      </c>
      <c r="D23" s="71">
        <v>1892.1249999999998</v>
      </c>
      <c r="E23" s="71">
        <v>1892.1249999999998</v>
      </c>
      <c r="F23" s="71">
        <v>2333.75</v>
      </c>
      <c r="G23" s="70">
        <f t="shared" si="0"/>
        <v>0</v>
      </c>
      <c r="I23" s="71" t="s">
        <v>360</v>
      </c>
    </row>
    <row r="24" spans="2:9">
      <c r="B24" s="175" t="str">
        <f>Tarievenvoorstel!B163</f>
        <v xml:space="preserve"> &gt;3*160A  t/m 3*250A </v>
      </c>
      <c r="C24" s="175">
        <f>Tarievenvoorstel!O163</f>
        <v>8087</v>
      </c>
      <c r="D24" s="71">
        <v>2876.625</v>
      </c>
      <c r="E24" s="71">
        <v>2876.625</v>
      </c>
      <c r="F24" s="71">
        <v>2333.75</v>
      </c>
      <c r="G24" s="70">
        <f t="shared" si="0"/>
        <v>0</v>
      </c>
      <c r="I24" s="71" t="s">
        <v>360</v>
      </c>
    </row>
    <row r="25" spans="2:9">
      <c r="B25" s="175" t="str">
        <f>Tarievenvoorstel!B164</f>
        <v xml:space="preserve"> &gt;3*250A (173 kVA) t/m 630 kVA </v>
      </c>
      <c r="C25" s="175">
        <f>Tarievenvoorstel!O164</f>
        <v>25975</v>
      </c>
      <c r="D25" s="71">
        <v>2500</v>
      </c>
      <c r="E25" s="71">
        <v>19695</v>
      </c>
      <c r="F25" s="71">
        <v>3779.9999999999991</v>
      </c>
      <c r="G25" s="70">
        <f t="shared" si="0"/>
        <v>0</v>
      </c>
      <c r="I25" s="71" t="s">
        <v>361</v>
      </c>
    </row>
    <row r="26" spans="2:9">
      <c r="B26" s="175" t="str">
        <f>Tarievenvoorstel!B165</f>
        <v xml:space="preserve"> &gt; 630 kVA t/m 1750 kVA </v>
      </c>
      <c r="C26" s="175">
        <f>Tarievenvoorstel!O165</f>
        <v>57993</v>
      </c>
      <c r="D26" s="71">
        <v>2500</v>
      </c>
      <c r="E26" s="71">
        <v>51713</v>
      </c>
      <c r="F26" s="71">
        <v>3779.9999999999995</v>
      </c>
      <c r="G26" s="70">
        <f t="shared" si="0"/>
        <v>0</v>
      </c>
      <c r="I26" s="71" t="s">
        <v>361</v>
      </c>
    </row>
    <row r="27" spans="2:9">
      <c r="B27" s="175" t="str">
        <f>Tarievenvoorstel!B166</f>
        <v xml:space="preserve"> &gt; 1750 kVA t/m 6 MVA </v>
      </c>
      <c r="C27" s="175">
        <f>Tarievenvoorstel!O166</f>
        <v>433390</v>
      </c>
      <c r="D27" s="71">
        <v>203656.68541480252</v>
      </c>
      <c r="E27" s="71">
        <v>221198.31458519748</v>
      </c>
      <c r="F27" s="71">
        <v>8535</v>
      </c>
      <c r="G27" s="70">
        <f t="shared" si="0"/>
        <v>0</v>
      </c>
      <c r="I27" s="71" t="s">
        <v>362</v>
      </c>
    </row>
    <row r="28" spans="2:9">
      <c r="B28" s="175" t="str">
        <f>Tarievenvoorstel!B167</f>
        <v xml:space="preserve"> &gt;6,0 MVA en t/m 10 MVA </v>
      </c>
      <c r="C28" s="175">
        <f>Tarievenvoorstel!O167</f>
        <v>617622</v>
      </c>
      <c r="D28" s="71">
        <v>405192.29662195325</v>
      </c>
      <c r="E28" s="71">
        <v>202422.2033780468</v>
      </c>
      <c r="F28" s="71">
        <v>10007.5</v>
      </c>
      <c r="G28" s="70">
        <f t="shared" si="0"/>
        <v>-5.8207660913467407E-11</v>
      </c>
      <c r="I28" s="71" t="s">
        <v>363</v>
      </c>
    </row>
    <row r="29" spans="2:9">
      <c r="B29" s="175"/>
      <c r="C29" s="175"/>
      <c r="D29" s="71"/>
      <c r="E29" s="71"/>
      <c r="F29" s="71"/>
      <c r="G29" s="70"/>
      <c r="I29" s="71"/>
    </row>
    <row r="30" spans="2:9">
      <c r="B30" s="175"/>
      <c r="C30" s="175"/>
      <c r="D30" s="71"/>
      <c r="E30" s="71"/>
      <c r="F30" s="71"/>
      <c r="G30" s="70"/>
      <c r="I30" s="71"/>
    </row>
    <row r="31" spans="2:9">
      <c r="B31" s="175"/>
      <c r="C31" s="175"/>
      <c r="D31" s="71"/>
      <c r="E31" s="71"/>
      <c r="F31" s="71"/>
      <c r="G31" s="70"/>
      <c r="I31" s="71"/>
    </row>
    <row r="32" spans="2:9">
      <c r="B32" s="175"/>
      <c r="C32" s="175"/>
      <c r="D32" s="71"/>
      <c r="E32" s="71"/>
      <c r="F32" s="71"/>
      <c r="G32" s="70"/>
      <c r="I32" s="71"/>
    </row>
    <row r="33" spans="2:9">
      <c r="B33" s="175"/>
      <c r="C33" s="175"/>
      <c r="D33" s="71"/>
      <c r="E33" s="71"/>
      <c r="F33" s="71"/>
      <c r="G33" s="70"/>
      <c r="I33" s="71"/>
    </row>
    <row r="34" spans="2:9">
      <c r="B34" s="175"/>
      <c r="C34" s="175"/>
      <c r="D34" s="71"/>
      <c r="E34" s="71"/>
      <c r="F34" s="71"/>
      <c r="G34" s="70"/>
      <c r="I34" s="71"/>
    </row>
    <row r="35" spans="2:9">
      <c r="B35" s="175"/>
      <c r="C35" s="175"/>
      <c r="D35" s="71"/>
      <c r="E35" s="71"/>
      <c r="F35" s="71"/>
      <c r="G35" s="70"/>
      <c r="I35" s="71"/>
    </row>
    <row r="36" spans="2:9">
      <c r="B36" s="175"/>
      <c r="C36" s="175"/>
      <c r="D36" s="71"/>
      <c r="E36" s="71"/>
      <c r="F36" s="71"/>
      <c r="G36" s="70"/>
      <c r="I36" s="71"/>
    </row>
    <row r="37" spans="2:9">
      <c r="B37" s="175"/>
      <c r="C37" s="175"/>
      <c r="D37" s="71"/>
      <c r="E37" s="71"/>
      <c r="F37" s="71"/>
      <c r="G37" s="70"/>
      <c r="I37" s="71"/>
    </row>
    <row r="38" spans="2:9">
      <c r="B38" s="174"/>
      <c r="C38" s="174"/>
      <c r="D38" s="69"/>
      <c r="E38" s="69"/>
      <c r="F38" s="69"/>
      <c r="G38" s="68"/>
      <c r="I38" s="69"/>
    </row>
    <row r="40" spans="2:9" s="118" customFormat="1">
      <c r="B40" s="118" t="s">
        <v>185</v>
      </c>
    </row>
    <row r="42" spans="2:9">
      <c r="B42" s="125" t="s">
        <v>185</v>
      </c>
    </row>
    <row r="43" spans="2:9">
      <c r="B43" s="173" t="str">
        <f>Tarievenvoorstel!B180</f>
        <v xml:space="preserve"> t/m 1*6 A  </v>
      </c>
      <c r="C43" s="67">
        <f>Tarievenvoorstel!O180</f>
        <v>35</v>
      </c>
      <c r="D43" s="73"/>
      <c r="E43" s="73"/>
      <c r="F43" s="73">
        <v>35</v>
      </c>
      <c r="G43" s="72">
        <f t="shared" ref="G43:G58" si="1">C43-D43-E43-F43</f>
        <v>0</v>
      </c>
    </row>
    <row r="44" spans="2:9">
      <c r="B44" s="175" t="str">
        <f>Tarievenvoorstel!B181</f>
        <v xml:space="preserve"> t/m 1*40A  </v>
      </c>
      <c r="C44" s="65">
        <f>Tarievenvoorstel!O181</f>
        <v>39.5</v>
      </c>
      <c r="D44" s="71"/>
      <c r="E44" s="71"/>
      <c r="F44" s="71">
        <v>39.5</v>
      </c>
      <c r="G44" s="70">
        <f t="shared" si="1"/>
        <v>0</v>
      </c>
    </row>
    <row r="45" spans="2:9">
      <c r="B45" s="175" t="str">
        <f>Tarievenvoorstel!B182</f>
        <v xml:space="preserve"> &gt; 1*40A t/m 3*25A </v>
      </c>
      <c r="C45" s="65">
        <f>Tarievenvoorstel!O182</f>
        <v>39.5</v>
      </c>
      <c r="D45" s="71"/>
      <c r="E45" s="71"/>
      <c r="F45" s="71">
        <v>39.5</v>
      </c>
      <c r="G45" s="70">
        <f t="shared" si="1"/>
        <v>0</v>
      </c>
    </row>
    <row r="46" spans="2:9">
      <c r="B46" s="175" t="str">
        <f>Tarievenvoorstel!B183</f>
        <v xml:space="preserve"> &gt;3*25A en t/m 3*40A </v>
      </c>
      <c r="C46" s="65">
        <f>Tarievenvoorstel!O183</f>
        <v>39.5</v>
      </c>
      <c r="D46" s="71"/>
      <c r="E46" s="71"/>
      <c r="F46" s="71">
        <v>39.5</v>
      </c>
      <c r="G46" s="70">
        <f t="shared" si="1"/>
        <v>0</v>
      </c>
    </row>
    <row r="47" spans="2:9">
      <c r="B47" s="175" t="str">
        <f>Tarievenvoorstel!B184</f>
        <v xml:space="preserve"> &gt;3*40A en t/m 3*50A </v>
      </c>
      <c r="C47" s="65">
        <f>Tarievenvoorstel!O184</f>
        <v>39.5</v>
      </c>
      <c r="D47" s="71"/>
      <c r="E47" s="71"/>
      <c r="F47" s="71">
        <v>39.5</v>
      </c>
      <c r="G47" s="70">
        <f t="shared" si="1"/>
        <v>0</v>
      </c>
    </row>
    <row r="48" spans="2:9">
      <c r="B48" s="175" t="str">
        <f>Tarievenvoorstel!B185</f>
        <v xml:space="preserve"> &gt;3*50A en t/m 3*80A </v>
      </c>
      <c r="C48" s="65">
        <f>Tarievenvoorstel!O185</f>
        <v>50.8</v>
      </c>
      <c r="D48" s="71"/>
      <c r="E48" s="71"/>
      <c r="F48" s="71">
        <v>50.8</v>
      </c>
      <c r="G48" s="70">
        <f t="shared" si="1"/>
        <v>0</v>
      </c>
    </row>
    <row r="49" spans="2:7">
      <c r="B49" s="175" t="str">
        <f>Tarievenvoorstel!B186</f>
        <v xml:space="preserve"> &gt;3*80A en t/m 3*160A </v>
      </c>
      <c r="C49" s="65">
        <f>Tarievenvoorstel!O186</f>
        <v>93.350000000000009</v>
      </c>
      <c r="D49" s="71"/>
      <c r="E49" s="71"/>
      <c r="F49" s="71">
        <v>93.35</v>
      </c>
      <c r="G49" s="70">
        <f t="shared" ref="G49:G55" si="2">C49-D49-E49-F49</f>
        <v>0</v>
      </c>
    </row>
    <row r="50" spans="2:7">
      <c r="B50" s="175" t="str">
        <f>Tarievenvoorstel!B187</f>
        <v xml:space="preserve"> &gt;3*160A  t/m 3*250A </v>
      </c>
      <c r="C50" s="65">
        <f>Tarievenvoorstel!O187</f>
        <v>93.35</v>
      </c>
      <c r="D50" s="71"/>
      <c r="E50" s="71"/>
      <c r="F50" s="71">
        <v>93.35</v>
      </c>
      <c r="G50" s="70">
        <f t="shared" si="2"/>
        <v>0</v>
      </c>
    </row>
    <row r="51" spans="2:7">
      <c r="B51" s="175" t="str">
        <f>Tarievenvoorstel!B188</f>
        <v xml:space="preserve"> &gt;3*250A (173 kVA) t/m 630 kVA </v>
      </c>
      <c r="C51" s="65">
        <f>Tarievenvoorstel!O188</f>
        <v>151.19999999999999</v>
      </c>
      <c r="D51" s="71"/>
      <c r="E51" s="71"/>
      <c r="F51" s="71">
        <v>151.19999999999999</v>
      </c>
      <c r="G51" s="70">
        <f t="shared" si="2"/>
        <v>0</v>
      </c>
    </row>
    <row r="52" spans="2:7">
      <c r="B52" s="175" t="str">
        <f>Tarievenvoorstel!B189</f>
        <v xml:space="preserve"> &gt; 630 kVA t/m 1750 kVA </v>
      </c>
      <c r="C52" s="65">
        <f>Tarievenvoorstel!O189</f>
        <v>151.19999999999999</v>
      </c>
      <c r="D52" s="71"/>
      <c r="E52" s="71"/>
      <c r="F52" s="71">
        <v>151.19999999999999</v>
      </c>
      <c r="G52" s="70">
        <f t="shared" si="2"/>
        <v>0</v>
      </c>
    </row>
    <row r="53" spans="2:7">
      <c r="B53" s="175" t="str">
        <f>Tarievenvoorstel!B190</f>
        <v xml:space="preserve"> &gt; 1750 kVA t/m 6 MVA </v>
      </c>
      <c r="C53" s="65">
        <f>Tarievenvoorstel!O190</f>
        <v>341.4</v>
      </c>
      <c r="D53" s="71"/>
      <c r="E53" s="71"/>
      <c r="F53" s="71">
        <v>341.4</v>
      </c>
      <c r="G53" s="70">
        <f t="shared" si="2"/>
        <v>0</v>
      </c>
    </row>
    <row r="54" spans="2:7">
      <c r="B54" s="175" t="str">
        <f>Tarievenvoorstel!B191</f>
        <v xml:space="preserve"> &gt;6,0 MVA en t/m 10 MVA </v>
      </c>
      <c r="C54" s="65">
        <f>Tarievenvoorstel!O191</f>
        <v>400.3</v>
      </c>
      <c r="D54" s="71"/>
      <c r="E54" s="71"/>
      <c r="F54" s="71">
        <v>400.3</v>
      </c>
      <c r="G54" s="70">
        <f t="shared" si="2"/>
        <v>0</v>
      </c>
    </row>
    <row r="55" spans="2:7">
      <c r="B55" s="175">
        <f>Tarievenvoorstel!B192</f>
        <v>0</v>
      </c>
      <c r="C55" s="65">
        <f>Tarievenvoorstel!O192</f>
        <v>0</v>
      </c>
      <c r="D55" s="71"/>
      <c r="E55" s="71"/>
      <c r="F55" s="71"/>
      <c r="G55" s="70">
        <f t="shared" si="2"/>
        <v>0</v>
      </c>
    </row>
    <row r="56" spans="2:7">
      <c r="B56" s="175">
        <f>Tarievenvoorstel!B193</f>
        <v>0</v>
      </c>
      <c r="C56" s="65">
        <f>Tarievenvoorstel!O193</f>
        <v>0</v>
      </c>
      <c r="D56" s="71"/>
      <c r="E56" s="71"/>
      <c r="F56" s="71"/>
      <c r="G56" s="70">
        <f t="shared" si="1"/>
        <v>0</v>
      </c>
    </row>
    <row r="57" spans="2:7">
      <c r="B57" s="175">
        <f>Tarievenvoorstel!B194</f>
        <v>0</v>
      </c>
      <c r="C57" s="65">
        <f>Tarievenvoorstel!O194</f>
        <v>0</v>
      </c>
      <c r="D57" s="71"/>
      <c r="E57" s="71"/>
      <c r="F57" s="71"/>
      <c r="G57" s="70">
        <f t="shared" si="1"/>
        <v>0</v>
      </c>
    </row>
    <row r="58" spans="2:7">
      <c r="B58" s="175">
        <f>Tarievenvoorstel!B195</f>
        <v>0</v>
      </c>
      <c r="C58" s="65">
        <f>Tarievenvoorstel!O195</f>
        <v>0</v>
      </c>
      <c r="D58" s="71"/>
      <c r="E58" s="71"/>
      <c r="F58" s="71"/>
      <c r="G58" s="70">
        <f t="shared" si="1"/>
        <v>0</v>
      </c>
    </row>
    <row r="59" spans="2:7">
      <c r="B59" s="175">
        <f>Tarievenvoorstel!B196</f>
        <v>0</v>
      </c>
      <c r="C59" s="65">
        <f>Tarievenvoorstel!O196</f>
        <v>0</v>
      </c>
      <c r="D59" s="71"/>
      <c r="E59" s="71"/>
      <c r="F59" s="71"/>
      <c r="G59" s="70">
        <f>C59-D59-E59-F59</f>
        <v>0</v>
      </c>
    </row>
    <row r="60" spans="2:7">
      <c r="B60" s="175">
        <f>Tarievenvoorstel!B197</f>
        <v>0</v>
      </c>
      <c r="C60" s="65">
        <f>Tarievenvoorstel!O197</f>
        <v>0</v>
      </c>
      <c r="D60" s="71"/>
      <c r="E60" s="71"/>
      <c r="F60" s="71"/>
      <c r="G60" s="70">
        <f>C60-D60-E60-F60</f>
        <v>0</v>
      </c>
    </row>
    <row r="61" spans="2:7">
      <c r="B61" s="174">
        <f>Tarievenvoorstel!B198</f>
        <v>0</v>
      </c>
      <c r="C61" s="64">
        <f>Tarievenvoorstel!O198</f>
        <v>0</v>
      </c>
      <c r="D61" s="69"/>
      <c r="E61" s="69"/>
      <c r="F61" s="69"/>
      <c r="G61" s="68">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09375" defaultRowHeight="13.2"/>
  <cols>
    <col min="1" max="16384" width="9.109375" style="13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Hoek, Dion</cp:lastModifiedBy>
  <dcterms:created xsi:type="dcterms:W3CDTF">2018-05-15T11:27:11Z</dcterms:created>
  <dcterms:modified xsi:type="dcterms:W3CDTF">2024-10-01T09:21:00Z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