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8_{BA10CA29-52D6-4FC0-ABF6-0BB26A5ED4FB}" xr6:coauthVersionLast="47" xr6:coauthVersionMax="47" xr10:uidLastSave="{00000000-0000-0000-0000-000000000000}"/>
  <bookViews>
    <workbookView xWindow="-108" yWindow="-108" windowWidth="23256" windowHeight="12576"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24" l="1"/>
  <c r="I43" i="24" l="1"/>
  <c r="I48" i="24" s="1"/>
  <c r="I49" i="24" l="1"/>
  <c r="I59" i="24" l="1"/>
  <c r="O21" i="18" l="1"/>
  <c r="I60" i="24" l="1"/>
  <c r="I35" i="24" l="1"/>
  <c r="I14" i="24"/>
  <c r="I20" i="24" l="1"/>
  <c r="I19" i="24"/>
  <c r="I21" i="24" l="1"/>
  <c r="O72" i="18" l="1"/>
  <c r="O66" i="18"/>
  <c r="O58" i="18"/>
  <c r="O62" i="18"/>
  <c r="O56" i="18"/>
  <c r="O61" i="18"/>
  <c r="O71" i="18"/>
  <c r="O63" i="18"/>
  <c r="O57" i="18"/>
  <c r="O68" i="18"/>
  <c r="O73" i="18"/>
  <c r="O67" i="18"/>
  <c r="I16" i="24"/>
  <c r="I15" i="24"/>
  <c r="I23" i="24" l="1"/>
  <c r="I27" i="24" s="1"/>
  <c r="O24" i="18"/>
  <c r="O20" i="18"/>
  <c r="D8" i="18"/>
  <c r="I25" i="24" l="1"/>
  <c r="D10" i="18" s="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<sst xmlns="http://schemas.openxmlformats.org/spreadsheetml/2006/main" count="483" uniqueCount="232">
  <si>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</si>
  <si>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</si>
  <si>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</si>
  <si>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</si>
  <si>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</si>
  <si>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</si>
  <si>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</si>
  <si>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</si>
  <si>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</si>
  <si>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</si>
  <si>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</si>
  <si>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</si>
  <si>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</si>
  <si>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</si>
  <si>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</si>
  <si>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</si>
  <si>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</si>
  <si>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</si>
  <si>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</si>
  <si>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</si>
  <si>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</si>
  <si>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</si>
  <si>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</si>
  <si>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</si>
  <si>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</si>
  <si>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</si>
  <si>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</si>
  <si>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</si>
  <si>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</si>
  <si>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</si>
  <si>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</si>
  <si>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</si>
  <si>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</si>
  <si>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</si>
  <si>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</si>
  <si>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</si>
  <si>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</si>
  <si>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</si>
  <si>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</si>
  <si>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</si>
  <si>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</si>
  <si>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</si>
  <si>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</si>
  <si>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</si>
  <si>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</si>
  <si>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</si>
  <si>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</si>
  <si>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</si>
  <si>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</si>
  <si>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</si>
  <si>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</si>
  <si>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</si>
  <si>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</si>
  <si>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</si>
  <si>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</si>
  <si>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</si>
  <si>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</si>
  <si>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</si>
  <si>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</si>
  <si>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</si>
  <si>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</si>
  <si>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</si>
  <si>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</si>
  <si>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</si>
  <si>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</si>
  <si>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</si>
  <si>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</si>
  <si>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</si>
  <si>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</si>
  <si>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</si>
  <si>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</si>
  <si>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</si>
  <si>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</si>
  <si>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</si>
  <si>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</si>
  <si>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</si>
  <si>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</si>
  <si>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</si>
  <si>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</si>
  <si>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</si>
  <si>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</si>
  <si>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</si>
  <si>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</si>
  <si>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</si>
  <si>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</si>
  <si>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</si>
  <si>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</si>
  <si>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</si>
  <si>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</si>
  <si>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</si>
  <si>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</si>
  <si>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</si>
  <si>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</si>
  <si>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</si>
  <si>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</si>
  <si>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</si>
  <si>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</si>
  <si>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</si>
  <si>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</si>
  <si>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</si>
  <si>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</si>
  <si>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</si>
  <si>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</si>
  <si>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</si>
  <si>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</si>
  <si>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</si>
  <si>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</si>
  <si>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</si>
  <si>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</si>
  <si>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</si>
  <si>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</si>
  <si>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</si>
  <si>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</si>
  <si>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</si>
  <si>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</si>
  <si>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</si>
  <si>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</si>
  <si>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</si>
  <si>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</si>
  <si>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</si>
  <si>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</si>
  <si>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</si>
  <si>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</si>
  <si>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</si>
  <si>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</si>
  <si>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</si>
  <si>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</si>
  <si>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</si>
  <si>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</si>
  <si>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</si>
  <si>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</si>
  <si>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</si>
  <si>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</si>
  <si>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</si>
  <si>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</si>
  <si>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</si>
  <si>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</si>
  <si>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</si>
  <si>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</si>
  <si>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</si>
  <si>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</si>
  <si>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</si>
  <si>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</si>
  <si>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</si>
  <si>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</si>
  <si>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</si>
  <si>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</si>
  <si>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</si>
  <si>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</si>
  <si>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</si>
  <si>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</si>
  <si>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</si>
  <si>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</si>
  <si>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</si>
  <si>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</si>
  <si>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</si>
  <si>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</si>
  <si>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</si>
  <si>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</si>
  <si>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</si>
  <si>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</si>
  <si>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</si>
  <si>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</si>
  <si>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</si>
  <si>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</si>
  <si>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</si>
  <si>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</si>
  <si>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</si>
  <si>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</si>
  <si>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</si>
  <si>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</si>
  <si>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</si>
  <si>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</si>
  <si>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</si>
  <si>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EUR, pp 2024</t>
  </si>
  <si>
    <t>Legenda</t>
  </si>
  <si>
    <t xml:space="preserve">LD:     </t>
  </si>
  <si>
    <t>&lt; 200mbar</t>
  </si>
  <si>
    <t xml:space="preserve">HD:    </t>
  </si>
  <si>
    <t>≥ 200 mbar en &lt; 16 bar</t>
  </si>
  <si>
    <t>Algemeen</t>
  </si>
  <si>
    <t>Is het bedrag "Totale Inkomsten 2025 inclusief correcties" in het tabblad 'Controles ACM' ongewijzigd? Zo nee, waarom niet?</t>
  </si>
  <si>
    <t>Tarievenmodule transporttarieven 2025 Gas</t>
  </si>
  <si>
    <t>TI-berekening regionale netbeheerders gas 2025</t>
  </si>
  <si>
    <t>Deze berekeningen maken onderdeel uit van de tarievenbesluiten gas 2025.</t>
  </si>
  <si>
    <t>Dit Excel-bestand is bedoeld voor de tarievenvoorstellen voor het jaar 2025 voor de regionale netbeheerders gas.</t>
  </si>
  <si>
    <t xml:space="preserve">Gewijzigd SO bestand </t>
  </si>
  <si>
    <t>Tarievenbesluit gas 2024</t>
  </si>
  <si>
    <t>TI-berekening RNB-G 2025</t>
  </si>
  <si>
    <t>Berekening totale inkomsten regionale netbeheerders gas 2025</t>
  </si>
  <si>
    <t>https://www.acm.nl/nl/publicaties/berekening-x-factor-bij-gewijzigde-x-factorbesluiten-gas-2022-2026</t>
  </si>
  <si>
    <t>Gewijzigd so bestand regionale netbeheerders gas 2022-2026</t>
  </si>
  <si>
    <t>Tarievenvoorstel 2025</t>
  </si>
  <si>
    <t>Op dit blad wordt door de regionale netbeheerder een voorstel gedaan voor de transport- en aansluittarieven 2025.</t>
  </si>
  <si>
    <t>TI AD PAV 2024 (incl. correcties)</t>
  </si>
  <si>
    <t>Richtbedrag TI AD PAV 2025 (incl. correcties)</t>
  </si>
  <si>
    <t>TI AD EAV 2024 (incl. correcties)</t>
  </si>
  <si>
    <t>Richtbedrag TI AD EAV 2025 (incl. correcties)</t>
  </si>
  <si>
    <t>EUR, pp 2025</t>
  </si>
  <si>
    <t>TI Transport 2024 (inclusief correcties)</t>
  </si>
  <si>
    <t>Vastrecht kleinverbruik en profielgrootverbruik</t>
  </si>
  <si>
    <t>TI kleinverbruik en profielgrootverbruik 2024</t>
  </si>
  <si>
    <t>TI capaciteitsafhankelijk tarief (TAVTc) kleinverbuik en profielgrootverbruik 2024</t>
  </si>
  <si>
    <t>Richtbedrag TI Transport 2025 (inclusief correcties)</t>
  </si>
  <si>
    <t>Gewijzigd SO bestand</t>
  </si>
  <si>
    <t>Totale Inkomsten 2025 inclusief correcties</t>
  </si>
  <si>
    <t>Omzet 2025 voor de transportdienst: kleinverbruikers</t>
  </si>
  <si>
    <t>Omzet 2025 voor de transportdienst: profielgrootverbruikers</t>
  </si>
  <si>
    <t xml:space="preserve">Omzet 2025 voor de transportdienst: telemetriegrootverbruikers </t>
  </si>
  <si>
    <t xml:space="preserve">Omzet 2025 voor de aansluitdienst t/m 40m3/h </t>
  </si>
  <si>
    <t>Omzet 2025 voor de aansluitdienst vanaf 40m3/h</t>
  </si>
  <si>
    <t>Omzet tarievenvoorstel 2025</t>
  </si>
  <si>
    <t>Tarievenbesluit gas 2024, somproduct tarieven en rekenvolumes</t>
  </si>
  <si>
    <t>Wijkt de verdeling van de inkomsten over de transportdienst en de aansluitdienst in het tarievenvoorstel meer dan 1 procent af van de verdeling volgens de richtbedragen zoals opgenomen in de spreadsheet TI-berekeningen Gas 2025? Zo ja, waarom?</t>
  </si>
  <si>
    <t>Wijkt de verdeling van de inkomsten over de PAV en de EAV in het tarievenvoorstel meer dan 1 procent af van de verdeling volgens de richtbedragen zoals opgenomen in de spreadsheet TI-berekeningen Gas 2025? Zo ja, waarom?</t>
  </si>
  <si>
    <t>RNB-G - TI-berekening 2025, tabblad 'Richtbedragen', regel 84.</t>
  </si>
  <si>
    <t>RNB-G - TI-berekening 2025, tabblad 'Richtbedragen', regel 85.</t>
  </si>
  <si>
    <t>RNB-G - TI-berekening 2025, tabblad 'TI-berekening 2025', regel 49.</t>
  </si>
  <si>
    <t>RNB-G - TI-berekening 2025, tabblad 'Richtbedragen', regel 83.</t>
  </si>
  <si>
    <t>Ja</t>
  </si>
  <si>
    <t>Definitieve versie wordt gepubliceerd</t>
  </si>
  <si>
    <t>Definitieve versie is juridish integraal onderdeel van bovenstaand besluit</t>
  </si>
  <si>
    <t>ACM/23/187186</t>
  </si>
  <si>
    <t>Nee</t>
  </si>
  <si>
    <t>Tarievenmodule Coteq 2025 Gas</t>
  </si>
  <si>
    <t>Tarievenbesluit Coteq 2025 Gas</t>
  </si>
  <si>
    <t>ja</t>
  </si>
  <si>
    <t>nee</t>
  </si>
  <si>
    <t>Coteq Netbeheer B.V.</t>
  </si>
  <si>
    <t>Rohofstraat 83</t>
  </si>
  <si>
    <t>7605 AT</t>
  </si>
  <si>
    <t>Almelo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</si>
</sst>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8">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12" borderId="0" xfId="9">
      <alignment vertical="top"/>
    </xf>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3" fontId="6" fillId="46" borderId="0" xfId="9" applyFill="1">
      <alignment vertical="top"/>
    </xf>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4" fontId="6" fillId="49" borderId="0" xfId="70" applyNumberFormat="1">
      <alignment vertical="top"/>
    </xf>
    <xf numFmtId="4" fontId="6" fillId="0" borderId="0" xfId="4" applyNumberFormat="1">
      <alignment vertical="top"/>
    </xf>
    <xf numFmtId="4" fontId="2" fillId="0" borderId="0" xfId="63" applyNumberFormat="1" applyFont="1" applyFill="1" applyAlignment="1"/>
    <xf numFmtId="167" fontId="6" fillId="49" borderId="2" xfId="70" applyNumberFormat="1" applyBorder="1">
      <alignment vertical="top"/>
    </xf>
    <xf numFmtId="14" fontId="6" fillId="49" borderId="2" xfId="70" applyNumberFormat="1" applyBorder="1">
      <alignment vertical="top"/>
    </xf>
    <xf numFmtId="164" fontId="6" fillId="49" borderId="0" xfId="70" applyNumberFormat="1">
      <alignment vertical="top"/>
    </xf>
    <xf numFmtId="167" fontId="6" fillId="50" borderId="2" xfId="70" applyNumberFormat="1" applyFill="1" applyBorder="1">
      <alignment vertical="top"/>
    </xf>
    <xf numFmtId="167" fontId="22" fillId="50" borderId="2" xfId="61" applyNumberFormat="1" applyFill="1" applyBorder="1" applyAlignment="1">
      <alignment vertical="top"/>
    </xf>
    <xf numFmtId="0" fontId="6" fillId="50" borderId="0" xfId="4" applyFill="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2024</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224</v>
      </c>
    </row>
    <row r="6" spans="2:3" x14ac:dyDescent="0.25">
      <c r="B6" s="3"/>
    </row>
    <row r="13" spans="2:3" s="6" customFormat="1" x14ac:dyDescent="0.25">
      <c r="B13" s="6" t="s">
        <v>1</v>
      </c>
    </row>
    <row r="15" spans="2:3" x14ac:dyDescent="0.25">
      <c r="B15" s="7" t="s">
        <v>2</v>
      </c>
      <c r="C15" s="8" t="s">
        <v>222</v>
      </c>
    </row>
    <row r="16" spans="2:3" x14ac:dyDescent="0.25">
      <c r="B16" s="7" t="s">
        <v>3</v>
      </c>
      <c r="C16" s="8" t="s">
        <v>224</v>
      </c>
    </row>
    <row r="17" spans="2:3" x14ac:dyDescent="0.25">
      <c r="B17" s="8" t="s">
        <v>126</v>
      </c>
      <c r="C17" s="8"/>
    </row>
    <row r="18" spans="2:3" x14ac:dyDescent="0.25">
      <c r="B18" s="7" t="s">
        <v>4</v>
      </c>
      <c r="C18" s="8" t="s">
        <v>225</v>
      </c>
    </row>
    <row r="19" spans="2:3" x14ac:dyDescent="0.25">
      <c r="B19" s="7" t="s">
        <v>5</v>
      </c>
      <c r="C19" s="8"/>
    </row>
    <row r="20" spans="2:3" x14ac:dyDescent="0.25">
      <c r="B20" s="7" t="s">
        <v>6</v>
      </c>
      <c r="C20" s="8"/>
    </row>
    <row r="21" spans="2:3" x14ac:dyDescent="0.25">
      <c r="B21" s="7" t="s">
        <v>7</v>
      </c>
      <c r="C21" s="8" t="s">
        <v>183</v>
      </c>
    </row>
    <row r="22" spans="2:3" x14ac:dyDescent="0.25">
      <c r="B22" s="7" t="s">
        <v>8</v>
      </c>
      <c r="C22" s="8"/>
    </row>
    <row r="25" spans="2:3" s="6" customFormat="1" x14ac:dyDescent="0.25">
      <c r="B25" s="6" t="s">
        <v>9</v>
      </c>
    </row>
    <row r="27" spans="2:3" x14ac:dyDescent="0.25">
      <c r="B27" s="7" t="s">
        <v>10</v>
      </c>
      <c r="C27" s="8" t="s">
        <v>219</v>
      </c>
    </row>
    <row r="28" spans="2:3" x14ac:dyDescent="0.25">
      <c r="B28" s="7" t="s">
        <v>11</v>
      </c>
      <c r="C28" s="8" t="s">
        <v>220</v>
      </c>
    </row>
    <row r="29" spans="2:3" ht="26.4" x14ac:dyDescent="0.25">
      <c r="B29" s="7" t="s">
        <v>12</v>
      </c>
      <c r="C29" s="8" t="s">
        <v>221</v>
      </c>
    </row>
    <row r="30" spans="2:3" x14ac:dyDescent="0.25">
      <c r="B30" s="8" t="s">
        <v>49</v>
      </c>
      <c r="C30" s="8" t="s">
        <v>223</v>
      </c>
    </row>
    <row r="31" spans="2:3" x14ac:dyDescent="0.25">
      <c r="B31" s="7" t="s">
        <v>13</v>
      </c>
      <c r="C31" s="8"/>
    </row>
    <row r="32" spans="2:3" x14ac:dyDescent="0.25">
      <c r="B32" s="7" t="s">
        <v>8</v>
      </c>
      <c r="C32" s="8"/>
    </row>
    <row r="35" spans="2:2" s="6" customFormat="1" x14ac:dyDescent="0.25">
      <c r="B35" s="6" t="s">
        <v>15</v>
      </c>
    </row>
    <row r="37" spans="2:2" x14ac:dyDescent="0.25">
      <c r="B37" s="2" t="s">
        <v>166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A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2.75" customHeight="1" x14ac:dyDescent="0.25"/>
  <cols>
    <col min="1" max="1" width="2.88671875" style="2" customWidth="1"/>
    <col min="2" max="2" width="4.6640625" style="2" customWidth="1"/>
    <col min="3" max="3" width="75.6640625" style="2" customWidth="1"/>
    <col min="4" max="5" width="12.5546875" style="2" customWidth="1"/>
    <col min="6" max="6" width="53.44140625" style="2" customWidth="1"/>
    <col min="7" max="21" width="12.5546875" style="2" customWidth="1"/>
    <col min="22" max="24" width="2.6640625" style="2" customWidth="1"/>
    <col min="25" max="39" width="13.6640625" style="2" customWidth="1"/>
    <col min="40" max="16384" width="9.109375" style="2"/>
  </cols>
  <sheetData>
    <row r="2" spans="1:6" s="14" customFormat="1" ht="17.399999999999999" x14ac:dyDescent="0.25">
      <c r="B2" s="14" t="s">
        <v>105</v>
      </c>
    </row>
    <row r="4" spans="1:6" s="6" customFormat="1" ht="12.75" customHeight="1" x14ac:dyDescent="0.25">
      <c r="A4" s="6" t="s">
        <v>226</v>
      </c>
      <c r="C4" s="6" t="s">
        <v>106</v>
      </c>
      <c r="D4" s="6" t="s">
        <v>107</v>
      </c>
      <c r="F4" s="6" t="s">
        <v>39</v>
      </c>
    </row>
    <row r="5" spans="1:6" ht="12.75" customHeight="1" x14ac:dyDescent="0.25">
      <c r="C5" s="20"/>
    </row>
    <row r="6" spans="1:6" ht="12.75" customHeight="1" x14ac:dyDescent="0.25">
      <c r="C6" s="20" t="s">
        <v>180</v>
      </c>
    </row>
    <row r="7" spans="1:6" ht="26.4" x14ac:dyDescent="0.25">
      <c r="B7" s="98">
        <v>1</v>
      </c>
      <c r="C7" s="56" t="s">
        <v>181</v>
      </c>
      <c r="D7" s="79" t="s">
        <v>226</v>
      </c>
      <c r="E7" s="59"/>
      <c r="F7" s="79"/>
    </row>
    <row r="8" spans="1:6" ht="13.2" x14ac:dyDescent="0.25">
      <c r="B8" s="65">
        <v>2</v>
      </c>
      <c r="C8" s="62" t="s">
        <v>153</v>
      </c>
      <c r="D8" s="79" t="s">
        <v>226</v>
      </c>
      <c r="E8" s="59"/>
      <c r="F8" s="79"/>
    </row>
    <row r="9" spans="1:6" ht="13.2" x14ac:dyDescent="0.25">
      <c r="B9" s="65">
        <v>3</v>
      </c>
      <c r="C9" s="56" t="s">
        <v>108</v>
      </c>
      <c r="D9" s="79" t="s">
        <v>226</v>
      </c>
      <c r="E9" s="59"/>
      <c r="F9" s="79"/>
    </row>
    <row r="10" spans="1:6" ht="28.5" customHeight="1" x14ac:dyDescent="0.25">
      <c r="B10" s="65">
        <v>4</v>
      </c>
      <c r="C10" s="56" t="s">
        <v>109</v>
      </c>
      <c r="D10" s="79" t="s">
        <v>226</v>
      </c>
      <c r="E10" s="78"/>
      <c r="F10" s="79"/>
    </row>
    <row r="12" spans="1:6" ht="12.75" customHeight="1" x14ac:dyDescent="0.25">
      <c r="C12" s="20" t="s">
        <v>100</v>
      </c>
      <c r="D12" s="77"/>
    </row>
    <row r="13" spans="1:6" ht="26.4" x14ac:dyDescent="0.25">
      <c r="B13" s="65">
        <v>5</v>
      </c>
      <c r="C13" s="56" t="s">
        <v>110</v>
      </c>
      <c r="D13" s="79" t="s">
        <v>226</v>
      </c>
      <c r="E13" s="60"/>
      <c r="F13" s="79"/>
    </row>
    <row r="14" spans="1:6" ht="38.25" customHeight="1" x14ac:dyDescent="0.25">
      <c r="B14" s="65">
        <v>6</v>
      </c>
      <c r="C14" s="56" t="s">
        <v>111</v>
      </c>
      <c r="D14" s="79" t="s">
        <v>226</v>
      </c>
      <c r="E14" s="60"/>
      <c r="F14" s="79"/>
    </row>
    <row r="15" spans="1:6" ht="26.4" x14ac:dyDescent="0.25">
      <c r="B15" s="65">
        <v>7</v>
      </c>
      <c r="C15" s="58" t="s">
        <v>112</v>
      </c>
      <c r="D15" s="79" t="s">
        <v>227</v>
      </c>
      <c r="E15" s="60"/>
      <c r="F15" s="79"/>
    </row>
    <row r="16" spans="1:6" ht="12.75" customHeight="1" x14ac:dyDescent="0.25">
      <c r="B16" s="65"/>
      <c r="C16" s="58"/>
      <c r="D16" s="62"/>
      <c r="E16" s="59"/>
      <c r="F16" s="61"/>
    </row>
    <row r="17" spans="2:6" ht="12.75" customHeight="1" x14ac:dyDescent="0.25">
      <c r="B17" s="65"/>
      <c r="C17" s="57" t="s">
        <v>113</v>
      </c>
      <c r="D17" s="63"/>
      <c r="E17" s="59"/>
      <c r="F17" s="61"/>
    </row>
    <row r="18" spans="2:6" ht="38.25" customHeight="1" x14ac:dyDescent="0.25">
      <c r="B18" s="65">
        <v>8</v>
      </c>
      <c r="C18" s="56" t="s">
        <v>213</v>
      </c>
      <c r="D18" s="79" t="s">
        <v>227</v>
      </c>
      <c r="E18" s="64"/>
      <c r="F18" s="79"/>
    </row>
    <row r="19" spans="2:6" ht="38.25" customHeight="1" x14ac:dyDescent="0.25">
      <c r="B19" s="65">
        <v>9</v>
      </c>
      <c r="C19" s="56" t="s">
        <v>214</v>
      </c>
      <c r="D19" s="79" t="s">
        <v>227</v>
      </c>
      <c r="E19" s="59"/>
      <c r="F19" s="79"/>
    </row>
    <row r="20" spans="2:6" ht="38.25" customHeight="1" x14ac:dyDescent="0.25">
      <c r="B20" s="65">
        <v>10</v>
      </c>
      <c r="C20" s="56" t="s">
        <v>114</v>
      </c>
      <c r="D20" s="79" t="s">
        <v>227</v>
      </c>
      <c r="E20" s="59"/>
      <c r="F20" s="79"/>
    </row>
    <row r="21" spans="2:6" ht="13.2" x14ac:dyDescent="0.25">
      <c r="B21" s="65"/>
      <c r="C21" s="56"/>
      <c r="D21" s="62"/>
      <c r="E21" s="59"/>
      <c r="F21" s="61"/>
    </row>
    <row r="23" spans="2:6" ht="12.75" customHeight="1" thickBot="1" x14ac:dyDescent="0.3"/>
    <row r="24" spans="2:6" ht="66.599999999999994" thickBot="1" x14ac:dyDescent="0.3">
      <c r="B24" s="66" t="s">
        <v>116</v>
      </c>
      <c r="C24" s="67" t="s">
        <v>115</v>
      </c>
    </row>
    <row r="25" spans="2:6" ht="12.75" customHeight="1" thickBot="1" x14ac:dyDescent="0.3"/>
    <row r="26" spans="2:6" ht="27" thickBot="1" x14ac:dyDescent="0.3">
      <c r="B26" s="66" t="s">
        <v>117</v>
      </c>
      <c r="C26" s="67" t="s">
        <v>152</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7" width="9.109375" style="2" customWidth="1"/>
    <col min="8" max="16384" width="9.109375" style="2"/>
  </cols>
  <sheetData>
    <row r="2" spans="2:18" s="5" customFormat="1" ht="17.399999999999999" x14ac:dyDescent="0.25">
      <c r="B2" s="5" t="s">
        <v>44</v>
      </c>
    </row>
    <row r="4" spans="2:18" s="6" customFormat="1" x14ac:dyDescent="0.25">
      <c r="B4" s="6" t="s">
        <v>16</v>
      </c>
    </row>
    <row r="6" spans="2:18" x14ac:dyDescent="0.25">
      <c r="B6" s="69" t="s">
        <v>185</v>
      </c>
    </row>
    <row r="7" spans="2:18" x14ac:dyDescent="0.25">
      <c r="B7" s="70" t="s">
        <v>127</v>
      </c>
      <c r="H7" s="24"/>
    </row>
    <row r="8" spans="2:18" x14ac:dyDescent="0.25">
      <c r="B8" s="69" t="s">
        <v>184</v>
      </c>
    </row>
    <row r="9" spans="2:18" x14ac:dyDescent="0.25">
      <c r="B9" s="69"/>
    </row>
    <row r="10" spans="2:18" s="6" customFormat="1" x14ac:dyDescent="0.25">
      <c r="B10" s="6" t="s">
        <v>48</v>
      </c>
    </row>
    <row r="13" spans="2:18" s="68" customFormat="1" ht="13.8" x14ac:dyDescent="0.25"/>
    <row r="14" spans="2:18" s="68" customFormat="1" ht="13.8" x14ac:dyDescent="0.25">
      <c r="B14" s="36"/>
      <c r="C14" s="36"/>
      <c r="D14" s="36"/>
      <c r="E14" s="36"/>
      <c r="F14" s="36"/>
      <c r="G14" s="36"/>
      <c r="H14" s="36"/>
      <c r="I14" s="36"/>
      <c r="J14" s="36"/>
      <c r="K14" s="36"/>
      <c r="L14" s="36"/>
      <c r="M14" s="36"/>
      <c r="N14" s="36"/>
      <c r="O14" s="36"/>
      <c r="P14" s="36"/>
      <c r="Q14" s="36"/>
      <c r="R14" s="36"/>
    </row>
    <row r="15" spans="2:18" s="68" customFormat="1" ht="13.8" x14ac:dyDescent="0.25">
      <c r="B15" s="36"/>
      <c r="C15" s="36"/>
      <c r="D15" s="36"/>
      <c r="E15" s="36"/>
      <c r="F15" s="36"/>
      <c r="G15" s="36"/>
      <c r="H15" s="36"/>
      <c r="I15" s="36"/>
      <c r="J15" s="36"/>
      <c r="K15" s="36"/>
      <c r="L15" s="36"/>
      <c r="M15" s="36"/>
      <c r="N15" s="36"/>
      <c r="O15" s="36"/>
      <c r="P15" s="36"/>
      <c r="Q15" s="36"/>
      <c r="R15" s="36"/>
    </row>
    <row r="16" spans="2:18" s="68" customFormat="1" ht="13.8" x14ac:dyDescent="0.25">
      <c r="B16" s="36"/>
      <c r="C16" s="36"/>
      <c r="D16" s="36"/>
      <c r="E16" s="36"/>
      <c r="F16" s="36"/>
      <c r="G16" s="36"/>
      <c r="H16" s="36"/>
      <c r="I16" s="36"/>
      <c r="J16" s="36"/>
      <c r="K16" s="36"/>
      <c r="L16" s="36"/>
      <c r="M16" s="36"/>
      <c r="N16" s="36"/>
      <c r="O16" s="36"/>
      <c r="P16" s="36"/>
      <c r="Q16" s="36"/>
      <c r="R16" s="36"/>
    </row>
    <row r="17" spans="2:18" s="68" customFormat="1" ht="13.8" x14ac:dyDescent="0.25">
      <c r="B17" s="36"/>
      <c r="C17" s="36"/>
      <c r="D17" s="36"/>
      <c r="E17" s="36"/>
      <c r="F17" s="36"/>
      <c r="G17" s="36"/>
      <c r="H17" s="36"/>
      <c r="I17" s="36"/>
      <c r="J17" s="36"/>
      <c r="K17" s="36"/>
      <c r="L17" s="36"/>
      <c r="M17" s="36"/>
      <c r="N17" s="36"/>
      <c r="O17" s="36"/>
      <c r="P17" s="36"/>
      <c r="Q17" s="36"/>
      <c r="R17" s="36"/>
    </row>
    <row r="18" spans="2:18" s="68" customFormat="1" ht="13.8" x14ac:dyDescent="0.25">
      <c r="B18" s="36"/>
      <c r="C18" s="36"/>
      <c r="D18" s="36"/>
      <c r="E18" s="36"/>
      <c r="F18" s="36"/>
      <c r="G18" s="36"/>
      <c r="H18" s="36"/>
      <c r="I18" s="36"/>
      <c r="J18" s="36"/>
      <c r="K18" s="36"/>
      <c r="L18" s="36"/>
      <c r="M18" s="36"/>
      <c r="N18" s="36"/>
      <c r="O18" s="36"/>
      <c r="P18" s="36"/>
      <c r="Q18" s="36"/>
      <c r="R18" s="36"/>
    </row>
    <row r="19" spans="2:18" s="68" customFormat="1" ht="13.8" x14ac:dyDescent="0.25">
      <c r="B19" s="36"/>
      <c r="C19" s="36"/>
      <c r="D19" s="36"/>
      <c r="E19" s="36"/>
      <c r="F19" s="36"/>
      <c r="G19" s="36"/>
      <c r="H19" s="36"/>
      <c r="I19" s="36"/>
      <c r="J19" s="36"/>
      <c r="K19" s="36"/>
      <c r="L19" s="36"/>
      <c r="M19" s="36"/>
      <c r="N19" s="36"/>
      <c r="O19" s="36"/>
      <c r="P19" s="36"/>
      <c r="Q19" s="36"/>
      <c r="R19" s="36"/>
    </row>
    <row r="20" spans="2:18" s="68" customFormat="1" ht="13.8" x14ac:dyDescent="0.25">
      <c r="B20" s="36"/>
      <c r="C20" s="36"/>
      <c r="D20" s="36"/>
      <c r="E20" s="36"/>
      <c r="F20" s="36"/>
      <c r="G20" s="36"/>
      <c r="H20" s="36"/>
      <c r="I20" s="36"/>
      <c r="J20" s="36"/>
      <c r="K20" s="36"/>
      <c r="L20" s="36"/>
      <c r="M20" s="36"/>
      <c r="N20" s="36"/>
      <c r="O20" s="36"/>
      <c r="P20" s="36"/>
      <c r="Q20" s="36"/>
      <c r="R20" s="36"/>
    </row>
    <row r="21" spans="2:18" s="68" customFormat="1" ht="13.8" x14ac:dyDescent="0.25">
      <c r="B21" s="36"/>
      <c r="C21" s="36"/>
      <c r="D21" s="36"/>
      <c r="E21" s="36"/>
      <c r="F21" s="36"/>
      <c r="G21" s="36"/>
      <c r="H21" s="36"/>
      <c r="I21" s="36"/>
      <c r="J21" s="36"/>
      <c r="K21" s="36"/>
      <c r="L21" s="36"/>
      <c r="M21" s="36"/>
      <c r="N21" s="36"/>
      <c r="O21" s="36"/>
      <c r="P21" s="36"/>
      <c r="Q21" s="36"/>
      <c r="R21" s="36"/>
    </row>
    <row r="22" spans="2:18" s="68" customFormat="1" ht="13.8" x14ac:dyDescent="0.25">
      <c r="B22" s="36"/>
      <c r="C22" s="36"/>
      <c r="D22" s="36"/>
      <c r="E22" s="36"/>
      <c r="F22" s="36"/>
      <c r="G22" s="36"/>
      <c r="H22" s="36"/>
      <c r="I22" s="36"/>
      <c r="J22" s="36"/>
      <c r="K22" s="36"/>
      <c r="L22" s="36"/>
      <c r="M22" s="36"/>
      <c r="N22" s="36"/>
      <c r="O22" s="36"/>
      <c r="P22" s="36"/>
      <c r="Q22" s="36"/>
      <c r="R22" s="36"/>
    </row>
    <row r="23" spans="2:18" s="68" customFormat="1" ht="13.8" x14ac:dyDescent="0.25">
      <c r="B23" s="36"/>
      <c r="C23" s="36"/>
      <c r="D23" s="36"/>
      <c r="E23" s="36"/>
      <c r="F23" s="36"/>
      <c r="G23" s="36"/>
      <c r="H23" s="36"/>
      <c r="I23" s="36"/>
      <c r="J23" s="36"/>
      <c r="K23" s="36"/>
      <c r="L23" s="36"/>
      <c r="M23" s="36"/>
      <c r="N23" s="36"/>
      <c r="O23" s="36"/>
      <c r="P23" s="36"/>
      <c r="Q23" s="36"/>
      <c r="R23" s="36"/>
    </row>
    <row r="24" spans="2:18" s="68" customFormat="1" ht="13.8" x14ac:dyDescent="0.25">
      <c r="B24" s="36"/>
      <c r="C24" s="36"/>
      <c r="D24" s="36"/>
      <c r="E24" s="36"/>
      <c r="F24" s="36"/>
      <c r="G24" s="36"/>
      <c r="H24" s="36"/>
      <c r="I24" s="36"/>
      <c r="J24" s="36"/>
      <c r="K24" s="36"/>
      <c r="L24" s="36"/>
      <c r="M24" s="36"/>
      <c r="N24" s="36"/>
      <c r="O24" s="36"/>
      <c r="P24" s="36"/>
      <c r="Q24" s="36"/>
      <c r="R24" s="36"/>
    </row>
    <row r="25" spans="2:18" s="68" customFormat="1" ht="13.8" x14ac:dyDescent="0.25">
      <c r="B25" s="36"/>
      <c r="C25" s="36"/>
      <c r="D25" s="36"/>
      <c r="E25" s="36"/>
      <c r="F25" s="36"/>
      <c r="G25" s="36"/>
      <c r="H25" s="36"/>
      <c r="I25" s="36"/>
      <c r="J25" s="36"/>
      <c r="K25" s="36"/>
      <c r="L25" s="36"/>
      <c r="M25" s="36"/>
      <c r="N25" s="36"/>
      <c r="O25" s="36"/>
      <c r="P25" s="36"/>
      <c r="Q25" s="36"/>
      <c r="R25" s="36"/>
    </row>
    <row r="26" spans="2:18" s="6" customFormat="1" x14ac:dyDescent="0.25">
      <c r="B26" s="6" t="s">
        <v>17</v>
      </c>
    </row>
    <row r="28" spans="2:18" x14ac:dyDescent="0.25">
      <c r="B28" s="20" t="s">
        <v>37</v>
      </c>
      <c r="D28" s="20" t="s">
        <v>18</v>
      </c>
      <c r="F28" s="4"/>
    </row>
    <row r="30" spans="2:18" x14ac:dyDescent="0.25">
      <c r="B30" s="29">
        <v>123</v>
      </c>
      <c r="D30" s="2" t="s">
        <v>46</v>
      </c>
    </row>
    <row r="31" spans="2:18" x14ac:dyDescent="0.25">
      <c r="B31" s="26">
        <f>B30</f>
        <v>123</v>
      </c>
      <c r="D31" s="2" t="s">
        <v>19</v>
      </c>
    </row>
    <row r="32" spans="2:18" x14ac:dyDescent="0.25">
      <c r="B32" s="25">
        <f>B31+B30</f>
        <v>246</v>
      </c>
      <c r="D32" s="2" t="s">
        <v>20</v>
      </c>
    </row>
    <row r="33" spans="2:7" x14ac:dyDescent="0.25">
      <c r="B33" s="22">
        <f>B31+B32</f>
        <v>369</v>
      </c>
      <c r="D33" s="2" t="s">
        <v>45</v>
      </c>
      <c r="E33" s="4"/>
      <c r="F33" s="4"/>
    </row>
    <row r="34" spans="2:7" x14ac:dyDescent="0.25">
      <c r="B34" s="9"/>
      <c r="D34" s="3" t="s">
        <v>21</v>
      </c>
      <c r="E34" s="4"/>
    </row>
    <row r="36" spans="2:7" x14ac:dyDescent="0.25">
      <c r="B36" s="21" t="s">
        <v>22</v>
      </c>
    </row>
    <row r="37" spans="2:7" x14ac:dyDescent="0.25">
      <c r="B37" s="27">
        <f>B33+16</f>
        <v>385</v>
      </c>
      <c r="D37" s="2" t="s">
        <v>23</v>
      </c>
    </row>
    <row r="38" spans="2:7" x14ac:dyDescent="0.25">
      <c r="B38" s="28">
        <f>B31*PI()</f>
        <v>386.41589639154455</v>
      </c>
      <c r="C38" s="11"/>
      <c r="D38" s="2" t="s">
        <v>24</v>
      </c>
    </row>
    <row r="39" spans="2:7" x14ac:dyDescent="0.25">
      <c r="B39" s="11"/>
      <c r="C39" s="11"/>
    </row>
    <row r="40" spans="2:7" x14ac:dyDescent="0.25">
      <c r="B40" s="21" t="s">
        <v>25</v>
      </c>
      <c r="C40" s="12"/>
    </row>
    <row r="41" spans="2:7" x14ac:dyDescent="0.25">
      <c r="B41" s="74">
        <v>123</v>
      </c>
      <c r="C41" s="12"/>
      <c r="D41" s="2" t="s">
        <v>142</v>
      </c>
      <c r="G41" s="4"/>
    </row>
    <row r="42" spans="2:7" x14ac:dyDescent="0.25">
      <c r="B42" s="80">
        <v>124</v>
      </c>
      <c r="C42" s="12"/>
      <c r="D42" s="2" t="s">
        <v>143</v>
      </c>
    </row>
    <row r="43" spans="2:7" x14ac:dyDescent="0.25">
      <c r="B43" s="30">
        <f>B41-B42</f>
        <v>-1</v>
      </c>
      <c r="C43" s="13"/>
      <c r="D43" s="2" t="s">
        <v>47</v>
      </c>
    </row>
    <row r="46" spans="2:7" x14ac:dyDescent="0.25">
      <c r="B46" s="20" t="s">
        <v>32</v>
      </c>
    </row>
    <row r="47" spans="2:7" x14ac:dyDescent="0.25">
      <c r="B47" s="1"/>
    </row>
    <row r="48" spans="2:7" x14ac:dyDescent="0.25">
      <c r="B48" s="21" t="s">
        <v>38</v>
      </c>
    </row>
    <row r="49" spans="2:4" x14ac:dyDescent="0.25">
      <c r="B49" s="17" t="s">
        <v>31</v>
      </c>
      <c r="D49" s="3" t="s">
        <v>41</v>
      </c>
    </row>
    <row r="50" spans="2:4" x14ac:dyDescent="0.25">
      <c r="B50" s="16" t="s">
        <v>29</v>
      </c>
      <c r="D50" s="3" t="s">
        <v>33</v>
      </c>
    </row>
    <row r="51" spans="2:4" x14ac:dyDescent="0.25">
      <c r="B51" s="23" t="s">
        <v>30</v>
      </c>
      <c r="D51" s="3" t="s">
        <v>34</v>
      </c>
    </row>
    <row r="52" spans="2:4" x14ac:dyDescent="0.25">
      <c r="B52" s="10" t="s">
        <v>30</v>
      </c>
      <c r="D52" s="3" t="s">
        <v>36</v>
      </c>
    </row>
    <row r="53" spans="2:4" x14ac:dyDescent="0.25">
      <c r="D53" s="3"/>
    </row>
    <row r="54" spans="2:4" x14ac:dyDescent="0.25">
      <c r="B54" s="21" t="s">
        <v>40</v>
      </c>
      <c r="D54" s="3"/>
    </row>
    <row r="55" spans="2:4" x14ac:dyDescent="0.25">
      <c r="B55" s="18" t="s">
        <v>35</v>
      </c>
      <c r="D55" s="3" t="s">
        <v>42</v>
      </c>
    </row>
    <row r="56" spans="2:4" x14ac:dyDescent="0.25">
      <c r="B56" s="19" t="s">
        <v>39</v>
      </c>
      <c r="D56" s="2" t="s">
        <v>43</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7.5546875" style="2" customWidth="1"/>
    <col min="3" max="3" width="35.109375" style="2" customWidth="1"/>
    <col min="4" max="4" width="54.5546875" style="2" bestFit="1" customWidth="1"/>
    <col min="5" max="5" width="87.44140625" style="2" bestFit="1" customWidth="1"/>
    <col min="6" max="6" width="4.5546875" style="2" customWidth="1"/>
    <col min="7" max="7" width="43.44140625" style="2" customWidth="1"/>
    <col min="8" max="8" width="28.6640625" style="2" customWidth="1"/>
    <col min="9" max="9" width="18.44140625" style="2" customWidth="1"/>
    <col min="10" max="11" width="58.44140625" style="2" customWidth="1"/>
    <col min="12" max="16384" width="9.109375" style="2"/>
  </cols>
  <sheetData>
    <row r="2" spans="2:5" s="5" customFormat="1" ht="17.399999999999999" x14ac:dyDescent="0.25">
      <c r="B2" s="5" t="s">
        <v>130</v>
      </c>
    </row>
    <row r="4" spans="2:5" s="6" customFormat="1" x14ac:dyDescent="0.25">
      <c r="B4" s="6" t="s">
        <v>131</v>
      </c>
    </row>
    <row r="6" spans="2:5" x14ac:dyDescent="0.25">
      <c r="B6" s="21" t="s">
        <v>132</v>
      </c>
    </row>
    <row r="7" spans="2:5" x14ac:dyDescent="0.25">
      <c r="B7" s="21" t="s">
        <v>133</v>
      </c>
    </row>
    <row r="9" spans="2:5" x14ac:dyDescent="0.25">
      <c r="B9" s="84" t="s">
        <v>134</v>
      </c>
      <c r="C9" s="84" t="s">
        <v>135</v>
      </c>
      <c r="D9" s="84" t="s">
        <v>136</v>
      </c>
      <c r="E9" s="84" t="s">
        <v>137</v>
      </c>
    </row>
    <row r="10" spans="2:5" x14ac:dyDescent="0.25">
      <c r="B10" s="72"/>
      <c r="C10" s="72" t="s">
        <v>138</v>
      </c>
      <c r="D10" s="72" t="s">
        <v>139</v>
      </c>
      <c r="E10" s="72" t="s">
        <v>140</v>
      </c>
    </row>
    <row r="11" spans="2:5" ht="12.75" customHeight="1" x14ac:dyDescent="0.25">
      <c r="B11" s="73">
        <v>1</v>
      </c>
      <c r="C11" s="73" t="s">
        <v>186</v>
      </c>
      <c r="D11" s="73" t="s">
        <v>191</v>
      </c>
      <c r="E11" s="83" t="s">
        <v>190</v>
      </c>
    </row>
    <row r="12" spans="2:5" x14ac:dyDescent="0.25">
      <c r="B12" s="73">
        <v>2</v>
      </c>
      <c r="C12" s="73" t="s">
        <v>187</v>
      </c>
      <c r="D12" s="82"/>
      <c r="E12" s="83"/>
    </row>
    <row r="13" spans="2:5" x14ac:dyDescent="0.25">
      <c r="B13" s="73">
        <v>3</v>
      </c>
      <c r="C13" s="73" t="s">
        <v>188</v>
      </c>
      <c r="D13" s="73" t="s">
        <v>189</v>
      </c>
      <c r="E13" s="73"/>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39.88671875" style="2" customWidth="1"/>
    <col min="3" max="3" width="91.88671875" style="2" customWidth="1"/>
    <col min="4" max="16384" width="9.109375" style="2"/>
  </cols>
  <sheetData>
    <row r="2" spans="2:3" s="5" customFormat="1" ht="17.399999999999999" x14ac:dyDescent="0.25">
      <c r="B2" s="5" t="s">
        <v>182</v>
      </c>
    </row>
    <row r="6" spans="2:3" x14ac:dyDescent="0.25">
      <c r="B6" s="3"/>
    </row>
    <row r="13" spans="2:3" s="6" customFormat="1" x14ac:dyDescent="0.25">
      <c r="B13" s="6" t="s">
        <v>144</v>
      </c>
    </row>
    <row r="15" spans="2:3" x14ac:dyDescent="0.25">
      <c r="B15" s="8" t="s">
        <v>145</v>
      </c>
      <c r="C15" s="103">
        <v>45559</v>
      </c>
    </row>
    <row r="16" spans="2:3" x14ac:dyDescent="0.25">
      <c r="B16" s="8" t="s">
        <v>146</v>
      </c>
      <c r="C16" s="81"/>
    </row>
    <row r="17" spans="2:3" x14ac:dyDescent="0.25">
      <c r="B17" s="8" t="s">
        <v>147</v>
      </c>
      <c r="C17" s="102" t="s">
        <v>228</v>
      </c>
    </row>
    <row r="18" spans="2:3" x14ac:dyDescent="0.25">
      <c r="B18" s="8" t="s">
        <v>148</v>
      </c>
      <c r="C18" s="102" t="s">
        <v>229</v>
      </c>
    </row>
    <row r="19" spans="2:3" x14ac:dyDescent="0.25">
      <c r="B19" s="8" t="s">
        <v>149</v>
      </c>
      <c r="C19" s="102" t="s">
        <v>230</v>
      </c>
    </row>
    <row r="20" spans="2:3" x14ac:dyDescent="0.25">
      <c r="B20" s="8" t="s">
        <v>118</v>
      </c>
      <c r="C20" s="102" t="s">
        <v>231</v>
      </c>
    </row>
    <row r="21" spans="2:3" x14ac:dyDescent="0.25">
      <c r="B21" s="8" t="s">
        <v>119</v>
      </c>
      <c r="C21" s="105"/>
    </row>
    <row r="22" spans="2:3" x14ac:dyDescent="0.25">
      <c r="B22" s="8" t="s">
        <v>150</v>
      </c>
      <c r="C22" s="105"/>
    </row>
    <row r="23" spans="2:3" x14ac:dyDescent="0.25">
      <c r="C23" s="106"/>
    </row>
    <row r="25" spans="2:3" s="6" customFormat="1" x14ac:dyDescent="0.25">
      <c r="B25" s="6" t="s">
        <v>14</v>
      </c>
    </row>
    <row r="27" spans="2:3" x14ac:dyDescent="0.25">
      <c r="B27" s="20" t="s">
        <v>118</v>
      </c>
      <c r="C27" s="20" t="s">
        <v>119</v>
      </c>
    </row>
    <row r="28" spans="2:3" x14ac:dyDescent="0.25">
      <c r="B28" s="107"/>
      <c r="C28" s="107"/>
    </row>
    <row r="30" spans="2:3" x14ac:dyDescent="0.25">
      <c r="B30" s="2" t="s">
        <v>120</v>
      </c>
    </row>
    <row r="31" spans="2:3" x14ac:dyDescent="0.25">
      <c r="B31" s="2" t="s">
        <v>121</v>
      </c>
    </row>
    <row r="32" spans="2:3" x14ac:dyDescent="0.25">
      <c r="B32" s="2" t="s">
        <v>122</v>
      </c>
    </row>
    <row r="33" spans="2:2" x14ac:dyDescent="0.25">
      <c r="B33" s="2" t="s">
        <v>123</v>
      </c>
    </row>
    <row r="34" spans="2:2" x14ac:dyDescent="0.25">
      <c r="B34" s="2" t="s">
        <v>124</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09375" defaultRowHeight="13.2" x14ac:dyDescent="0.25"/>
  <cols>
    <col min="1" max="1" width="2.88671875" style="2" customWidth="1"/>
    <col min="2" max="2" width="22" style="2" customWidth="1"/>
    <col min="3" max="3" width="4.109375" style="2" customWidth="1"/>
    <col min="4" max="4" width="30.44140625" style="2" customWidth="1"/>
    <col min="5" max="5" width="21.44140625" style="2" customWidth="1"/>
    <col min="6" max="6" width="2.6640625" style="2" customWidth="1"/>
    <col min="7" max="7" width="12.5546875" style="2" customWidth="1"/>
    <col min="8" max="8" width="2.6640625" style="2" customWidth="1"/>
    <col min="9" max="9" width="15.6640625" style="2" customWidth="1"/>
    <col min="10" max="10" width="2.6640625" style="2" customWidth="1"/>
    <col min="11" max="11" width="12.5546875" style="2" customWidth="1"/>
    <col min="12" max="12" width="2.6640625" style="2" customWidth="1"/>
    <col min="13" max="13" width="15.6640625" style="2" customWidth="1"/>
    <col min="14" max="14" width="2.6640625" style="2" customWidth="1"/>
    <col min="15" max="15" width="17.109375" style="2" customWidth="1"/>
    <col min="16" max="16" width="10.5546875" style="2" customWidth="1"/>
    <col min="17" max="17" width="20.5546875" style="2" bestFit="1" customWidth="1"/>
    <col min="18" max="18" width="36.33203125" style="2" bestFit="1" customWidth="1"/>
    <col min="19" max="32" width="13.6640625" style="2" customWidth="1"/>
    <col min="33" max="16384" width="9.109375" style="2"/>
  </cols>
  <sheetData>
    <row r="2" spans="2:17" s="14" customFormat="1" ht="17.399999999999999" x14ac:dyDescent="0.25">
      <c r="B2" s="14" t="s">
        <v>192</v>
      </c>
    </row>
    <row r="4" spans="2:17" x14ac:dyDescent="0.25">
      <c r="B4" s="20" t="s">
        <v>28</v>
      </c>
    </row>
    <row r="5" spans="2:17" x14ac:dyDescent="0.25">
      <c r="B5" s="2" t="s">
        <v>193</v>
      </c>
    </row>
    <row r="6" spans="2:17" x14ac:dyDescent="0.25">
      <c r="B6" s="20"/>
      <c r="C6" s="1"/>
      <c r="D6" s="1"/>
    </row>
    <row r="7" spans="2:17" x14ac:dyDescent="0.25">
      <c r="B7" s="20" t="s">
        <v>80</v>
      </c>
      <c r="G7" s="15"/>
      <c r="P7" s="91" t="s">
        <v>175</v>
      </c>
      <c r="Q7" s="92"/>
    </row>
    <row r="8" spans="2:17" x14ac:dyDescent="0.25">
      <c r="B8" s="2" t="s">
        <v>91</v>
      </c>
      <c r="D8" s="53" t="str">
        <f>'Controles ACM'!I35</f>
        <v>REKENVOLUME VOLDOET</v>
      </c>
      <c r="G8" s="15"/>
      <c r="P8" s="93" t="s">
        <v>176</v>
      </c>
      <c r="Q8" s="94" t="s">
        <v>177</v>
      </c>
    </row>
    <row r="9" spans="2:17" x14ac:dyDescent="0.25">
      <c r="B9" s="2" t="s">
        <v>76</v>
      </c>
      <c r="D9" s="53" t="str">
        <f>'Controles ACM'!I27</f>
        <v>TARIEVENVOORSTEL VOLDOET</v>
      </c>
      <c r="G9" s="15"/>
      <c r="P9" s="95" t="s">
        <v>178</v>
      </c>
      <c r="Q9" s="96" t="s">
        <v>179</v>
      </c>
    </row>
    <row r="10" spans="2:17" x14ac:dyDescent="0.25">
      <c r="B10" s="2" t="s">
        <v>92</v>
      </c>
      <c r="D10" s="53">
        <f>'Controles ACM'!I25</f>
        <v>6.7469027452170849</v>
      </c>
      <c r="P10" s="2" t="s">
        <v>125</v>
      </c>
    </row>
    <row r="14" spans="2:17" s="6" customFormat="1" x14ac:dyDescent="0.25">
      <c r="B14" s="6" t="s">
        <v>169</v>
      </c>
      <c r="G14" s="6" t="s">
        <v>26</v>
      </c>
      <c r="I14" s="6" t="s">
        <v>66</v>
      </c>
      <c r="K14" s="6" t="s">
        <v>26</v>
      </c>
      <c r="M14" s="6" t="s">
        <v>67</v>
      </c>
      <c r="O14" s="6" t="s">
        <v>93</v>
      </c>
    </row>
    <row r="17" spans="2:15" s="6" customFormat="1" x14ac:dyDescent="0.25">
      <c r="B17" s="6" t="s">
        <v>167</v>
      </c>
    </row>
    <row r="19" spans="2:15" x14ac:dyDescent="0.25">
      <c r="B19" s="20" t="s">
        <v>50</v>
      </c>
    </row>
    <row r="20" spans="2:15" x14ac:dyDescent="0.25">
      <c r="B20" s="2" t="s">
        <v>51</v>
      </c>
      <c r="G20" s="2" t="s">
        <v>68</v>
      </c>
      <c r="I20" s="32">
        <v>141944.87595628412</v>
      </c>
      <c r="K20" s="2" t="s">
        <v>69</v>
      </c>
      <c r="M20" s="104">
        <v>18</v>
      </c>
      <c r="O20" s="89">
        <f>'Controles ACM'!$I$47</f>
        <v>0</v>
      </c>
    </row>
    <row r="21" spans="2:15" x14ac:dyDescent="0.25">
      <c r="B21" s="2" t="s">
        <v>52</v>
      </c>
      <c r="G21" s="2" t="s">
        <v>68</v>
      </c>
      <c r="I21" s="33">
        <v>467889.15918032784</v>
      </c>
      <c r="K21" s="2" t="s">
        <v>70</v>
      </c>
      <c r="M21" s="75">
        <v>35.431100000000001</v>
      </c>
      <c r="O21" s="89">
        <f>'Controles ACM'!$I$48</f>
        <v>5.8827838179305598E-2</v>
      </c>
    </row>
    <row r="22" spans="2:15" x14ac:dyDescent="0.25">
      <c r="I22" s="34"/>
      <c r="O22" s="89"/>
    </row>
    <row r="23" spans="2:15" x14ac:dyDescent="0.25">
      <c r="B23" s="20" t="s">
        <v>53</v>
      </c>
      <c r="I23" s="34"/>
      <c r="O23" s="89"/>
    </row>
    <row r="24" spans="2:15" x14ac:dyDescent="0.25">
      <c r="B24" s="2" t="s">
        <v>51</v>
      </c>
      <c r="G24" s="2" t="s">
        <v>68</v>
      </c>
      <c r="I24" s="32">
        <v>482</v>
      </c>
      <c r="K24" s="2" t="s">
        <v>69</v>
      </c>
      <c r="M24" s="104">
        <v>18</v>
      </c>
      <c r="O24" s="89">
        <f>'Controles ACM'!$I$47</f>
        <v>0</v>
      </c>
    </row>
    <row r="25" spans="2:15" x14ac:dyDescent="0.25">
      <c r="B25" s="2" t="s">
        <v>52</v>
      </c>
      <c r="G25" s="2" t="s">
        <v>68</v>
      </c>
      <c r="I25" s="33">
        <v>32998.333333333336</v>
      </c>
      <c r="K25" s="2" t="s">
        <v>70</v>
      </c>
      <c r="M25" s="75">
        <v>35.353700000000003</v>
      </c>
      <c r="O25" s="89">
        <f>'Controles ACM'!$I$48</f>
        <v>5.8827838179305598E-2</v>
      </c>
    </row>
    <row r="26" spans="2:15" ht="13.8" x14ac:dyDescent="0.25">
      <c r="I26" s="36"/>
      <c r="O26" s="89"/>
    </row>
    <row r="27" spans="2:15" ht="13.8" x14ac:dyDescent="0.25">
      <c r="B27" s="20" t="s">
        <v>54</v>
      </c>
      <c r="I27" s="36"/>
      <c r="O27" s="89"/>
    </row>
    <row r="28" spans="2:15" x14ac:dyDescent="0.25">
      <c r="B28" s="2" t="s">
        <v>51</v>
      </c>
      <c r="G28" s="2" t="s">
        <v>68</v>
      </c>
      <c r="I28" s="32">
        <v>118.66666666666667</v>
      </c>
      <c r="K28" s="2" t="s">
        <v>69</v>
      </c>
      <c r="M28" s="75">
        <v>692.01300000000003</v>
      </c>
      <c r="O28" s="89">
        <f>'Controles ACM'!$I$49</f>
        <v>5.102254519278504E-2</v>
      </c>
    </row>
    <row r="29" spans="2:15" x14ac:dyDescent="0.25">
      <c r="B29" s="2" t="s">
        <v>55</v>
      </c>
      <c r="G29" s="2" t="s">
        <v>68</v>
      </c>
      <c r="I29" s="35">
        <v>6927</v>
      </c>
      <c r="K29" s="2" t="s">
        <v>70</v>
      </c>
      <c r="M29" s="75">
        <v>39.124499999999998</v>
      </c>
      <c r="O29" s="89">
        <f>'Controles ACM'!$I$49</f>
        <v>5.102254519278504E-2</v>
      </c>
    </row>
    <row r="30" spans="2:15" x14ac:dyDescent="0.25">
      <c r="B30" s="2" t="s">
        <v>56</v>
      </c>
      <c r="G30" s="2" t="s">
        <v>68</v>
      </c>
      <c r="I30" s="35">
        <v>24297.111111111109</v>
      </c>
      <c r="K30" s="2" t="s">
        <v>70</v>
      </c>
      <c r="M30" s="75">
        <v>26.2667</v>
      </c>
      <c r="O30" s="89">
        <f>'Controles ACM'!$I$49</f>
        <v>5.102254519278504E-2</v>
      </c>
    </row>
    <row r="31" spans="2:15" x14ac:dyDescent="0.25">
      <c r="B31" s="2" t="s">
        <v>57</v>
      </c>
      <c r="G31" s="2" t="s">
        <v>68</v>
      </c>
      <c r="I31" s="33">
        <v>0</v>
      </c>
      <c r="K31" s="2" t="s">
        <v>70</v>
      </c>
      <c r="M31" s="75">
        <v>0</v>
      </c>
      <c r="O31" s="89">
        <f>'Controles ACM'!$I$49</f>
        <v>5.102254519278504E-2</v>
      </c>
    </row>
    <row r="32" spans="2:15" x14ac:dyDescent="0.25">
      <c r="O32" s="89"/>
    </row>
    <row r="33" spans="2:15" x14ac:dyDescent="0.25">
      <c r="O33" s="89"/>
    </row>
    <row r="34" spans="2:15" x14ac:dyDescent="0.25">
      <c r="O34" s="89"/>
    </row>
    <row r="35" spans="2:15" x14ac:dyDescent="0.25">
      <c r="O35" s="89"/>
    </row>
    <row r="36" spans="2:15" s="6" customFormat="1" x14ac:dyDescent="0.25">
      <c r="B36" s="6" t="s">
        <v>168</v>
      </c>
      <c r="O36" s="90"/>
    </row>
    <row r="37" spans="2:15" x14ac:dyDescent="0.25">
      <c r="O37" s="89"/>
    </row>
    <row r="38" spans="2:15" x14ac:dyDescent="0.25">
      <c r="B38" s="20" t="s">
        <v>58</v>
      </c>
      <c r="O38" s="89"/>
    </row>
    <row r="39" spans="2:15" x14ac:dyDescent="0.25">
      <c r="O39" s="89"/>
    </row>
    <row r="40" spans="2:15" x14ac:dyDescent="0.25">
      <c r="B40" s="20" t="s">
        <v>154</v>
      </c>
      <c r="O40" s="89"/>
    </row>
    <row r="41" spans="2:15" x14ac:dyDescent="0.25">
      <c r="B41" s="2" t="s">
        <v>59</v>
      </c>
      <c r="G41" s="2" t="s">
        <v>68</v>
      </c>
      <c r="I41" s="32">
        <v>139219.20644808744</v>
      </c>
      <c r="K41" s="31" t="s">
        <v>71</v>
      </c>
      <c r="M41" s="75">
        <v>49.603300000000004</v>
      </c>
      <c r="O41" s="89">
        <f>'Controles ACM'!$I$59</f>
        <v>0.17627453941459681</v>
      </c>
    </row>
    <row r="42" spans="2:15" x14ac:dyDescent="0.25">
      <c r="B42" s="2" t="s">
        <v>60</v>
      </c>
      <c r="G42" s="2" t="s">
        <v>68</v>
      </c>
      <c r="I42" s="35">
        <v>146.44990892531874</v>
      </c>
      <c r="K42" s="31" t="s">
        <v>71</v>
      </c>
      <c r="M42" s="75">
        <v>79.491299999999995</v>
      </c>
      <c r="O42" s="89">
        <f>'Controles ACM'!$I$59</f>
        <v>0.17627453941459681</v>
      </c>
    </row>
    <row r="43" spans="2:15" x14ac:dyDescent="0.25">
      <c r="B43" s="2" t="s">
        <v>61</v>
      </c>
      <c r="G43" s="2" t="s">
        <v>68</v>
      </c>
      <c r="I43" s="35">
        <v>1947.7040072859745</v>
      </c>
      <c r="K43" s="31" t="s">
        <v>71</v>
      </c>
      <c r="M43" s="75">
        <v>75.9208</v>
      </c>
      <c r="O43" s="89">
        <f>'Controles ACM'!$I$59</f>
        <v>0.17627453941459681</v>
      </c>
    </row>
    <row r="44" spans="2:15" x14ac:dyDescent="0.25">
      <c r="B44" s="2" t="s">
        <v>62</v>
      </c>
      <c r="G44" s="2" t="s">
        <v>68</v>
      </c>
      <c r="I44" s="33">
        <v>631.40892531876136</v>
      </c>
      <c r="K44" s="31" t="s">
        <v>71</v>
      </c>
      <c r="M44" s="75">
        <v>97.549499999999995</v>
      </c>
      <c r="O44" s="89">
        <f>'Controles ACM'!$I$59</f>
        <v>0.17627453941459681</v>
      </c>
    </row>
    <row r="45" spans="2:15" x14ac:dyDescent="0.25">
      <c r="I45" s="34"/>
      <c r="K45" s="31"/>
      <c r="M45" s="76"/>
      <c r="O45" s="89"/>
    </row>
    <row r="46" spans="2:15" x14ac:dyDescent="0.25">
      <c r="B46" s="20" t="s">
        <v>155</v>
      </c>
      <c r="I46" s="34"/>
      <c r="K46" s="31"/>
      <c r="M46" s="76"/>
      <c r="O46" s="89"/>
    </row>
    <row r="47" spans="2:15" x14ac:dyDescent="0.25">
      <c r="B47" s="2" t="s">
        <v>59</v>
      </c>
      <c r="G47" s="2" t="s">
        <v>68</v>
      </c>
      <c r="I47" s="32">
        <v>0</v>
      </c>
      <c r="K47" s="31" t="s">
        <v>71</v>
      </c>
      <c r="M47" s="75">
        <v>0</v>
      </c>
      <c r="O47" s="89">
        <f>'Controles ACM'!$I$59</f>
        <v>0.17627453941459681</v>
      </c>
    </row>
    <row r="48" spans="2:15" x14ac:dyDescent="0.25">
      <c r="B48" s="2" t="s">
        <v>60</v>
      </c>
      <c r="G48" s="2" t="s">
        <v>68</v>
      </c>
      <c r="I48" s="35">
        <v>0</v>
      </c>
      <c r="K48" s="31" t="s">
        <v>71</v>
      </c>
      <c r="M48" s="75">
        <v>0</v>
      </c>
      <c r="O48" s="89">
        <f>'Controles ACM'!$I$59</f>
        <v>0.17627453941459681</v>
      </c>
    </row>
    <row r="49" spans="2:15" x14ac:dyDescent="0.25">
      <c r="B49" s="2" t="s">
        <v>61</v>
      </c>
      <c r="G49" s="2" t="s">
        <v>68</v>
      </c>
      <c r="I49" s="35">
        <v>0</v>
      </c>
      <c r="K49" s="31" t="s">
        <v>71</v>
      </c>
      <c r="M49" s="75">
        <v>0</v>
      </c>
      <c r="O49" s="89">
        <f>'Controles ACM'!$I$59</f>
        <v>0.17627453941459681</v>
      </c>
    </row>
    <row r="50" spans="2:15" x14ac:dyDescent="0.25">
      <c r="B50" s="2" t="s">
        <v>62</v>
      </c>
      <c r="G50" s="2" t="s">
        <v>68</v>
      </c>
      <c r="I50" s="33">
        <v>0</v>
      </c>
      <c r="K50" s="31" t="s">
        <v>71</v>
      </c>
      <c r="M50" s="75">
        <v>150.82470000000001</v>
      </c>
      <c r="O50" s="89">
        <f>'Controles ACM'!$I$59</f>
        <v>0.17627453941459681</v>
      </c>
    </row>
    <row r="51" spans="2:15" x14ac:dyDescent="0.25">
      <c r="I51" s="34"/>
      <c r="K51" s="31"/>
      <c r="M51" s="34"/>
      <c r="O51" s="89"/>
    </row>
    <row r="52" spans="2:15" x14ac:dyDescent="0.25">
      <c r="I52" s="34"/>
      <c r="K52" s="31"/>
      <c r="M52" s="34"/>
      <c r="O52" s="89"/>
    </row>
    <row r="53" spans="2:15" x14ac:dyDescent="0.25">
      <c r="B53" s="20" t="s">
        <v>63</v>
      </c>
      <c r="I53" s="34"/>
      <c r="K53" s="31"/>
      <c r="M53" s="34"/>
      <c r="O53" s="89"/>
    </row>
    <row r="54" spans="2:15" x14ac:dyDescent="0.25">
      <c r="I54" s="34"/>
      <c r="K54" s="31"/>
      <c r="M54" s="34"/>
      <c r="O54" s="89"/>
    </row>
    <row r="55" spans="2:15" x14ac:dyDescent="0.25">
      <c r="B55" s="20" t="s">
        <v>156</v>
      </c>
      <c r="I55" s="34"/>
      <c r="K55" s="31"/>
      <c r="M55" s="34"/>
      <c r="O55" s="89"/>
    </row>
    <row r="56" spans="2:15" x14ac:dyDescent="0.25">
      <c r="B56" s="2" t="s">
        <v>157</v>
      </c>
      <c r="G56" s="2" t="s">
        <v>68</v>
      </c>
      <c r="I56" s="32">
        <v>392.66666666666669</v>
      </c>
      <c r="K56" s="31" t="s">
        <v>71</v>
      </c>
      <c r="M56" s="75">
        <v>751.6173</v>
      </c>
      <c r="O56" s="89">
        <f>'Controles ACM'!$I$59</f>
        <v>0.17627453941459681</v>
      </c>
    </row>
    <row r="57" spans="2:15" x14ac:dyDescent="0.25">
      <c r="B57" s="2" t="s">
        <v>158</v>
      </c>
      <c r="G57" s="2" t="s">
        <v>68</v>
      </c>
      <c r="I57" s="35">
        <v>106.33333333333333</v>
      </c>
      <c r="K57" s="31" t="s">
        <v>71</v>
      </c>
      <c r="M57" s="75">
        <v>794.82420000000002</v>
      </c>
      <c r="O57" s="89">
        <f>'Controles ACM'!$I$59</f>
        <v>0.17627453941459681</v>
      </c>
    </row>
    <row r="58" spans="2:15" x14ac:dyDescent="0.25">
      <c r="B58" s="2" t="s">
        <v>159</v>
      </c>
      <c r="G58" s="2" t="s">
        <v>68</v>
      </c>
      <c r="I58" s="33">
        <v>0.66666666666666663</v>
      </c>
      <c r="K58" s="31" t="s">
        <v>71</v>
      </c>
      <c r="M58" s="75">
        <v>794.82420000000002</v>
      </c>
      <c r="O58" s="89">
        <f>'Controles ACM'!$I$59</f>
        <v>0.17627453941459681</v>
      </c>
    </row>
    <row r="59" spans="2:15" x14ac:dyDescent="0.25">
      <c r="I59" s="34"/>
      <c r="K59" s="31"/>
      <c r="O59" s="89"/>
    </row>
    <row r="60" spans="2:15" x14ac:dyDescent="0.25">
      <c r="B60" s="20" t="s">
        <v>160</v>
      </c>
      <c r="I60" s="34"/>
      <c r="K60" s="31"/>
      <c r="M60" s="34"/>
      <c r="O60" s="89"/>
    </row>
    <row r="61" spans="2:15" x14ac:dyDescent="0.25">
      <c r="B61" s="2" t="s">
        <v>157</v>
      </c>
      <c r="G61" s="2" t="s">
        <v>68</v>
      </c>
      <c r="I61" s="32">
        <v>5</v>
      </c>
      <c r="K61" s="31" t="s">
        <v>71</v>
      </c>
      <c r="M61" s="75">
        <v>751.6173</v>
      </c>
      <c r="O61" s="89">
        <f>'Controles ACM'!$I$59</f>
        <v>0.17627453941459681</v>
      </c>
    </row>
    <row r="62" spans="2:15" x14ac:dyDescent="0.25">
      <c r="B62" s="2" t="s">
        <v>158</v>
      </c>
      <c r="G62" s="2" t="s">
        <v>68</v>
      </c>
      <c r="I62" s="35">
        <v>10.666666666666666</v>
      </c>
      <c r="K62" s="31" t="s">
        <v>71</v>
      </c>
      <c r="M62" s="75">
        <v>794.82420000000002</v>
      </c>
      <c r="O62" s="89">
        <f>'Controles ACM'!$I$59</f>
        <v>0.17627453941459681</v>
      </c>
    </row>
    <row r="63" spans="2:15" x14ac:dyDescent="0.25">
      <c r="B63" s="2" t="s">
        <v>159</v>
      </c>
      <c r="G63" s="2" t="s">
        <v>68</v>
      </c>
      <c r="I63" s="33">
        <v>3</v>
      </c>
      <c r="K63" s="31" t="s">
        <v>71</v>
      </c>
      <c r="M63" s="75">
        <v>794.82420000000002</v>
      </c>
      <c r="O63" s="89">
        <f>'Controles ACM'!$I$59</f>
        <v>0.17627453941459681</v>
      </c>
    </row>
    <row r="64" spans="2:15" x14ac:dyDescent="0.25">
      <c r="I64" s="34"/>
      <c r="K64" s="31"/>
      <c r="O64" s="89"/>
    </row>
    <row r="65" spans="2:15" x14ac:dyDescent="0.25">
      <c r="B65" s="20" t="s">
        <v>161</v>
      </c>
      <c r="I65" s="34"/>
      <c r="K65" s="31"/>
      <c r="M65" s="34"/>
      <c r="O65" s="89"/>
    </row>
    <row r="66" spans="2:15" x14ac:dyDescent="0.25">
      <c r="B66" s="2" t="s">
        <v>157</v>
      </c>
      <c r="G66" s="2" t="s">
        <v>68</v>
      </c>
      <c r="I66" s="32">
        <v>7</v>
      </c>
      <c r="K66" s="31" t="s">
        <v>71</v>
      </c>
      <c r="M66" s="75">
        <v>2672.5479</v>
      </c>
      <c r="O66" s="89">
        <f>'Controles ACM'!$I$59</f>
        <v>0.17627453941459681</v>
      </c>
    </row>
    <row r="67" spans="2:15" x14ac:dyDescent="0.25">
      <c r="B67" s="2" t="s">
        <v>158</v>
      </c>
      <c r="G67" s="2" t="s">
        <v>68</v>
      </c>
      <c r="I67" s="35">
        <v>26.666666666666668</v>
      </c>
      <c r="K67" s="31" t="s">
        <v>71</v>
      </c>
      <c r="M67" s="75">
        <v>2672.5479</v>
      </c>
      <c r="O67" s="89">
        <f>'Controles ACM'!$I$59</f>
        <v>0.17627453941459681</v>
      </c>
    </row>
    <row r="68" spans="2:15" x14ac:dyDescent="0.25">
      <c r="B68" s="2" t="s">
        <v>162</v>
      </c>
      <c r="G68" s="2" t="s">
        <v>68</v>
      </c>
      <c r="I68" s="33">
        <v>20.333333333333332</v>
      </c>
      <c r="K68" s="31" t="s">
        <v>71</v>
      </c>
      <c r="M68" s="75">
        <v>2672.5479</v>
      </c>
      <c r="O68" s="89">
        <f>'Controles ACM'!$I$59</f>
        <v>0.17627453941459681</v>
      </c>
    </row>
    <row r="69" spans="2:15" x14ac:dyDescent="0.25">
      <c r="I69" s="34"/>
      <c r="K69" s="31"/>
      <c r="O69" s="89"/>
    </row>
    <row r="70" spans="2:15" x14ac:dyDescent="0.25">
      <c r="B70" s="20" t="s">
        <v>163</v>
      </c>
      <c r="I70" s="34"/>
      <c r="K70" s="31"/>
      <c r="M70" s="34"/>
      <c r="O70" s="89"/>
    </row>
    <row r="71" spans="2:15" x14ac:dyDescent="0.25">
      <c r="B71" s="2" t="s">
        <v>157</v>
      </c>
      <c r="G71" s="2" t="s">
        <v>68</v>
      </c>
      <c r="I71" s="32">
        <v>2</v>
      </c>
      <c r="K71" s="31" t="s">
        <v>71</v>
      </c>
      <c r="M71" s="75">
        <v>2672.5479</v>
      </c>
      <c r="O71" s="89">
        <f>'Controles ACM'!$I$59</f>
        <v>0.17627453941459681</v>
      </c>
    </row>
    <row r="72" spans="2:15" x14ac:dyDescent="0.25">
      <c r="B72" s="2" t="s">
        <v>158</v>
      </c>
      <c r="G72" s="2" t="s">
        <v>68</v>
      </c>
      <c r="I72" s="35">
        <v>5.333333333333333</v>
      </c>
      <c r="K72" s="31" t="s">
        <v>71</v>
      </c>
      <c r="M72" s="75">
        <v>2672.5479</v>
      </c>
      <c r="O72" s="89">
        <f>'Controles ACM'!$I$59</f>
        <v>0.17627453941459681</v>
      </c>
    </row>
    <row r="73" spans="2:15" x14ac:dyDescent="0.25">
      <c r="B73" s="2" t="s">
        <v>162</v>
      </c>
      <c r="G73" s="2" t="s">
        <v>68</v>
      </c>
      <c r="I73" s="33">
        <v>17.333333333333332</v>
      </c>
      <c r="K73" s="31" t="s">
        <v>71</v>
      </c>
      <c r="M73" s="75">
        <v>2672.5479</v>
      </c>
      <c r="O73" s="89">
        <f>'Controles ACM'!$I$59</f>
        <v>0.17627453941459681</v>
      </c>
    </row>
    <row r="74" spans="2:15" x14ac:dyDescent="0.25">
      <c r="I74" s="34"/>
      <c r="K74" s="31"/>
      <c r="M74" s="34"/>
      <c r="O74" s="89"/>
    </row>
    <row r="75" spans="2:15" x14ac:dyDescent="0.25">
      <c r="I75" s="34"/>
      <c r="K75" s="31"/>
      <c r="M75" s="34"/>
      <c r="O75" s="89"/>
    </row>
    <row r="76" spans="2:15" x14ac:dyDescent="0.25">
      <c r="B76" s="20" t="s">
        <v>64</v>
      </c>
      <c r="I76" s="34"/>
      <c r="K76" s="31"/>
      <c r="M76" s="34"/>
      <c r="O76" s="89"/>
    </row>
    <row r="77" spans="2:15" x14ac:dyDescent="0.25">
      <c r="I77" s="34"/>
      <c r="K77" s="31"/>
      <c r="M77" s="34"/>
      <c r="O77" s="89"/>
    </row>
    <row r="78" spans="2:15" x14ac:dyDescent="0.25">
      <c r="B78" s="20" t="s">
        <v>154</v>
      </c>
      <c r="I78" s="34"/>
      <c r="K78" s="31"/>
      <c r="M78" s="34"/>
      <c r="O78" s="89"/>
    </row>
    <row r="79" spans="2:15" x14ac:dyDescent="0.25">
      <c r="B79" s="2" t="s">
        <v>59</v>
      </c>
      <c r="G79" s="2" t="s">
        <v>68</v>
      </c>
      <c r="I79" s="32">
        <v>338.31056327782994</v>
      </c>
      <c r="K79" s="31" t="s">
        <v>71</v>
      </c>
      <c r="M79" s="74">
        <v>1072.18</v>
      </c>
      <c r="O79" s="89">
        <f>'Controles ACM'!$I$60</f>
        <v>7.3736065649248284E-2</v>
      </c>
    </row>
    <row r="80" spans="2:15" x14ac:dyDescent="0.25">
      <c r="B80" s="2" t="s">
        <v>60</v>
      </c>
      <c r="G80" s="2" t="s">
        <v>68</v>
      </c>
      <c r="I80" s="35">
        <v>1</v>
      </c>
      <c r="K80" s="31" t="s">
        <v>71</v>
      </c>
      <c r="M80" s="74">
        <v>1733.44</v>
      </c>
      <c r="O80" s="89">
        <f>'Controles ACM'!$I$60</f>
        <v>7.3736065649248284E-2</v>
      </c>
    </row>
    <row r="81" spans="2:15" x14ac:dyDescent="0.25">
      <c r="B81" s="2" t="s">
        <v>61</v>
      </c>
      <c r="G81" s="2" t="s">
        <v>68</v>
      </c>
      <c r="I81" s="35">
        <v>3.000206910821436</v>
      </c>
      <c r="K81" s="31" t="s">
        <v>71</v>
      </c>
      <c r="M81" s="74">
        <v>1733.44</v>
      </c>
      <c r="O81" s="89">
        <f>'Controles ACM'!$I$60</f>
        <v>7.3736065649248284E-2</v>
      </c>
    </row>
    <row r="82" spans="2:15" x14ac:dyDescent="0.25">
      <c r="B82" s="2" t="s">
        <v>62</v>
      </c>
      <c r="G82" s="2" t="s">
        <v>68</v>
      </c>
      <c r="I82" s="33">
        <v>2.9999367768856291</v>
      </c>
      <c r="K82" s="31" t="s">
        <v>71</v>
      </c>
      <c r="M82" s="74">
        <v>2269.1999999999998</v>
      </c>
      <c r="O82" s="89">
        <f>'Controles ACM'!$I$60</f>
        <v>7.3736065649248284E-2</v>
      </c>
    </row>
    <row r="83" spans="2:15" x14ac:dyDescent="0.25">
      <c r="I83" s="34"/>
      <c r="K83" s="31"/>
      <c r="M83" s="34"/>
      <c r="O83" s="89"/>
    </row>
    <row r="84" spans="2:15" x14ac:dyDescent="0.25">
      <c r="B84" s="20" t="s">
        <v>155</v>
      </c>
      <c r="I84" s="34"/>
      <c r="K84" s="31"/>
      <c r="M84" s="34"/>
      <c r="O84" s="89"/>
    </row>
    <row r="85" spans="2:15" x14ac:dyDescent="0.25">
      <c r="B85" s="2" t="s">
        <v>59</v>
      </c>
      <c r="G85" s="2" t="s">
        <v>68</v>
      </c>
      <c r="I85" s="32">
        <v>0</v>
      </c>
      <c r="K85" s="31" t="s">
        <v>71</v>
      </c>
      <c r="M85" s="74">
        <v>0</v>
      </c>
      <c r="O85" s="89">
        <f>'Controles ACM'!$I$60</f>
        <v>7.3736065649248284E-2</v>
      </c>
    </row>
    <row r="86" spans="2:15" x14ac:dyDescent="0.25">
      <c r="B86" s="2" t="s">
        <v>60</v>
      </c>
      <c r="G86" s="2" t="s">
        <v>68</v>
      </c>
      <c r="I86" s="35">
        <v>0</v>
      </c>
      <c r="K86" s="31" t="s">
        <v>71</v>
      </c>
      <c r="M86" s="74">
        <v>0</v>
      </c>
      <c r="O86" s="89">
        <f>'Controles ACM'!$I$60</f>
        <v>7.3736065649248284E-2</v>
      </c>
    </row>
    <row r="87" spans="2:15" x14ac:dyDescent="0.25">
      <c r="B87" s="2" t="s">
        <v>61</v>
      </c>
      <c r="G87" s="2" t="s">
        <v>68</v>
      </c>
      <c r="I87" s="35">
        <v>0</v>
      </c>
      <c r="K87" s="31" t="s">
        <v>71</v>
      </c>
      <c r="M87" s="74">
        <v>0</v>
      </c>
      <c r="O87" s="89">
        <f>'Controles ACM'!$I$60</f>
        <v>7.3736065649248284E-2</v>
      </c>
    </row>
    <row r="88" spans="2:15" x14ac:dyDescent="0.25">
      <c r="B88" s="2" t="s">
        <v>62</v>
      </c>
      <c r="G88" s="2" t="s">
        <v>68</v>
      </c>
      <c r="I88" s="33">
        <v>0</v>
      </c>
      <c r="K88" s="31" t="s">
        <v>71</v>
      </c>
      <c r="M88" s="74">
        <v>0</v>
      </c>
      <c r="O88" s="89">
        <f>'Controles ACM'!$I$60</f>
        <v>7.3736065649248284E-2</v>
      </c>
    </row>
    <row r="89" spans="2:15" x14ac:dyDescent="0.25">
      <c r="I89" s="34"/>
      <c r="K89" s="31"/>
      <c r="M89" s="34"/>
      <c r="O89" s="89"/>
    </row>
    <row r="90" spans="2:15" x14ac:dyDescent="0.25">
      <c r="I90" s="34"/>
      <c r="K90" s="31"/>
      <c r="M90" s="34"/>
      <c r="O90" s="89"/>
    </row>
    <row r="91" spans="2:15" x14ac:dyDescent="0.25">
      <c r="B91" s="20" t="s">
        <v>65</v>
      </c>
      <c r="I91" s="34"/>
      <c r="K91" s="31"/>
      <c r="M91" s="34"/>
      <c r="O91" s="89"/>
    </row>
    <row r="92" spans="2:15" x14ac:dyDescent="0.25">
      <c r="I92" s="34"/>
      <c r="K92" s="31"/>
      <c r="M92" s="34"/>
      <c r="O92" s="89"/>
    </row>
    <row r="93" spans="2:15" x14ac:dyDescent="0.25">
      <c r="B93" s="20" t="s">
        <v>154</v>
      </c>
      <c r="I93" s="34"/>
      <c r="K93" s="31"/>
      <c r="M93" s="34"/>
      <c r="O93" s="89"/>
    </row>
    <row r="94" spans="2:15" x14ac:dyDescent="0.25">
      <c r="B94" s="2" t="s">
        <v>59</v>
      </c>
      <c r="G94" s="2" t="s">
        <v>68</v>
      </c>
      <c r="I94" s="32">
        <v>1078.3721993598535</v>
      </c>
      <c r="K94" s="31" t="s">
        <v>72</v>
      </c>
      <c r="M94" s="74">
        <v>31.36</v>
      </c>
      <c r="O94" s="89">
        <f>'Controles ACM'!$I$60</f>
        <v>7.3736065649248284E-2</v>
      </c>
    </row>
    <row r="95" spans="2:15" x14ac:dyDescent="0.25">
      <c r="B95" s="2" t="s">
        <v>60</v>
      </c>
      <c r="G95" s="2" t="s">
        <v>68</v>
      </c>
      <c r="I95" s="35">
        <v>55.403087478559179</v>
      </c>
      <c r="K95" s="31" t="s">
        <v>72</v>
      </c>
      <c r="M95" s="74">
        <v>33.450000000000003</v>
      </c>
      <c r="O95" s="89">
        <f>'Controles ACM'!$I$60</f>
        <v>7.3736065649248284E-2</v>
      </c>
    </row>
    <row r="96" spans="2:15" x14ac:dyDescent="0.25">
      <c r="B96" s="2" t="s">
        <v>61</v>
      </c>
      <c r="G96" s="2" t="s">
        <v>68</v>
      </c>
      <c r="I96" s="35">
        <v>31.121109861267339</v>
      </c>
      <c r="K96" s="31" t="s">
        <v>72</v>
      </c>
      <c r="M96" s="74">
        <v>38.26</v>
      </c>
      <c r="O96" s="89">
        <f>'Controles ACM'!$I$60</f>
        <v>7.3736065649248284E-2</v>
      </c>
    </row>
    <row r="97" spans="2:15" x14ac:dyDescent="0.25">
      <c r="B97" s="2" t="s">
        <v>62</v>
      </c>
      <c r="G97" s="2" t="s">
        <v>68</v>
      </c>
      <c r="I97" s="33">
        <v>19.702970297029701</v>
      </c>
      <c r="K97" s="31" t="s">
        <v>72</v>
      </c>
      <c r="M97" s="74">
        <v>43.48</v>
      </c>
      <c r="O97" s="89">
        <f>'Controles ACM'!$I$60</f>
        <v>7.3736065649248284E-2</v>
      </c>
    </row>
    <row r="98" spans="2:15" x14ac:dyDescent="0.25">
      <c r="I98" s="34"/>
      <c r="K98" s="31"/>
      <c r="M98" s="34"/>
      <c r="O98" s="89"/>
    </row>
    <row r="99" spans="2:15" x14ac:dyDescent="0.25">
      <c r="B99" s="20" t="s">
        <v>155</v>
      </c>
      <c r="I99" s="34"/>
      <c r="K99" s="31"/>
      <c r="M99" s="34"/>
      <c r="O99" s="89"/>
    </row>
    <row r="100" spans="2:15" x14ac:dyDescent="0.25">
      <c r="B100" s="2" t="s">
        <v>59</v>
      </c>
      <c r="G100" s="2" t="s">
        <v>68</v>
      </c>
      <c r="I100" s="32">
        <v>0</v>
      </c>
      <c r="K100" s="31" t="s">
        <v>72</v>
      </c>
      <c r="M100" s="74">
        <v>30.95</v>
      </c>
      <c r="O100" s="89">
        <f>'Controles ACM'!$I$60</f>
        <v>7.3736065649248284E-2</v>
      </c>
    </row>
    <row r="101" spans="2:15" x14ac:dyDescent="0.25">
      <c r="B101" s="2" t="s">
        <v>60</v>
      </c>
      <c r="G101" s="2" t="s">
        <v>68</v>
      </c>
      <c r="I101" s="35">
        <v>0</v>
      </c>
      <c r="K101" s="31" t="s">
        <v>72</v>
      </c>
      <c r="M101" s="74">
        <v>33.46</v>
      </c>
      <c r="O101" s="89">
        <f>'Controles ACM'!$I$60</f>
        <v>7.3736065649248284E-2</v>
      </c>
    </row>
    <row r="102" spans="2:15" x14ac:dyDescent="0.25">
      <c r="B102" s="2" t="s">
        <v>61</v>
      </c>
      <c r="G102" s="2" t="s">
        <v>68</v>
      </c>
      <c r="I102" s="35">
        <v>0</v>
      </c>
      <c r="K102" s="31" t="s">
        <v>72</v>
      </c>
      <c r="M102" s="74">
        <v>38.26</v>
      </c>
      <c r="O102" s="89">
        <f>'Controles ACM'!$I$60</f>
        <v>7.3736065649248284E-2</v>
      </c>
    </row>
    <row r="103" spans="2:15" x14ac:dyDescent="0.25">
      <c r="B103" s="2" t="s">
        <v>62</v>
      </c>
      <c r="G103" s="2" t="s">
        <v>68</v>
      </c>
      <c r="I103" s="33">
        <v>0</v>
      </c>
      <c r="K103" s="31" t="s">
        <v>72</v>
      </c>
      <c r="M103" s="74">
        <v>43.59</v>
      </c>
      <c r="O103" s="89">
        <f>'Controles ACM'!$I$60</f>
        <v>7.3736065649248284E-2</v>
      </c>
    </row>
    <row r="104" spans="2:15" x14ac:dyDescent="0.25">
      <c r="I104" s="34"/>
      <c r="K104" s="31"/>
      <c r="M104" s="34"/>
      <c r="O104" s="89"/>
    </row>
    <row r="105" spans="2:15" x14ac:dyDescent="0.25">
      <c r="I105" s="34"/>
      <c r="K105" s="31"/>
      <c r="M105" s="34"/>
      <c r="O105" s="89"/>
    </row>
    <row r="106" spans="2:15" x14ac:dyDescent="0.25">
      <c r="B106" s="20" t="s">
        <v>164</v>
      </c>
      <c r="I106" s="34"/>
      <c r="K106" s="31"/>
      <c r="M106" s="34"/>
      <c r="O106" s="89"/>
    </row>
    <row r="107" spans="2:15" x14ac:dyDescent="0.25">
      <c r="I107" s="34"/>
      <c r="K107" s="31"/>
      <c r="M107" s="34"/>
      <c r="O107" s="89"/>
    </row>
    <row r="108" spans="2:15" x14ac:dyDescent="0.25">
      <c r="B108" s="20" t="s">
        <v>156</v>
      </c>
      <c r="I108" s="34"/>
      <c r="K108" s="31"/>
      <c r="M108" s="34"/>
      <c r="O108" s="89"/>
    </row>
    <row r="109" spans="2:15" x14ac:dyDescent="0.25">
      <c r="B109" s="2" t="s">
        <v>157</v>
      </c>
      <c r="G109" s="2" t="s">
        <v>68</v>
      </c>
      <c r="I109" s="32">
        <v>5</v>
      </c>
      <c r="K109" s="31" t="s">
        <v>71</v>
      </c>
      <c r="M109" s="99">
        <v>16374.43</v>
      </c>
      <c r="O109" s="89">
        <f>'Controles ACM'!$I$60</f>
        <v>7.3736065649248284E-2</v>
      </c>
    </row>
    <row r="110" spans="2:15" x14ac:dyDescent="0.25">
      <c r="B110" s="2" t="s">
        <v>158</v>
      </c>
      <c r="G110" s="2" t="s">
        <v>68</v>
      </c>
      <c r="I110" s="35">
        <v>0</v>
      </c>
      <c r="K110" s="31" t="s">
        <v>71</v>
      </c>
      <c r="M110" s="99">
        <v>17315.72</v>
      </c>
      <c r="O110" s="89">
        <f>'Controles ACM'!$I$60</f>
        <v>7.3736065649248284E-2</v>
      </c>
    </row>
    <row r="111" spans="2:15" x14ac:dyDescent="0.25">
      <c r="B111" s="2" t="s">
        <v>159</v>
      </c>
      <c r="G111" s="2" t="s">
        <v>68</v>
      </c>
      <c r="I111" s="33">
        <v>0</v>
      </c>
      <c r="K111" s="31" t="s">
        <v>71</v>
      </c>
      <c r="M111" s="99">
        <v>0</v>
      </c>
      <c r="O111" s="89">
        <f>'Controles ACM'!$I$60</f>
        <v>7.3736065649248284E-2</v>
      </c>
    </row>
    <row r="112" spans="2:15" x14ac:dyDescent="0.25">
      <c r="I112" s="34"/>
      <c r="K112" s="31"/>
      <c r="M112" s="100"/>
      <c r="O112" s="89"/>
    </row>
    <row r="113" spans="2:15" x14ac:dyDescent="0.25">
      <c r="B113" s="20" t="s">
        <v>160</v>
      </c>
      <c r="I113" s="34"/>
      <c r="K113" s="31"/>
      <c r="M113" s="101"/>
      <c r="O113" s="89"/>
    </row>
    <row r="114" spans="2:15" x14ac:dyDescent="0.25">
      <c r="B114" s="2" t="s">
        <v>157</v>
      </c>
      <c r="G114" s="2" t="s">
        <v>68</v>
      </c>
      <c r="I114" s="32">
        <v>1</v>
      </c>
      <c r="K114" s="31" t="s">
        <v>71</v>
      </c>
      <c r="M114" s="99">
        <v>16374.43</v>
      </c>
      <c r="O114" s="89">
        <f>'Controles ACM'!$I$60</f>
        <v>7.3736065649248284E-2</v>
      </c>
    </row>
    <row r="115" spans="2:15" x14ac:dyDescent="0.25">
      <c r="B115" s="2" t="s">
        <v>158</v>
      </c>
      <c r="G115" s="2" t="s">
        <v>68</v>
      </c>
      <c r="I115" s="35">
        <v>0</v>
      </c>
      <c r="K115" s="31" t="s">
        <v>71</v>
      </c>
      <c r="M115" s="99">
        <v>17315.72</v>
      </c>
      <c r="O115" s="89">
        <f>'Controles ACM'!$I$60</f>
        <v>7.3736065649248284E-2</v>
      </c>
    </row>
    <row r="116" spans="2:15" x14ac:dyDescent="0.25">
      <c r="B116" s="2" t="s">
        <v>159</v>
      </c>
      <c r="G116" s="2" t="s">
        <v>68</v>
      </c>
      <c r="I116" s="33">
        <v>0</v>
      </c>
      <c r="K116" s="31" t="s">
        <v>71</v>
      </c>
      <c r="M116" s="99">
        <v>0</v>
      </c>
      <c r="O116" s="89">
        <f>'Controles ACM'!$I$60</f>
        <v>7.3736065649248284E-2</v>
      </c>
    </row>
    <row r="117" spans="2:15" x14ac:dyDescent="0.25">
      <c r="I117" s="34"/>
      <c r="K117" s="31"/>
      <c r="M117" s="100"/>
      <c r="O117" s="89"/>
    </row>
    <row r="118" spans="2:15" x14ac:dyDescent="0.25">
      <c r="B118" s="20" t="s">
        <v>161</v>
      </c>
      <c r="I118" s="34"/>
      <c r="K118" s="31"/>
      <c r="M118" s="101"/>
      <c r="O118" s="89"/>
    </row>
    <row r="119" spans="2:15" x14ac:dyDescent="0.25">
      <c r="B119" s="2" t="s">
        <v>157</v>
      </c>
      <c r="G119" s="2" t="s">
        <v>68</v>
      </c>
      <c r="I119" s="32">
        <v>0</v>
      </c>
      <c r="K119" s="31" t="s">
        <v>71</v>
      </c>
      <c r="M119" s="99">
        <v>56062.22</v>
      </c>
      <c r="O119" s="89">
        <f>'Controles ACM'!$I$60</f>
        <v>7.3736065649248284E-2</v>
      </c>
    </row>
    <row r="120" spans="2:15" x14ac:dyDescent="0.25">
      <c r="B120" s="2" t="s">
        <v>158</v>
      </c>
      <c r="G120" s="2" t="s">
        <v>68</v>
      </c>
      <c r="I120" s="35">
        <v>0</v>
      </c>
      <c r="K120" s="31" t="s">
        <v>71</v>
      </c>
      <c r="M120" s="99">
        <v>56062.22</v>
      </c>
      <c r="O120" s="89">
        <f>'Controles ACM'!$I$60</f>
        <v>7.3736065649248284E-2</v>
      </c>
    </row>
    <row r="121" spans="2:15" x14ac:dyDescent="0.25">
      <c r="B121" s="2" t="s">
        <v>162</v>
      </c>
      <c r="G121" s="2" t="s">
        <v>68</v>
      </c>
      <c r="I121" s="33">
        <v>0</v>
      </c>
      <c r="K121" s="31" t="s">
        <v>71</v>
      </c>
      <c r="M121" s="99">
        <v>56062.22</v>
      </c>
      <c r="O121" s="89">
        <f>'Controles ACM'!$I$60</f>
        <v>7.3736065649248284E-2</v>
      </c>
    </row>
    <row r="122" spans="2:15" x14ac:dyDescent="0.25">
      <c r="I122" s="34"/>
      <c r="K122" s="31"/>
      <c r="M122" s="100"/>
      <c r="O122" s="89"/>
    </row>
    <row r="123" spans="2:15" x14ac:dyDescent="0.25">
      <c r="B123" s="20" t="s">
        <v>163</v>
      </c>
      <c r="I123" s="34"/>
      <c r="K123" s="31"/>
      <c r="M123" s="101"/>
      <c r="O123" s="89"/>
    </row>
    <row r="124" spans="2:15" x14ac:dyDescent="0.25">
      <c r="B124" s="2" t="s">
        <v>157</v>
      </c>
      <c r="G124" s="2" t="s">
        <v>68</v>
      </c>
      <c r="I124" s="32">
        <v>0</v>
      </c>
      <c r="K124" s="31" t="s">
        <v>71</v>
      </c>
      <c r="M124" s="99">
        <v>56062.22</v>
      </c>
      <c r="O124" s="89">
        <f>'Controles ACM'!$I$60</f>
        <v>7.3736065649248284E-2</v>
      </c>
    </row>
    <row r="125" spans="2:15" x14ac:dyDescent="0.25">
      <c r="B125" s="2" t="s">
        <v>158</v>
      </c>
      <c r="G125" s="2" t="s">
        <v>68</v>
      </c>
      <c r="I125" s="35">
        <v>0</v>
      </c>
      <c r="K125" s="31" t="s">
        <v>71</v>
      </c>
      <c r="M125" s="99">
        <v>56062.22</v>
      </c>
      <c r="O125" s="89">
        <f>'Controles ACM'!$I$60</f>
        <v>7.3736065649248284E-2</v>
      </c>
    </row>
    <row r="126" spans="2:15" x14ac:dyDescent="0.25">
      <c r="B126" s="2" t="s">
        <v>162</v>
      </c>
      <c r="G126" s="2" t="s">
        <v>68</v>
      </c>
      <c r="I126" s="33">
        <v>1</v>
      </c>
      <c r="K126" s="31" t="s">
        <v>71</v>
      </c>
      <c r="M126" s="99">
        <v>58223.78</v>
      </c>
      <c r="O126" s="89">
        <f>'Controles ACM'!$I$60</f>
        <v>7.3736065649248284E-2</v>
      </c>
    </row>
    <row r="127" spans="2:15" x14ac:dyDescent="0.25">
      <c r="I127" s="34"/>
      <c r="K127" s="31"/>
      <c r="M127" s="101"/>
      <c r="O127" s="89"/>
    </row>
    <row r="128" spans="2:15" x14ac:dyDescent="0.25">
      <c r="I128" s="34"/>
      <c r="K128" s="31"/>
      <c r="M128" s="101"/>
      <c r="O128" s="89"/>
    </row>
    <row r="129" spans="2:15" x14ac:dyDescent="0.25">
      <c r="B129" s="20" t="s">
        <v>151</v>
      </c>
      <c r="I129" s="34"/>
      <c r="K129" s="31"/>
      <c r="M129" s="101"/>
      <c r="O129" s="89"/>
    </row>
    <row r="130" spans="2:15" x14ac:dyDescent="0.25">
      <c r="I130" s="34"/>
      <c r="K130" s="31"/>
      <c r="M130" s="101"/>
      <c r="O130" s="89"/>
    </row>
    <row r="131" spans="2:15" x14ac:dyDescent="0.25">
      <c r="B131" s="20" t="s">
        <v>156</v>
      </c>
      <c r="I131" s="34"/>
      <c r="K131" s="31"/>
      <c r="M131" s="101"/>
      <c r="O131" s="89"/>
    </row>
    <row r="132" spans="2:15" x14ac:dyDescent="0.25">
      <c r="B132" s="2" t="s">
        <v>157</v>
      </c>
      <c r="G132" s="2" t="s">
        <v>68</v>
      </c>
      <c r="I132" s="32">
        <v>0</v>
      </c>
      <c r="K132" s="31" t="s">
        <v>71</v>
      </c>
      <c r="M132" s="99">
        <v>69.739999999999995</v>
      </c>
      <c r="O132" s="89">
        <f>'Controles ACM'!$I$60</f>
        <v>7.3736065649248284E-2</v>
      </c>
    </row>
    <row r="133" spans="2:15" x14ac:dyDescent="0.25">
      <c r="B133" s="2" t="s">
        <v>158</v>
      </c>
      <c r="G133" s="2" t="s">
        <v>68</v>
      </c>
      <c r="I133" s="35">
        <v>0</v>
      </c>
      <c r="K133" s="31" t="s">
        <v>71</v>
      </c>
      <c r="M133" s="99">
        <v>80.040000000000006</v>
      </c>
      <c r="O133" s="89">
        <f>'Controles ACM'!$I$60</f>
        <v>7.3736065649248284E-2</v>
      </c>
    </row>
    <row r="134" spans="2:15" x14ac:dyDescent="0.25">
      <c r="B134" s="2" t="s">
        <v>159</v>
      </c>
      <c r="G134" s="2" t="s">
        <v>68</v>
      </c>
      <c r="I134" s="33">
        <v>0</v>
      </c>
      <c r="K134" s="31" t="s">
        <v>71</v>
      </c>
      <c r="M134" s="99">
        <v>0</v>
      </c>
      <c r="O134" s="89">
        <f>'Controles ACM'!$I$60</f>
        <v>7.3736065649248284E-2</v>
      </c>
    </row>
    <row r="135" spans="2:15" x14ac:dyDescent="0.25">
      <c r="I135" s="34"/>
      <c r="K135" s="31"/>
      <c r="M135" s="100"/>
      <c r="O135" s="89"/>
    </row>
    <row r="136" spans="2:15" x14ac:dyDescent="0.25">
      <c r="B136" s="20" t="s">
        <v>160</v>
      </c>
      <c r="I136" s="34"/>
      <c r="K136" s="31"/>
      <c r="M136" s="101"/>
      <c r="O136" s="89"/>
    </row>
    <row r="137" spans="2:15" x14ac:dyDescent="0.25">
      <c r="B137" s="2" t="s">
        <v>157</v>
      </c>
      <c r="G137" s="2" t="s">
        <v>68</v>
      </c>
      <c r="I137" s="32">
        <v>17</v>
      </c>
      <c r="K137" s="31" t="s">
        <v>71</v>
      </c>
      <c r="M137" s="99">
        <v>69.739999999999995</v>
      </c>
      <c r="O137" s="89">
        <f>'Controles ACM'!$I$60</f>
        <v>7.3736065649248284E-2</v>
      </c>
    </row>
    <row r="138" spans="2:15" x14ac:dyDescent="0.25">
      <c r="B138" s="2" t="s">
        <v>158</v>
      </c>
      <c r="G138" s="2" t="s">
        <v>68</v>
      </c>
      <c r="I138" s="35">
        <v>0</v>
      </c>
      <c r="K138" s="31" t="s">
        <v>71</v>
      </c>
      <c r="M138" s="99">
        <v>80.040000000000006</v>
      </c>
      <c r="O138" s="89">
        <f>'Controles ACM'!$I$60</f>
        <v>7.3736065649248284E-2</v>
      </c>
    </row>
    <row r="139" spans="2:15" x14ac:dyDescent="0.25">
      <c r="B139" s="2" t="s">
        <v>159</v>
      </c>
      <c r="G139" s="2" t="s">
        <v>68</v>
      </c>
      <c r="I139" s="33">
        <v>0</v>
      </c>
      <c r="K139" s="31" t="s">
        <v>71</v>
      </c>
      <c r="M139" s="99">
        <v>0</v>
      </c>
      <c r="O139" s="89">
        <f>'Controles ACM'!$I$60</f>
        <v>7.3736065649248284E-2</v>
      </c>
    </row>
    <row r="140" spans="2:15" x14ac:dyDescent="0.25">
      <c r="I140" s="34"/>
      <c r="K140" s="31"/>
      <c r="M140" s="100"/>
      <c r="O140" s="89"/>
    </row>
    <row r="141" spans="2:15" x14ac:dyDescent="0.25">
      <c r="B141" s="20" t="s">
        <v>161</v>
      </c>
      <c r="I141" s="34"/>
      <c r="K141" s="31"/>
      <c r="M141" s="101"/>
      <c r="O141" s="89"/>
    </row>
    <row r="142" spans="2:15" x14ac:dyDescent="0.25">
      <c r="B142" s="2" t="s">
        <v>157</v>
      </c>
      <c r="G142" s="2" t="s">
        <v>68</v>
      </c>
      <c r="I142" s="32">
        <v>0</v>
      </c>
      <c r="K142" s="31" t="s">
        <v>71</v>
      </c>
      <c r="M142" s="99">
        <v>110.84</v>
      </c>
      <c r="O142" s="89">
        <f>'Controles ACM'!$I$60</f>
        <v>7.3736065649248284E-2</v>
      </c>
    </row>
    <row r="143" spans="2:15" x14ac:dyDescent="0.25">
      <c r="B143" s="2" t="s">
        <v>158</v>
      </c>
      <c r="G143" s="2" t="s">
        <v>68</v>
      </c>
      <c r="I143" s="35">
        <v>0</v>
      </c>
      <c r="K143" s="31" t="s">
        <v>71</v>
      </c>
      <c r="M143" s="99">
        <v>110.84</v>
      </c>
      <c r="O143" s="89">
        <f>'Controles ACM'!$I$60</f>
        <v>7.3736065649248284E-2</v>
      </c>
    </row>
    <row r="144" spans="2:15" x14ac:dyDescent="0.25">
      <c r="B144" s="2" t="s">
        <v>162</v>
      </c>
      <c r="G144" s="2" t="s">
        <v>68</v>
      </c>
      <c r="I144" s="33">
        <v>0</v>
      </c>
      <c r="K144" s="31" t="s">
        <v>71</v>
      </c>
      <c r="M144" s="99">
        <v>110.84</v>
      </c>
      <c r="O144" s="89">
        <f>'Controles ACM'!$I$60</f>
        <v>7.3736065649248284E-2</v>
      </c>
    </row>
    <row r="145" spans="2:15" x14ac:dyDescent="0.25">
      <c r="I145" s="34"/>
      <c r="K145" s="31"/>
      <c r="M145" s="100"/>
      <c r="O145" s="89"/>
    </row>
    <row r="146" spans="2:15" x14ac:dyDescent="0.25">
      <c r="B146" s="20" t="s">
        <v>163</v>
      </c>
      <c r="I146" s="34"/>
      <c r="K146" s="31"/>
      <c r="M146" s="101"/>
      <c r="O146" s="89"/>
    </row>
    <row r="147" spans="2:15" x14ac:dyDescent="0.25">
      <c r="B147" s="2" t="s">
        <v>157</v>
      </c>
      <c r="G147" s="2" t="s">
        <v>68</v>
      </c>
      <c r="I147" s="32">
        <v>0</v>
      </c>
      <c r="K147" s="31" t="s">
        <v>71</v>
      </c>
      <c r="M147" s="99">
        <v>110.84</v>
      </c>
      <c r="O147" s="89">
        <f>'Controles ACM'!$I$60</f>
        <v>7.3736065649248284E-2</v>
      </c>
    </row>
    <row r="148" spans="2:15" x14ac:dyDescent="0.25">
      <c r="B148" s="2" t="s">
        <v>158</v>
      </c>
      <c r="G148" s="2" t="s">
        <v>68</v>
      </c>
      <c r="I148" s="35">
        <v>0</v>
      </c>
      <c r="K148" s="31" t="s">
        <v>71</v>
      </c>
      <c r="M148" s="99">
        <v>110.84</v>
      </c>
      <c r="O148" s="89">
        <f>'Controles ACM'!$I$60</f>
        <v>7.3736065649248284E-2</v>
      </c>
    </row>
    <row r="149" spans="2:15" x14ac:dyDescent="0.25">
      <c r="B149" s="2" t="s">
        <v>162</v>
      </c>
      <c r="G149" s="2" t="s">
        <v>68</v>
      </c>
      <c r="I149" s="33">
        <v>190</v>
      </c>
      <c r="K149" s="31" t="s">
        <v>71</v>
      </c>
      <c r="M149" s="99">
        <v>110.84</v>
      </c>
      <c r="O149" s="89">
        <f>'Controles ACM'!$I$60</f>
        <v>7.3736065649248284E-2</v>
      </c>
    </row>
    <row r="150" spans="2:15" x14ac:dyDescent="0.25">
      <c r="I150" s="34"/>
      <c r="K150" s="31"/>
      <c r="M150" s="100"/>
      <c r="O150" s="54"/>
    </row>
    <row r="151" spans="2:15" x14ac:dyDescent="0.25">
      <c r="I151" s="34"/>
      <c r="K151" s="31"/>
      <c r="O151" s="54"/>
    </row>
    <row r="152" spans="2:15" x14ac:dyDescent="0.25">
      <c r="I152" s="34"/>
      <c r="K152" s="31"/>
      <c r="O152" s="54"/>
    </row>
    <row r="153" spans="2:15" x14ac:dyDescent="0.25">
      <c r="I153" s="34"/>
      <c r="K153" s="31"/>
      <c r="O153" s="54"/>
    </row>
    <row r="154" spans="2:15" x14ac:dyDescent="0.25">
      <c r="I154" s="34"/>
      <c r="K154" s="31"/>
      <c r="O154" s="54"/>
    </row>
    <row r="155" spans="2:15" x14ac:dyDescent="0.25">
      <c r="I155" s="34"/>
      <c r="K155" s="31"/>
      <c r="O155" s="54"/>
    </row>
    <row r="156" spans="2:15" x14ac:dyDescent="0.25">
      <c r="I156" s="34"/>
      <c r="K156" s="31"/>
      <c r="O156" s="54"/>
    </row>
    <row r="178" spans="9:9" x14ac:dyDescent="0.25">
      <c r="I178" s="55"/>
    </row>
  </sheetData>
  <phoneticPr fontId="34"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85"/>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60" activePane="bottomRight" state="frozen"/>
      <selection activeCell="N50" sqref="M50:N50"/>
      <selection pane="topRight" activeCell="N50" sqref="M50:N50"/>
      <selection pane="bottomLeft" activeCell="N50" sqref="M50:N50"/>
      <selection pane="bottomRight" activeCell="F9" sqref="F9"/>
    </sheetView>
  </sheetViews>
  <sheetFormatPr defaultColWidth="9.109375" defaultRowHeight="13.2" x14ac:dyDescent="0.25"/>
  <cols>
    <col min="1" max="1" width="2.88671875" style="2" customWidth="1"/>
    <col min="2" max="2" width="60.5546875" style="2" customWidth="1"/>
    <col min="3" max="5" width="4.5546875" style="2" customWidth="1"/>
    <col min="6" max="6" width="2.6640625" style="2" customWidth="1"/>
    <col min="7" max="7" width="13.33203125" style="2" bestFit="1" customWidth="1"/>
    <col min="8" max="8" width="2.6640625" style="2" customWidth="1"/>
    <col min="9" max="9" width="31.33203125" style="2" bestFit="1" customWidth="1"/>
    <col min="10" max="10" width="2.6640625" style="2" customWidth="1"/>
    <col min="11" max="11" width="15.44140625" style="2" bestFit="1" customWidth="1"/>
    <col min="12" max="12" width="2.6640625" style="2" customWidth="1"/>
    <col min="13" max="13" width="15.33203125" style="2" bestFit="1" customWidth="1"/>
    <col min="14" max="14" width="2.6640625" style="2" customWidth="1"/>
    <col min="15" max="15" width="12.5546875" style="2" customWidth="1"/>
    <col min="16" max="16" width="2.6640625" style="2" customWidth="1"/>
    <col min="17" max="17" width="12.5546875" style="2" customWidth="1"/>
    <col min="18" max="18" width="2.6640625" style="2" customWidth="1"/>
    <col min="19" max="19" width="17.109375" style="2" customWidth="1"/>
    <col min="20" max="20" width="2.6640625" style="2" customWidth="1"/>
    <col min="21" max="21" width="13.6640625" style="2" customWidth="1"/>
    <col min="22" max="22" width="2.6640625" style="2" customWidth="1"/>
    <col min="23" max="37" width="13.6640625" style="2" customWidth="1"/>
    <col min="38" max="16384" width="9.109375" style="2"/>
  </cols>
  <sheetData>
    <row r="2" spans="2:19" s="14" customFormat="1" ht="17.399999999999999" x14ac:dyDescent="0.25">
      <c r="B2" s="14" t="s">
        <v>192</v>
      </c>
    </row>
    <row r="4" spans="2:19" x14ac:dyDescent="0.25">
      <c r="B4" s="20" t="s">
        <v>28</v>
      </c>
      <c r="C4" s="1"/>
      <c r="D4" s="1"/>
    </row>
    <row r="5" spans="2:19" x14ac:dyDescent="0.25">
      <c r="B5" s="2" t="s">
        <v>141</v>
      </c>
      <c r="C5" s="3"/>
      <c r="D5" s="3"/>
      <c r="G5" s="15"/>
      <c r="K5" s="15"/>
    </row>
    <row r="7" spans="2:19" s="6" customFormat="1" x14ac:dyDescent="0.25">
      <c r="B7" s="6" t="s">
        <v>94</v>
      </c>
      <c r="G7" s="6" t="s">
        <v>26</v>
      </c>
      <c r="I7" s="6" t="s">
        <v>27</v>
      </c>
      <c r="K7" s="6" t="s">
        <v>129</v>
      </c>
      <c r="M7" s="6" t="s">
        <v>128</v>
      </c>
      <c r="S7" s="6" t="s">
        <v>170</v>
      </c>
    </row>
    <row r="9" spans="2:19" x14ac:dyDescent="0.25">
      <c r="Q9" s="38"/>
    </row>
    <row r="10" spans="2:19" s="6" customFormat="1" x14ac:dyDescent="0.25">
      <c r="B10" s="6" t="s">
        <v>75</v>
      </c>
    </row>
    <row r="11" spans="2:19" x14ac:dyDescent="0.25">
      <c r="B11" s="20"/>
    </row>
    <row r="12" spans="2:19" x14ac:dyDescent="0.25">
      <c r="B12" s="20" t="s">
        <v>205</v>
      </c>
      <c r="D12" s="40"/>
      <c r="G12" s="39" t="s">
        <v>198</v>
      </c>
      <c r="I12" s="41">
        <v>29624256.590344094</v>
      </c>
      <c r="K12" s="39"/>
      <c r="M12" s="2" t="s">
        <v>217</v>
      </c>
    </row>
    <row r="13" spans="2:19" x14ac:dyDescent="0.25">
      <c r="D13" s="42"/>
      <c r="G13" s="42"/>
      <c r="I13" s="42"/>
      <c r="K13" s="42"/>
    </row>
    <row r="14" spans="2:19" x14ac:dyDescent="0.25">
      <c r="B14" s="2" t="s">
        <v>206</v>
      </c>
      <c r="D14" s="43"/>
      <c r="G14" s="39" t="s">
        <v>198</v>
      </c>
      <c r="I14" s="37">
        <f>SUMPRODUCT(Tarievenvoorstel!I20:I21,Tarievenvoorstel!M20:M21)</f>
        <v>19132835.35504723</v>
      </c>
      <c r="K14" s="42"/>
    </row>
    <row r="15" spans="2:19" x14ac:dyDescent="0.25">
      <c r="B15" s="2" t="s">
        <v>207</v>
      </c>
      <c r="D15" s="43"/>
      <c r="G15" s="39" t="s">
        <v>198</v>
      </c>
      <c r="I15" s="37">
        <f>SUMPRODUCT(Tarievenvoorstel!I24:I25,Tarievenvoorstel!M24:M25)</f>
        <v>1175289.1771666668</v>
      </c>
      <c r="K15" s="42"/>
    </row>
    <row r="16" spans="2:19" x14ac:dyDescent="0.25">
      <c r="B16" s="2" t="s">
        <v>208</v>
      </c>
      <c r="D16" s="43"/>
      <c r="G16" s="39" t="s">
        <v>198</v>
      </c>
      <c r="I16" s="37">
        <f>SUMPRODUCT(Tarievenvoorstel!I28:I31,Tarievenvoorstel!M28:M31)</f>
        <v>991339.21592222212</v>
      </c>
      <c r="K16" s="42"/>
    </row>
    <row r="17" spans="2:13" x14ac:dyDescent="0.25">
      <c r="B17" s="20" t="s">
        <v>73</v>
      </c>
      <c r="D17" s="43"/>
      <c r="G17" s="39" t="s">
        <v>198</v>
      </c>
      <c r="I17" s="52">
        <f>SUM(I14:I16)</f>
        <v>21299463.748136118</v>
      </c>
      <c r="K17" s="42"/>
    </row>
    <row r="18" spans="2:13" x14ac:dyDescent="0.25">
      <c r="D18" s="39"/>
      <c r="G18" s="42"/>
      <c r="I18" s="44"/>
      <c r="K18" s="42"/>
    </row>
    <row r="19" spans="2:13" x14ac:dyDescent="0.25">
      <c r="B19" s="2" t="s">
        <v>209</v>
      </c>
      <c r="D19" s="43"/>
      <c r="G19" s="39" t="s">
        <v>198</v>
      </c>
      <c r="I19" s="37">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7541028.1874052277</v>
      </c>
      <c r="K19" s="42"/>
    </row>
    <row r="20" spans="2:13" x14ac:dyDescent="0.25">
      <c r="B20" s="2" t="s">
        <v>210</v>
      </c>
      <c r="D20" s="43"/>
      <c r="G20" s="39" t="s">
        <v>198</v>
      </c>
      <c r="I20" s="37">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783757.90790000011</v>
      </c>
      <c r="K20" s="42"/>
    </row>
    <row r="21" spans="2:13" x14ac:dyDescent="0.25">
      <c r="B21" s="20" t="s">
        <v>74</v>
      </c>
      <c r="D21" s="43"/>
      <c r="G21" s="39" t="s">
        <v>198</v>
      </c>
      <c r="I21" s="52">
        <f>SUM(I19:I20)</f>
        <v>8324786.0953052277</v>
      </c>
      <c r="K21" s="42"/>
    </row>
    <row r="22" spans="2:13" x14ac:dyDescent="0.25">
      <c r="D22" s="39"/>
      <c r="G22" s="42"/>
      <c r="I22" s="44"/>
      <c r="K22" s="42"/>
    </row>
    <row r="23" spans="2:13" x14ac:dyDescent="0.25">
      <c r="B23" s="20" t="s">
        <v>211</v>
      </c>
      <c r="D23" s="43"/>
      <c r="G23" s="39" t="s">
        <v>198</v>
      </c>
      <c r="I23" s="37">
        <f>SUM(I14:I16,I19:I20)</f>
        <v>29624249.843441349</v>
      </c>
      <c r="K23" s="39"/>
    </row>
    <row r="24" spans="2:13" x14ac:dyDescent="0.25">
      <c r="B24" s="20"/>
      <c r="D24" s="43"/>
      <c r="G24" s="39"/>
      <c r="I24" s="71"/>
      <c r="K24" s="39"/>
    </row>
    <row r="25" spans="2:13" x14ac:dyDescent="0.25">
      <c r="B25" s="20" t="s">
        <v>92</v>
      </c>
      <c r="D25" s="43"/>
      <c r="G25" s="39"/>
      <c r="I25" s="37">
        <f>I12-I23</f>
        <v>6.7469027452170849</v>
      </c>
      <c r="K25" s="39"/>
    </row>
    <row r="26" spans="2:13" x14ac:dyDescent="0.25">
      <c r="D26" s="43"/>
      <c r="G26" s="39"/>
      <c r="I26" s="45"/>
      <c r="K26" s="39"/>
    </row>
    <row r="27" spans="2:13" x14ac:dyDescent="0.25">
      <c r="B27" s="20" t="s">
        <v>76</v>
      </c>
      <c r="C27" s="46"/>
      <c r="D27" s="46"/>
      <c r="I27" s="22" t="str">
        <f>IF(I23&gt;I12, "TARIEVENVOORSTEL VOLDOET NIET", "TARIEVENVOORSTEL VOLDOET")</f>
        <v>TARIEVENVOORSTEL VOLDOET</v>
      </c>
    </row>
    <row r="29" spans="2:13" s="6" customFormat="1" x14ac:dyDescent="0.25">
      <c r="B29" s="6" t="s">
        <v>77</v>
      </c>
    </row>
    <row r="31" spans="2:13" x14ac:dyDescent="0.25">
      <c r="B31" s="2" t="s">
        <v>78</v>
      </c>
      <c r="G31" s="2" t="s">
        <v>68</v>
      </c>
      <c r="I31" s="41">
        <v>818942.82561130286</v>
      </c>
      <c r="M31" s="2" t="s">
        <v>204</v>
      </c>
    </row>
    <row r="33" spans="2:20" x14ac:dyDescent="0.25">
      <c r="B33" s="2" t="s">
        <v>79</v>
      </c>
      <c r="G33" s="2" t="s">
        <v>68</v>
      </c>
      <c r="I33" s="52">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818942.82561130286</v>
      </c>
    </row>
    <row r="35" spans="2:20" x14ac:dyDescent="0.25">
      <c r="B35" s="2" t="s">
        <v>80</v>
      </c>
      <c r="I35" s="22" t="str">
        <f>IF(I31=I33, "REKENVOLUME VOLDOET", "REKENVOLUME VOLDOET NIET")</f>
        <v>REKENVOLUME VOLDOET</v>
      </c>
    </row>
    <row r="37" spans="2:20" s="6" customFormat="1" x14ac:dyDescent="0.25">
      <c r="B37" s="6" t="s">
        <v>81</v>
      </c>
    </row>
    <row r="39" spans="2:20" x14ac:dyDescent="0.25">
      <c r="B39" s="2" t="s">
        <v>199</v>
      </c>
      <c r="G39" s="39" t="s">
        <v>174</v>
      </c>
      <c r="H39" s="43"/>
      <c r="I39" s="41">
        <v>20265484.414611865</v>
      </c>
      <c r="J39" s="31"/>
      <c r="K39" s="42"/>
      <c r="L39" s="43"/>
      <c r="M39" s="39" t="s">
        <v>212</v>
      </c>
      <c r="T39" s="97"/>
    </row>
    <row r="40" spans="2:20" x14ac:dyDescent="0.25">
      <c r="G40" s="39"/>
      <c r="H40" s="43"/>
      <c r="I40" s="50"/>
      <c r="J40" s="31"/>
      <c r="K40" s="42"/>
      <c r="L40" s="43"/>
      <c r="M40" s="39"/>
    </row>
    <row r="41" spans="2:20" x14ac:dyDescent="0.25">
      <c r="B41" s="2" t="s">
        <v>201</v>
      </c>
      <c r="G41" s="39" t="s">
        <v>174</v>
      </c>
      <c r="H41" s="43"/>
      <c r="I41" s="47">
        <v>19322269.396034088</v>
      </c>
      <c r="J41" s="31"/>
      <c r="K41" s="42"/>
      <c r="L41" s="43"/>
      <c r="M41" s="39" t="s">
        <v>212</v>
      </c>
    </row>
    <row r="42" spans="2:20" x14ac:dyDescent="0.25">
      <c r="B42" s="2" t="s">
        <v>200</v>
      </c>
      <c r="G42" s="39" t="s">
        <v>174</v>
      </c>
      <c r="H42" s="43"/>
      <c r="I42" s="48">
        <v>2563683.7672131141</v>
      </c>
      <c r="J42" s="31"/>
      <c r="K42" s="42"/>
      <c r="L42" s="43"/>
      <c r="M42" s="39" t="s">
        <v>212</v>
      </c>
    </row>
    <row r="43" spans="2:20" x14ac:dyDescent="0.25">
      <c r="B43" s="2" t="s">
        <v>202</v>
      </c>
      <c r="G43" s="39" t="s">
        <v>174</v>
      </c>
      <c r="H43" s="43"/>
      <c r="I43" s="37">
        <f>I41-I42</f>
        <v>16758585.628820974</v>
      </c>
      <c r="J43" s="39"/>
      <c r="K43" s="42"/>
      <c r="L43" s="43"/>
      <c r="M43" s="39"/>
    </row>
    <row r="44" spans="2:20" x14ac:dyDescent="0.25">
      <c r="G44" s="42"/>
      <c r="H44" s="43"/>
      <c r="I44" s="45"/>
      <c r="J44" s="39"/>
      <c r="K44" s="42"/>
      <c r="L44" s="43"/>
    </row>
    <row r="45" spans="2:20" x14ac:dyDescent="0.25">
      <c r="B45" s="2" t="s">
        <v>203</v>
      </c>
      <c r="G45" s="39" t="s">
        <v>198</v>
      </c>
      <c r="H45" s="43"/>
      <c r="I45" s="51">
        <v>21299481.00901008</v>
      </c>
      <c r="J45" s="31"/>
      <c r="K45" s="42"/>
      <c r="L45" s="43"/>
      <c r="M45" s="2" t="s">
        <v>218</v>
      </c>
    </row>
    <row r="46" spans="2:20" x14ac:dyDescent="0.25">
      <c r="G46" s="42"/>
      <c r="H46" s="43"/>
      <c r="I46" s="45"/>
      <c r="J46" s="31"/>
      <c r="K46" s="42"/>
      <c r="L46" s="43"/>
    </row>
    <row r="47" spans="2:20" x14ac:dyDescent="0.25">
      <c r="B47" s="20" t="s">
        <v>82</v>
      </c>
      <c r="G47" s="42"/>
      <c r="H47" s="43"/>
      <c r="I47" s="49">
        <v>0</v>
      </c>
      <c r="J47" s="31"/>
      <c r="K47" s="42" t="s">
        <v>85</v>
      </c>
      <c r="L47" s="43"/>
    </row>
    <row r="48" spans="2:20" x14ac:dyDescent="0.25">
      <c r="B48" s="20" t="s">
        <v>83</v>
      </c>
      <c r="G48" s="42" t="s">
        <v>86</v>
      </c>
      <c r="H48" s="42"/>
      <c r="I48" s="86">
        <f>(I45/I39-1)/(I43/I41)</f>
        <v>5.8827838179305598E-2</v>
      </c>
      <c r="J48" s="42"/>
      <c r="K48" s="42" t="s">
        <v>87</v>
      </c>
      <c r="L48" s="42"/>
    </row>
    <row r="49" spans="2:13" x14ac:dyDescent="0.25">
      <c r="B49" s="20" t="s">
        <v>84</v>
      </c>
      <c r="G49" s="42" t="s">
        <v>86</v>
      </c>
      <c r="H49" s="42"/>
      <c r="I49" s="86">
        <f>I45/I39-1</f>
        <v>5.102254519278504E-2</v>
      </c>
      <c r="J49" s="42"/>
      <c r="K49" s="42" t="s">
        <v>88</v>
      </c>
      <c r="L49" s="42"/>
    </row>
    <row r="51" spans="2:13" s="6" customFormat="1" x14ac:dyDescent="0.25">
      <c r="B51" s="6" t="s">
        <v>171</v>
      </c>
    </row>
    <row r="53" spans="2:13" x14ac:dyDescent="0.25">
      <c r="B53" s="2" t="s">
        <v>194</v>
      </c>
      <c r="G53" s="39" t="s">
        <v>174</v>
      </c>
      <c r="I53" s="47">
        <v>6568867.1364531508</v>
      </c>
      <c r="M53" s="39" t="s">
        <v>212</v>
      </c>
    </row>
    <row r="54" spans="2:13" x14ac:dyDescent="0.25">
      <c r="B54" s="2" t="s">
        <v>195</v>
      </c>
      <c r="G54" s="39" t="s">
        <v>198</v>
      </c>
      <c r="I54" s="48">
        <v>7726791.1654071109</v>
      </c>
      <c r="M54" s="2" t="s">
        <v>215</v>
      </c>
    </row>
    <row r="55" spans="2:13" x14ac:dyDescent="0.25">
      <c r="I55" s="50"/>
    </row>
    <row r="56" spans="2:13" x14ac:dyDescent="0.25">
      <c r="B56" s="2" t="s">
        <v>196</v>
      </c>
      <c r="G56" s="39" t="s">
        <v>174</v>
      </c>
      <c r="I56" s="47">
        <v>556919.37251388212</v>
      </c>
      <c r="M56" s="39" t="s">
        <v>212</v>
      </c>
    </row>
    <row r="57" spans="2:13" x14ac:dyDescent="0.25">
      <c r="B57" s="2" t="s">
        <v>197</v>
      </c>
      <c r="G57" s="39" t="s">
        <v>198</v>
      </c>
      <c r="I57" s="48">
        <v>597984.41592690384</v>
      </c>
      <c r="M57" s="2" t="s">
        <v>216</v>
      </c>
    </row>
    <row r="58" spans="2:13" x14ac:dyDescent="0.25">
      <c r="I58" s="50"/>
    </row>
    <row r="59" spans="2:13" x14ac:dyDescent="0.25">
      <c r="B59" s="20" t="s">
        <v>172</v>
      </c>
      <c r="G59" s="2" t="s">
        <v>86</v>
      </c>
      <c r="I59" s="86">
        <f>(I54/I53)-1</f>
        <v>0.17627453941459681</v>
      </c>
      <c r="K59" s="2" t="s">
        <v>89</v>
      </c>
      <c r="M59" s="87"/>
    </row>
    <row r="60" spans="2:13" x14ac:dyDescent="0.25">
      <c r="B60" s="20" t="s">
        <v>173</v>
      </c>
      <c r="G60" s="2" t="s">
        <v>86</v>
      </c>
      <c r="I60" s="86">
        <f>I57/I56-1</f>
        <v>7.3736065649248284E-2</v>
      </c>
      <c r="K60" s="2" t="s">
        <v>90</v>
      </c>
      <c r="M60" s="88"/>
    </row>
  </sheetData>
  <phoneticPr fontId="34"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09375" defaultRowHeight="13.2" x14ac:dyDescent="0.25"/>
  <cols>
    <col min="1" max="16384" width="9.10937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09375" defaultRowHeight="13.2" x14ac:dyDescent="0.25"/>
  <cols>
    <col min="1" max="1" width="2.88671875" style="2" customWidth="1"/>
    <col min="2" max="2" width="112.33203125" style="2" customWidth="1"/>
    <col min="3" max="21" width="12.5546875" style="2" customWidth="1"/>
    <col min="22" max="24" width="2.6640625" style="2" customWidth="1"/>
    <col min="25" max="39" width="13.6640625" style="2" customWidth="1"/>
    <col min="40" max="16384" width="9.109375" style="2"/>
  </cols>
  <sheetData>
    <row r="2" spans="2:2" s="14" customFormat="1" ht="17.399999999999999" x14ac:dyDescent="0.25">
      <c r="B2" s="14" t="s">
        <v>95</v>
      </c>
    </row>
    <row r="4" spans="2:2" s="6" customFormat="1" x14ac:dyDescent="0.25">
      <c r="B4" s="6" t="s">
        <v>100</v>
      </c>
    </row>
    <row r="6" spans="2:2" x14ac:dyDescent="0.25">
      <c r="B6" s="20" t="s">
        <v>96</v>
      </c>
    </row>
    <row r="7" spans="2:2" x14ac:dyDescent="0.25">
      <c r="B7" s="2" t="s">
        <v>97</v>
      </c>
    </row>
    <row r="8" spans="2:2" ht="36" customHeight="1" x14ac:dyDescent="0.25">
      <c r="B8" s="74"/>
    </row>
    <row r="9" spans="2:2" x14ac:dyDescent="0.25">
      <c r="B9" s="2" t="s">
        <v>165</v>
      </c>
    </row>
    <row r="10" spans="2:2" ht="36" customHeight="1" x14ac:dyDescent="0.25">
      <c r="B10" s="74"/>
    </row>
    <row r="12" spans="2:2" x14ac:dyDescent="0.25">
      <c r="B12" s="20" t="s">
        <v>98</v>
      </c>
    </row>
    <row r="13" spans="2:2" x14ac:dyDescent="0.25">
      <c r="B13" s="2" t="s">
        <v>97</v>
      </c>
    </row>
    <row r="14" spans="2:2" ht="36" customHeight="1" x14ac:dyDescent="0.25">
      <c r="B14" s="74"/>
    </row>
    <row r="15" spans="2:2" x14ac:dyDescent="0.25">
      <c r="B15" s="2" t="s">
        <v>165</v>
      </c>
    </row>
    <row r="16" spans="2:2" ht="36" customHeight="1" x14ac:dyDescent="0.25">
      <c r="B16" s="74"/>
    </row>
    <row r="18" spans="2:2" x14ac:dyDescent="0.25">
      <c r="B18" s="20" t="s">
        <v>99</v>
      </c>
    </row>
    <row r="19" spans="2:2" x14ac:dyDescent="0.25">
      <c r="B19" s="2" t="s">
        <v>97</v>
      </c>
    </row>
    <row r="20" spans="2:2" ht="36" customHeight="1" x14ac:dyDescent="0.25">
      <c r="B20" s="74"/>
    </row>
    <row r="21" spans="2:2" x14ac:dyDescent="0.25">
      <c r="B21" s="2" t="s">
        <v>165</v>
      </c>
    </row>
    <row r="22" spans="2:2" ht="36" customHeight="1" x14ac:dyDescent="0.25">
      <c r="B22" s="74"/>
    </row>
    <row r="23" spans="2:2" x14ac:dyDescent="0.25">
      <c r="B23" s="4"/>
    </row>
    <row r="24" spans="2:2" s="6" customFormat="1" x14ac:dyDescent="0.25">
      <c r="B24" s="6" t="s">
        <v>113</v>
      </c>
    </row>
    <row r="26" spans="2:2" x14ac:dyDescent="0.25">
      <c r="B26" s="2" t="s">
        <v>101</v>
      </c>
    </row>
    <row r="27" spans="2:2" ht="36" customHeight="1" x14ac:dyDescent="0.25">
      <c r="B27" s="74"/>
    </row>
    <row r="28" spans="2:2" x14ac:dyDescent="0.25">
      <c r="B28" s="2" t="s">
        <v>102</v>
      </c>
    </row>
    <row r="29" spans="2:2" ht="36" customHeight="1" x14ac:dyDescent="0.25">
      <c r="B29" s="74"/>
    </row>
    <row r="30" spans="2:2" x14ac:dyDescent="0.25">
      <c r="B30" s="2" t="s">
        <v>103</v>
      </c>
    </row>
    <row r="31" spans="2:2" ht="36" customHeight="1" x14ac:dyDescent="0.25">
      <c r="B31" s="74"/>
    </row>
    <row r="32" spans="2:2" x14ac:dyDescent="0.25">
      <c r="B32" s="4"/>
    </row>
    <row r="33" spans="2:2" s="6" customFormat="1" x14ac:dyDescent="0.25">
      <c r="B33" s="6" t="s">
        <v>104</v>
      </c>
    </row>
    <row r="36" spans="2:2" ht="45" customHeight="1" x14ac:dyDescent="0.25">
      <c r="B36" s="74"/>
    </row>
    <row r="38" spans="2:2" s="6" customFormat="1" x14ac:dyDescent="0.25">
      <c r="B38" s="6" t="s">
        <v>0</v>
      </c>
    </row>
    <row r="41" spans="2:2" ht="45" customHeight="1" x14ac:dyDescent="0.25">
      <c r="B41" s="7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10f8234-156f-4efb-9390-165e93c0de5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035C0536FFA3419F9A74BFF8CD050A" ma:contentTypeVersion="12" ma:contentTypeDescription="Een nieuw document maken." ma:contentTypeScope="" ma:versionID="cd3db8c525e8f182b45260d3fa2e9608">
  <xsd:schema xmlns:xsd="http://www.w3.org/2001/XMLSchema" xmlns:xs="http://www.w3.org/2001/XMLSchema" xmlns:p="http://schemas.microsoft.com/office/2006/metadata/properties" xmlns:ns2="c10f8234-156f-4efb-9390-165e93c0de56" xmlns:ns3="7e33f681-4a60-4185-b955-d8affd84ac9a" targetNamespace="http://schemas.microsoft.com/office/2006/metadata/properties" ma:root="true" ma:fieldsID="284cf7b58bd2a0adbbfbbe4dd5206f41" ns2:_="" ns3:_="">
    <xsd:import namespace="c10f8234-156f-4efb-9390-165e93c0de56"/>
    <xsd:import namespace="7e33f681-4a60-4185-b955-d8affd84ac9a"/>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f8234-156f-4efb-9390-165e93c0de5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0d0ee82-cb44-4152-afc9-4d4f5d1cda7e}" ma:internalName="TaxCatchAll" ma:showField="CatchAllData"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0d0ee82-cb44-4152-afc9-4d4f5d1cda7e}" ma:internalName="TaxCatchAllLabel" ma:readOnly="true" ma:showField="CatchAllDataLabel"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3f681-4a60-4185-b955-d8affd84ac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9CDAB9D1-B815-4B0E-93E7-4496A7FE99F6}">
  <ds:schemaRefs>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7e33f681-4a60-4185-b955-d8affd84ac9a"/>
    <ds:schemaRef ds:uri="c10f8234-156f-4efb-9390-165e93c0de56"/>
  </ds:schemaRefs>
</ds:datastoreItem>
</file>

<file path=customXml/itemProps3.xml><?xml version="1.0" encoding="utf-8"?>
<ds:datastoreItem xmlns:ds="http://schemas.openxmlformats.org/officeDocument/2006/customXml" ds:itemID="{A213CC6A-3504-40FA-8525-1D6FFC9EF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f8234-156f-4efb-9390-165e93c0de56"/>
    <ds:schemaRef ds:uri="7e33f681-4a60-4185-b955-d8affd84a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2024-10-01T09:49:51Z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0x010100F2035C0536FFA3419F9A74BFF8CD050A</vt:lpwstr>
  </property>
</Properties>
</file>