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Documents\Tarieven en inkomsten 2023\Voor publicatie 6 oktober 2022\"/>
    </mc:Choice>
  </mc:AlternateContent>
  <xr:revisionPtr revIDLastSave="0" documentId="13_ncr:1_{27219B69-01D4-4789-AF14-6D38D44FDD91}" xr6:coauthVersionLast="47" xr6:coauthVersionMax="47" xr10:uidLastSave="{00000000-0000-0000-0000-000000000000}"/>
  <bookViews>
    <workbookView xWindow="-120" yWindow="-120" windowWidth="29040" windowHeight="17640" tabRatio="938" xr2:uid="{00000000-000D-0000-FFFF-FFFF00000000}"/>
  </bookViews>
  <sheets>
    <sheet name="1. Titelblad" sheetId="9" r:id="rId1"/>
    <sheet name="2. Toelichting" sheetId="10" r:id="rId2"/>
    <sheet name="3. Bronnen en toepassingen" sheetId="52" r:id="rId3"/>
    <sheet name="4. Totale inkomsten 2023" sheetId="25" r:id="rId4"/>
    <sheet name="Input (Dataverzoek TenneT) --&gt;" sheetId="13" r:id="rId5"/>
    <sheet name="5. Toevoeging kosten RCR" sheetId="33" r:id="rId6"/>
    <sheet name="Input (Data door ACM) --&gt;" sheetId="45" r:id="rId7"/>
    <sheet name="6. Parameters" sheetId="18" r:id="rId8"/>
    <sheet name="7. Brondata" sheetId="40" r:id="rId9"/>
    <sheet name="Berekeningen --&gt;" sheetId="15" r:id="rId10"/>
    <sheet name="8. Berekening parameters" sheetId="47" r:id="rId11"/>
    <sheet name="9. Wettelijke formule" sheetId="41" r:id="rId12"/>
    <sheet name="10. Correctie opex" sheetId="48" r:id="rId13"/>
    <sheet name="11. Nacalculatie bijschatten" sheetId="53" r:id="rId14"/>
    <sheet name="12. Correctie netverliezen" sheetId="55" r:id="rId15"/>
  </sheets>
  <definedNames>
    <definedName name="_xlnm.Print_Area" localSheetId="10">'8. Berekening parameters'!$A$1:$Q$24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25" l="1"/>
  <c r="H22" i="25"/>
  <c r="L26" i="55" l="1"/>
  <c r="H20" i="25" l="1"/>
  <c r="L20" i="55" l="1"/>
  <c r="L19" i="55"/>
  <c r="L24" i="55" s="1"/>
  <c r="H28" i="25" s="1"/>
  <c r="H16" i="55"/>
  <c r="N24" i="47" l="1"/>
  <c r="M24" i="47"/>
  <c r="L14" i="47"/>
  <c r="L15" i="47"/>
  <c r="L16" i="47"/>
  <c r="L13" i="47"/>
  <c r="H18" i="25" l="1"/>
  <c r="M21" i="41"/>
  <c r="M20" i="41"/>
  <c r="M19" i="41"/>
  <c r="M27" i="48"/>
  <c r="I26" i="25" l="1"/>
  <c r="H26" i="25"/>
  <c r="M23" i="48"/>
  <c r="M28" i="48" s="1"/>
  <c r="L23" i="48"/>
  <c r="L20" i="48"/>
  <c r="L19" i="48"/>
  <c r="O13" i="41"/>
  <c r="L27" i="48" l="1"/>
  <c r="L28" i="48" s="1"/>
  <c r="O16" i="53"/>
  <c r="O17" i="53"/>
  <c r="O20" i="53"/>
  <c r="O21" i="53"/>
  <c r="O24" i="53"/>
  <c r="O25" i="53"/>
  <c r="O35" i="53" s="1"/>
  <c r="O28" i="53"/>
  <c r="O43" i="53" s="1"/>
  <c r="O29" i="53"/>
  <c r="O44" i="53" s="1"/>
  <c r="N17" i="53"/>
  <c r="N20" i="53"/>
  <c r="N21" i="53"/>
  <c r="N24" i="53"/>
  <c r="N25" i="53"/>
  <c r="N35" i="53" s="1"/>
  <c r="N28" i="53"/>
  <c r="N43" i="53" s="1"/>
  <c r="N29" i="53"/>
  <c r="N44" i="53" s="1"/>
  <c r="N16" i="53"/>
  <c r="O13" i="47"/>
  <c r="O14" i="47"/>
  <c r="N15" i="47"/>
  <c r="N16" i="47"/>
  <c r="O34" i="53" l="1"/>
  <c r="N34" i="53"/>
  <c r="O38" i="53" s="1"/>
  <c r="H29" i="25" s="1"/>
  <c r="O47" i="53"/>
  <c r="O21" i="47"/>
  <c r="H27" i="47" s="1"/>
  <c r="O26" i="47" s="1"/>
  <c r="H13" i="53" l="1"/>
  <c r="I19" i="25"/>
  <c r="H19" i="25"/>
  <c r="I18" i="25"/>
  <c r="I29" i="25" l="1"/>
  <c r="H16" i="41"/>
  <c r="N13" i="41" l="1"/>
  <c r="N13" i="47"/>
  <c r="N14" i="47"/>
  <c r="M14" i="47"/>
  <c r="M15" i="47"/>
  <c r="M16" i="47"/>
  <c r="N26" i="41" l="1"/>
  <c r="N27" i="41"/>
  <c r="N21" i="47"/>
  <c r="H26" i="47" s="1"/>
  <c r="O25" i="47" s="1"/>
  <c r="N28" i="41"/>
  <c r="O28" i="41" s="1"/>
  <c r="H24" i="47"/>
  <c r="M13" i="47"/>
  <c r="M21" i="47" s="1"/>
  <c r="O27" i="41" l="1"/>
  <c r="I17" i="25" s="1"/>
  <c r="O26" i="41"/>
  <c r="H17" i="25" s="1"/>
  <c r="N25" i="47"/>
  <c r="H25" i="47"/>
  <c r="O24" i="47" s="1"/>
  <c r="H16" i="48"/>
  <c r="M30" i="48" l="1"/>
  <c r="L30" i="48"/>
  <c r="B65" i="10" l="1"/>
  <c r="B53" i="10"/>
  <c r="B54" i="10" s="1"/>
  <c r="B55" i="10" s="1"/>
  <c r="B59" i="10" s="1"/>
  <c r="I27" i="25" l="1"/>
  <c r="H27" i="25"/>
  <c r="H31" i="25" s="1"/>
  <c r="B60" i="10"/>
  <c r="H35" i="25" l="1"/>
  <c r="I31" i="25"/>
  <c r="I35" i="25" s="1"/>
  <c r="M1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9"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<sst xmlns="http://schemas.openxmlformats.org/spreadsheetml/2006/main" count="466" uniqueCount="280">
  <si>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</si>
  <si>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</si>
  <si>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</si>
  <si>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</si>
  <si>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</si>
  <si>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</si>
  <si>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</si>
  <si>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</si>
  <si>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</si>
  <si>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</si>
  <si>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Contactgegevens ACM</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</si>
  <si>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</si>
  <si>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</si>
  <si>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</si>
  <si>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</si>
  <si>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</si>
  <si>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</si>
  <si>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</si>
  <si>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</si>
  <si>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</si>
  <si>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t>
  </si>
  <si>
    <t>Exacte bestandsnaam</t>
  </si>
  <si>
    <t>Eenheid</t>
  </si>
  <si>
    <t>Constante</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</si>
  <si>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</si>
  <si>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</si>
  <si>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</si>
  <si>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</si>
  <si>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</si>
  <si>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</si>
  <si>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</si>
  <si>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</si>
  <si>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</si>
  <si>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</si>
  <si>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</si>
  <si>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</si>
  <si>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</si>
  <si>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</si>
  <si>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</si>
  <si>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</si>
  <si>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</si>
  <si>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</si>
  <si>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</si>
  <si>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</si>
  <si>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</si>
  <si>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</si>
  <si>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Nr.</t>
  </si>
  <si>
    <t xml:space="preserve">Verkorte naam </t>
  </si>
  <si>
    <t>Grijze cijfers geven de uitkomt van een check berekening; dit is geen resultaat waarmee verder wordt gerekend</t>
  </si>
  <si>
    <t>Schematische weergave en/of inhoudsopgave van de werking van dit model</t>
  </si>
  <si>
    <t>%</t>
  </si>
  <si>
    <t>Berekening inkomsten op basis van wettelijke formule</t>
  </si>
  <si>
    <t>Toelichting vaststelling jaarlijks CPI-percentage</t>
  </si>
  <si>
    <t xml:space="preserve">Berekening totale inkomsten </t>
  </si>
  <si>
    <t xml:space="preserve">Stap 3: Totale inkomsten </t>
  </si>
  <si>
    <t>Data ten behoeve van wettelijke formule</t>
  </si>
  <si>
    <t>Consumenten Prijs Index</t>
  </si>
  <si>
    <t>CPI als jaarlijks percentage</t>
  </si>
  <si>
    <t>N.v.t.</t>
  </si>
  <si>
    <t>CBS Statline</t>
  </si>
  <si>
    <t>Postbus 16326</t>
  </si>
  <si>
    <t>2500 BH DEN HAAG</t>
  </si>
  <si>
    <t>Tabblad 1 - Titelblad</t>
  </si>
  <si>
    <t>Tabblad 2 - Toelichting bij dit bestand</t>
  </si>
  <si>
    <t>Tabblad 3 - Bronnenoverzicht en specifieke toepassingen</t>
  </si>
  <si>
    <t>Tabblad 5 - Toevoeging geschatte kosten RCR-investeringen</t>
  </si>
  <si>
    <t xml:space="preserve">Tabblad 6 - Parameters </t>
  </si>
  <si>
    <t>Tabblad 7 - Brondata</t>
  </si>
  <si>
    <t>Inputs</t>
  </si>
  <si>
    <t>Berekeningen</t>
  </si>
  <si>
    <t>Resultaten</t>
  </si>
  <si>
    <t>Stap 1: Totale inkomsten exclusief correcties</t>
  </si>
  <si>
    <t>Stap 2: Correcties</t>
  </si>
  <si>
    <t>Toevoeging als bedoeld in artikel 42d, eerste lid, van de E-wet</t>
  </si>
  <si>
    <t>Overige opmerkingen</t>
  </si>
  <si>
    <t>De relatieve wijziging van de consumentenprijsindex wordt berekend uit het quotiënt van deze index, gepubliceerd in de vierde maand voorafgaande aan het jaar t, en van deze index, gepubliceerd</t>
  </si>
  <si>
    <t>De gegevens zijn afkomstig uit StatLine, zie voor recente CPI-cijfers: https://opendata.cbs.nl/statline/#/CBS/nl/dataset/70936ned/table?ts=1532343719053.</t>
  </si>
  <si>
    <t>Disclaimer</t>
  </si>
  <si>
    <t>Dit bestand is bedoeld ter verduidelijking van de berekeningen door ACM. Aan dit bestand kunnen geen rechten worden ontleend.</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</si>
  <si>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</si>
  <si>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</si>
  <si>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</si>
  <si>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</si>
  <si>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</si>
  <si>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Gestandaardiseerde tabbladen, omvat tenminste: 'Titelblad', 'Toelichting' en 'Bronnen en toepassingen' (kleur: ACM-lichtpaars)</t>
  </si>
  <si>
    <t>Tabblad 9 - Inkomsten op basis van wettelijke formule</t>
  </si>
  <si>
    <t>Tabblad 8 - Berekening op basis van parameters</t>
  </si>
  <si>
    <t>Rentepercentage tariefcorrecties</t>
  </si>
  <si>
    <t>Eerste kwartaal</t>
  </si>
  <si>
    <t>Tweede kwartaal</t>
  </si>
  <si>
    <t>Derde kwartaal</t>
  </si>
  <si>
    <t>Vierde kwartaal</t>
  </si>
  <si>
    <t>Berekening mutatie rentepercentage tariefcorrecties over meerdere jaren</t>
  </si>
  <si>
    <t>Berekening rentepercentage tariefcorrecties op jaarbasis</t>
  </si>
  <si>
    <t>Samengesteld percentage op basis van juli - juli mutatie:</t>
  </si>
  <si>
    <t>Beschrijving berekening</t>
  </si>
  <si>
    <t xml:space="preserve">Realisatie algemene operationele kosten </t>
  </si>
  <si>
    <t>Toelichting gegevens rentepercentage tariefcorrecties</t>
  </si>
  <si>
    <t xml:space="preserve">De nacalculaties waarop het rentepercentage tariefcorrecties wordt toegepast kunnen zowel positief als negatief zijn; ACM past het rentepercentage tariefcorrecties symmetrisch toe. </t>
  </si>
  <si>
    <t>CPI</t>
  </si>
  <si>
    <t>Rentepercentage</t>
  </si>
  <si>
    <t>Correctie algemene operationele kosten</t>
  </si>
  <si>
    <t>Correctie toevoeging vermogenskosten</t>
  </si>
  <si>
    <t xml:space="preserve">Schatting totale algemene operationele kosten </t>
  </si>
  <si>
    <t xml:space="preserve">Verschil tussen gerealiseerde en geschatte algemene operationele kosten </t>
  </si>
  <si>
    <t>Tabblad 10 - Correctie algemene operationele kosten</t>
  </si>
  <si>
    <t>Berekening correctie</t>
  </si>
  <si>
    <t>Correctie als gevolg van uitspraak CBb d.d. 28-11-2019</t>
  </si>
  <si>
    <t>EUR, pp jaar</t>
  </si>
  <si>
    <t>Fase I</t>
  </si>
  <si>
    <t>Fase II</t>
  </si>
  <si>
    <t>Realisatie algemene operationele kosten voor fase I van het net op zee</t>
  </si>
  <si>
    <t xml:space="preserve">Toevoegingen RCR-investeringen </t>
  </si>
  <si>
    <t>Hulpberekeningen</t>
  </si>
  <si>
    <t xml:space="preserve">1 + rentepercentage van … naar … </t>
  </si>
  <si>
    <t>1+%</t>
  </si>
  <si>
    <t>1+rentepercentage</t>
  </si>
  <si>
    <t xml:space="preserve">CPI </t>
  </si>
  <si>
    <t>X-factor periode 2022-2026</t>
  </si>
  <si>
    <t>Begininkomsten</t>
  </si>
  <si>
    <t>Inkomsten op basis van wettelijke formule</t>
  </si>
  <si>
    <t>X-factorberekening Netbeheerder van het Net op Zee TenneT 2022-2026, tab 1, cel F13</t>
  </si>
  <si>
    <t>Realisatie algemene operationele kosten voor fase II van het net op zee</t>
  </si>
  <si>
    <t>Schatting algemene operationele kosten voor RCR-investeringen voor fase I van het net op zee</t>
  </si>
  <si>
    <t xml:space="preserve">Schatting algemene operationele kosten o.b.v. wettelijke formule voor fase I van het net op zee </t>
  </si>
  <si>
    <t xml:space="preserve">Schatting algemene operationele kosten </t>
  </si>
  <si>
    <t>in de zestiende maand voorafgaande aan het jaar t, zoals deze maandelijks wordt vastgesteld door het CBS. Dit komt neer op de relatieve wijziging van het quotiënt zoals gepubliceerd in augustus voorafgaande aan jaar t.</t>
  </si>
  <si>
    <t>De ACM gebruikt het rentepercentage tariefcorrecties voor de vergoeding van de tijdwaarde van geld in het geval van het toekennen van correcties in de tarieven die volgen uit nacalculaties over eerdere jaren.</t>
  </si>
  <si>
    <t xml:space="preserve">De roze cellen betreffen voorlopige cijfers voor de wettelijke rente. De ACM hanteert hiervoor de wettelijke rente zoals die is vastgesteld voor het meest recente half jaar. </t>
  </si>
  <si>
    <t>E-mail : DE-tarievenbesluiten@acm.nl</t>
  </si>
  <si>
    <t>X-factor netbeheerder van het net op zee</t>
  </si>
  <si>
    <t>X-factor</t>
  </si>
  <si>
    <t>DNB</t>
  </si>
  <si>
    <t>De ACM heeft besloten om voor alle nacalculaties vanaf 2022 de wettelijke rente als rentepercentage tariefcorrecties te hanteren. Dit percentage wordt halfjaarlijks door De Nederlandsche Bank gepubliceerd.</t>
  </si>
  <si>
    <t>Rentepercentage tariefcorrecties (wettelijke rente)</t>
  </si>
  <si>
    <t>- Fase I</t>
  </si>
  <si>
    <t>- Fase II</t>
  </si>
  <si>
    <t xml:space="preserve">Efficiënte begininkomsten </t>
  </si>
  <si>
    <t>X-factorberekening Netbeheerder van het Net op Zee TenneT 2022-2026, tab 1, cel F12</t>
  </si>
  <si>
    <t>X-factorberekening Netbeheerder van het Net op Zee TenneT 2022-2026, tab 1, cel F14</t>
  </si>
  <si>
    <t>X-factorberekening Netbeheerder van het Net op Zee TenneT 2022-2026, tab 1, cel F16</t>
  </si>
  <si>
    <t>Totale inkomsten op basis van wettelijke formule</t>
  </si>
  <si>
    <t>Nee</t>
  </si>
  <si>
    <t>ACM/22/178349</t>
  </si>
  <si>
    <t>Rekenmodule netbeheerder van het net op zee 2023</t>
  </si>
  <si>
    <t>Nader te bepalen</t>
  </si>
  <si>
    <t>Definitief? (ja/nee)</t>
  </si>
  <si>
    <t>Indien publicatie, datum van dit bestand:</t>
  </si>
  <si>
    <t>Juridisch integraal onderdeel van bovenstaande besluit(en) (ja/nee)?</t>
  </si>
  <si>
    <t>Indien publicatie, bevat bedrijfsvertrouwelijke gegevens? (ja/nee)</t>
  </si>
  <si>
    <t>Toelichting samenhang tabbladen:</t>
  </si>
  <si>
    <t>6. Parameters</t>
  </si>
  <si>
    <t>7. Brondata</t>
  </si>
  <si>
    <t>5. Toevoeging kosten RCR</t>
  </si>
  <si>
    <t>8. Berekening parameters</t>
  </si>
  <si>
    <t>9. Wettelijke formule</t>
  </si>
  <si>
    <t>10. Correctie opex</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</si>
  <si>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</si>
  <si>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</si>
  <si>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Naam bestand</t>
  </si>
  <si>
    <t>Zaaknummer en/of kenmerk ACM</t>
  </si>
  <si>
    <t>Aanvullende gegevens bestand</t>
  </si>
  <si>
    <t>Zoals gebruikt in dit bestand</t>
  </si>
  <si>
    <t>Indien van toepassing</t>
  </si>
  <si>
    <t>Datum/wijze ontvangst, versie nr., URL, etc.</t>
  </si>
  <si>
    <t xml:space="preserve">Beschrijving resultaat </t>
  </si>
  <si>
    <t>Toelichtin bij bijzonderheden</t>
  </si>
  <si>
    <t>Bedragen zijn inclusief het rentepercentage voor correcties.</t>
  </si>
  <si>
    <t xml:space="preserve">Beschrijving gegevens </t>
  </si>
  <si>
    <t>Beschrijving gegevens</t>
  </si>
  <si>
    <t>Op dit tabblad verzamelt de ACM de parameters die nodig zijn voor de berekening van de totale inkomsten verderop in deze module. Deze parameters betreffen achtereenvolgens: CPI, rentepercentage tariefcorrecties en de x-factor.</t>
  </si>
  <si>
    <t xml:space="preserve">Op dit tabblad berekent de ACM het rentepercentage tariefcorrecties. Bij de toepassing van samengestelde percentages wordt niet tussentijds afgerond. </t>
  </si>
  <si>
    <t xml:space="preserve">Beschrijving berekening </t>
  </si>
  <si>
    <t xml:space="preserve">Op dit tabblad berekent de ACM de toegestane inkomsten van de netbeheerder van het net op zee op basis van de wettelijke formule. Dit is de formule in artikel 42d, eerste lid, onderdeel a, van de E-wet waarmee ACM de x-factor toepast op de totale inkomsten.
</t>
  </si>
  <si>
    <t>Toelichting bij bijzonderheden</t>
  </si>
  <si>
    <t>Bedragen in de berekening zijn inclusief het rentepercentage voor tariefcorrecties.</t>
  </si>
  <si>
    <t>Data ten behoeve van nacalculatie bijgeschatte investeringen afschrijvingstermijn &gt; 10 jaar</t>
  </si>
  <si>
    <t xml:space="preserve">Verwachte efficiënte kosten net op zee fase I o.b.v. bijgeschatte investeringen </t>
  </si>
  <si>
    <t>Verwachte kapitaalkosten bijschatten fase I</t>
  </si>
  <si>
    <t>Verandering operationele kosten door bijgeschatte investeringen in 2021 net op zee fase I</t>
  </si>
  <si>
    <t xml:space="preserve">Verwachte efficiënte kosten net op zee fase II o.b.v. bijgeschatte investeringen </t>
  </si>
  <si>
    <t>Verwachte kapitaalkosten bijschatten fase II</t>
  </si>
  <si>
    <t>Verandering operationele kosten door bijgeschatte investeringen in 2021 net op zee fase II</t>
  </si>
  <si>
    <t>Verwachte efficiënte kosten net op zee fase I o.b.v. gerealiseerde investeringen met afschrijvingstermijn &gt; 10 jaar in 2021</t>
  </si>
  <si>
    <t>Verwachte kapitaalkosten bijschatten fase I o.b.v. gerealiseerde inv. 2021 en bijgeschatte inv. 2022-2026</t>
  </si>
  <si>
    <t>Verandering operationele kosten door gerealiseerde investeringen in 2021 net op zee fase II</t>
  </si>
  <si>
    <t>Verandering operationele kosten door gerealiseerde investeringen in 2021 net op zee fase I</t>
  </si>
  <si>
    <t>Verwachte efficiënte kosten net op zee fase II o.b.v. gerealiseerde investeringen met afschrijvingstermijn &gt; 10 jaar in 2021</t>
  </si>
  <si>
    <t>Verwachte kapitaalkosten bijschatten fase II o.b.v. gerealiseerde inv. 2021 en bijgeschatte inv. 2022-2026</t>
  </si>
  <si>
    <t>X-factorberekening Netbeheerder van het Net op Zee TenneT 2022-2026, tab 7, rij 49</t>
  </si>
  <si>
    <t>X-factorberekening Netbeheerder van het Net op Zee TenneT 2022-2026, tab 7, rij 57</t>
  </si>
  <si>
    <t>X-factorberekening Netbeheerder van het Net op Zee TenneT 2022-2026, tab 8, rij 97</t>
  </si>
  <si>
    <t>X-factorberekening Netbeheerder van het Net op Zee TenneT 2022-2026, tab 8, rij 117</t>
  </si>
  <si>
    <t>Tabblad 11 - Nacalculatie bijgeschatte investeringen afschrijvingstermijn &gt; 10 jaar</t>
  </si>
  <si>
    <t xml:space="preserve">Op dit tabblad berekent de ACM het verschil tussen de geschatte efficiënte kosten (kapitaalkosten en operationele kosten) in het X-factormodel Netbeheerder van het Net op Zee TenneT 2022-2026 en de herberekende geschatte efficiënte kosten (kapitaalkosten en operationele kosten) in het aangepaste X-factormodel Netbeheerder van het Net op Zee TenneT 2022-2026 a.g.v. gerealiseerde investeringen met afschrijvingstermijn langer dan 10 jaar. In de aangepaste versie van het X-factormodel is de input overgenomen uit een aangepaste versie van het GAW-model waarbij bijgeschatte investeringen met een afschrijvingstermijn langer dan 10 jaar in 2021 vervangen zijn door de gerealiseerde investeringen met een afschrijvingstermijn langer dan 10 jaar in 2021. </t>
  </si>
  <si>
    <t>1 + rentepercentage van 2022 naar 2023</t>
  </si>
  <si>
    <t>Berekening nacalculatie fase I</t>
  </si>
  <si>
    <t>Berekening verschil efficiënte kosten fase I bijschatten a.g.v. gerealiseerde investeringen 2021</t>
  </si>
  <si>
    <t xml:space="preserve">Verschil kapitaalkosten bijschatten fase I a.g.v. gerealiseerde investeringen 2021 </t>
  </si>
  <si>
    <t xml:space="preserve">Verschil operationele kosten bijschatten fase I a.g.v. gerealiseerde investeringen 2021 </t>
  </si>
  <si>
    <t>Nacalculatie efficiënte kosten fase I gerealiseerde investeringen met afschr. &gt; 10 jaar</t>
  </si>
  <si>
    <t>Nacalculatie efficiënte kosten gerealiseerde investeringen 2021 fase I in inkomsten 2023</t>
  </si>
  <si>
    <t>Berekening nacalculatie fase II</t>
  </si>
  <si>
    <t>Berekening verschil efficiënte kosten fase II bijschatten a.g.v. gerealiseerde investeringen 2021</t>
  </si>
  <si>
    <t xml:space="preserve">Verschil kapitaalkosten bijschatten fase II a.g.v. gerealiseerde investeringen 2021 </t>
  </si>
  <si>
    <t xml:space="preserve">Verschil operationele kosten bijschatten fase II a.g.v. gerealiseerde investeringen 2021 </t>
  </si>
  <si>
    <t>Nacalculatie efficiënte kosten fase II gerealiseerde investeringen met afschr. &gt; 10 jaar</t>
  </si>
  <si>
    <t>Nacalculatie efficiënte kosten gerealiseerde investeringen 2021 fase II in inkomsten 2023</t>
  </si>
  <si>
    <t>Toevoeging vermogenskosten RCR-investeringen 2023</t>
  </si>
  <si>
    <t>Toevoeging totale kosten RCR-investeringen 2023</t>
  </si>
  <si>
    <t>EUR, pp 2023</t>
  </si>
  <si>
    <t>Op dit tabblad staan per jaar de gegevens die de ACM gebruikt voor de berekening van de toegestane inkomsten van de netbeheerder van het net op zee in 2023. Bij elk gegeven is een bron aangegeven.</t>
  </si>
  <si>
    <t>Correctie toevoeging vermogenskosten RCR-investeringen voor het net op zee fase I 2021 in 2023</t>
  </si>
  <si>
    <t>Correctie toevoeging vermogenskosten RCR-investeringen voor het net op zee fase II 2021 in 2023</t>
  </si>
  <si>
    <t>1+rentepercentage van 2021 naar 2023</t>
  </si>
  <si>
    <t>Schatting algemene operationele kosten voor RCR-investeringen 2021</t>
  </si>
  <si>
    <t>Schatting algemene operationele kosten o.b.v. wettelijke formule 2021</t>
  </si>
  <si>
    <t>EUR, pp 2021</t>
  </si>
  <si>
    <t>Realisatie algemene operationele kosten 2021</t>
  </si>
  <si>
    <t>Correctie algemene operationele kosten 2021 in 2023</t>
  </si>
  <si>
    <t>Correctie vermogenskosten RCR-investeringen 2021 in 2023</t>
  </si>
  <si>
    <t>Totale inkomsten op basis van wettelijke formule 2023</t>
  </si>
  <si>
    <t>Totale inkomsten exclusief correcties 2023</t>
  </si>
  <si>
    <t>Totaal correcties 2023</t>
  </si>
  <si>
    <t>Totale inkomsten 2023</t>
  </si>
  <si>
    <t>Tabblad 4 - Totale inkomsten netbeheerder van het net op zee 2023</t>
  </si>
  <si>
    <t xml:space="preserve">Dit tabblad is een overzicht van de totale inkomsten 2023 van de netbeheerder van het net op zee, TenneT TSO B.V. De ACM bepaalt de totale inkomsten inclusief correcties in drie stappen:
1: de ACM berekent de totale inkomsten exclusief correcties;
2: de ACM bepaalt de correcties;
3: de ACM berekent de totale inkomsten inclusief correcties.
Hierbij wordt onderscheid gemaakt tussen de berekening van de totale inkomsten voor fase I en fase II van het net op zee. </t>
  </si>
  <si>
    <t>Rekenmodule RCR-investeringen NOZ TenneT 2023, Rekenmodule RCR-investeringen NOZ fase II TenneT 2023</t>
  </si>
  <si>
    <t>Deze rekenmodule wordt gebruikt bij het vaststellen van het Inkomstenbesluit TenneT 2023.</t>
  </si>
  <si>
    <t>Deze rekenmodule bevat alle gegevens die nodig zijn om de inkomsten voor het net op zee te berekenen voor het jaar 2023.</t>
  </si>
  <si>
    <t>[berekeningstabbladen]</t>
  </si>
  <si>
    <t>11. Nacalculatie bijschatten</t>
  </si>
  <si>
    <t>Hyperlink</t>
  </si>
  <si>
    <t>Uitspraak CBb d.d. 28-11-2019</t>
  </si>
  <si>
    <t>Rekenmodule RCR-investeringen NOZ fase I</t>
  </si>
  <si>
    <t>Rekenmodule RCR-investeringen NOZ fase I 2023</t>
  </si>
  <si>
    <t>Niet openbaar</t>
  </si>
  <si>
    <t>Rekenmodule RCR-investeringen NOZ fase II</t>
  </si>
  <si>
    <t>Rekenmodule RCR-investeringen NOZ fase II 2023</t>
  </si>
  <si>
    <t>X-factorberekening Netbeheerder van het Net op Zee TenneT 2022-2026</t>
  </si>
  <si>
    <t>Aangepaste X-factorberekening Netbeheerder van het Net op Zee TenneT 2022-2026 t.b.v. Inkomstenbesluit 2023</t>
  </si>
  <si>
    <t>Nacalculatie bijgeschatte investeringen afschrijvingstermijn &gt; 10 jaar</t>
  </si>
  <si>
    <t>Rekenmodule RCR-investeringen NOZ fase I, tab 4, cel H100</t>
  </si>
  <si>
    <t>Rekenmodule RCR-investeringen NOZ fase I, tab 4, cel H104</t>
  </si>
  <si>
    <t>Rekenmodule inkomstenbesluit TenneT 2021, tab 4, cel H26</t>
  </si>
  <si>
    <t>Rekenmodule RCR-investeringen NOZ fase I, tab 4, cel H107</t>
  </si>
  <si>
    <t xml:space="preserve">Op dit tabblad vult TenneT voor de RCR-investeringen de geschatte vermogenskosten (voor investeringen in aanbouw) en de geschatte totale kosten (voor investeringen in gebruik) in 2023 in. De omvang van deze kosten wordt berekend in aparte rekenmodules. </t>
  </si>
  <si>
    <t>Rekenmodule RCR-investeringen NOZ fase I, tab 4, cel H97; Rekenmodule RCR-investeringen NOZ fase II, tab 4 cel H37</t>
  </si>
  <si>
    <t>Rekenmodule RCR-investeringen NOZ fase II, tab 4, cel H41</t>
  </si>
  <si>
    <t>Invulmodule reguleringsdata 2021</t>
  </si>
  <si>
    <t>Invulmodule reguleringsdata 2021, tab 2A, cel N41+O41</t>
  </si>
  <si>
    <t>Invulmodule reguleringsdata 2021, tab 2A, cel P41+Q41</t>
  </si>
  <si>
    <t>4. Totale inkomsten 2023</t>
  </si>
  <si>
    <t xml:space="preserve">Op dit tabblad berekent de ACM de correctie algemene operationele kosten net op zee. Als gevolg van de uitspraak van het CBb d.d. 28-11-2019 calculeert de ACM alle algemene operationele kosten voor het net op zee na over de reguleringsperiode 2017-2021. Dit betekent dat de ACM in dit inkomstenbesluit een correctie voor 2021 opneemt.
</t>
  </si>
  <si>
    <t>Data ten behoeve van correcties van de inkoopkosten voor netverliezen</t>
  </si>
  <si>
    <t>Invulmodule reguleringsdata 2021, tab 2B, cel H97</t>
  </si>
  <si>
    <t>Invulmodule reguleringsdata 2021, tab 2B, cel H102</t>
  </si>
  <si>
    <t xml:space="preserve">Gerealiseerde inkoopkosten netverliezen nog niet ingebruikgenomen investeringen </t>
  </si>
  <si>
    <t>Hollandse Kust Zuid Alpha</t>
  </si>
  <si>
    <t>Hollandse Kust Zuid Beta</t>
  </si>
  <si>
    <t>Correctie inkoopkosten netverliezen nog niet ingebruikgenomen investeringen 2021 in 2023</t>
  </si>
  <si>
    <t>12. Correctie netverliezen</t>
  </si>
  <si>
    <t>Inkoopkosten netverliezen van nog niet ingebruikgenomen investeringen</t>
  </si>
  <si>
    <t>Tabblad 12 - Correctie netverliezen vóór IBN</t>
  </si>
  <si>
    <t>Op dit tabblad berekent de ACM de correctie voor de inkoopkosten voor de netverliezen die TenneT realiseert bij de nog niet in gebruik genomen investeringen. Deze inkoopkosten voor netverliezen komen niet in aanmerking voor vergoeding middels de T-0 systematiek. Bij het vaststellen van het Gewijzigd Methodebesluit Netbeheerder van het Net op Zee TenneT 2017-2021 ging de ACM er achteraf bezien ten onrechte van uit dat de netbeheerder van het net op zee uitsluitend te maken heeft met inkoopkosten energie en vermogen die ontstaan door ingebruikname van RCR-investeringen (zie randnummers 208j t/m 208k). Dit is niet het geval. De ACM berekent op dit tabblad de correctie voor de inkoopkosten netverliezen die ontstaan bij nog niet in gebruik genomen investeringen.</t>
  </si>
  <si>
    <t>Aangepaste X-factorberekening Netbeheerder van het Net op Zee TenneT 2022-2026 t.b.v. Inkomstenbesluit 2023, tab 1, cellen H29:I29</t>
  </si>
  <si>
    <t>Aangepaste X-factorberekening Netbeheerder van het Net op Zee TenneT 2022-2026 t.b.v. Inkomstenbesluit 2023, tab 1, cellen H30:I30</t>
  </si>
  <si>
    <t>Aangepaste X-factorberekening Netbeheerder van het Net op Zee TenneT 2022-2026 t.b.v. Inkomstenbesluit 2023, tab 1, cellen H33:I33</t>
  </si>
  <si>
    <t>Aangepaste X-factorberekening Netbeheerder van het Net op Zee TenneT 2022-2026 t.b.v. Inkomstenbesluit 2023, tab 1, cellen H34:I34</t>
  </si>
  <si>
    <t>Toevoeging kapitaalkosten ARO's</t>
  </si>
  <si>
    <t>Toevoeging kapitaalkosten ARO's vanaf 2022 a.g.v. actualisatie ARO's 2021</t>
  </si>
  <si>
    <t>Rekenmodule RCR-investeringen NOZ fase I, tab 4, cel H110</t>
  </si>
  <si>
    <t>Toevoeging als bedoeld in artikel 42d, eerste lid, aanhef en onder e van de E-wet</t>
  </si>
  <si>
    <t>Toevoeging kapitaalkosten ARO's voor het net op zee fase I vanaf 2022 a.g.v. actualisatie ARO's 2021</t>
  </si>
  <si>
    <t>Data ten behoeve van correcties en toevoegingen RCR-investeringen</t>
  </si>
  <si>
    <t>Inkomstenbesluit TenneT 2023</t>
  </si>
  <si>
    <t>2020 t/m 2023: CBS Statline</t>
  </si>
  <si>
    <t>Rekenmodule inkomstenvoorstel TenneT 2023</t>
  </si>
  <si>
    <t>Publicatie? (ja/nee)</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</si>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</sst>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64" formatCode="0.0%"/>
    <numFmt numFmtId="165" formatCode="_ * #,##0_ ;_ * \-#,##0_ ;_ * &quot;-&quot;??_ ;_ @_ "/>
    <numFmt numFmtId="166" formatCode="#,##0_ ;\-#,##0\ "/>
    <numFmt numFmtId="167" formatCode="_ * #,##0.000_ ;_ * \-#,##0.000_ ;_ * &quot;-&quot;_ ;_ @_ "/>
    <numFmt numFmtId="168" formatCode="_ * #,##0.000_ ;_ * \-#,##0.000_ ;_ * &quot;-&quot;???_ ;_ @_ "/>
  </numFmts>
  <fonts count="29"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indexed="8"/>
      <name val="Arial"/>
      <family val="2"/>
    </font>
    <font>
      <sz val="8"/>
      <color indexed="81"/>
      <name val="Tahoma"/>
      <family val="2"/>
    </font>
    <font>
      <b/>
      <sz val="15"/>
      <color theme="3"/>
      <name val="Arial"/>
      <family val="2"/>
    </font>
    <font>
      <b/>
      <sz val="13"/>
      <color theme="3"/>
      <name val="Arial"/>
      <family val="2"/>
    </font>
    <font>
      <b/>
      <sz val="11"/>
      <color theme="3"/>
      <name val="Arial"/>
      <family val="2"/>
    </font>
    <font>
      <i/>
      <sz val="10"/>
      <color rgb="FF7F7F7F"/>
      <name val="Arial"/>
      <family val="2"/>
    </font>
    <font>
      <sz val="8"/>
      <name val="Calibri"/>
      <family val="2"/>
      <scheme val="minor"/>
    </font>
    <font>
      <u/>
      <sz val="11"/>
      <color theme="10"/>
      <name val="Calibri"/>
      <family val="2"/>
      <scheme val="minor"/>
    </font>
    <font>
      <u/>
      <sz val="10"/>
      <color theme="10"/>
      <name val="Arial"/>
      <family val="2"/>
    </font>
    <font>
      <sz val="9.5"/>
      <color theme="1"/>
      <name val="Arial"/>
      <family val="2"/>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0"/>
        <bgColor indexed="64"/>
      </patternFill>
    </fill>
    <fill>
      <patternFill patternType="solid">
        <fgColor rgb="FF99FF99"/>
        <bgColor indexed="64"/>
      </patternFill>
    </fill>
    <fill>
      <patternFill patternType="solid">
        <fgColor rgb="FFE1FFE1"/>
        <bgColor indexed="64"/>
      </patternFill>
    </fill>
    <fill>
      <patternFill patternType="solid">
        <fgColor theme="0" tint="-0.14996795556505021"/>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37">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alignment vertical="top"/>
    </xf>
    <xf numFmtId="49" fontId="8" fillId="5" borderId="1">
      <alignment vertical="top"/>
    </xf>
    <xf numFmtId="49" fontId="5" fillId="17" borderId="1">
      <alignment vertical="top"/>
    </xf>
    <xf numFmtId="49" fontId="5" fillId="0" borderId="0">
      <alignment vertical="top"/>
    </xf>
    <xf numFmtId="49" fontId="10" fillId="0" borderId="0">
      <alignment vertical="top"/>
    </xf>
    <xf numFmtId="49" fontId="9" fillId="0" borderId="0">
      <alignment vertical="top"/>
    </xf>
    <xf numFmtId="0" fontId="15" fillId="13" borderId="3" applyNumberFormat="0" applyAlignment="0" applyProtection="0"/>
    <xf numFmtId="0" fontId="16" fillId="14" borderId="4" applyNumberFormat="0" applyAlignment="0" applyProtection="0"/>
    <xf numFmtId="0" fontId="17" fillId="14" borderId="3" applyNumberFormat="0" applyAlignment="0" applyProtection="0"/>
    <xf numFmtId="0" fontId="18" fillId="0" borderId="5" applyNumberFormat="0" applyFill="0" applyAlignment="0" applyProtection="0"/>
    <xf numFmtId="0" fontId="12" fillId="15" borderId="6" applyNumberFormat="0" applyAlignment="0" applyProtection="0"/>
    <xf numFmtId="0" fontId="14" fillId="16" borderId="7" applyNumberFormat="0" applyFont="0" applyAlignment="0" applyProtection="0"/>
    <xf numFmtId="9" fontId="14" fillId="0" borderId="0" applyFont="0" applyFill="0" applyBorder="0" applyAlignment="0" applyProtection="0"/>
    <xf numFmtId="43" fontId="14" fillId="0" borderId="0" applyFont="0" applyFill="0" applyBorder="0" applyAlignment="0" applyProtection="0"/>
    <xf numFmtId="0" fontId="2" fillId="3" borderId="0" applyNumberFormat="0" applyBorder="0" applyAlignment="0" applyProtection="0"/>
    <xf numFmtId="0" fontId="15" fillId="13" borderId="3" applyNumberFormat="0" applyAlignment="0" applyProtection="0"/>
    <xf numFmtId="0" fontId="16" fillId="14" borderId="4" applyNumberFormat="0" applyAlignment="0" applyProtection="0"/>
    <xf numFmtId="0" fontId="12" fillId="15" borderId="6" applyNumberFormat="0" applyAlignment="0" applyProtection="0"/>
    <xf numFmtId="0" fontId="14" fillId="16" borderId="7" applyNumberFormat="0" applyFont="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41" fontId="4" fillId="20" borderId="0">
      <alignment vertical="top"/>
    </xf>
    <xf numFmtId="41" fontId="4" fillId="11" borderId="0">
      <alignment vertical="top"/>
    </xf>
    <xf numFmtId="41" fontId="4" fillId="9" borderId="0">
      <alignment vertical="top"/>
    </xf>
    <xf numFmtId="41" fontId="4" fillId="10" borderId="0">
      <alignment vertical="top"/>
    </xf>
    <xf numFmtId="43" fontId="4" fillId="21" borderId="0" applyNumberFormat="0">
      <alignment vertical="top"/>
    </xf>
    <xf numFmtId="41" fontId="4" fillId="8" borderId="0">
      <alignment vertical="top"/>
    </xf>
    <xf numFmtId="41" fontId="4" fillId="7" borderId="0">
      <alignment vertical="top"/>
    </xf>
    <xf numFmtId="41" fontId="4" fillId="19" borderId="0">
      <alignment vertical="top"/>
    </xf>
    <xf numFmtId="0" fontId="26" fillId="0" borderId="0" applyNumberFormat="0" applyFill="0" applyBorder="0" applyAlignment="0" applyProtection="0"/>
  </cellStyleXfs>
  <cellXfs count="125">
    <xf numFmtId="0" fontId="0" fillId="0" borderId="0" xfId="0"/>
    <xf numFmtId="0" fontId="0" fillId="0" borderId="8" xfId="0" applyBorder="1"/>
    <xf numFmtId="0" fontId="0" fillId="0" borderId="10" xfId="0" applyBorder="1"/>
    <xf numFmtId="0" fontId="0" fillId="0" borderId="11" xfId="0" applyBorder="1"/>
    <xf numFmtId="0" fontId="0" fillId="0" borderId="14" xfId="0" applyBorder="1"/>
    <xf numFmtId="0" fontId="4" fillId="0" borderId="0" xfId="4" applyBorder="1" applyAlignment="1">
      <alignment horizontal="left" vertical="top" wrapText="1"/>
    </xf>
    <xf numFmtId="0" fontId="4" fillId="0" borderId="0" xfId="4" applyBorder="1">
      <alignment vertical="top"/>
    </xf>
    <xf numFmtId="0" fontId="0" fillId="0" borderId="9" xfId="0" applyBorder="1"/>
    <xf numFmtId="0" fontId="5" fillId="0" borderId="0" xfId="4" applyFont="1">
      <alignment vertical="top"/>
    </xf>
    <xf numFmtId="0" fontId="4" fillId="0" borderId="0" xfId="4">
      <alignment vertical="top"/>
    </xf>
    <xf numFmtId="0" fontId="6" fillId="0" borderId="0" xfId="4" applyFont="1">
      <alignment vertical="top"/>
    </xf>
    <xf numFmtId="0" fontId="10" fillId="0" borderId="0" xfId="4" applyFont="1">
      <alignment vertical="top"/>
    </xf>
    <xf numFmtId="0" fontId="4" fillId="0" borderId="2" xfId="4" applyBorder="1">
      <alignment vertical="top"/>
    </xf>
    <xf numFmtId="49" fontId="5" fillId="17" borderId="1" xfId="6">
      <alignment vertical="top"/>
    </xf>
    <xf numFmtId="0" fontId="4" fillId="0" borderId="0" xfId="4" applyFill="1">
      <alignment vertical="top"/>
    </xf>
    <xf numFmtId="0" fontId="6" fillId="0" borderId="2" xfId="4" applyFont="1" applyBorder="1" applyAlignment="1">
      <alignment horizontal="left" vertical="top" wrapText="1"/>
    </xf>
    <xf numFmtId="0" fontId="4" fillId="0" borderId="2" xfId="4" applyBorder="1" applyAlignment="1">
      <alignment horizontal="left" vertical="top" wrapText="1"/>
    </xf>
    <xf numFmtId="0" fontId="8" fillId="5" borderId="1" xfId="4" applyFont="1" applyFill="1" applyBorder="1">
      <alignment vertical="top"/>
    </xf>
    <xf numFmtId="0" fontId="7" fillId="5" borderId="1" xfId="4" applyFont="1" applyFill="1" applyBorder="1">
      <alignment vertical="top"/>
    </xf>
    <xf numFmtId="0" fontId="10" fillId="0" borderId="0" xfId="4" applyFont="1" applyFill="1">
      <alignment vertical="top"/>
    </xf>
    <xf numFmtId="0" fontId="4" fillId="6" borderId="0" xfId="4" applyFill="1">
      <alignment vertical="top"/>
    </xf>
    <xf numFmtId="1" fontId="4" fillId="0" borderId="0" xfId="4" applyNumberFormat="1" applyFill="1">
      <alignment vertical="top"/>
    </xf>
    <xf numFmtId="1" fontId="9" fillId="0" borderId="0" xfId="4" applyNumberFormat="1" applyFont="1" applyFill="1">
      <alignment vertical="top"/>
    </xf>
    <xf numFmtId="0" fontId="11" fillId="0" borderId="0" xfId="4" applyFont="1" applyFill="1">
      <alignment vertical="top"/>
    </xf>
    <xf numFmtId="0" fontId="8" fillId="5" borderId="1" xfId="5" applyNumberFormat="1">
      <alignment vertical="top"/>
    </xf>
    <xf numFmtId="0" fontId="13" fillId="0" borderId="0" xfId="4" applyFont="1">
      <alignment vertical="top"/>
    </xf>
    <xf numFmtId="0" fontId="4" fillId="12" borderId="0" xfId="4" applyFill="1">
      <alignment vertical="top"/>
    </xf>
    <xf numFmtId="0" fontId="4" fillId="0" borderId="0" xfId="4" applyFont="1">
      <alignment vertical="top"/>
    </xf>
    <xf numFmtId="49" fontId="4" fillId="17" borderId="2" xfId="6" applyFont="1" applyBorder="1">
      <alignment vertical="top"/>
    </xf>
    <xf numFmtId="3" fontId="19" fillId="0" borderId="0" xfId="0" applyNumberFormat="1" applyFont="1" applyFill="1" applyBorder="1" applyAlignment="1" applyProtection="1">
      <protection locked="0"/>
    </xf>
    <xf numFmtId="3" fontId="4" fillId="0" borderId="0" xfId="4" applyNumberFormat="1">
      <alignment vertical="top"/>
    </xf>
    <xf numFmtId="0" fontId="0" fillId="0" borderId="0" xfId="0"/>
    <xf numFmtId="0" fontId="4" fillId="0" borderId="0" xfId="0" applyFont="1"/>
    <xf numFmtId="0" fontId="5" fillId="17" borderId="1" xfId="6" applyNumberFormat="1" applyAlignment="1">
      <alignment horizontal="left" vertical="top"/>
    </xf>
    <xf numFmtId="49" fontId="10" fillId="17" borderId="1" xfId="6" applyFont="1">
      <alignment vertical="top"/>
    </xf>
    <xf numFmtId="164" fontId="4" fillId="0" borderId="0" xfId="16" applyNumberFormat="1" applyFont="1" applyFill="1" applyAlignment="1">
      <alignment vertical="top"/>
    </xf>
    <xf numFmtId="166" fontId="0" fillId="0" borderId="0" xfId="0" applyNumberFormat="1" applyFill="1"/>
    <xf numFmtId="49" fontId="10" fillId="0" borderId="0" xfId="8">
      <alignment vertical="top"/>
    </xf>
    <xf numFmtId="0" fontId="4" fillId="0" borderId="0" xfId="4">
      <alignment vertical="top"/>
    </xf>
    <xf numFmtId="49" fontId="5" fillId="17" borderId="1" xfId="6">
      <alignment vertical="top"/>
    </xf>
    <xf numFmtId="49" fontId="10" fillId="0" borderId="0" xfId="8">
      <alignment vertical="top"/>
    </xf>
    <xf numFmtId="49" fontId="4" fillId="0" borderId="0" xfId="8" applyFont="1">
      <alignment vertical="top"/>
    </xf>
    <xf numFmtId="0" fontId="4" fillId="0" borderId="0" xfId="4">
      <alignment vertical="top"/>
    </xf>
    <xf numFmtId="0" fontId="4" fillId="0" borderId="0" xfId="4">
      <alignment vertical="top"/>
    </xf>
    <xf numFmtId="0" fontId="4" fillId="0" borderId="0" xfId="4">
      <alignment vertical="top"/>
    </xf>
    <xf numFmtId="49" fontId="5" fillId="0" borderId="0" xfId="7">
      <alignment vertical="top"/>
    </xf>
    <xf numFmtId="49" fontId="9" fillId="0" borderId="0" xfId="9">
      <alignment vertical="top"/>
    </xf>
    <xf numFmtId="49" fontId="4" fillId="17" borderId="0" xfId="6" applyFont="1" applyBorder="1">
      <alignment vertical="top"/>
    </xf>
    <xf numFmtId="0" fontId="4" fillId="0" borderId="0" xfId="4">
      <alignment vertical="top"/>
    </xf>
    <xf numFmtId="0" fontId="4" fillId="0" borderId="0" xfId="4">
      <alignment vertical="top"/>
    </xf>
    <xf numFmtId="165" fontId="0" fillId="0" borderId="0" xfId="0" applyNumberFormat="1" applyFill="1"/>
    <xf numFmtId="165" fontId="0" fillId="0" borderId="0" xfId="0" applyNumberFormat="1" applyFill="1"/>
    <xf numFmtId="0" fontId="4" fillId="0" borderId="0" xfId="4">
      <alignment vertical="top"/>
    </xf>
    <xf numFmtId="0" fontId="4" fillId="0" borderId="0" xfId="4">
      <alignment vertical="top"/>
    </xf>
    <xf numFmtId="0" fontId="4" fillId="18" borderId="0" xfId="4" applyFill="1">
      <alignment vertical="top"/>
    </xf>
    <xf numFmtId="0" fontId="13" fillId="0" borderId="0" xfId="4" applyFont="1" applyAlignment="1">
      <alignment horizontal="left" vertical="top" wrapText="1"/>
    </xf>
    <xf numFmtId="0" fontId="13" fillId="0" borderId="0" xfId="4" applyFont="1" applyAlignment="1">
      <alignment vertical="top" wrapText="1"/>
    </xf>
    <xf numFmtId="0" fontId="5" fillId="0" borderId="0" xfId="4" applyFont="1">
      <alignment vertical="top"/>
    </xf>
    <xf numFmtId="0" fontId="4" fillId="0" borderId="0" xfId="4">
      <alignment vertical="top"/>
    </xf>
    <xf numFmtId="0" fontId="4" fillId="0" borderId="0" xfId="4" applyFont="1">
      <alignment vertical="top"/>
    </xf>
    <xf numFmtId="0" fontId="4" fillId="0" borderId="0" xfId="4" applyFill="1">
      <alignment vertical="top"/>
    </xf>
    <xf numFmtId="10" fontId="4" fillId="0" borderId="0" xfId="4" applyNumberFormat="1">
      <alignment vertical="top"/>
    </xf>
    <xf numFmtId="10" fontId="4" fillId="6" borderId="0" xfId="4" applyNumberFormat="1" applyFill="1">
      <alignment vertical="top"/>
    </xf>
    <xf numFmtId="0" fontId="4" fillId="18" borderId="0" xfId="4" applyFill="1">
      <alignment vertical="top"/>
    </xf>
    <xf numFmtId="0" fontId="4" fillId="0" borderId="0" xfId="4">
      <alignment vertical="top"/>
    </xf>
    <xf numFmtId="0" fontId="4" fillId="0" borderId="0" xfId="4">
      <alignment vertical="top"/>
    </xf>
    <xf numFmtId="0" fontId="4" fillId="0" borderId="0" xfId="4">
      <alignment vertical="top"/>
    </xf>
    <xf numFmtId="3" fontId="11" fillId="0" borderId="0" xfId="17" applyNumberFormat="1" applyFont="1" applyFill="1" applyAlignment="1">
      <alignment vertical="top"/>
    </xf>
    <xf numFmtId="0" fontId="4" fillId="0" borderId="0" xfId="4">
      <alignment vertical="top"/>
    </xf>
    <xf numFmtId="0" fontId="4" fillId="0" borderId="0" xfId="4">
      <alignment vertical="top"/>
    </xf>
    <xf numFmtId="0" fontId="4" fillId="0" borderId="0" xfId="4">
      <alignment vertical="top"/>
    </xf>
    <xf numFmtId="0" fontId="4" fillId="0" borderId="0" xfId="4" applyAlignment="1">
      <alignment vertical="top"/>
    </xf>
    <xf numFmtId="41" fontId="4" fillId="0" borderId="0" xfId="4" applyNumberFormat="1">
      <alignment vertical="top"/>
    </xf>
    <xf numFmtId="0" fontId="4" fillId="0" borderId="0" xfId="4">
      <alignment vertical="top"/>
    </xf>
    <xf numFmtId="0" fontId="4" fillId="0" borderId="0" xfId="4">
      <alignment vertical="top"/>
    </xf>
    <xf numFmtId="0" fontId="4" fillId="0" borderId="0" xfId="4" quotePrefix="1">
      <alignment vertical="top"/>
    </xf>
    <xf numFmtId="0" fontId="4" fillId="0" borderId="0" xfId="4">
      <alignment vertical="top"/>
    </xf>
    <xf numFmtId="0" fontId="4" fillId="0" borderId="0" xfId="4" applyAlignment="1">
      <alignment vertical="top" wrapText="1"/>
    </xf>
    <xf numFmtId="0" fontId="4" fillId="0" borderId="0" xfId="4">
      <alignment vertical="top"/>
    </xf>
    <xf numFmtId="49" fontId="8" fillId="5" borderId="1" xfId="5">
      <alignment vertical="top"/>
    </xf>
    <xf numFmtId="0" fontId="0" fillId="0" borderId="0" xfId="0"/>
    <xf numFmtId="41" fontId="4" fillId="20" borderId="0" xfId="28">
      <alignment vertical="top"/>
    </xf>
    <xf numFmtId="49" fontId="12" fillId="5" borderId="2" xfId="5" applyFont="1" applyBorder="1">
      <alignment vertical="top"/>
    </xf>
    <xf numFmtId="41" fontId="4" fillId="20" borderId="2" xfId="28" applyBorder="1">
      <alignment vertical="top"/>
    </xf>
    <xf numFmtId="41" fontId="4" fillId="11" borderId="0" xfId="29">
      <alignment vertical="top"/>
    </xf>
    <xf numFmtId="41" fontId="4" fillId="9" borderId="0" xfId="30">
      <alignment vertical="top"/>
    </xf>
    <xf numFmtId="41" fontId="4" fillId="10" borderId="0" xfId="31">
      <alignment vertical="top"/>
    </xf>
    <xf numFmtId="41" fontId="4" fillId="8" borderId="0" xfId="33">
      <alignment vertical="top"/>
    </xf>
    <xf numFmtId="41" fontId="4" fillId="7" borderId="0" xfId="34">
      <alignment vertical="top"/>
    </xf>
    <xf numFmtId="41" fontId="4" fillId="19" borderId="0" xfId="35">
      <alignment vertical="top"/>
    </xf>
    <xf numFmtId="49" fontId="5" fillId="0" borderId="0" xfId="7" applyAlignment="1">
      <alignment horizontal="center" vertical="top"/>
    </xf>
    <xf numFmtId="0" fontId="0" fillId="0" borderId="12" xfId="0" applyBorder="1"/>
    <xf numFmtId="0" fontId="0" fillId="0" borderId="13" xfId="0" applyBorder="1"/>
    <xf numFmtId="0" fontId="0" fillId="0" borderId="15" xfId="0" applyBorder="1"/>
    <xf numFmtId="0" fontId="4" fillId="0" borderId="0" xfId="4" applyFont="1" applyAlignment="1">
      <alignment vertical="top" wrapText="1"/>
    </xf>
    <xf numFmtId="164" fontId="4" fillId="20" borderId="0" xfId="28" applyNumberFormat="1">
      <alignment vertical="top"/>
    </xf>
    <xf numFmtId="10" fontId="4" fillId="20" borderId="0" xfId="28" applyNumberFormat="1">
      <alignment vertical="top"/>
    </xf>
    <xf numFmtId="10" fontId="4" fillId="8" borderId="0" xfId="33" applyNumberFormat="1">
      <alignment vertical="top"/>
    </xf>
    <xf numFmtId="10" fontId="4" fillId="11" borderId="0" xfId="29" applyNumberFormat="1">
      <alignment vertical="top"/>
    </xf>
    <xf numFmtId="168" fontId="4" fillId="9" borderId="0" xfId="30" applyNumberFormat="1">
      <alignment vertical="top"/>
    </xf>
    <xf numFmtId="10" fontId="4" fillId="9" borderId="0" xfId="30" applyNumberFormat="1">
      <alignment vertical="top"/>
    </xf>
    <xf numFmtId="0" fontId="5" fillId="0" borderId="0" xfId="4" applyFont="1" applyAlignment="1">
      <alignment vertical="top" wrapText="1"/>
    </xf>
    <xf numFmtId="164" fontId="4" fillId="11" borderId="0" xfId="29" applyNumberFormat="1">
      <alignment vertical="top"/>
    </xf>
    <xf numFmtId="167" fontId="4" fillId="11" borderId="0" xfId="29" applyNumberFormat="1">
      <alignment vertical="top"/>
    </xf>
    <xf numFmtId="168" fontId="4" fillId="11" borderId="0" xfId="29" applyNumberFormat="1">
      <alignment vertical="top"/>
    </xf>
    <xf numFmtId="0" fontId="4" fillId="0" borderId="8" xfId="4" applyBorder="1">
      <alignment vertical="top"/>
    </xf>
    <xf numFmtId="0" fontId="4" fillId="0" borderId="9" xfId="4" applyBorder="1">
      <alignment vertical="top"/>
    </xf>
    <xf numFmtId="0" fontId="4" fillId="0" borderId="10" xfId="4" applyBorder="1">
      <alignment vertical="top"/>
    </xf>
    <xf numFmtId="0" fontId="4" fillId="0" borderId="11" xfId="4" applyBorder="1">
      <alignment vertical="top"/>
    </xf>
    <xf numFmtId="41" fontId="4" fillId="20" borderId="0" xfId="28" applyAlignment="1">
      <alignment horizontal="center" vertical="top"/>
    </xf>
    <xf numFmtId="0" fontId="4" fillId="0" borderId="12" xfId="4" applyBorder="1">
      <alignment vertical="top"/>
    </xf>
    <xf numFmtId="41" fontId="9" fillId="9" borderId="0" xfId="30" applyFont="1" applyAlignment="1">
      <alignment horizontal="center" vertical="top"/>
    </xf>
    <xf numFmtId="0" fontId="4" fillId="0" borderId="13" xfId="4" applyBorder="1">
      <alignment vertical="top"/>
    </xf>
    <xf numFmtId="0" fontId="4" fillId="0" borderId="14" xfId="4" applyBorder="1">
      <alignment vertical="top"/>
    </xf>
    <xf numFmtId="0" fontId="4" fillId="0" borderId="15" xfId="4" applyBorder="1">
      <alignment vertical="top"/>
    </xf>
    <xf numFmtId="41" fontId="4" fillId="9" borderId="0" xfId="30" applyAlignment="1">
      <alignment horizontal="center" vertical="top"/>
    </xf>
    <xf numFmtId="41" fontId="4" fillId="10" borderId="0" xfId="31" applyAlignment="1">
      <alignment horizontal="center" vertical="top"/>
    </xf>
    <xf numFmtId="0" fontId="27" fillId="0" borderId="2" xfId="36" applyFont="1" applyBorder="1" applyAlignment="1">
      <alignment vertical="top"/>
    </xf>
    <xf numFmtId="0" fontId="28" fillId="0" borderId="2" xfId="0" applyFont="1" applyBorder="1" applyAlignment="1">
      <alignment vertical="center"/>
    </xf>
    <xf numFmtId="0" fontId="28" fillId="0" borderId="0" xfId="0" applyFont="1" applyAlignment="1">
      <alignment vertical="center"/>
    </xf>
    <xf numFmtId="10" fontId="4" fillId="20" borderId="0" xfId="16" applyNumberFormat="1" applyFont="1" applyFill="1" applyAlignment="1">
      <alignment vertical="top"/>
    </xf>
    <xf numFmtId="41" fontId="4" fillId="21" borderId="0" xfId="32" applyNumberFormat="1">
      <alignment vertical="top"/>
    </xf>
    <xf numFmtId="15" fontId="4" fillId="0" borderId="2" xfId="4" applyNumberFormat="1" applyFill="1" applyBorder="1" applyAlignment="1">
      <alignment horizontal="left" vertical="top" wrapText="1"/>
    </xf>
    <xf numFmtId="0" fontId="4" fillId="0" borderId="0" xfId="4" applyFont="1" applyAlignment="1">
      <alignment horizontal="left" vertical="top" wrapText="1"/>
    </xf>
    <xf numFmtId="0" fontId="4" fillId="0" borderId="0" xfId="4" applyAlignment="1">
      <alignment horizontal="left" vertical="top" wrapText="1"/>
    </xf>
  </cellXfs>
  <cellStyles count="37">
    <cellStyle name="_kop1 Bladtitel" xfId="5" xr:uid="{00000000-0005-0000-0000-000001000000}"/>
    <cellStyle name="_kop2 Bloktitel" xfId="6" xr:uid="{00000000-0005-0000-0000-000002000000}"/>
    <cellStyle name="_kop3 Subkop" xfId="7" xr:uid="{00000000-0005-0000-0000-000003000000}"/>
    <cellStyle name="Bad" xfId="18" hidden="1" xr:uid="{00000000-0005-0000-0000-000004000000}"/>
    <cellStyle name="Berekening" xfId="12" builtinId="22" hidden="1"/>
    <cellStyle name="Cel (tussen)resultaat" xfId="31" xr:uid="{345A4045-E60E-4133-9E9E-63578FB86D81}"/>
    <cellStyle name="Cel Berekening" xfId="30" xr:uid="{769DB5F7-FE8A-4298-BE3E-D40C1C998853}"/>
    <cellStyle name="Cel Bijzonderheid" xfId="33" xr:uid="{BF953E95-6A2F-41F1-934E-D2B920A2A381}"/>
    <cellStyle name="Cel Dataverzoek" xfId="35" xr:uid="{36385A59-5128-4031-963C-CA1838E42CC4}"/>
    <cellStyle name="Cel Input" xfId="28" xr:uid="{95300006-1290-491D-907C-5ED4B248E1A3}"/>
    <cellStyle name="Cel n.v.t. (leeg)" xfId="32" xr:uid="{B5933555-6ED6-4346-AC53-F70DA50C011A}"/>
    <cellStyle name="Cel PM extern" xfId="34" xr:uid="{47B2E52A-414C-4F1A-BAAC-BCA475FB06A9}"/>
    <cellStyle name="Cel Verwijzing" xfId="29" xr:uid="{FE69BC37-1EF9-43E8-AE71-B78A0E65379F}"/>
    <cellStyle name="Check Cell" xfId="21" hidden="1" xr:uid="{00000000-0005-0000-0000-00000D000000}"/>
    <cellStyle name="Controlecel" xfId="14" builtinId="23" hidden="1"/>
    <cellStyle name="Explanatory Text" xfId="27" hidden="1" xr:uid="{00000000-0005-0000-0000-00000F000000}"/>
    <cellStyle name="Gekoppelde cel" xfId="13" builtinId="24" hidden="1"/>
    <cellStyle name="Goed" xfId="1" builtinId="26" hidden="1"/>
    <cellStyle name="Heading 1" xfId="23" hidden="1" xr:uid="{00000000-0005-0000-0000-000012000000}"/>
    <cellStyle name="Heading 2" xfId="24" hidden="1" xr:uid="{00000000-0005-0000-0000-000013000000}"/>
    <cellStyle name="Heading 3" xfId="25" hidden="1" xr:uid="{00000000-0005-0000-0000-000014000000}"/>
    <cellStyle name="Heading 4" xfId="26" hidden="1" xr:uid="{00000000-0005-0000-0000-000015000000}"/>
    <cellStyle name="Hyperlink" xfId="36" builtinId="8"/>
    <cellStyle name="Input" xfId="19" hidden="1" xr:uid="{00000000-0005-0000-0000-000017000000}"/>
    <cellStyle name="Invoer" xfId="10" builtinId="20" hidden="1"/>
    <cellStyle name="Komma" xfId="17" builtinId="3"/>
    <cellStyle name="Neutraal" xfId="3" builtinId="28" hidden="1"/>
    <cellStyle name="Note" xfId="22" hidden="1" xr:uid="{00000000-0005-0000-0000-00001B000000}"/>
    <cellStyle name="Notitie" xfId="15" builtinId="10" hidden="1"/>
    <cellStyle name="Ongeldig" xfId="2" builtinId="27" hidden="1"/>
    <cellStyle name="Opm. INTERN" xfId="8" xr:uid="{00000000-0005-0000-0000-00001E000000}"/>
    <cellStyle name="Output" xfId="20" hidden="1" xr:uid="{00000000-0005-0000-0000-00001F000000}"/>
    <cellStyle name="Procent" xfId="16" builtinId="5"/>
    <cellStyle name="Standaard" xfId="0" builtinId="0"/>
    <cellStyle name="Standaard ACM-DE" xfId="4" xr:uid="{00000000-0005-0000-0000-000023000000}"/>
    <cellStyle name="Toelichting" xfId="9" xr:uid="{00000000-0005-0000-0000-000025000000}"/>
    <cellStyle name="Uitvoer" xfId="11" builtinId="21" hidden="1"/>
  </cellStyles>
  <dxfs count="0"/>
  <tableStyles count="0" defaultTableStyle="TableStyleMedium2" defaultPivotStyle="PivotStyleLight16"/>
  <colors>
    <mruColors>
      <color rgb="FFE1FFE1"/>
      <color rgb="FFCCFFCC"/>
      <color rgb="FF66FF66"/>
      <color rgb="FFFFFFCC"/>
      <color rgb="FF5F1F7A"/>
      <color rgb="FFFFCC99"/>
      <color rgb="FFFF99FF"/>
      <color rgb="FFCCFFFF"/>
      <color rgb="FFCCC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78442</xdr:rowOff>
    </xdr:from>
    <xdr:to>
      <xdr:col>5</xdr:col>
      <xdr:colOff>360000</xdr:colOff>
      <xdr:row>20</xdr:row>
      <xdr:rowOff>56869</xdr:rowOff>
    </xdr:to>
    <xdr:cxnSp macro="">
      <xdr:nvCxnSpPr>
        <xdr:cNvPr id="13" name="Rechte verbindingslijn met pijl 12">
          <a:extLst>
            <a:ext uri="{FF2B5EF4-FFF2-40B4-BE49-F238E27FC236}">
              <a16:creationId xmlns:a16="http://schemas.microsoft.com/office/drawing/2014/main" id="{709E4B67-178F-456A-AB0D-8425E4D050DD}"/>
            </a:ext>
          </a:extLst>
        </xdr:cNvPr>
        <xdr:cNvCxnSpPr/>
      </xdr:nvCxnSpPr>
      <xdr:spPr>
        <a:xfrm>
          <a:off x="4171950" y="2821642"/>
          <a:ext cx="360000" cy="74042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16</xdr:row>
      <xdr:rowOff>78441</xdr:rowOff>
    </xdr:from>
    <xdr:to>
      <xdr:col>9</xdr:col>
      <xdr:colOff>341735</xdr:colOff>
      <xdr:row>16</xdr:row>
      <xdr:rowOff>78441</xdr:rowOff>
    </xdr:to>
    <xdr:cxnSp macro="">
      <xdr:nvCxnSpPr>
        <xdr:cNvPr id="14" name="Rechte verbindingslijn met pijl 13">
          <a:extLst>
            <a:ext uri="{FF2B5EF4-FFF2-40B4-BE49-F238E27FC236}">
              <a16:creationId xmlns:a16="http://schemas.microsoft.com/office/drawing/2014/main" id="{72F654F4-A5C8-4378-BF2C-446B4B1C10AD}"/>
            </a:ext>
          </a:extLst>
        </xdr:cNvPr>
        <xdr:cNvCxnSpPr/>
      </xdr:nvCxnSpPr>
      <xdr:spPr>
        <a:xfrm>
          <a:off x="4171950" y="2821641"/>
          <a:ext cx="313256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134471</xdr:rowOff>
    </xdr:from>
    <xdr:to>
      <xdr:col>9</xdr:col>
      <xdr:colOff>360000</xdr:colOff>
      <xdr:row>20</xdr:row>
      <xdr:rowOff>112899</xdr:rowOff>
    </xdr:to>
    <xdr:cxnSp macro="">
      <xdr:nvCxnSpPr>
        <xdr:cNvPr id="15" name="Rechte verbindingslijn met pijl 14">
          <a:extLst>
            <a:ext uri="{FF2B5EF4-FFF2-40B4-BE49-F238E27FC236}">
              <a16:creationId xmlns:a16="http://schemas.microsoft.com/office/drawing/2014/main" id="{330C53C5-9D7E-42B0-B5C6-7A2F7B1523DE}"/>
            </a:ext>
          </a:extLst>
        </xdr:cNvPr>
        <xdr:cNvCxnSpPr/>
      </xdr:nvCxnSpPr>
      <xdr:spPr>
        <a:xfrm flipV="1">
          <a:off x="6962775" y="2877671"/>
          <a:ext cx="360000" cy="740428"/>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22411</xdr:colOff>
      <xdr:row>28</xdr:row>
      <xdr:rowOff>112059</xdr:rowOff>
    </xdr:from>
    <xdr:to>
      <xdr:col>7</xdr:col>
      <xdr:colOff>1636411</xdr:colOff>
      <xdr:row>28</xdr:row>
      <xdr:rowOff>112059</xdr:rowOff>
    </xdr:to>
    <xdr:cxnSp macro="">
      <xdr:nvCxnSpPr>
        <xdr:cNvPr id="20" name="Rechte verbindingslijn met pijl 19">
          <a:extLst>
            <a:ext uri="{FF2B5EF4-FFF2-40B4-BE49-F238E27FC236}">
              <a16:creationId xmlns:a16="http://schemas.microsoft.com/office/drawing/2014/main" id="{83C1E5D6-19A8-4B55-8FC4-D84D9F51D530}"/>
            </a:ext>
          </a:extLst>
        </xdr:cNvPr>
        <xdr:cNvCxnSpPr/>
      </xdr:nvCxnSpPr>
      <xdr:spPr>
        <a:xfrm flipV="1">
          <a:off x="4190999" y="5076265"/>
          <a:ext cx="2376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11206</xdr:colOff>
      <xdr:row>24</xdr:row>
      <xdr:rowOff>100853</xdr:rowOff>
    </xdr:from>
    <xdr:to>
      <xdr:col>9</xdr:col>
      <xdr:colOff>341382</xdr:colOff>
      <xdr:row>28</xdr:row>
      <xdr:rowOff>100853</xdr:rowOff>
    </xdr:to>
    <xdr:cxnSp macro="">
      <xdr:nvCxnSpPr>
        <xdr:cNvPr id="23" name="Rechte verbindingslijn met pijl 22">
          <a:extLst>
            <a:ext uri="{FF2B5EF4-FFF2-40B4-BE49-F238E27FC236}">
              <a16:creationId xmlns:a16="http://schemas.microsoft.com/office/drawing/2014/main" id="{8619C09F-9E72-43C4-A8EF-D1EE3C70D69C}"/>
            </a:ext>
          </a:extLst>
        </xdr:cNvPr>
        <xdr:cNvCxnSpPr/>
      </xdr:nvCxnSpPr>
      <xdr:spPr>
        <a:xfrm flipV="1">
          <a:off x="6589059" y="4303059"/>
          <a:ext cx="711176" cy="76200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xdr:row>
      <xdr:rowOff>100853</xdr:rowOff>
    </xdr:from>
    <xdr:to>
      <xdr:col>9</xdr:col>
      <xdr:colOff>358588</xdr:colOff>
      <xdr:row>28</xdr:row>
      <xdr:rowOff>100853</xdr:rowOff>
    </xdr:to>
    <xdr:cxnSp macro="">
      <xdr:nvCxnSpPr>
        <xdr:cNvPr id="26" name="Rechte verbindingslijn met pijl 25">
          <a:extLst>
            <a:ext uri="{FF2B5EF4-FFF2-40B4-BE49-F238E27FC236}">
              <a16:creationId xmlns:a16="http://schemas.microsoft.com/office/drawing/2014/main" id="{964CBC14-7678-4ACB-9BC0-0AE0D44E8557}"/>
            </a:ext>
          </a:extLst>
        </xdr:cNvPr>
        <xdr:cNvCxnSpPr/>
      </xdr:nvCxnSpPr>
      <xdr:spPr>
        <a:xfrm flipV="1">
          <a:off x="6577853" y="5065059"/>
          <a:ext cx="739588" cy="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22411</xdr:colOff>
      <xdr:row>28</xdr:row>
      <xdr:rowOff>112059</xdr:rowOff>
    </xdr:from>
    <xdr:to>
      <xdr:col>9</xdr:col>
      <xdr:colOff>326080</xdr:colOff>
      <xdr:row>32</xdr:row>
      <xdr:rowOff>169011</xdr:rowOff>
    </xdr:to>
    <xdr:cxnSp macro="">
      <xdr:nvCxnSpPr>
        <xdr:cNvPr id="27" name="Rechte verbindingslijn met pijl 26">
          <a:extLst>
            <a:ext uri="{FF2B5EF4-FFF2-40B4-BE49-F238E27FC236}">
              <a16:creationId xmlns:a16="http://schemas.microsoft.com/office/drawing/2014/main" id="{1BD22A5A-18F7-455D-9524-38726544C516}"/>
            </a:ext>
          </a:extLst>
        </xdr:cNvPr>
        <xdr:cNvCxnSpPr/>
      </xdr:nvCxnSpPr>
      <xdr:spPr>
        <a:xfrm>
          <a:off x="6600264" y="5076265"/>
          <a:ext cx="684669" cy="81895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22</xdr:row>
      <xdr:rowOff>82826</xdr:rowOff>
    </xdr:from>
    <xdr:to>
      <xdr:col>15</xdr:col>
      <xdr:colOff>1201772</xdr:colOff>
      <xdr:row>39</xdr:row>
      <xdr:rowOff>130827</xdr:rowOff>
    </xdr:to>
    <xdr:grpSp>
      <xdr:nvGrpSpPr>
        <xdr:cNvPr id="28" name="Groep 27">
          <a:extLst>
            <a:ext uri="{FF2B5EF4-FFF2-40B4-BE49-F238E27FC236}">
              <a16:creationId xmlns:a16="http://schemas.microsoft.com/office/drawing/2014/main" id="{F2D3219E-05F5-4965-82A2-256A5E504C5E}"/>
            </a:ext>
          </a:extLst>
        </xdr:cNvPr>
        <xdr:cNvGrpSpPr/>
      </xdr:nvGrpSpPr>
      <xdr:grpSpPr>
        <a:xfrm>
          <a:off x="4168589" y="3904032"/>
          <a:ext cx="7544301" cy="3286501"/>
          <a:chOff x="4169229" y="3747248"/>
          <a:chExt cx="7550109" cy="3159209"/>
        </a:xfrm>
      </xdr:grpSpPr>
      <xdr:cxnSp macro="">
        <xdr:nvCxnSpPr>
          <xdr:cNvPr id="29" name="Verbindingslijn: gebogen 28">
            <a:extLst>
              <a:ext uri="{FF2B5EF4-FFF2-40B4-BE49-F238E27FC236}">
                <a16:creationId xmlns:a16="http://schemas.microsoft.com/office/drawing/2014/main" id="{306DAB17-396A-416B-8FC2-5A361E61898E}"/>
              </a:ext>
            </a:extLst>
          </xdr:cNvPr>
          <xdr:cNvCxnSpPr/>
        </xdr:nvCxnSpPr>
        <xdr:spPr>
          <a:xfrm>
            <a:off x="4947876" y="3747249"/>
            <a:ext cx="6771462" cy="3159208"/>
          </a:xfrm>
          <a:prstGeom prst="bentConnector3">
            <a:avLst>
              <a:gd name="adj1" fmla="val 99839"/>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0" name="Verbindingslijn: gebogen 29">
            <a:extLst>
              <a:ext uri="{FF2B5EF4-FFF2-40B4-BE49-F238E27FC236}">
                <a16:creationId xmlns:a16="http://schemas.microsoft.com/office/drawing/2014/main" id="{3C707C42-66D6-460C-B8A8-3245AF32B257}"/>
              </a:ext>
            </a:extLst>
          </xdr:cNvPr>
          <xdr:cNvCxnSpPr/>
        </xdr:nvCxnSpPr>
        <xdr:spPr>
          <a:xfrm rot="5400000">
            <a:off x="3863470" y="4053007"/>
            <a:ext cx="1395930" cy="784412"/>
          </a:xfrm>
          <a:prstGeom prst="bentConnector3">
            <a:avLst>
              <a:gd name="adj1" fmla="val 80401"/>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66260</xdr:colOff>
      <xdr:row>24</xdr:row>
      <xdr:rowOff>24848</xdr:rowOff>
    </xdr:from>
    <xdr:to>
      <xdr:col>13</xdr:col>
      <xdr:colOff>379224</xdr:colOff>
      <xdr:row>37</xdr:row>
      <xdr:rowOff>38100</xdr:rowOff>
    </xdr:to>
    <xdr:sp macro="" textlink="">
      <xdr:nvSpPr>
        <xdr:cNvPr id="31" name="Vierkante haak rechts 30">
          <a:extLst>
            <a:ext uri="{FF2B5EF4-FFF2-40B4-BE49-F238E27FC236}">
              <a16:creationId xmlns:a16="http://schemas.microsoft.com/office/drawing/2014/main" id="{87C9281A-962A-478C-A8BC-21EE30DECA34}"/>
            </a:ext>
          </a:extLst>
        </xdr:cNvPr>
        <xdr:cNvSpPr/>
      </xdr:nvSpPr>
      <xdr:spPr>
        <a:xfrm>
          <a:off x="9819860" y="4292048"/>
          <a:ext cx="312964" cy="248975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nl-NL" sz="1100"/>
        </a:p>
      </xdr:txBody>
    </xdr:sp>
    <xdr:clientData/>
  </xdr:twoCellAnchor>
  <xdr:twoCellAnchor>
    <xdr:from>
      <xdr:col>13</xdr:col>
      <xdr:colOff>379224</xdr:colOff>
      <xdr:row>30</xdr:row>
      <xdr:rowOff>126724</xdr:rowOff>
    </xdr:from>
    <xdr:to>
      <xdr:col>15</xdr:col>
      <xdr:colOff>419280</xdr:colOff>
      <xdr:row>39</xdr:row>
      <xdr:rowOff>130516</xdr:rowOff>
    </xdr:to>
    <xdr:cxnSp macro="">
      <xdr:nvCxnSpPr>
        <xdr:cNvPr id="32" name="Verbindingslijn: gebogen 31">
          <a:extLst>
            <a:ext uri="{FF2B5EF4-FFF2-40B4-BE49-F238E27FC236}">
              <a16:creationId xmlns:a16="http://schemas.microsoft.com/office/drawing/2014/main" id="{2864D524-0136-4377-AD93-89A71360C47F}"/>
            </a:ext>
          </a:extLst>
        </xdr:cNvPr>
        <xdr:cNvCxnSpPr>
          <a:stCxn id="31" idx="2"/>
        </xdr:cNvCxnSpPr>
      </xdr:nvCxnSpPr>
      <xdr:spPr>
        <a:xfrm rot="10800000" flipH="1" flipV="1">
          <a:off x="10132824" y="5536924"/>
          <a:ext cx="802056" cy="1718292"/>
        </a:xfrm>
        <a:prstGeom prst="bentConnector4">
          <a:avLst>
            <a:gd name="adj1" fmla="val 99756"/>
            <a:gd name="adj2" fmla="val 8622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13640</xdr:colOff>
      <xdr:row>41</xdr:row>
      <xdr:rowOff>87212</xdr:rowOff>
    </xdr:from>
    <xdr:to>
      <xdr:col>13</xdr:col>
      <xdr:colOff>335162</xdr:colOff>
      <xdr:row>41</xdr:row>
      <xdr:rowOff>87212</xdr:rowOff>
    </xdr:to>
    <xdr:cxnSp macro="">
      <xdr:nvCxnSpPr>
        <xdr:cNvPr id="34" name="Rechte verbindingslijn met pijl 33">
          <a:extLst>
            <a:ext uri="{FF2B5EF4-FFF2-40B4-BE49-F238E27FC236}">
              <a16:creationId xmlns:a16="http://schemas.microsoft.com/office/drawing/2014/main" id="{D2141E9D-8DA1-4F42-8A9F-2964B9876D84}"/>
            </a:ext>
          </a:extLst>
        </xdr:cNvPr>
        <xdr:cNvCxnSpPr/>
      </xdr:nvCxnSpPr>
      <xdr:spPr>
        <a:xfrm flipV="1">
          <a:off x="4185590" y="7402412"/>
          <a:ext cx="590317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xdr:colOff>
      <xdr:row>28</xdr:row>
      <xdr:rowOff>113740</xdr:rowOff>
    </xdr:from>
    <xdr:to>
      <xdr:col>9</xdr:col>
      <xdr:colOff>314325</xdr:colOff>
      <xdr:row>36</xdr:row>
      <xdr:rowOff>95250</xdr:rowOff>
    </xdr:to>
    <xdr:cxnSp macro="">
      <xdr:nvCxnSpPr>
        <xdr:cNvPr id="16" name="Rechte verbindingslijn met pijl 15">
          <a:extLst>
            <a:ext uri="{FF2B5EF4-FFF2-40B4-BE49-F238E27FC236}">
              <a16:creationId xmlns:a16="http://schemas.microsoft.com/office/drawing/2014/main" id="{42693965-D184-40E3-9DB5-1057FF59DAA6}"/>
            </a:ext>
          </a:extLst>
        </xdr:cNvPr>
        <xdr:cNvCxnSpPr/>
      </xdr:nvCxnSpPr>
      <xdr:spPr>
        <a:xfrm>
          <a:off x="6590739" y="5142940"/>
          <a:ext cx="686361" cy="150551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uitspraken.rechtspraak.nl/inziendocument?id=ECLI:NL:CBB:2019:635" TargetMode="External"/><Relationship Id="rId2" Type="http://schemas.openxmlformats.org/officeDocument/2006/relationships/hyperlink" Target="https://www.dnb.nl/statistieken/data-zoeken/" TargetMode="External"/><Relationship Id="rId1" Type="http://schemas.openxmlformats.org/officeDocument/2006/relationships/hyperlink" Target="https://opendata.cbs.nl/statline/" TargetMode="External"/><Relationship Id="rId5" Type="http://schemas.openxmlformats.org/officeDocument/2006/relationships/printerSettings" Target="../printerSettings/printerSettings3.bin"/><Relationship Id="rId4" Type="http://schemas.openxmlformats.org/officeDocument/2006/relationships/hyperlink" Target="https://www.acm.nl/nl/publicaties/x-factorbesluit-tennet-net-op-zee-2022-202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CCC8D9"/>
    <pageSetUpPr autoPageBreaks="0"/>
  </sheetPr>
  <dimension ref="B2:E43"/>
  <sheetViews>
    <sheetView showGridLines="0" tabSelected="1" zoomScale="85" zoomScaleNormal="85" workbookViewId="0">
      <pane ySplit="3" topLeftCell="A4" activePane="bottomLeft" state="frozen"/>
      <selection pane="bottomLeft"/>
    </sheetView>
  </sheetViews>
  <sheetFormatPr defaultRowHeight="12.75" x14ac:dyDescent="0.25"/>
  <cols>
    <col min="1" max="1" width="5.7109375" style="9" customWidth="1"/>
    <col min="2" max="2" width="39.85546875" style="9" customWidth="1"/>
    <col min="3" max="3" width="91.85546875" style="9" customWidth="1"/>
    <col min="4" max="16384" width="9.140625" style="9"/>
  </cols>
  <sheetData>
    <row r="2" spans="2:3" s="18" customFormat="1" ht="18" x14ac:dyDescent="0.25">
      <c r="B2" s="17" t="s">
        <v>62</v>
      </c>
    </row>
    <row r="6" spans="2:3" x14ac:dyDescent="0.25">
      <c r="B6" s="10"/>
    </row>
    <row r="13" spans="2:3" s="13" customFormat="1" x14ac:dyDescent="0.25">
      <c r="B13" s="13" t="s">
        <v>0</v>
      </c>
    </row>
    <row r="14" spans="2:3" s="14" customFormat="1" x14ac:dyDescent="0.25"/>
    <row r="15" spans="2:3" x14ac:dyDescent="0.25">
      <c r="B15" s="15" t="s">
        <v>1</v>
      </c>
      <c r="C15" s="16" t="s">
        <v>143</v>
      </c>
    </row>
    <row r="16" spans="2:3" x14ac:dyDescent="0.25">
      <c r="B16" s="15" t="s">
        <v>2</v>
      </c>
      <c r="C16" s="16" t="s">
        <v>277</v>
      </c>
    </row>
    <row r="17" spans="2:5" x14ac:dyDescent="0.25">
      <c r="B17" s="15" t="s">
        <v>3</v>
      </c>
      <c r="C17" s="16" t="s">
        <v>144</v>
      </c>
    </row>
    <row r="18" spans="2:5" x14ac:dyDescent="0.25">
      <c r="B18" s="15" t="s">
        <v>4</v>
      </c>
      <c r="C18" s="16" t="s">
        <v>275</v>
      </c>
    </row>
    <row r="19" spans="2:5" x14ac:dyDescent="0.25">
      <c r="B19" s="15" t="s">
        <v>5</v>
      </c>
      <c r="C19" s="16" t="s">
        <v>58</v>
      </c>
    </row>
    <row r="20" spans="2:5" x14ac:dyDescent="0.25">
      <c r="B20" s="15" t="s">
        <v>6</v>
      </c>
      <c r="C20" s="16" t="s">
        <v>145</v>
      </c>
    </row>
    <row r="21" spans="2:5" ht="12.75" customHeight="1" x14ac:dyDescent="0.25">
      <c r="B21" s="15" t="s">
        <v>7</v>
      </c>
      <c r="C21" s="16" t="s">
        <v>227</v>
      </c>
    </row>
    <row r="22" spans="2:5" ht="12.75" customHeight="1" x14ac:dyDescent="0.25">
      <c r="B22" s="15" t="s">
        <v>8</v>
      </c>
      <c r="C22" s="16" t="s">
        <v>58</v>
      </c>
    </row>
    <row r="25" spans="2:5" s="13" customFormat="1" x14ac:dyDescent="0.25">
      <c r="B25" s="13" t="s">
        <v>9</v>
      </c>
    </row>
    <row r="27" spans="2:5" x14ac:dyDescent="0.25">
      <c r="B27" s="16" t="s">
        <v>146</v>
      </c>
      <c r="C27" s="16" t="s">
        <v>142</v>
      </c>
    </row>
    <row r="28" spans="2:5" x14ac:dyDescent="0.25">
      <c r="B28" s="16" t="s">
        <v>278</v>
      </c>
      <c r="C28" s="16" t="s">
        <v>279</v>
      </c>
    </row>
    <row r="29" spans="2:5" x14ac:dyDescent="0.25">
      <c r="B29" s="16" t="s">
        <v>147</v>
      </c>
      <c r="C29" s="122">
        <v>44834</v>
      </c>
      <c r="E29" s="37"/>
    </row>
    <row r="30" spans="2:5" ht="25.5" x14ac:dyDescent="0.25">
      <c r="B30" s="16" t="s">
        <v>148</v>
      </c>
      <c r="C30" s="16" t="s">
        <v>58</v>
      </c>
    </row>
    <row r="31" spans="2:5" ht="25.5" x14ac:dyDescent="0.25">
      <c r="B31" s="16" t="s">
        <v>149</v>
      </c>
      <c r="C31" s="16" t="s">
        <v>142</v>
      </c>
    </row>
    <row r="32" spans="2:5" x14ac:dyDescent="0.25">
      <c r="B32" s="16" t="s">
        <v>8</v>
      </c>
      <c r="C32" s="12" t="s">
        <v>58</v>
      </c>
    </row>
    <row r="33" spans="2:3" s="78" customFormat="1" x14ac:dyDescent="0.25">
      <c r="B33" s="5"/>
      <c r="C33" s="6"/>
    </row>
    <row r="35" spans="2:3" s="13" customFormat="1" x14ac:dyDescent="0.25">
      <c r="B35" s="13" t="s">
        <v>10</v>
      </c>
    </row>
    <row r="37" spans="2:3" x14ac:dyDescent="0.25">
      <c r="B37" s="27" t="s">
        <v>60</v>
      </c>
    </row>
    <row r="38" spans="2:3" x14ac:dyDescent="0.25">
      <c r="B38" s="27" t="s">
        <v>61</v>
      </c>
    </row>
    <row r="39" spans="2:3" x14ac:dyDescent="0.25">
      <c r="B39" s="27" t="s">
        <v>129</v>
      </c>
    </row>
    <row r="40" spans="2:3" x14ac:dyDescent="0.25">
      <c r="B40" s="27"/>
    </row>
    <row r="41" spans="2:3" s="39" customFormat="1" x14ac:dyDescent="0.25">
      <c r="B41" s="39" t="s">
        <v>77</v>
      </c>
    </row>
    <row r="43" spans="2:3" x14ac:dyDescent="0.25">
      <c r="B43" s="43" t="s">
        <v>78</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0" tint="-4.9989318521683403E-2"/>
    <pageSetUpPr autoPageBreaks="0"/>
  </sheetPr>
  <dimension ref="A1"/>
  <sheetViews>
    <sheetView showGridLines="0" zoomScale="85" zoomScaleNormal="85" workbookViewId="0"/>
  </sheetViews>
  <sheetFormatPr defaultRowHeight="12.75" x14ac:dyDescent="0.25"/>
  <cols>
    <col min="1" max="16384" width="9.140625" style="26"/>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FFFFCC"/>
    <pageSetUpPr autoPageBreaks="0" fitToPage="1"/>
  </sheetPr>
  <dimension ref="A1:Q28"/>
  <sheetViews>
    <sheetView showGridLines="0" zoomScale="85" zoomScaleNormal="85" workbookViewId="0">
      <pane xSplit="6" ySplit="8" topLeftCell="G9" activePane="bottomRight" state="frozen"/>
      <selection pane="topRight"/>
      <selection pane="bottomLeft"/>
      <selection pane="bottomRight"/>
    </sheetView>
  </sheetViews>
  <sheetFormatPr defaultRowHeight="12.75" x14ac:dyDescent="0.25"/>
  <cols>
    <col min="1" max="1" width="5.7109375" style="52" customWidth="1"/>
    <col min="2" max="2" width="54" style="52" customWidth="1"/>
    <col min="3" max="5" width="5.7109375" style="52" customWidth="1"/>
    <col min="6" max="6" width="13.7109375" style="52" customWidth="1"/>
    <col min="7" max="7" width="2.7109375" style="52" customWidth="1"/>
    <col min="8" max="8" width="13.7109375" style="52" customWidth="1"/>
    <col min="9" max="9" width="2.7109375" style="52" customWidth="1"/>
    <col min="10" max="10" width="13.7109375" style="52" customWidth="1"/>
    <col min="11" max="11" width="2.7109375" style="52" customWidth="1"/>
    <col min="12" max="13" width="12.5703125" style="52" customWidth="1"/>
    <col min="14" max="14" width="12.5703125" style="69" customWidth="1"/>
    <col min="15" max="15" width="12.5703125" style="78" customWidth="1"/>
    <col min="16" max="16" width="2.7109375" style="52" customWidth="1"/>
    <col min="17" max="17" width="18" style="52" customWidth="1"/>
    <col min="18" max="30" width="13.7109375" style="52" customWidth="1"/>
    <col min="31" max="16384" width="9.140625" style="52"/>
  </cols>
  <sheetData>
    <row r="1" spans="1:17" x14ac:dyDescent="0.25">
      <c r="A1" s="60"/>
      <c r="B1" s="60"/>
    </row>
    <row r="2" spans="1:17" s="24" customFormat="1" ht="18" x14ac:dyDescent="0.25">
      <c r="B2" s="24" t="s">
        <v>86</v>
      </c>
    </row>
    <row r="4" spans="1:17" s="78" customFormat="1" x14ac:dyDescent="0.25">
      <c r="B4" s="45" t="s">
        <v>95</v>
      </c>
    </row>
    <row r="5" spans="1:17" ht="29.25" customHeight="1" x14ac:dyDescent="0.25">
      <c r="B5" s="124" t="s">
        <v>171</v>
      </c>
      <c r="C5" s="124"/>
      <c r="D5" s="124"/>
      <c r="E5" s="124"/>
    </row>
    <row r="6" spans="1:17" x14ac:dyDescent="0.25">
      <c r="B6" s="77"/>
      <c r="C6" s="77"/>
      <c r="D6" s="77"/>
      <c r="E6" s="77"/>
    </row>
    <row r="7" spans="1:17" s="39" customFormat="1" x14ac:dyDescent="0.25">
      <c r="F7" s="39" t="s">
        <v>22</v>
      </c>
      <c r="H7" s="39" t="s">
        <v>23</v>
      </c>
      <c r="J7" s="39" t="s">
        <v>42</v>
      </c>
      <c r="L7" s="33">
        <v>2020</v>
      </c>
      <c r="M7" s="33">
        <v>2021</v>
      </c>
      <c r="N7" s="33">
        <v>2022</v>
      </c>
      <c r="O7" s="33">
        <v>2023</v>
      </c>
      <c r="Q7" s="39" t="s">
        <v>40</v>
      </c>
    </row>
    <row r="10" spans="1:17" s="39" customFormat="1" x14ac:dyDescent="0.25">
      <c r="B10" s="39" t="s">
        <v>41</v>
      </c>
    </row>
    <row r="12" spans="1:17" x14ac:dyDescent="0.25">
      <c r="A12" s="73"/>
      <c r="B12" s="45" t="s">
        <v>87</v>
      </c>
    </row>
    <row r="13" spans="1:17" x14ac:dyDescent="0.25">
      <c r="B13" s="52" t="s">
        <v>88</v>
      </c>
      <c r="F13" s="52" t="s">
        <v>50</v>
      </c>
      <c r="L13" s="98">
        <f>'6. Parameters'!L20</f>
        <v>0.02</v>
      </c>
      <c r="M13" s="98">
        <f>'6. Parameters'!M20</f>
        <v>0.02</v>
      </c>
      <c r="N13" s="98">
        <f>'6. Parameters'!N20</f>
        <v>0.02</v>
      </c>
      <c r="O13" s="98">
        <f>'6. Parameters'!O20</f>
        <v>0.02</v>
      </c>
      <c r="Q13" s="11"/>
    </row>
    <row r="14" spans="1:17" x14ac:dyDescent="0.25">
      <c r="B14" s="52" t="s">
        <v>89</v>
      </c>
      <c r="F14" s="52" t="s">
        <v>50</v>
      </c>
      <c r="L14" s="98">
        <f>'6. Parameters'!L21</f>
        <v>0.02</v>
      </c>
      <c r="M14" s="98">
        <f>'6. Parameters'!M21</f>
        <v>0.02</v>
      </c>
      <c r="N14" s="98">
        <f>'6. Parameters'!N21</f>
        <v>0.02</v>
      </c>
      <c r="O14" s="98">
        <f>'6. Parameters'!O21</f>
        <v>0.02</v>
      </c>
    </row>
    <row r="15" spans="1:17" x14ac:dyDescent="0.25">
      <c r="B15" s="52" t="s">
        <v>90</v>
      </c>
      <c r="F15" s="52" t="s">
        <v>50</v>
      </c>
      <c r="L15" s="98">
        <f>'6. Parameters'!L22</f>
        <v>0.02</v>
      </c>
      <c r="M15" s="98">
        <f>'6. Parameters'!M22</f>
        <v>0.02</v>
      </c>
      <c r="N15" s="98">
        <f>'6. Parameters'!N22</f>
        <v>0.02</v>
      </c>
      <c r="O15" s="61"/>
    </row>
    <row r="16" spans="1:17" x14ac:dyDescent="0.25">
      <c r="B16" s="52" t="s">
        <v>91</v>
      </c>
      <c r="F16" s="52" t="s">
        <v>50</v>
      </c>
      <c r="L16" s="98">
        <f>'6. Parameters'!L23</f>
        <v>0.02</v>
      </c>
      <c r="M16" s="98">
        <f>'6. Parameters'!M23</f>
        <v>0.02</v>
      </c>
      <c r="N16" s="98">
        <f>'6. Parameters'!N23</f>
        <v>0.02</v>
      </c>
      <c r="O16" s="61"/>
    </row>
    <row r="18" spans="1:17" s="39" customFormat="1" x14ac:dyDescent="0.25">
      <c r="B18" s="39" t="s">
        <v>92</v>
      </c>
    </row>
    <row r="20" spans="1:17" x14ac:dyDescent="0.25">
      <c r="A20" s="78"/>
      <c r="B20" s="45" t="s">
        <v>93</v>
      </c>
    </row>
    <row r="21" spans="1:17" x14ac:dyDescent="0.25">
      <c r="A21" s="78"/>
      <c r="B21" s="52" t="s">
        <v>94</v>
      </c>
      <c r="F21" s="52" t="s">
        <v>50</v>
      </c>
      <c r="L21" s="62"/>
      <c r="M21" s="100">
        <f>((1+L15)*(1+L16)*(1+M13)*(1+M14))^(1/4)-1</f>
        <v>2.0000000000000018E-2</v>
      </c>
      <c r="N21" s="100">
        <f>((1+M15)*(1+M16)*(1+N13)*(1+N14))^(1/4)-1</f>
        <v>2.0000000000000018E-2</v>
      </c>
      <c r="O21" s="100">
        <f>((1+N15)*(1+N16)*(1+O13)*(1+O14))^(1/4)-1</f>
        <v>2.0000000000000018E-2</v>
      </c>
      <c r="Q21" s="27"/>
    </row>
    <row r="22" spans="1:17" x14ac:dyDescent="0.25">
      <c r="A22" s="78"/>
      <c r="Q22" s="40"/>
    </row>
    <row r="23" spans="1:17" ht="12.75" customHeight="1" x14ac:dyDescent="0.25">
      <c r="A23" s="78"/>
      <c r="B23" s="45" t="s">
        <v>114</v>
      </c>
      <c r="H23" s="52" t="s">
        <v>116</v>
      </c>
    </row>
    <row r="24" spans="1:17" ht="12.75" customHeight="1" x14ac:dyDescent="0.25">
      <c r="A24" s="78"/>
      <c r="B24" s="69">
        <v>2020</v>
      </c>
      <c r="C24" s="69"/>
      <c r="D24" s="69"/>
      <c r="E24" s="69"/>
      <c r="F24" s="69" t="s">
        <v>115</v>
      </c>
      <c r="G24" s="69"/>
      <c r="H24" s="99">
        <f>1+L21</f>
        <v>1</v>
      </c>
      <c r="L24" s="72">
        <v>1</v>
      </c>
      <c r="M24" s="99">
        <f>M25*$H25</f>
        <v>1.02</v>
      </c>
      <c r="N24" s="99">
        <f>N25*$H25</f>
        <v>1.0404</v>
      </c>
      <c r="O24" s="99">
        <f>O25*$H25</f>
        <v>1.0612079999999999</v>
      </c>
    </row>
    <row r="25" spans="1:17" ht="12.75" customHeight="1" x14ac:dyDescent="0.25">
      <c r="A25" s="78"/>
      <c r="B25" s="69">
        <v>2021</v>
      </c>
      <c r="C25" s="69"/>
      <c r="D25" s="69"/>
      <c r="E25" s="69"/>
      <c r="F25" s="69" t="s">
        <v>115</v>
      </c>
      <c r="G25" s="69"/>
      <c r="H25" s="99">
        <f>1+M21</f>
        <v>1.02</v>
      </c>
      <c r="L25" s="62"/>
      <c r="M25" s="72">
        <v>1</v>
      </c>
      <c r="N25" s="99">
        <f>N26*$H26</f>
        <v>1.02</v>
      </c>
      <c r="O25" s="99">
        <f>O26*$H26</f>
        <v>1.0404</v>
      </c>
    </row>
    <row r="26" spans="1:17" ht="12.75" customHeight="1" x14ac:dyDescent="0.25">
      <c r="A26" s="78"/>
      <c r="B26" s="69">
        <v>2022</v>
      </c>
      <c r="C26" s="69"/>
      <c r="D26" s="69"/>
      <c r="E26" s="69"/>
      <c r="F26" s="69" t="s">
        <v>115</v>
      </c>
      <c r="G26" s="69"/>
      <c r="H26" s="99">
        <f>1+N21</f>
        <v>1.02</v>
      </c>
      <c r="L26" s="62"/>
      <c r="M26" s="62"/>
      <c r="N26" s="72">
        <v>1</v>
      </c>
      <c r="O26" s="99">
        <f>O27*$H27</f>
        <v>1.02</v>
      </c>
    </row>
    <row r="27" spans="1:17" ht="12.75" customHeight="1" x14ac:dyDescent="0.25">
      <c r="A27" s="78"/>
      <c r="B27" s="52">
        <v>2023</v>
      </c>
      <c r="F27" s="52" t="s">
        <v>115</v>
      </c>
      <c r="H27" s="99">
        <f>1+O21</f>
        <v>1.02</v>
      </c>
      <c r="L27" s="62"/>
      <c r="M27" s="62"/>
      <c r="N27" s="62"/>
      <c r="O27" s="72">
        <v>1</v>
      </c>
    </row>
    <row r="28" spans="1:17" ht="12.75" customHeight="1" x14ac:dyDescent="0.25">
      <c r="A28" s="78"/>
    </row>
  </sheetData>
  <mergeCells count="1">
    <mergeCell ref="B5:E5"/>
  </mergeCells>
  <pageMargins left="0.7" right="0.7" top="0.75" bottom="0.75" header="0.3" footer="0.3"/>
  <pageSetup paperSize="8" scale="43" orientation="portrait" r:id="rId1"/>
  <colBreaks count="2" manualBreakCount="2">
    <brk id="7" max="70" man="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FFFFCC"/>
    <pageSetUpPr autoPageBreaks="0"/>
  </sheetPr>
  <dimension ref="A1:R28"/>
  <sheetViews>
    <sheetView showGridLines="0" zoomScale="85" zoomScaleNormal="85" workbookViewId="0">
      <pane xSplit="6" ySplit="8" topLeftCell="G9" activePane="bottomRight" state="frozen"/>
      <selection pane="topRight"/>
      <selection pane="bottomLeft"/>
      <selection pane="bottomRight"/>
    </sheetView>
  </sheetViews>
  <sheetFormatPr defaultRowHeight="12.75" x14ac:dyDescent="0.25"/>
  <cols>
    <col min="1" max="1" width="5.7109375" style="9" customWidth="1"/>
    <col min="2" max="2" width="54.7109375" style="9" customWidth="1"/>
    <col min="3" max="5" width="5.7109375" style="9" customWidth="1"/>
    <col min="6" max="6" width="13.7109375" style="9" customWidth="1"/>
    <col min="7" max="7" width="2.7109375" style="9" customWidth="1"/>
    <col min="8" max="8" width="13.7109375" style="9" customWidth="1"/>
    <col min="9" max="9" width="2.7109375" style="9" customWidth="1"/>
    <col min="10" max="10" width="13.7109375" style="9" customWidth="1"/>
    <col min="11" max="11" width="2.7109375" style="9" customWidth="1"/>
    <col min="12" max="13" width="12.5703125" style="9" customWidth="1"/>
    <col min="14" max="14" width="12.5703125" style="69" customWidth="1"/>
    <col min="15" max="15" width="12.5703125" style="78" customWidth="1"/>
    <col min="16" max="16" width="2.7109375" style="9" customWidth="1"/>
    <col min="17" max="28" width="13.7109375" style="9" customWidth="1"/>
    <col min="29" max="16384" width="9.140625" style="9"/>
  </cols>
  <sheetData>
    <row r="1" spans="1:18" x14ac:dyDescent="0.25">
      <c r="A1" s="78"/>
    </row>
    <row r="2" spans="1:18" s="24" customFormat="1" ht="18" x14ac:dyDescent="0.25">
      <c r="B2" s="24" t="s">
        <v>85</v>
      </c>
    </row>
    <row r="4" spans="1:18" s="78" customFormat="1" x14ac:dyDescent="0.25">
      <c r="B4" s="45" t="s">
        <v>172</v>
      </c>
    </row>
    <row r="5" spans="1:18" ht="39" customHeight="1" x14ac:dyDescent="0.25">
      <c r="B5" s="123" t="s">
        <v>173</v>
      </c>
      <c r="C5" s="123"/>
      <c r="D5" s="123"/>
      <c r="E5" s="123"/>
    </row>
    <row r="6" spans="1:18" x14ac:dyDescent="0.25">
      <c r="B6" s="101"/>
      <c r="C6" s="101"/>
      <c r="D6" s="101"/>
      <c r="E6" s="101"/>
    </row>
    <row r="7" spans="1:18" s="13" customFormat="1" x14ac:dyDescent="0.25">
      <c r="B7" s="13" t="s">
        <v>38</v>
      </c>
      <c r="F7" s="13" t="s">
        <v>22</v>
      </c>
      <c r="H7" s="13" t="s">
        <v>23</v>
      </c>
      <c r="J7" s="13" t="s">
        <v>42</v>
      </c>
      <c r="L7" s="33">
        <v>2020</v>
      </c>
      <c r="M7" s="33">
        <v>2021</v>
      </c>
      <c r="N7" s="33">
        <v>2022</v>
      </c>
      <c r="O7" s="33">
        <v>2023</v>
      </c>
      <c r="Q7" s="13" t="s">
        <v>40</v>
      </c>
      <c r="R7" s="34"/>
    </row>
    <row r="10" spans="1:18" s="13" customFormat="1" x14ac:dyDescent="0.25">
      <c r="B10" s="13" t="s">
        <v>41</v>
      </c>
      <c r="N10" s="39"/>
      <c r="O10" s="39"/>
    </row>
    <row r="12" spans="1:18" s="69" customFormat="1" x14ac:dyDescent="0.25">
      <c r="B12" s="45" t="s">
        <v>117</v>
      </c>
      <c r="O12" s="78"/>
    </row>
    <row r="13" spans="1:18" x14ac:dyDescent="0.25">
      <c r="A13" s="78"/>
      <c r="B13" s="9" t="s">
        <v>57</v>
      </c>
      <c r="F13" s="9" t="s">
        <v>50</v>
      </c>
      <c r="J13" s="14"/>
      <c r="L13" s="35"/>
      <c r="M13" s="102">
        <f>'6. Parameters'!M13</f>
        <v>7.0000000000000001E-3</v>
      </c>
      <c r="N13" s="102">
        <f>'6. Parameters'!N13</f>
        <v>2.4E-2</v>
      </c>
      <c r="O13" s="102">
        <f>'6. Parameters'!O13</f>
        <v>0.12</v>
      </c>
    </row>
    <row r="14" spans="1:18" x14ac:dyDescent="0.25">
      <c r="J14" s="14"/>
      <c r="L14" s="35"/>
      <c r="M14" s="35"/>
      <c r="N14" s="35"/>
      <c r="O14" s="35"/>
    </row>
    <row r="15" spans="1:18" s="69" customFormat="1" x14ac:dyDescent="0.25">
      <c r="B15" s="45" t="s">
        <v>130</v>
      </c>
      <c r="J15" s="60"/>
      <c r="L15" s="35"/>
      <c r="M15" s="35"/>
      <c r="N15" s="35"/>
      <c r="O15" s="35"/>
    </row>
    <row r="16" spans="1:18" ht="12" customHeight="1" x14ac:dyDescent="0.25">
      <c r="B16" s="27" t="s">
        <v>118</v>
      </c>
      <c r="F16" s="9" t="s">
        <v>50</v>
      </c>
      <c r="H16" s="98">
        <f>'6. Parameters'!H28</f>
        <v>1.2E-2</v>
      </c>
      <c r="L16" s="36"/>
      <c r="M16" s="36"/>
      <c r="N16" s="36"/>
      <c r="O16" s="36"/>
    </row>
    <row r="18" spans="1:17" s="69" customFormat="1" x14ac:dyDescent="0.25">
      <c r="B18" s="45" t="s">
        <v>119</v>
      </c>
      <c r="O18" s="78"/>
    </row>
    <row r="19" spans="1:17" x14ac:dyDescent="0.25">
      <c r="B19" s="75" t="s">
        <v>135</v>
      </c>
      <c r="F19" s="9" t="s">
        <v>108</v>
      </c>
      <c r="M19" s="84">
        <f>'7. Brondata'!M13</f>
        <v>127402502.05189669</v>
      </c>
      <c r="Q19" s="25"/>
    </row>
    <row r="20" spans="1:17" s="74" customFormat="1" x14ac:dyDescent="0.25">
      <c r="B20" s="75" t="s">
        <v>136</v>
      </c>
      <c r="F20" s="74" t="s">
        <v>108</v>
      </c>
      <c r="M20" s="84">
        <f>'7. Brondata'!M14</f>
        <v>11327501.735966071</v>
      </c>
      <c r="O20" s="78"/>
      <c r="Q20" s="25"/>
    </row>
    <row r="21" spans="1:17" s="74" customFormat="1" x14ac:dyDescent="0.25">
      <c r="B21" s="74" t="s">
        <v>137</v>
      </c>
      <c r="F21" s="74" t="s">
        <v>108</v>
      </c>
      <c r="M21" s="84">
        <f>'7. Brondata'!M15</f>
        <v>138730003.78786278</v>
      </c>
      <c r="O21" s="78"/>
      <c r="Q21" s="25"/>
    </row>
    <row r="22" spans="1:17" x14ac:dyDescent="0.2">
      <c r="J22" s="29"/>
    </row>
    <row r="23" spans="1:17" s="13" customFormat="1" x14ac:dyDescent="0.25">
      <c r="B23" s="13" t="s">
        <v>51</v>
      </c>
      <c r="N23" s="39"/>
      <c r="O23" s="39"/>
    </row>
    <row r="25" spans="1:17" s="69" customFormat="1" x14ac:dyDescent="0.25">
      <c r="B25" s="45" t="s">
        <v>120</v>
      </c>
      <c r="O25" s="78"/>
    </row>
    <row r="26" spans="1:17" x14ac:dyDescent="0.25">
      <c r="A26" s="78"/>
      <c r="B26" s="75" t="s">
        <v>135</v>
      </c>
      <c r="F26" s="65" t="s">
        <v>108</v>
      </c>
      <c r="L26" s="69"/>
      <c r="M26" s="69"/>
      <c r="N26" s="85">
        <f>M19*(1+N$13-$H$16)</f>
        <v>128931332.07651946</v>
      </c>
      <c r="O26" s="86">
        <f>N26*(1+O$13-$H$16)</f>
        <v>142855915.94078356</v>
      </c>
    </row>
    <row r="27" spans="1:17" x14ac:dyDescent="0.25">
      <c r="A27" s="78"/>
      <c r="B27" s="75" t="s">
        <v>136</v>
      </c>
      <c r="F27" s="74" t="s">
        <v>108</v>
      </c>
      <c r="N27" s="85">
        <f>M20*(1+N$13-$H$16)</f>
        <v>11463431.756797664</v>
      </c>
      <c r="O27" s="86">
        <f>N27*(1+O$13-$H$16)</f>
        <v>12701482.386531813</v>
      </c>
    </row>
    <row r="28" spans="1:17" x14ac:dyDescent="0.25">
      <c r="A28" s="78"/>
      <c r="B28" s="74" t="s">
        <v>141</v>
      </c>
      <c r="F28" s="74" t="s">
        <v>108</v>
      </c>
      <c r="N28" s="85">
        <f>M21*(1+N$13-$H$16)</f>
        <v>140394763.83331713</v>
      </c>
      <c r="O28" s="85">
        <f>N28*(1+O$13-$H$16)</f>
        <v>155557398.32731539</v>
      </c>
    </row>
  </sheetData>
  <mergeCells count="1">
    <mergeCell ref="B5:E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FFFFCC"/>
    <pageSetUpPr autoPageBreaks="0"/>
  </sheetPr>
  <dimension ref="A1:P36"/>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x14ac:dyDescent="0.25"/>
  <cols>
    <col min="1" max="1" width="5.7109375" style="52" customWidth="1"/>
    <col min="2" max="2" width="86.28515625" style="52" customWidth="1"/>
    <col min="3" max="5" width="5.7109375" style="52" customWidth="1"/>
    <col min="6" max="6" width="13.7109375" style="52" customWidth="1"/>
    <col min="7" max="7" width="2.7109375" style="52" customWidth="1"/>
    <col min="8" max="8" width="13.7109375" style="52" customWidth="1"/>
    <col min="9" max="9" width="2.7109375" style="52" customWidth="1"/>
    <col min="10" max="10" width="13.7109375" style="52" customWidth="1"/>
    <col min="11" max="11" width="2.7109375" style="52" customWidth="1"/>
    <col min="12" max="13" width="12.5703125" style="52" customWidth="1"/>
    <col min="14" max="14" width="2.7109375" style="52" customWidth="1"/>
    <col min="15" max="29" width="13.7109375" style="52" customWidth="1"/>
    <col min="30" max="16384" width="9.140625" style="52"/>
  </cols>
  <sheetData>
    <row r="1" spans="1:16" x14ac:dyDescent="0.25">
      <c r="A1" s="78"/>
    </row>
    <row r="2" spans="1:16" s="24" customFormat="1" ht="18" x14ac:dyDescent="0.25">
      <c r="B2" s="24" t="s">
        <v>105</v>
      </c>
    </row>
    <row r="3" spans="1:16" x14ac:dyDescent="0.25">
      <c r="A3" s="60"/>
    </row>
    <row r="4" spans="1:16" x14ac:dyDescent="0.25">
      <c r="A4" s="60"/>
      <c r="B4" s="45" t="s">
        <v>95</v>
      </c>
      <c r="C4" s="8"/>
      <c r="D4" s="8"/>
    </row>
    <row r="5" spans="1:16" ht="39" customHeight="1" x14ac:dyDescent="0.25">
      <c r="A5" s="60"/>
      <c r="B5" s="123" t="s">
        <v>253</v>
      </c>
      <c r="C5" s="123"/>
      <c r="D5" s="123"/>
      <c r="E5" s="123"/>
      <c r="H5" s="25"/>
    </row>
    <row r="6" spans="1:16" x14ac:dyDescent="0.25">
      <c r="A6" s="60"/>
      <c r="B6" s="94"/>
      <c r="C6" s="56"/>
      <c r="D6" s="56"/>
      <c r="E6" s="56"/>
      <c r="F6" s="11"/>
      <c r="H6" s="25"/>
    </row>
    <row r="7" spans="1:16" x14ac:dyDescent="0.25">
      <c r="A7" s="60"/>
      <c r="B7" s="46" t="s">
        <v>174</v>
      </c>
      <c r="C7" s="56"/>
      <c r="D7" s="56"/>
      <c r="E7" s="56"/>
      <c r="H7" s="25"/>
    </row>
    <row r="8" spans="1:16" x14ac:dyDescent="0.25">
      <c r="A8" s="60"/>
      <c r="B8" s="78" t="s">
        <v>175</v>
      </c>
      <c r="C8" s="56"/>
      <c r="D8" s="56"/>
      <c r="E8" s="56"/>
    </row>
    <row r="9" spans="1:16" x14ac:dyDescent="0.25">
      <c r="C9" s="55"/>
      <c r="D9" s="55"/>
      <c r="E9" s="55"/>
    </row>
    <row r="10" spans="1:16" s="39" customFormat="1" x14ac:dyDescent="0.25">
      <c r="B10" s="39" t="s">
        <v>38</v>
      </c>
      <c r="F10" s="39" t="s">
        <v>22</v>
      </c>
      <c r="H10" s="39" t="s">
        <v>23</v>
      </c>
      <c r="J10" s="39" t="s">
        <v>42</v>
      </c>
      <c r="L10" s="33" t="s">
        <v>109</v>
      </c>
      <c r="M10" s="33" t="s">
        <v>110</v>
      </c>
      <c r="O10" s="39" t="s">
        <v>40</v>
      </c>
      <c r="P10" s="34"/>
    </row>
    <row r="13" spans="1:16" s="39" customFormat="1" x14ac:dyDescent="0.25">
      <c r="B13" s="39" t="s">
        <v>41</v>
      </c>
    </row>
    <row r="15" spans="1:16" x14ac:dyDescent="0.25">
      <c r="A15" s="14"/>
      <c r="B15" s="45" t="s">
        <v>87</v>
      </c>
    </row>
    <row r="16" spans="1:16" s="78" customFormat="1" x14ac:dyDescent="0.25">
      <c r="B16" s="78" t="s">
        <v>214</v>
      </c>
      <c r="F16" s="78" t="s">
        <v>115</v>
      </c>
      <c r="H16" s="103">
        <f>'8. Berekening parameters'!O25</f>
        <v>1.0404</v>
      </c>
      <c r="I16" s="63"/>
      <c r="J16" s="63"/>
      <c r="K16" s="63"/>
      <c r="L16" s="63"/>
      <c r="M16" s="63"/>
      <c r="O16" s="11"/>
    </row>
    <row r="17" spans="1:15" x14ac:dyDescent="0.25">
      <c r="A17" s="14"/>
      <c r="H17" s="54"/>
      <c r="I17" s="54"/>
      <c r="J17" s="54"/>
      <c r="K17" s="54"/>
      <c r="L17" s="54"/>
      <c r="M17" s="54"/>
    </row>
    <row r="18" spans="1:15" x14ac:dyDescent="0.25">
      <c r="A18" s="65"/>
      <c r="B18" s="45" t="s">
        <v>125</v>
      </c>
      <c r="H18" s="54"/>
      <c r="I18" s="54"/>
      <c r="J18" s="54"/>
      <c r="K18" s="54"/>
      <c r="L18" s="63"/>
      <c r="M18" s="63"/>
    </row>
    <row r="19" spans="1:15" x14ac:dyDescent="0.25">
      <c r="A19" s="65"/>
      <c r="B19" s="59" t="s">
        <v>215</v>
      </c>
      <c r="F19" s="52" t="s">
        <v>217</v>
      </c>
      <c r="H19" s="54"/>
      <c r="I19" s="54"/>
      <c r="J19" s="54"/>
      <c r="K19" s="54"/>
      <c r="L19" s="84">
        <f>'7. Brondata'!M24</f>
        <v>8791402.5040802229</v>
      </c>
      <c r="M19" s="20"/>
    </row>
    <row r="20" spans="1:15" s="58" customFormat="1" x14ac:dyDescent="0.25">
      <c r="A20" s="65"/>
      <c r="B20" s="59" t="s">
        <v>216</v>
      </c>
      <c r="F20" s="58" t="s">
        <v>217</v>
      </c>
      <c r="H20" s="63"/>
      <c r="I20" s="63"/>
      <c r="J20" s="63"/>
      <c r="K20" s="63"/>
      <c r="L20" s="84">
        <f>'7. Brondata'!M25</f>
        <v>16398040.704763778</v>
      </c>
      <c r="M20" s="20"/>
    </row>
    <row r="21" spans="1:15" x14ac:dyDescent="0.25">
      <c r="A21" s="65"/>
      <c r="B21" s="27"/>
      <c r="H21" s="54"/>
      <c r="I21" s="54"/>
      <c r="J21" s="54"/>
      <c r="K21" s="54"/>
      <c r="L21" s="54"/>
      <c r="M21" s="63"/>
    </row>
    <row r="22" spans="1:15" x14ac:dyDescent="0.25">
      <c r="A22" s="65"/>
      <c r="B22" s="45" t="s">
        <v>96</v>
      </c>
      <c r="H22" s="54"/>
      <c r="I22" s="54"/>
      <c r="J22" s="54"/>
      <c r="K22" s="54"/>
      <c r="L22" s="54"/>
      <c r="M22" s="54"/>
    </row>
    <row r="23" spans="1:15" x14ac:dyDescent="0.25">
      <c r="A23" s="65"/>
      <c r="B23" s="59" t="s">
        <v>218</v>
      </c>
      <c r="F23" s="52" t="s">
        <v>217</v>
      </c>
      <c r="H23" s="54"/>
      <c r="I23" s="54"/>
      <c r="J23" s="54"/>
      <c r="K23" s="54"/>
      <c r="L23" s="84">
        <f>'7. Brondata'!M26</f>
        <v>39651233.557200931</v>
      </c>
      <c r="M23" s="84">
        <f>'7. Brondata'!M27</f>
        <v>16635616.168073954</v>
      </c>
    </row>
    <row r="24" spans="1:15" s="69" customFormat="1" x14ac:dyDescent="0.25">
      <c r="B24" s="59"/>
      <c r="H24" s="63"/>
      <c r="I24" s="63"/>
      <c r="J24" s="63"/>
      <c r="K24" s="63"/>
      <c r="L24" s="63"/>
      <c r="M24" s="63"/>
    </row>
    <row r="25" spans="1:15" s="39" customFormat="1" x14ac:dyDescent="0.25">
      <c r="B25" s="39" t="s">
        <v>106</v>
      </c>
    </row>
    <row r="26" spans="1:15" x14ac:dyDescent="0.25">
      <c r="A26" s="65"/>
    </row>
    <row r="27" spans="1:15" s="58" customFormat="1" x14ac:dyDescent="0.25">
      <c r="A27" s="65"/>
      <c r="B27" s="58" t="s">
        <v>103</v>
      </c>
      <c r="F27" s="58" t="s">
        <v>217</v>
      </c>
      <c r="L27" s="85">
        <f>L19+L20</f>
        <v>25189443.208843999</v>
      </c>
      <c r="M27" s="85">
        <f>M19+M20</f>
        <v>0</v>
      </c>
    </row>
    <row r="28" spans="1:15" x14ac:dyDescent="0.25">
      <c r="A28" s="65"/>
      <c r="B28" s="52" t="s">
        <v>104</v>
      </c>
      <c r="F28" s="58" t="s">
        <v>217</v>
      </c>
      <c r="L28" s="85">
        <f>L23-L27</f>
        <v>14461790.348356932</v>
      </c>
      <c r="M28" s="85">
        <f>M23-M27</f>
        <v>16635616.168073954</v>
      </c>
      <c r="N28" s="54"/>
      <c r="O28" s="54"/>
    </row>
    <row r="29" spans="1:15" s="69" customFormat="1" x14ac:dyDescent="0.25">
      <c r="O29" s="63"/>
    </row>
    <row r="30" spans="1:15" x14ac:dyDescent="0.25">
      <c r="A30" s="65"/>
      <c r="B30" s="52" t="s">
        <v>219</v>
      </c>
      <c r="F30" s="58" t="s">
        <v>210</v>
      </c>
      <c r="L30" s="86">
        <f>$H$16*L28</f>
        <v>15046046.678430552</v>
      </c>
      <c r="M30" s="86">
        <f>$H$16*M28</f>
        <v>17307695.061264142</v>
      </c>
      <c r="N30" s="54"/>
      <c r="O30" s="54"/>
    </row>
    <row r="31" spans="1:15" x14ac:dyDescent="0.25">
      <c r="N31" s="54"/>
      <c r="O31" s="54"/>
    </row>
    <row r="34" spans="14:15" x14ac:dyDescent="0.25">
      <c r="N34" s="54"/>
      <c r="O34" s="54"/>
    </row>
    <row r="35" spans="14:15" x14ac:dyDescent="0.25">
      <c r="N35" s="54"/>
      <c r="O35" s="54"/>
    </row>
    <row r="36" spans="14:15" x14ac:dyDescent="0.25">
      <c r="N36" s="54"/>
      <c r="O36" s="54"/>
    </row>
  </sheetData>
  <mergeCells count="1">
    <mergeCell ref="B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1406-BBC0-444A-A7AA-F803FC191AD0}">
  <sheetPr>
    <tabColor rgb="FFFFFFCC"/>
    <pageSetUpPr autoPageBreaks="0"/>
  </sheetPr>
  <dimension ref="A2:R47"/>
  <sheetViews>
    <sheetView showGridLines="0" zoomScale="85" zoomScaleNormal="85" workbookViewId="0">
      <pane xSplit="6" ySplit="8" topLeftCell="G9" activePane="bottomRight" state="frozen"/>
      <selection pane="topRight"/>
      <selection pane="bottomLeft"/>
      <selection pane="bottomRight"/>
    </sheetView>
  </sheetViews>
  <sheetFormatPr defaultRowHeight="12.75" x14ac:dyDescent="0.25"/>
  <cols>
    <col min="1" max="1" width="5.7109375" style="78" customWidth="1"/>
    <col min="2" max="2" width="97.7109375" style="78" customWidth="1"/>
    <col min="3" max="5" width="5.7109375" style="78" customWidth="1"/>
    <col min="6" max="6" width="13.7109375" style="78" customWidth="1"/>
    <col min="7" max="7" width="2.7109375" style="78" customWidth="1"/>
    <col min="8" max="8" width="13.7109375" style="78" customWidth="1"/>
    <col min="9" max="9" width="2.7109375" style="78" customWidth="1"/>
    <col min="10" max="10" width="13.7109375" style="78" customWidth="1"/>
    <col min="11" max="11" width="2.7109375" style="78" customWidth="1"/>
    <col min="12" max="15" width="12.5703125" style="78" customWidth="1"/>
    <col min="16" max="16" width="2.7109375" style="78" customWidth="1"/>
    <col min="17" max="31" width="13.7109375" style="78" customWidth="1"/>
    <col min="32" max="16384" width="9.140625" style="78"/>
  </cols>
  <sheetData>
    <row r="2" spans="1:18" s="24" customFormat="1" ht="18" x14ac:dyDescent="0.25">
      <c r="B2" s="24" t="s">
        <v>193</v>
      </c>
    </row>
    <row r="3" spans="1:18" x14ac:dyDescent="0.25">
      <c r="A3" s="60"/>
    </row>
    <row r="4" spans="1:18" x14ac:dyDescent="0.25">
      <c r="A4" s="60"/>
      <c r="B4" s="45" t="s">
        <v>95</v>
      </c>
      <c r="C4" s="57"/>
      <c r="D4" s="57"/>
    </row>
    <row r="5" spans="1:18" ht="75.75" customHeight="1" x14ac:dyDescent="0.25">
      <c r="A5" s="60"/>
      <c r="B5" s="124" t="s">
        <v>194</v>
      </c>
      <c r="C5" s="124"/>
      <c r="D5" s="124"/>
      <c r="E5" s="124"/>
      <c r="H5" s="25"/>
    </row>
    <row r="6" spans="1:18" x14ac:dyDescent="0.25">
      <c r="C6" s="55"/>
      <c r="D6" s="55"/>
      <c r="E6" s="55"/>
    </row>
    <row r="7" spans="1:18" s="39" customFormat="1" x14ac:dyDescent="0.25">
      <c r="B7" s="39" t="s">
        <v>38</v>
      </c>
      <c r="F7" s="39" t="s">
        <v>22</v>
      </c>
      <c r="H7" s="39" t="s">
        <v>23</v>
      </c>
      <c r="J7" s="39" t="s">
        <v>42</v>
      </c>
      <c r="L7" s="33">
        <v>2020</v>
      </c>
      <c r="M7" s="33">
        <v>2021</v>
      </c>
      <c r="N7" s="33">
        <v>2022</v>
      </c>
      <c r="O7" s="33">
        <v>2023</v>
      </c>
      <c r="Q7" s="39" t="s">
        <v>40</v>
      </c>
      <c r="R7" s="34"/>
    </row>
    <row r="10" spans="1:18" s="39" customFormat="1" x14ac:dyDescent="0.25">
      <c r="B10" s="39" t="s">
        <v>41</v>
      </c>
    </row>
    <row r="12" spans="1:18" x14ac:dyDescent="0.25">
      <c r="B12" s="45" t="s">
        <v>87</v>
      </c>
      <c r="P12" s="63"/>
      <c r="Q12" s="63"/>
    </row>
    <row r="13" spans="1:18" x14ac:dyDescent="0.25">
      <c r="B13" s="78" t="s">
        <v>195</v>
      </c>
      <c r="F13" s="78" t="s">
        <v>115</v>
      </c>
      <c r="H13" s="104">
        <f>'8. Berekening parameters'!O26</f>
        <v>1.02</v>
      </c>
    </row>
    <row r="15" spans="1:18" x14ac:dyDescent="0.25">
      <c r="B15" s="45" t="s">
        <v>177</v>
      </c>
      <c r="P15" s="63"/>
      <c r="Q15" s="63"/>
    </row>
    <row r="16" spans="1:18" x14ac:dyDescent="0.25">
      <c r="B16" s="78" t="s">
        <v>178</v>
      </c>
      <c r="F16" s="59" t="s">
        <v>108</v>
      </c>
      <c r="N16" s="84">
        <f>'7. Brondata'!N41</f>
        <v>1421324.5033801931</v>
      </c>
      <c r="O16" s="84">
        <f>'7. Brondata'!O41</f>
        <v>2333441.4043927593</v>
      </c>
      <c r="P16" s="63"/>
      <c r="Q16" s="63"/>
    </row>
    <row r="17" spans="2:17" x14ac:dyDescent="0.25">
      <c r="B17" s="78" t="s">
        <v>179</v>
      </c>
      <c r="F17" s="59" t="s">
        <v>108</v>
      </c>
      <c r="N17" s="84">
        <f>'7. Brondata'!N42</f>
        <v>51720.375165146717</v>
      </c>
      <c r="O17" s="84">
        <f>'7. Brondata'!O42</f>
        <v>52546.039234283111</v>
      </c>
      <c r="P17" s="63"/>
      <c r="Q17" s="63"/>
    </row>
    <row r="19" spans="2:17" x14ac:dyDescent="0.25">
      <c r="B19" s="45" t="s">
        <v>180</v>
      </c>
    </row>
    <row r="20" spans="2:17" x14ac:dyDescent="0.25">
      <c r="B20" s="78" t="s">
        <v>181</v>
      </c>
      <c r="F20" s="59" t="s">
        <v>108</v>
      </c>
      <c r="N20" s="84">
        <f>'7. Brondata'!N45</f>
        <v>435322.34226236655</v>
      </c>
      <c r="O20" s="84">
        <f>'7. Brondata'!O45</f>
        <v>716451.46751430584</v>
      </c>
    </row>
    <row r="21" spans="2:17" x14ac:dyDescent="0.25">
      <c r="B21" s="78" t="s">
        <v>182</v>
      </c>
      <c r="F21" s="59" t="s">
        <v>108</v>
      </c>
      <c r="N21" s="84">
        <f>'7. Brondata'!N46</f>
        <v>13361.251767012793</v>
      </c>
      <c r="O21" s="84">
        <f>'7. Brondata'!O46</f>
        <v>13574.550790221383</v>
      </c>
    </row>
    <row r="23" spans="2:17" x14ac:dyDescent="0.25">
      <c r="B23" s="45" t="s">
        <v>183</v>
      </c>
    </row>
    <row r="24" spans="2:17" x14ac:dyDescent="0.25">
      <c r="B24" s="78" t="s">
        <v>184</v>
      </c>
      <c r="F24" s="59" t="s">
        <v>108</v>
      </c>
      <c r="N24" s="84">
        <f>'7. Brondata'!N49</f>
        <v>1627700.7407762001</v>
      </c>
      <c r="O24" s="84">
        <f>'7. Brondata'!O49</f>
        <v>2537820.6558340844</v>
      </c>
    </row>
    <row r="25" spans="2:17" x14ac:dyDescent="0.25">
      <c r="B25" s="78" t="s">
        <v>186</v>
      </c>
      <c r="F25" s="59" t="s">
        <v>108</v>
      </c>
      <c r="N25" s="84">
        <f>'7. Brondata'!N50</f>
        <v>73772.599723536303</v>
      </c>
      <c r="O25" s="84">
        <f>'7. Brondata'!O50</f>
        <v>74950.305505522818</v>
      </c>
    </row>
    <row r="27" spans="2:17" x14ac:dyDescent="0.25">
      <c r="B27" s="45" t="s">
        <v>187</v>
      </c>
    </row>
    <row r="28" spans="2:17" x14ac:dyDescent="0.25">
      <c r="B28" s="78" t="s">
        <v>188</v>
      </c>
      <c r="F28" s="59" t="s">
        <v>108</v>
      </c>
      <c r="N28" s="84">
        <f>'7. Brondata'!N53</f>
        <v>587968.46693765942</v>
      </c>
      <c r="O28" s="84">
        <f>'7. Brondata'!O53</f>
        <v>867683.12746501551</v>
      </c>
    </row>
    <row r="29" spans="2:17" x14ac:dyDescent="0.25">
      <c r="B29" s="78" t="s">
        <v>185</v>
      </c>
      <c r="F29" s="59" t="s">
        <v>108</v>
      </c>
      <c r="N29" s="84">
        <f>'7. Brondata'!N54</f>
        <v>30738.180321709599</v>
      </c>
      <c r="O29" s="84">
        <f>'7. Brondata'!O54</f>
        <v>31228.884632365371</v>
      </c>
    </row>
    <row r="31" spans="2:17" s="39" customFormat="1" x14ac:dyDescent="0.25">
      <c r="B31" s="39" t="s">
        <v>196</v>
      </c>
    </row>
    <row r="33" spans="2:15" x14ac:dyDescent="0.25">
      <c r="B33" s="45" t="s">
        <v>197</v>
      </c>
    </row>
    <row r="34" spans="2:15" x14ac:dyDescent="0.25">
      <c r="B34" s="78" t="s">
        <v>198</v>
      </c>
      <c r="F34" s="59" t="s">
        <v>108</v>
      </c>
      <c r="N34" s="85">
        <f>N24-N16</f>
        <v>206376.23739600694</v>
      </c>
      <c r="O34" s="85">
        <f>O24-O16</f>
        <v>204379.25144132506</v>
      </c>
    </row>
    <row r="35" spans="2:15" x14ac:dyDescent="0.25">
      <c r="B35" s="78" t="s">
        <v>199</v>
      </c>
      <c r="F35" s="59" t="s">
        <v>108</v>
      </c>
      <c r="N35" s="85">
        <f>N25-N17</f>
        <v>22052.224558389586</v>
      </c>
      <c r="O35" s="85">
        <f>O25-O17</f>
        <v>22404.266271239707</v>
      </c>
    </row>
    <row r="37" spans="2:15" x14ac:dyDescent="0.25">
      <c r="B37" s="45" t="s">
        <v>200</v>
      </c>
    </row>
    <row r="38" spans="2:15" x14ac:dyDescent="0.25">
      <c r="B38" s="78" t="s">
        <v>201</v>
      </c>
      <c r="F38" s="59" t="s">
        <v>108</v>
      </c>
      <c r="O38" s="86">
        <f>$H$13*(N34+N35)+O34+O35</f>
        <v>459780.54890604923</v>
      </c>
    </row>
    <row r="40" spans="2:15" s="39" customFormat="1" x14ac:dyDescent="0.25">
      <c r="B40" s="39" t="s">
        <v>202</v>
      </c>
    </row>
    <row r="42" spans="2:15" x14ac:dyDescent="0.25">
      <c r="B42" s="45" t="s">
        <v>203</v>
      </c>
    </row>
    <row r="43" spans="2:15" x14ac:dyDescent="0.25">
      <c r="B43" s="78" t="s">
        <v>204</v>
      </c>
      <c r="F43" s="59" t="s">
        <v>108</v>
      </c>
      <c r="N43" s="85">
        <f>N28-N20</f>
        <v>152646.12467529287</v>
      </c>
      <c r="O43" s="85">
        <f>O28-O20</f>
        <v>151231.65995070967</v>
      </c>
    </row>
    <row r="44" spans="2:15" x14ac:dyDescent="0.25">
      <c r="B44" s="78" t="s">
        <v>205</v>
      </c>
      <c r="F44" s="59" t="s">
        <v>108</v>
      </c>
      <c r="N44" s="85">
        <f>N29-N21</f>
        <v>17376.928554696806</v>
      </c>
      <c r="O44" s="85">
        <f>O29-O21</f>
        <v>17654.333842143988</v>
      </c>
    </row>
    <row r="46" spans="2:15" x14ac:dyDescent="0.25">
      <c r="B46" s="45" t="s">
        <v>206</v>
      </c>
    </row>
    <row r="47" spans="2:15" x14ac:dyDescent="0.25">
      <c r="B47" s="78" t="s">
        <v>207</v>
      </c>
      <c r="F47" s="59" t="s">
        <v>108</v>
      </c>
      <c r="O47" s="86">
        <f>$H$13*(N43+N44)+O43+O44</f>
        <v>342309.50808744319</v>
      </c>
    </row>
  </sheetData>
  <mergeCells count="1">
    <mergeCell ref="B5:E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C0CE9-3092-41BC-B867-B5A217393EA5}">
  <sheetPr>
    <tabColor rgb="FFFFFFCC"/>
    <pageSetUpPr autoPageBreaks="0"/>
  </sheetPr>
  <dimension ref="A2:P32"/>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x14ac:dyDescent="0.25"/>
  <cols>
    <col min="1" max="1" width="5.7109375" style="78" customWidth="1"/>
    <col min="2" max="2" width="86.28515625" style="78" customWidth="1"/>
    <col min="3" max="5" width="5.7109375" style="78" customWidth="1"/>
    <col min="6" max="6" width="13.7109375" style="78" customWidth="1"/>
    <col min="7" max="7" width="2.7109375" style="78" customWidth="1"/>
    <col min="8" max="8" width="13.7109375" style="78" customWidth="1"/>
    <col min="9" max="9" width="2.7109375" style="78" customWidth="1"/>
    <col min="10" max="10" width="13.7109375" style="78" customWidth="1"/>
    <col min="11" max="11" width="2.7109375" style="78" customWidth="1"/>
    <col min="12" max="13" width="12.5703125" style="78" customWidth="1"/>
    <col min="14" max="14" width="2.7109375" style="78" customWidth="1"/>
    <col min="15" max="29" width="13.7109375" style="78" customWidth="1"/>
    <col min="30" max="16384" width="9.140625" style="78"/>
  </cols>
  <sheetData>
    <row r="2" spans="1:16" s="24" customFormat="1" ht="18" x14ac:dyDescent="0.25">
      <c r="B2" s="24" t="s">
        <v>263</v>
      </c>
    </row>
    <row r="3" spans="1:16" x14ac:dyDescent="0.25">
      <c r="A3" s="60"/>
    </row>
    <row r="4" spans="1:16" x14ac:dyDescent="0.25">
      <c r="B4" s="45" t="s">
        <v>95</v>
      </c>
      <c r="C4" s="57"/>
      <c r="D4" s="57"/>
    </row>
    <row r="5" spans="1:16" ht="87.75" customHeight="1" x14ac:dyDescent="0.25">
      <c r="B5" s="123" t="s">
        <v>264</v>
      </c>
      <c r="C5" s="123"/>
      <c r="D5" s="123"/>
      <c r="E5" s="123"/>
      <c r="H5" s="25"/>
    </row>
    <row r="6" spans="1:16" x14ac:dyDescent="0.25">
      <c r="B6" s="94"/>
      <c r="C6" s="56"/>
      <c r="D6" s="56"/>
      <c r="E6" s="56"/>
      <c r="F6" s="11"/>
      <c r="H6" s="25"/>
    </row>
    <row r="7" spans="1:16" x14ac:dyDescent="0.25">
      <c r="B7" s="46" t="s">
        <v>174</v>
      </c>
      <c r="C7" s="56"/>
      <c r="D7" s="56"/>
      <c r="E7" s="56"/>
      <c r="H7" s="25"/>
    </row>
    <row r="8" spans="1:16" x14ac:dyDescent="0.25">
      <c r="B8" s="78" t="s">
        <v>175</v>
      </c>
      <c r="C8" s="56"/>
      <c r="D8" s="56"/>
      <c r="E8" s="56"/>
    </row>
    <row r="9" spans="1:16" x14ac:dyDescent="0.25">
      <c r="C9" s="55"/>
      <c r="D9" s="55"/>
      <c r="E9" s="55"/>
    </row>
    <row r="10" spans="1:16" s="39" customFormat="1" x14ac:dyDescent="0.25">
      <c r="B10" s="39" t="s">
        <v>38</v>
      </c>
      <c r="F10" s="39" t="s">
        <v>22</v>
      </c>
      <c r="H10" s="39" t="s">
        <v>23</v>
      </c>
      <c r="J10" s="39" t="s">
        <v>42</v>
      </c>
      <c r="L10" s="33" t="s">
        <v>109</v>
      </c>
      <c r="M10" s="33" t="s">
        <v>110</v>
      </c>
      <c r="O10" s="39" t="s">
        <v>40</v>
      </c>
      <c r="P10" s="34"/>
    </row>
    <row r="13" spans="1:16" s="39" customFormat="1" x14ac:dyDescent="0.25">
      <c r="B13" s="39" t="s">
        <v>41</v>
      </c>
    </row>
    <row r="15" spans="1:16" x14ac:dyDescent="0.25">
      <c r="B15" s="45" t="s">
        <v>87</v>
      </c>
    </row>
    <row r="16" spans="1:16" x14ac:dyDescent="0.25">
      <c r="B16" s="78" t="s">
        <v>214</v>
      </c>
      <c r="F16" s="78" t="s">
        <v>115</v>
      </c>
      <c r="H16" s="103">
        <f>'8. Berekening parameters'!O25</f>
        <v>1.0404</v>
      </c>
      <c r="I16" s="63"/>
      <c r="J16" s="63"/>
      <c r="K16" s="63"/>
      <c r="L16" s="63"/>
      <c r="M16" s="63"/>
      <c r="O16" s="11"/>
    </row>
    <row r="17" spans="2:15" x14ac:dyDescent="0.25">
      <c r="H17" s="63"/>
      <c r="I17" s="63"/>
      <c r="J17" s="63"/>
      <c r="K17" s="63"/>
      <c r="L17" s="63"/>
      <c r="M17" s="63"/>
    </row>
    <row r="18" spans="2:15" x14ac:dyDescent="0.25">
      <c r="B18" s="45" t="s">
        <v>262</v>
      </c>
      <c r="H18" s="63"/>
      <c r="I18" s="63"/>
      <c r="J18" s="63"/>
      <c r="K18" s="63"/>
      <c r="L18" s="63"/>
      <c r="M18" s="63"/>
    </row>
    <row r="19" spans="2:15" x14ac:dyDescent="0.25">
      <c r="B19" s="78" t="s">
        <v>258</v>
      </c>
      <c r="F19" s="78" t="s">
        <v>217</v>
      </c>
      <c r="H19" s="63"/>
      <c r="I19" s="63"/>
      <c r="J19" s="63"/>
      <c r="K19" s="63"/>
      <c r="L19" s="84">
        <f>'7. Brondata'!M35</f>
        <v>48588.558103023024</v>
      </c>
      <c r="M19" s="20"/>
    </row>
    <row r="20" spans="2:15" x14ac:dyDescent="0.25">
      <c r="B20" s="78" t="s">
        <v>259</v>
      </c>
      <c r="F20" s="78" t="s">
        <v>217</v>
      </c>
      <c r="H20" s="63"/>
      <c r="I20" s="63"/>
      <c r="J20" s="63"/>
      <c r="K20" s="63"/>
      <c r="L20" s="84">
        <f>'7. Brondata'!M36</f>
        <v>39132.401508768802</v>
      </c>
      <c r="M20" s="20"/>
    </row>
    <row r="21" spans="2:15" x14ac:dyDescent="0.25">
      <c r="B21" s="59"/>
      <c r="H21" s="63"/>
      <c r="I21" s="63"/>
      <c r="J21" s="63"/>
      <c r="K21" s="63"/>
      <c r="L21" s="63"/>
      <c r="M21" s="63"/>
    </row>
    <row r="22" spans="2:15" s="39" customFormat="1" x14ac:dyDescent="0.25">
      <c r="B22" s="39" t="s">
        <v>106</v>
      </c>
    </row>
    <row r="24" spans="2:15" x14ac:dyDescent="0.25">
      <c r="B24" s="78" t="s">
        <v>257</v>
      </c>
      <c r="F24" s="78" t="s">
        <v>217</v>
      </c>
      <c r="L24" s="85">
        <f>L19+L20</f>
        <v>87720.959611791826</v>
      </c>
      <c r="M24" s="20"/>
    </row>
    <row r="25" spans="2:15" x14ac:dyDescent="0.25">
      <c r="O25" s="63"/>
    </row>
    <row r="26" spans="2:15" x14ac:dyDescent="0.25">
      <c r="B26" s="78" t="s">
        <v>260</v>
      </c>
      <c r="F26" s="78" t="s">
        <v>210</v>
      </c>
      <c r="L26" s="86">
        <f>$H$16*L24</f>
        <v>91264.886380108219</v>
      </c>
      <c r="M26" s="20"/>
      <c r="N26" s="63"/>
      <c r="O26" s="63"/>
    </row>
    <row r="27" spans="2:15" x14ac:dyDescent="0.25">
      <c r="N27" s="63"/>
      <c r="O27" s="63"/>
    </row>
    <row r="30" spans="2:15" x14ac:dyDescent="0.25">
      <c r="N30" s="63"/>
      <c r="O30" s="63"/>
    </row>
    <row r="31" spans="2:15" x14ac:dyDescent="0.25">
      <c r="N31" s="63"/>
      <c r="O31" s="63"/>
    </row>
    <row r="32" spans="2:15" x14ac:dyDescent="0.25">
      <c r="N32" s="63"/>
      <c r="O32" s="63"/>
    </row>
  </sheetData>
  <mergeCells count="1">
    <mergeCell ref="B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C8D9"/>
    <pageSetUpPr autoPageBreaks="0"/>
  </sheetPr>
  <dimension ref="B2:R78"/>
  <sheetViews>
    <sheetView showGridLines="0" zoomScale="85" zoomScaleNormal="85" workbookViewId="0">
      <pane ySplit="3" topLeftCell="A4" activePane="bottomLeft" state="frozen"/>
      <selection pane="bottomLeft"/>
    </sheetView>
  </sheetViews>
  <sheetFormatPr defaultRowHeight="12.75" x14ac:dyDescent="0.25"/>
  <cols>
    <col min="1" max="1" width="5.7109375" style="9" customWidth="1"/>
    <col min="2" max="2" width="20.7109375" style="9" customWidth="1"/>
    <col min="3" max="3" width="5.7109375" style="9" customWidth="1"/>
    <col min="4" max="4" width="24.7109375" style="9" customWidth="1"/>
    <col min="5" max="6" width="5.7109375" style="9" customWidth="1"/>
    <col min="7" max="7" width="5.7109375" style="64" customWidth="1"/>
    <col min="8" max="8" width="24.7109375" style="64" customWidth="1"/>
    <col min="9" max="11" width="5.7109375" style="64" customWidth="1"/>
    <col min="12" max="12" width="24.7109375" style="9" customWidth="1"/>
    <col min="13" max="15" width="5.7109375" style="9" customWidth="1"/>
    <col min="16" max="16" width="24.7109375" style="9" customWidth="1"/>
    <col min="17" max="18" width="5.7109375" style="9" customWidth="1"/>
    <col min="19" max="16384" width="9.140625" style="9"/>
  </cols>
  <sheetData>
    <row r="2" spans="2:18" s="18" customFormat="1" ht="18" x14ac:dyDescent="0.25">
      <c r="B2" s="17" t="s">
        <v>63</v>
      </c>
    </row>
    <row r="3" spans="2:18" s="78" customFormat="1" x14ac:dyDescent="0.25"/>
    <row r="5" spans="2:18" s="13" customFormat="1" x14ac:dyDescent="0.25">
      <c r="B5" s="13" t="s">
        <v>11</v>
      </c>
      <c r="G5" s="39"/>
      <c r="H5" s="39"/>
      <c r="I5" s="39"/>
      <c r="J5" s="39"/>
      <c r="K5" s="39"/>
    </row>
    <row r="7" spans="2:18" x14ac:dyDescent="0.25">
      <c r="B7" s="27" t="s">
        <v>228</v>
      </c>
    </row>
    <row r="8" spans="2:18" x14ac:dyDescent="0.25">
      <c r="B8" s="9" t="s">
        <v>229</v>
      </c>
    </row>
    <row r="10" spans="2:18" s="13" customFormat="1" x14ac:dyDescent="0.25">
      <c r="B10" s="13" t="s">
        <v>49</v>
      </c>
      <c r="G10" s="39"/>
      <c r="H10" s="39"/>
      <c r="I10" s="39"/>
      <c r="J10" s="39"/>
      <c r="K10" s="39"/>
    </row>
    <row r="12" spans="2:18" s="78" customFormat="1" x14ac:dyDescent="0.25">
      <c r="B12" s="78" t="s">
        <v>150</v>
      </c>
    </row>
    <row r="13" spans="2:18" s="78" customFormat="1" x14ac:dyDescent="0.25"/>
    <row r="14" spans="2:18" s="78" customFormat="1" ht="15" x14ac:dyDescent="0.25">
      <c r="B14" s="80"/>
      <c r="C14" s="80"/>
      <c r="D14" s="90" t="s">
        <v>68</v>
      </c>
      <c r="E14" s="80"/>
      <c r="F14" s="80"/>
      <c r="G14" s="80"/>
      <c r="H14" s="90" t="s">
        <v>113</v>
      </c>
      <c r="I14" s="80"/>
      <c r="J14" s="80"/>
      <c r="K14" s="80"/>
      <c r="L14" s="90" t="s">
        <v>69</v>
      </c>
      <c r="M14" s="80"/>
      <c r="N14" s="80"/>
      <c r="O14" s="80"/>
      <c r="P14" s="90" t="s">
        <v>70</v>
      </c>
      <c r="Q14" s="80"/>
      <c r="R14" s="80"/>
    </row>
    <row r="15" spans="2:18" s="78" customFormat="1" ht="15" x14ac:dyDescent="0.25">
      <c r="B15" s="80"/>
      <c r="C15" s="80"/>
      <c r="D15" s="90"/>
      <c r="E15" s="80"/>
      <c r="F15" s="80"/>
      <c r="G15" s="80"/>
      <c r="H15" s="90"/>
      <c r="I15" s="80"/>
      <c r="J15" s="80"/>
      <c r="K15" s="80"/>
      <c r="L15" s="90"/>
      <c r="M15" s="80"/>
      <c r="N15" s="80"/>
      <c r="O15" s="80"/>
      <c r="P15" s="90"/>
      <c r="Q15" s="80"/>
      <c r="R15" s="80"/>
    </row>
    <row r="16" spans="2:18" s="78" customFormat="1" ht="15" x14ac:dyDescent="0.25">
      <c r="B16" s="80"/>
      <c r="C16" s="105"/>
      <c r="D16" s="106"/>
      <c r="E16" s="107"/>
      <c r="K16" s="105"/>
      <c r="L16" s="106"/>
      <c r="M16" s="107"/>
      <c r="N16" s="80"/>
      <c r="O16" s="80"/>
      <c r="P16" s="90"/>
      <c r="Q16" s="80"/>
      <c r="R16" s="80"/>
    </row>
    <row r="17" spans="2:18" s="78" customFormat="1" ht="15" x14ac:dyDescent="0.25">
      <c r="B17" s="80"/>
      <c r="C17" s="108"/>
      <c r="D17" s="109" t="s">
        <v>151</v>
      </c>
      <c r="E17" s="110"/>
      <c r="K17" s="108"/>
      <c r="L17" s="111" t="s">
        <v>230</v>
      </c>
      <c r="M17" s="110"/>
      <c r="N17" s="80"/>
      <c r="O17" s="80"/>
      <c r="P17" s="90"/>
      <c r="Q17" s="80"/>
      <c r="R17" s="80"/>
    </row>
    <row r="18" spans="2:18" s="78" customFormat="1" ht="15" x14ac:dyDescent="0.25">
      <c r="B18" s="80"/>
      <c r="C18" s="112"/>
      <c r="D18" s="113"/>
      <c r="E18" s="114"/>
      <c r="K18" s="112"/>
      <c r="L18" s="113"/>
      <c r="M18" s="114"/>
      <c r="N18" s="80"/>
      <c r="O18" s="80"/>
      <c r="P18" s="90"/>
      <c r="Q18" s="80"/>
      <c r="R18" s="80"/>
    </row>
    <row r="19" spans="2:18" s="78" customFormat="1" ht="15" x14ac:dyDescent="0.25">
      <c r="B19" s="80"/>
      <c r="N19" s="80"/>
      <c r="O19" s="80"/>
      <c r="P19" s="90"/>
      <c r="Q19" s="80"/>
      <c r="R19" s="80"/>
    </row>
    <row r="20" spans="2:18" s="78" customFormat="1" ht="15" x14ac:dyDescent="0.25">
      <c r="B20" s="80"/>
      <c r="G20" s="105"/>
      <c r="H20" s="106"/>
      <c r="I20" s="107"/>
      <c r="N20" s="80"/>
      <c r="O20" s="80"/>
      <c r="P20" s="90"/>
      <c r="Q20" s="80"/>
      <c r="R20" s="80"/>
    </row>
    <row r="21" spans="2:18" s="78" customFormat="1" ht="15" x14ac:dyDescent="0.25">
      <c r="B21" s="80"/>
      <c r="G21" s="108"/>
      <c r="H21" s="115" t="s">
        <v>154</v>
      </c>
      <c r="I21" s="110"/>
      <c r="N21" s="80"/>
      <c r="O21" s="80"/>
      <c r="P21" s="90"/>
      <c r="Q21" s="80"/>
      <c r="R21" s="80"/>
    </row>
    <row r="22" spans="2:18" s="78" customFormat="1" ht="15" x14ac:dyDescent="0.25">
      <c r="B22" s="80"/>
      <c r="G22" s="112"/>
      <c r="H22" s="113"/>
      <c r="I22" s="114"/>
      <c r="N22" s="80"/>
      <c r="O22" s="80"/>
      <c r="P22" s="90"/>
      <c r="Q22" s="80"/>
      <c r="R22" s="80"/>
    </row>
    <row r="23" spans="2:18" s="78" customFormat="1" ht="15" x14ac:dyDescent="0.25">
      <c r="B23" s="80"/>
      <c r="C23" s="80"/>
      <c r="D23" s="80"/>
      <c r="E23" s="80"/>
      <c r="F23" s="80"/>
      <c r="G23" s="80"/>
      <c r="H23" s="80"/>
      <c r="I23" s="80"/>
      <c r="J23" s="80"/>
      <c r="K23" s="80"/>
      <c r="L23" s="80"/>
      <c r="M23" s="80"/>
      <c r="N23" s="80"/>
      <c r="O23" s="80"/>
      <c r="P23" s="80"/>
      <c r="Q23" s="80"/>
      <c r="R23" s="80"/>
    </row>
    <row r="24" spans="2:18" s="78" customFormat="1" ht="15" x14ac:dyDescent="0.25">
      <c r="B24" s="80"/>
      <c r="F24" s="80"/>
      <c r="G24" s="80"/>
      <c r="H24" s="80"/>
      <c r="I24" s="80"/>
      <c r="J24" s="80"/>
      <c r="K24" s="1"/>
      <c r="L24" s="7"/>
      <c r="M24" s="2"/>
      <c r="N24" s="80"/>
      <c r="O24" s="80"/>
      <c r="P24" s="80"/>
      <c r="Q24" s="80"/>
      <c r="R24" s="80"/>
    </row>
    <row r="25" spans="2:18" s="78" customFormat="1" ht="15" x14ac:dyDescent="0.25">
      <c r="B25" s="80"/>
      <c r="F25" s="80"/>
      <c r="G25" s="80"/>
      <c r="H25" s="80"/>
      <c r="I25" s="80"/>
      <c r="J25" s="80"/>
      <c r="K25" s="3"/>
      <c r="L25" s="115" t="s">
        <v>155</v>
      </c>
      <c r="M25" s="91"/>
      <c r="N25" s="80"/>
      <c r="O25" s="80"/>
      <c r="P25" s="80"/>
      <c r="Q25" s="80"/>
      <c r="R25" s="80"/>
    </row>
    <row r="26" spans="2:18" s="78" customFormat="1" ht="15" x14ac:dyDescent="0.25">
      <c r="B26" s="80"/>
      <c r="F26" s="80"/>
      <c r="G26" s="80"/>
      <c r="H26" s="80"/>
      <c r="I26" s="80"/>
      <c r="J26" s="80"/>
      <c r="K26" s="92"/>
      <c r="L26" s="4"/>
      <c r="M26" s="93"/>
      <c r="N26" s="80"/>
      <c r="O26" s="80"/>
      <c r="P26" s="80"/>
      <c r="Q26" s="80"/>
      <c r="R26" s="80"/>
    </row>
    <row r="27" spans="2:18" s="78" customFormat="1" ht="15" x14ac:dyDescent="0.25">
      <c r="B27" s="80"/>
      <c r="C27" s="80"/>
      <c r="D27" s="80"/>
      <c r="E27" s="80"/>
      <c r="F27" s="80"/>
      <c r="G27" s="80"/>
      <c r="H27" s="80"/>
      <c r="I27" s="80"/>
      <c r="J27" s="80"/>
      <c r="K27" s="80"/>
      <c r="L27" s="80"/>
      <c r="M27" s="80"/>
      <c r="N27" s="80"/>
      <c r="O27" s="80"/>
      <c r="P27" s="80"/>
      <c r="Q27" s="80"/>
      <c r="R27" s="80"/>
    </row>
    <row r="28" spans="2:18" s="78" customFormat="1" ht="15" x14ac:dyDescent="0.25">
      <c r="B28" s="80"/>
      <c r="C28" s="1"/>
      <c r="D28" s="7"/>
      <c r="E28" s="2"/>
      <c r="F28" s="80"/>
      <c r="G28" s="80"/>
      <c r="H28" s="80"/>
      <c r="I28" s="80"/>
      <c r="J28" s="80"/>
      <c r="K28" s="1"/>
      <c r="L28" s="7"/>
      <c r="M28" s="2"/>
      <c r="N28" s="80"/>
      <c r="R28" s="80"/>
    </row>
    <row r="29" spans="2:18" s="78" customFormat="1" ht="15" x14ac:dyDescent="0.25">
      <c r="B29" s="80"/>
      <c r="C29" s="3"/>
      <c r="D29" s="109" t="s">
        <v>152</v>
      </c>
      <c r="E29" s="91"/>
      <c r="F29" s="80"/>
      <c r="G29" s="80"/>
      <c r="H29" s="80"/>
      <c r="I29" s="80"/>
      <c r="J29" s="80"/>
      <c r="K29" s="3"/>
      <c r="L29" s="115" t="s">
        <v>156</v>
      </c>
      <c r="M29" s="91"/>
      <c r="N29" s="80"/>
      <c r="R29" s="80"/>
    </row>
    <row r="30" spans="2:18" s="78" customFormat="1" ht="15" x14ac:dyDescent="0.25">
      <c r="B30" s="80"/>
      <c r="C30" s="92"/>
      <c r="D30" s="4"/>
      <c r="E30" s="93"/>
      <c r="F30" s="80"/>
      <c r="G30" s="80"/>
      <c r="H30" s="80"/>
      <c r="I30" s="80"/>
      <c r="J30" s="80"/>
      <c r="K30" s="92"/>
      <c r="L30" s="4"/>
      <c r="M30" s="93"/>
      <c r="N30" s="80"/>
      <c r="R30" s="80"/>
    </row>
    <row r="31" spans="2:18" s="78" customFormat="1" ht="15" x14ac:dyDescent="0.25">
      <c r="B31" s="80"/>
      <c r="F31" s="80"/>
      <c r="G31" s="80"/>
      <c r="H31" s="80"/>
      <c r="I31" s="80"/>
      <c r="J31" s="80"/>
      <c r="K31" s="80"/>
      <c r="L31" s="80"/>
      <c r="M31" s="80"/>
      <c r="N31" s="80"/>
      <c r="O31" s="80"/>
      <c r="P31" s="80"/>
      <c r="Q31" s="80"/>
      <c r="R31" s="80"/>
    </row>
    <row r="32" spans="2:18" s="78" customFormat="1" ht="15" x14ac:dyDescent="0.25">
      <c r="B32" s="80"/>
      <c r="F32" s="80"/>
      <c r="G32" s="80"/>
      <c r="H32" s="80"/>
      <c r="I32" s="80"/>
      <c r="J32" s="80"/>
      <c r="K32" s="1"/>
      <c r="L32" s="7"/>
      <c r="M32" s="2"/>
      <c r="N32" s="80"/>
      <c r="R32" s="80"/>
    </row>
    <row r="33" spans="2:18" s="78" customFormat="1" ht="15" x14ac:dyDescent="0.25">
      <c r="B33" s="80"/>
      <c r="C33" s="80"/>
      <c r="D33" s="80"/>
      <c r="E33" s="80"/>
      <c r="F33" s="80"/>
      <c r="G33" s="80"/>
      <c r="H33" s="80"/>
      <c r="I33" s="80"/>
      <c r="J33" s="80"/>
      <c r="K33" s="3"/>
      <c r="L33" s="115" t="s">
        <v>231</v>
      </c>
      <c r="M33" s="91"/>
      <c r="N33" s="80"/>
      <c r="R33" s="80"/>
    </row>
    <row r="34" spans="2:18" s="78" customFormat="1" ht="15" x14ac:dyDescent="0.25">
      <c r="B34" s="80"/>
      <c r="C34" s="80"/>
      <c r="D34" s="80"/>
      <c r="E34" s="80"/>
      <c r="F34" s="80"/>
      <c r="G34" s="80"/>
      <c r="H34" s="80"/>
      <c r="I34" s="80"/>
      <c r="J34" s="80"/>
      <c r="K34" s="92"/>
      <c r="L34" s="4"/>
      <c r="M34" s="93"/>
      <c r="N34" s="80"/>
      <c r="R34" s="80"/>
    </row>
    <row r="35" spans="2:18" s="78" customFormat="1" ht="15" x14ac:dyDescent="0.25">
      <c r="B35" s="80"/>
      <c r="F35" s="80"/>
      <c r="G35" s="80"/>
      <c r="H35" s="80"/>
      <c r="I35" s="80"/>
      <c r="J35" s="80"/>
      <c r="K35" s="80"/>
      <c r="L35" s="80"/>
      <c r="M35" s="80"/>
      <c r="N35" s="80"/>
      <c r="O35" s="80"/>
      <c r="P35" s="80"/>
      <c r="Q35" s="80"/>
      <c r="R35" s="80"/>
    </row>
    <row r="36" spans="2:18" s="78" customFormat="1" ht="15" x14ac:dyDescent="0.25">
      <c r="B36" s="80"/>
      <c r="F36" s="80"/>
      <c r="G36" s="80"/>
      <c r="H36" s="80"/>
      <c r="I36" s="80"/>
      <c r="J36" s="80"/>
      <c r="K36" s="1"/>
      <c r="L36" s="7"/>
      <c r="M36" s="2"/>
      <c r="N36" s="80"/>
      <c r="O36" s="80"/>
      <c r="P36" s="80"/>
      <c r="Q36" s="80"/>
      <c r="R36" s="80"/>
    </row>
    <row r="37" spans="2:18" s="78" customFormat="1" ht="15" x14ac:dyDescent="0.25">
      <c r="B37" s="80"/>
      <c r="F37" s="80"/>
      <c r="G37" s="80"/>
      <c r="H37" s="80"/>
      <c r="I37" s="80"/>
      <c r="J37" s="80"/>
      <c r="K37" s="3"/>
      <c r="L37" s="115" t="s">
        <v>261</v>
      </c>
      <c r="M37" s="91"/>
      <c r="N37" s="80"/>
      <c r="O37" s="80"/>
      <c r="P37" s="80"/>
      <c r="Q37" s="80"/>
      <c r="R37" s="80"/>
    </row>
    <row r="38" spans="2:18" s="78" customFormat="1" ht="15" x14ac:dyDescent="0.25">
      <c r="B38" s="80"/>
      <c r="F38" s="80"/>
      <c r="G38" s="80"/>
      <c r="H38" s="80"/>
      <c r="I38" s="80"/>
      <c r="J38" s="80"/>
      <c r="K38" s="92"/>
      <c r="L38" s="4"/>
      <c r="M38" s="93"/>
      <c r="N38" s="80"/>
      <c r="O38" s="80"/>
      <c r="P38" s="80"/>
      <c r="Q38" s="80"/>
      <c r="R38" s="80"/>
    </row>
    <row r="39" spans="2:18" s="78" customFormat="1" ht="15" x14ac:dyDescent="0.25">
      <c r="B39" s="80"/>
      <c r="F39" s="80"/>
      <c r="G39" s="80"/>
      <c r="H39" s="80"/>
      <c r="I39" s="80"/>
      <c r="J39" s="80"/>
      <c r="K39" s="80"/>
      <c r="L39" s="80"/>
      <c r="M39" s="80"/>
      <c r="N39" s="80"/>
      <c r="O39" s="80"/>
      <c r="P39" s="80"/>
      <c r="Q39" s="80"/>
      <c r="R39" s="80"/>
    </row>
    <row r="40" spans="2:18" s="78" customFormat="1" ht="15" x14ac:dyDescent="0.25">
      <c r="B40" s="80"/>
      <c r="C40" s="80"/>
      <c r="D40" s="80"/>
      <c r="E40" s="80"/>
      <c r="F40" s="80"/>
      <c r="G40" s="80"/>
      <c r="H40" s="80"/>
      <c r="I40" s="80"/>
      <c r="J40" s="80"/>
      <c r="K40" s="80"/>
      <c r="L40" s="80"/>
      <c r="M40" s="80"/>
      <c r="N40" s="80"/>
      <c r="O40" s="80"/>
      <c r="P40" s="80"/>
      <c r="Q40" s="80"/>
      <c r="R40" s="80"/>
    </row>
    <row r="41" spans="2:18" s="78" customFormat="1" ht="15" x14ac:dyDescent="0.25">
      <c r="B41" s="80"/>
      <c r="C41" s="1"/>
      <c r="D41" s="7"/>
      <c r="E41" s="2"/>
      <c r="F41" s="80"/>
      <c r="G41" s="80"/>
      <c r="H41" s="80"/>
      <c r="I41" s="80"/>
      <c r="J41" s="80"/>
      <c r="K41" s="80"/>
      <c r="L41" s="80"/>
      <c r="M41" s="80"/>
      <c r="N41" s="80"/>
      <c r="O41" s="1"/>
      <c r="P41" s="7"/>
      <c r="Q41" s="2"/>
      <c r="R41" s="80"/>
    </row>
    <row r="42" spans="2:18" s="78" customFormat="1" ht="15" x14ac:dyDescent="0.25">
      <c r="B42" s="80"/>
      <c r="C42" s="3"/>
      <c r="D42" s="89" t="s">
        <v>153</v>
      </c>
      <c r="E42" s="91"/>
      <c r="F42" s="80"/>
      <c r="G42" s="80"/>
      <c r="H42" s="80"/>
      <c r="I42" s="80"/>
      <c r="J42" s="80"/>
      <c r="K42" s="80"/>
      <c r="L42" s="80"/>
      <c r="M42" s="80"/>
      <c r="N42" s="80"/>
      <c r="O42" s="3"/>
      <c r="P42" s="116" t="s">
        <v>252</v>
      </c>
      <c r="Q42" s="91"/>
      <c r="R42" s="80"/>
    </row>
    <row r="43" spans="2:18" s="78" customFormat="1" ht="15" x14ac:dyDescent="0.25">
      <c r="B43" s="80"/>
      <c r="C43" s="92"/>
      <c r="D43" s="4"/>
      <c r="E43" s="93"/>
      <c r="F43" s="80"/>
      <c r="G43" s="80"/>
      <c r="H43" s="80"/>
      <c r="I43" s="80"/>
      <c r="J43" s="80"/>
      <c r="K43" s="80"/>
      <c r="L43" s="80"/>
      <c r="M43" s="80"/>
      <c r="N43" s="80"/>
      <c r="O43" s="92"/>
      <c r="P43" s="4"/>
      <c r="Q43" s="93"/>
      <c r="R43" s="80"/>
    </row>
    <row r="44" spans="2:18" s="78" customFormat="1" ht="15" x14ac:dyDescent="0.25">
      <c r="B44" s="80"/>
      <c r="C44" s="80"/>
      <c r="D44" s="80"/>
      <c r="E44" s="80"/>
      <c r="F44" s="80"/>
      <c r="G44" s="80"/>
      <c r="H44" s="80"/>
      <c r="I44" s="80"/>
      <c r="J44" s="80"/>
      <c r="K44" s="80"/>
      <c r="L44" s="80"/>
      <c r="M44" s="80"/>
      <c r="N44" s="80"/>
      <c r="O44" s="80"/>
      <c r="P44" s="80"/>
      <c r="Q44" s="80"/>
      <c r="R44" s="80"/>
    </row>
    <row r="45" spans="2:18" s="78" customFormat="1" ht="15" x14ac:dyDescent="0.25">
      <c r="B45" s="80"/>
      <c r="C45" s="80"/>
      <c r="D45" s="80"/>
      <c r="E45" s="80"/>
      <c r="F45" s="80"/>
      <c r="G45" s="80"/>
      <c r="H45" s="80"/>
      <c r="I45" s="80"/>
      <c r="J45" s="80"/>
      <c r="K45" s="80"/>
      <c r="L45" s="80"/>
      <c r="M45" s="80"/>
      <c r="N45" s="80"/>
      <c r="O45" s="80"/>
      <c r="P45" s="80"/>
      <c r="Q45" s="80"/>
      <c r="R45" s="80"/>
    </row>
    <row r="46" spans="2:18" s="78" customFormat="1" ht="15" x14ac:dyDescent="0.25">
      <c r="B46" s="80"/>
      <c r="C46" s="80"/>
      <c r="D46" s="80"/>
      <c r="E46" s="80"/>
      <c r="F46" s="80"/>
      <c r="G46" s="80"/>
      <c r="H46" s="80"/>
      <c r="I46" s="80"/>
      <c r="J46" s="80"/>
      <c r="K46" s="80"/>
      <c r="L46" s="80"/>
      <c r="M46" s="80"/>
      <c r="N46" s="80"/>
      <c r="O46" s="80"/>
      <c r="P46" s="80"/>
      <c r="Q46" s="80"/>
      <c r="R46" s="80"/>
    </row>
    <row r="48" spans="2:18" s="13" customFormat="1" x14ac:dyDescent="0.25">
      <c r="B48" s="13" t="s">
        <v>12</v>
      </c>
      <c r="G48" s="39"/>
      <c r="H48" s="39"/>
      <c r="I48" s="39"/>
      <c r="J48" s="39"/>
      <c r="K48" s="39"/>
    </row>
    <row r="49" spans="2:5" x14ac:dyDescent="0.25">
      <c r="C49" s="14"/>
    </row>
    <row r="50" spans="2:5" x14ac:dyDescent="0.25">
      <c r="B50" s="45" t="s">
        <v>32</v>
      </c>
      <c r="C50" s="14"/>
      <c r="D50" s="45" t="s">
        <v>13</v>
      </c>
    </row>
    <row r="51" spans="2:5" x14ac:dyDescent="0.25">
      <c r="B51" s="44"/>
      <c r="C51" s="14"/>
      <c r="D51" s="44"/>
    </row>
    <row r="52" spans="2:5" x14ac:dyDescent="0.25">
      <c r="B52" s="81">
        <v>123</v>
      </c>
      <c r="C52" s="14"/>
      <c r="D52" s="27" t="s">
        <v>79</v>
      </c>
    </row>
    <row r="53" spans="2:5" x14ac:dyDescent="0.25">
      <c r="B53" s="84">
        <f>B52</f>
        <v>123</v>
      </c>
      <c r="C53" s="14"/>
      <c r="D53" s="44" t="s">
        <v>14</v>
      </c>
    </row>
    <row r="54" spans="2:5" x14ac:dyDescent="0.25">
      <c r="B54" s="85">
        <f>B53+B52</f>
        <v>246</v>
      </c>
      <c r="C54" s="14"/>
      <c r="D54" s="44" t="s">
        <v>15</v>
      </c>
    </row>
    <row r="55" spans="2:5" x14ac:dyDescent="0.25">
      <c r="B55" s="86">
        <f>B53+B54</f>
        <v>369</v>
      </c>
      <c r="C55" s="14"/>
      <c r="D55" s="27" t="s">
        <v>80</v>
      </c>
      <c r="E55" s="19"/>
    </row>
    <row r="56" spans="2:5" x14ac:dyDescent="0.25">
      <c r="B56" s="20"/>
      <c r="C56" s="14"/>
      <c r="D56" s="27" t="s">
        <v>16</v>
      </c>
      <c r="E56" s="19"/>
    </row>
    <row r="57" spans="2:5" x14ac:dyDescent="0.25">
      <c r="B57" s="14"/>
      <c r="C57" s="14"/>
      <c r="D57" s="44"/>
    </row>
    <row r="58" spans="2:5" x14ac:dyDescent="0.25">
      <c r="B58" s="46" t="s">
        <v>17</v>
      </c>
      <c r="C58" s="14"/>
      <c r="D58" s="44"/>
    </row>
    <row r="59" spans="2:5" x14ac:dyDescent="0.25">
      <c r="B59" s="87">
        <f>B55+16</f>
        <v>385</v>
      </c>
      <c r="C59" s="14"/>
      <c r="D59" s="44" t="s">
        <v>81</v>
      </c>
    </row>
    <row r="60" spans="2:5" x14ac:dyDescent="0.25">
      <c r="B60" s="88">
        <f>B53*PI()</f>
        <v>386.41589639154455</v>
      </c>
      <c r="C60" s="21"/>
      <c r="D60" s="44" t="s">
        <v>18</v>
      </c>
    </row>
    <row r="61" spans="2:5" x14ac:dyDescent="0.25">
      <c r="B61" s="21"/>
      <c r="C61" s="21"/>
      <c r="D61" s="44"/>
    </row>
    <row r="62" spans="2:5" x14ac:dyDescent="0.25">
      <c r="B62" s="46" t="s">
        <v>19</v>
      </c>
      <c r="C62" s="22"/>
      <c r="D62" s="44"/>
    </row>
    <row r="63" spans="2:5" x14ac:dyDescent="0.25">
      <c r="B63" s="89">
        <v>123</v>
      </c>
      <c r="C63" s="22"/>
      <c r="D63" s="27" t="s">
        <v>82</v>
      </c>
    </row>
    <row r="64" spans="2:5" x14ac:dyDescent="0.25">
      <c r="B64" s="83">
        <v>124</v>
      </c>
      <c r="C64" s="22"/>
      <c r="D64" s="27" t="s">
        <v>83</v>
      </c>
    </row>
    <row r="65" spans="2:4" x14ac:dyDescent="0.25">
      <c r="B65" s="67">
        <f>B63-B64</f>
        <v>-1</v>
      </c>
      <c r="C65" s="23"/>
      <c r="D65" s="44" t="s">
        <v>48</v>
      </c>
    </row>
    <row r="66" spans="2:4" x14ac:dyDescent="0.25">
      <c r="B66" s="44"/>
      <c r="C66" s="44"/>
      <c r="D66" s="44"/>
    </row>
    <row r="67" spans="2:4" x14ac:dyDescent="0.25">
      <c r="B67" s="44"/>
      <c r="C67" s="44"/>
      <c r="D67" s="44"/>
    </row>
    <row r="68" spans="2:4" x14ac:dyDescent="0.25">
      <c r="B68" s="45" t="s">
        <v>27</v>
      </c>
      <c r="C68" s="44"/>
      <c r="D68" s="44"/>
    </row>
    <row r="69" spans="2:4" x14ac:dyDescent="0.25">
      <c r="B69" s="8"/>
      <c r="C69" s="44"/>
      <c r="D69" s="44"/>
    </row>
    <row r="70" spans="2:4" x14ac:dyDescent="0.25">
      <c r="B70" s="46" t="s">
        <v>33</v>
      </c>
      <c r="C70" s="44"/>
      <c r="D70" s="44"/>
    </row>
    <row r="71" spans="2:4" x14ac:dyDescent="0.25">
      <c r="B71" s="86" t="s">
        <v>26</v>
      </c>
      <c r="C71" s="14"/>
      <c r="D71" s="27" t="s">
        <v>36</v>
      </c>
    </row>
    <row r="72" spans="2:4" x14ac:dyDescent="0.25">
      <c r="B72" s="81" t="s">
        <v>24</v>
      </c>
      <c r="C72" s="14"/>
      <c r="D72" s="27" t="s">
        <v>28</v>
      </c>
    </row>
    <row r="73" spans="2:4" x14ac:dyDescent="0.25">
      <c r="B73" s="85" t="s">
        <v>25</v>
      </c>
      <c r="C73" s="14"/>
      <c r="D73" s="27" t="s">
        <v>29</v>
      </c>
    </row>
    <row r="74" spans="2:4" x14ac:dyDescent="0.25">
      <c r="B74" s="88" t="s">
        <v>25</v>
      </c>
      <c r="C74" s="14"/>
      <c r="D74" s="27" t="s">
        <v>31</v>
      </c>
    </row>
    <row r="75" spans="2:4" x14ac:dyDescent="0.25">
      <c r="B75" s="44"/>
      <c r="C75" s="14"/>
      <c r="D75" s="27"/>
    </row>
    <row r="76" spans="2:4" x14ac:dyDescent="0.25">
      <c r="B76" s="46" t="s">
        <v>35</v>
      </c>
      <c r="C76" s="14"/>
      <c r="D76" s="27"/>
    </row>
    <row r="77" spans="2:4" x14ac:dyDescent="0.25">
      <c r="B77" s="26" t="s">
        <v>30</v>
      </c>
      <c r="C77" s="14"/>
      <c r="D77" s="27" t="s">
        <v>37</v>
      </c>
    </row>
    <row r="78" spans="2:4" x14ac:dyDescent="0.25">
      <c r="B78" s="47" t="s">
        <v>34</v>
      </c>
      <c r="C78" s="44"/>
      <c r="D78" s="27" t="s">
        <v>84</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EE95-0E59-43F0-986C-DCAEDDFE2358}">
  <sheetPr>
    <tabColor rgb="FFCCC8D9"/>
  </sheetPr>
  <dimension ref="B2:I31"/>
  <sheetViews>
    <sheetView showGridLines="0" zoomScale="85" zoomScaleNormal="85" workbookViewId="0">
      <pane ySplit="3" topLeftCell="A4" activePane="bottomLeft" state="frozen"/>
      <selection pane="bottomLeft"/>
    </sheetView>
  </sheetViews>
  <sheetFormatPr defaultRowHeight="12.75" x14ac:dyDescent="0.25"/>
  <cols>
    <col min="1" max="1" width="5.7109375" style="78" customWidth="1"/>
    <col min="2" max="2" width="7.5703125" style="78" customWidth="1"/>
    <col min="3" max="3" width="96.140625" style="78" customWidth="1"/>
    <col min="4" max="4" width="42" style="78" customWidth="1"/>
    <col min="5" max="5" width="36.28515625" style="78" customWidth="1"/>
    <col min="6" max="6" width="40.7109375" style="78" customWidth="1"/>
    <col min="7" max="7" width="49.7109375" style="78" customWidth="1"/>
    <col min="8" max="8" width="5.7109375" style="78" customWidth="1"/>
    <col min="9" max="16384" width="9.140625" style="78"/>
  </cols>
  <sheetData>
    <row r="2" spans="2:9" s="79" customFormat="1" ht="18" x14ac:dyDescent="0.25">
      <c r="B2" s="79" t="s">
        <v>64</v>
      </c>
    </row>
    <row r="5" spans="2:9" s="39" customFormat="1" x14ac:dyDescent="0.25">
      <c r="B5" s="39" t="s">
        <v>20</v>
      </c>
    </row>
    <row r="7" spans="2:9" x14ac:dyDescent="0.25">
      <c r="B7" s="46" t="s">
        <v>157</v>
      </c>
    </row>
    <row r="8" spans="2:9" x14ac:dyDescent="0.25">
      <c r="B8" s="46" t="s">
        <v>158</v>
      </c>
    </row>
    <row r="10" spans="2:9" x14ac:dyDescent="0.25">
      <c r="B10" s="82" t="s">
        <v>46</v>
      </c>
      <c r="C10" s="82" t="s">
        <v>47</v>
      </c>
      <c r="D10" s="82" t="s">
        <v>159</v>
      </c>
      <c r="E10" s="82" t="s">
        <v>160</v>
      </c>
      <c r="F10" s="82" t="s">
        <v>161</v>
      </c>
      <c r="G10" s="82" t="s">
        <v>74</v>
      </c>
      <c r="I10" s="40"/>
    </row>
    <row r="11" spans="2:9" x14ac:dyDescent="0.25">
      <c r="B11" s="28"/>
      <c r="C11" s="28" t="s">
        <v>162</v>
      </c>
      <c r="D11" s="28" t="s">
        <v>21</v>
      </c>
      <c r="E11" s="28" t="s">
        <v>163</v>
      </c>
      <c r="F11" s="28" t="s">
        <v>164</v>
      </c>
      <c r="G11" s="28"/>
    </row>
    <row r="12" spans="2:9" x14ac:dyDescent="0.25">
      <c r="B12" s="12">
        <v>1</v>
      </c>
      <c r="C12" s="12" t="s">
        <v>59</v>
      </c>
      <c r="D12" s="12"/>
      <c r="E12" s="12"/>
      <c r="F12" s="117" t="s">
        <v>232</v>
      </c>
      <c r="G12" s="12"/>
    </row>
    <row r="13" spans="2:9" x14ac:dyDescent="0.25">
      <c r="B13" s="12">
        <v>2</v>
      </c>
      <c r="C13" s="12" t="s">
        <v>132</v>
      </c>
      <c r="D13" s="12"/>
      <c r="E13" s="12"/>
      <c r="F13" s="117" t="s">
        <v>232</v>
      </c>
      <c r="G13" s="12"/>
    </row>
    <row r="14" spans="2:9" x14ac:dyDescent="0.25">
      <c r="B14" s="12">
        <v>3</v>
      </c>
      <c r="C14" s="12" t="s">
        <v>233</v>
      </c>
      <c r="D14" s="12"/>
      <c r="E14" s="12"/>
      <c r="F14" s="117" t="s">
        <v>232</v>
      </c>
      <c r="G14" s="12"/>
    </row>
    <row r="15" spans="2:9" x14ac:dyDescent="0.25">
      <c r="B15" s="12">
        <v>4</v>
      </c>
      <c r="C15" s="12" t="s">
        <v>234</v>
      </c>
      <c r="D15" s="12" t="s">
        <v>235</v>
      </c>
      <c r="E15" s="12"/>
      <c r="F15" s="12" t="s">
        <v>236</v>
      </c>
      <c r="G15" s="12"/>
    </row>
    <row r="16" spans="2:9" x14ac:dyDescent="0.25">
      <c r="B16" s="12">
        <v>5</v>
      </c>
      <c r="C16" s="12" t="s">
        <v>237</v>
      </c>
      <c r="D16" s="12" t="s">
        <v>238</v>
      </c>
      <c r="E16" s="12"/>
      <c r="F16" s="12" t="s">
        <v>236</v>
      </c>
      <c r="G16" s="12"/>
    </row>
    <row r="17" spans="2:7" x14ac:dyDescent="0.25">
      <c r="B17" s="12">
        <v>6</v>
      </c>
      <c r="C17" s="118" t="s">
        <v>239</v>
      </c>
      <c r="D17" s="12"/>
      <c r="E17" s="12"/>
      <c r="F17" s="117" t="s">
        <v>232</v>
      </c>
      <c r="G17" s="12"/>
    </row>
    <row r="18" spans="2:7" x14ac:dyDescent="0.25">
      <c r="B18" s="12">
        <v>7</v>
      </c>
      <c r="C18" s="119" t="s">
        <v>240</v>
      </c>
      <c r="D18" s="12"/>
      <c r="E18" s="12"/>
      <c r="F18" s="12" t="s">
        <v>236</v>
      </c>
      <c r="G18" s="12"/>
    </row>
    <row r="19" spans="2:7" x14ac:dyDescent="0.25">
      <c r="B19" s="12">
        <v>8</v>
      </c>
      <c r="C19" s="12" t="s">
        <v>249</v>
      </c>
      <c r="D19" s="12"/>
      <c r="E19" s="12"/>
      <c r="F19" s="12" t="s">
        <v>236</v>
      </c>
      <c r="G19" s="12"/>
    </row>
    <row r="22" spans="2:7" s="39" customFormat="1" x14ac:dyDescent="0.25">
      <c r="B22" s="39" t="s">
        <v>45</v>
      </c>
    </row>
    <row r="24" spans="2:7" x14ac:dyDescent="0.25">
      <c r="B24" s="46" t="s">
        <v>43</v>
      </c>
    </row>
    <row r="25" spans="2:7" x14ac:dyDescent="0.25">
      <c r="B25" s="46" t="s">
        <v>44</v>
      </c>
    </row>
    <row r="31" spans="2:7" x14ac:dyDescent="0.25">
      <c r="B31" s="46"/>
    </row>
  </sheetData>
  <hyperlinks>
    <hyperlink ref="F12" r:id="rId1" location="/CBS/nl/dataset/70936ned/table?ts=1532343719053." xr:uid="{D95F678E-66F8-409F-950F-801899601B9F}"/>
    <hyperlink ref="F13" r:id="rId2" location="/details/wettelijke-rente/dataset/2ed0b77d-72c5-47e8-8a3d-0c213048e11d/resource/b363a333-1ce1-4ba0-83b9-80bdf6f78fa0" xr:uid="{3F7C7780-39D5-4B01-9560-DFCB675A56B4}"/>
    <hyperlink ref="F14" r:id="rId3" xr:uid="{CA5D73DF-D987-4B98-9393-F15EE52B0149}"/>
    <hyperlink ref="F17" r:id="rId4" xr:uid="{D47B8B78-DEE0-451E-BBD1-F1B69B75E5B9}"/>
  </hyperlinks>
  <pageMargins left="0.75" right="0.75" top="1" bottom="1" header="0.5" footer="0.5"/>
  <pageSetup paperSize="9"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CCFFFF"/>
    <pageSetUpPr autoPageBreaks="0"/>
  </sheetPr>
  <dimension ref="A1:M38"/>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x14ac:dyDescent="0.25"/>
  <cols>
    <col min="1" max="1" width="5.7109375" style="9" customWidth="1"/>
    <col min="2" max="2" width="59.5703125" style="9" customWidth="1"/>
    <col min="3" max="5" width="5.7109375" style="78" customWidth="1"/>
    <col min="6" max="6" width="13.7109375" style="9" customWidth="1"/>
    <col min="7" max="7" width="2.7109375" style="9" customWidth="1"/>
    <col min="8" max="8" width="13.7109375" style="9" customWidth="1"/>
    <col min="9" max="9" width="13.7109375" style="66" customWidth="1"/>
    <col min="10" max="10" width="2.7109375" style="9" customWidth="1"/>
    <col min="11" max="11" width="2.7109375" style="42" customWidth="1"/>
    <col min="12" max="12" width="2.7109375" style="9" customWidth="1"/>
    <col min="13" max="27" width="13.7109375" style="9" customWidth="1"/>
    <col min="28" max="16384" width="9.140625" style="9"/>
  </cols>
  <sheetData>
    <row r="1" spans="1:13" x14ac:dyDescent="0.25">
      <c r="A1" s="78"/>
    </row>
    <row r="2" spans="1:13" s="24" customFormat="1" ht="18" x14ac:dyDescent="0.25">
      <c r="B2" s="24" t="s">
        <v>225</v>
      </c>
    </row>
    <row r="4" spans="1:13" s="78" customFormat="1" x14ac:dyDescent="0.25">
      <c r="B4" s="45" t="s">
        <v>165</v>
      </c>
    </row>
    <row r="5" spans="1:13" ht="123.75" customHeight="1" x14ac:dyDescent="0.25">
      <c r="B5" s="123" t="s">
        <v>226</v>
      </c>
      <c r="C5" s="123"/>
      <c r="D5" s="123"/>
      <c r="E5" s="123"/>
    </row>
    <row r="6" spans="1:13" x14ac:dyDescent="0.25">
      <c r="B6" s="94"/>
      <c r="C6" s="94"/>
      <c r="D6" s="94"/>
      <c r="E6" s="94"/>
    </row>
    <row r="7" spans="1:13" x14ac:dyDescent="0.25">
      <c r="B7" s="46" t="s">
        <v>166</v>
      </c>
      <c r="C7" s="94"/>
      <c r="D7" s="94"/>
      <c r="E7" s="94"/>
    </row>
    <row r="8" spans="1:13" x14ac:dyDescent="0.25">
      <c r="B8" s="94" t="s">
        <v>167</v>
      </c>
      <c r="C8" s="94"/>
      <c r="D8" s="94"/>
      <c r="E8" s="94"/>
    </row>
    <row r="9" spans="1:13" x14ac:dyDescent="0.25">
      <c r="B9" s="94"/>
      <c r="C9" s="94"/>
      <c r="D9" s="94"/>
      <c r="E9" s="94"/>
    </row>
    <row r="10" spans="1:13" s="13" customFormat="1" x14ac:dyDescent="0.25">
      <c r="B10" s="13" t="s">
        <v>38</v>
      </c>
      <c r="C10" s="39"/>
      <c r="D10" s="39"/>
      <c r="E10" s="39"/>
      <c r="F10" s="13" t="s">
        <v>22</v>
      </c>
      <c r="H10" s="13" t="s">
        <v>109</v>
      </c>
      <c r="I10" s="39" t="s">
        <v>110</v>
      </c>
      <c r="K10" s="39"/>
      <c r="M10" s="13" t="s">
        <v>40</v>
      </c>
    </row>
    <row r="13" spans="1:13" s="13" customFormat="1" x14ac:dyDescent="0.25">
      <c r="B13" s="13" t="s">
        <v>53</v>
      </c>
      <c r="C13" s="39"/>
      <c r="D13" s="39"/>
      <c r="E13" s="39"/>
      <c r="I13" s="39"/>
      <c r="K13" s="39"/>
    </row>
    <row r="15" spans="1:13" s="13" customFormat="1" x14ac:dyDescent="0.25">
      <c r="B15" s="13" t="s">
        <v>71</v>
      </c>
      <c r="C15" s="39"/>
      <c r="D15" s="39"/>
      <c r="E15" s="39"/>
      <c r="I15" s="39"/>
      <c r="K15" s="39"/>
    </row>
    <row r="16" spans="1:13" x14ac:dyDescent="0.25">
      <c r="B16" s="8"/>
    </row>
    <row r="17" spans="1:13" x14ac:dyDescent="0.25">
      <c r="B17" s="9" t="s">
        <v>221</v>
      </c>
      <c r="F17" s="9" t="s">
        <v>210</v>
      </c>
      <c r="H17" s="86">
        <f>'9. Wettelijke formule'!O26</f>
        <v>142855915.94078356</v>
      </c>
      <c r="I17" s="86">
        <f>'9. Wettelijke formule'!O27</f>
        <v>12701482.386531813</v>
      </c>
      <c r="M17" s="40"/>
    </row>
    <row r="18" spans="1:13" x14ac:dyDescent="0.25">
      <c r="B18" s="9" t="s">
        <v>208</v>
      </c>
      <c r="F18" s="9" t="s">
        <v>210</v>
      </c>
      <c r="H18" s="86">
        <f>'5. Toevoeging kosten RCR'!J12</f>
        <v>2061467.7209443874</v>
      </c>
      <c r="I18" s="86">
        <f>'5. Toevoeging kosten RCR'!K12</f>
        <v>38098612.0901099</v>
      </c>
      <c r="M18" s="41" t="s">
        <v>73</v>
      </c>
    </row>
    <row r="19" spans="1:13" x14ac:dyDescent="0.25">
      <c r="B19" s="9" t="s">
        <v>209</v>
      </c>
      <c r="F19" s="9" t="s">
        <v>210</v>
      </c>
      <c r="H19" s="86">
        <f>'5. Toevoeging kosten RCR'!J13</f>
        <v>133834070.79384422</v>
      </c>
      <c r="I19" s="86">
        <f>'5. Toevoeging kosten RCR'!K13</f>
        <v>0</v>
      </c>
      <c r="M19" s="41" t="s">
        <v>73</v>
      </c>
    </row>
    <row r="20" spans="1:13" s="78" customFormat="1" x14ac:dyDescent="0.25">
      <c r="B20" s="78" t="s">
        <v>270</v>
      </c>
      <c r="F20" s="78" t="s">
        <v>210</v>
      </c>
      <c r="H20" s="86">
        <f>'7. Brondata'!O30</f>
        <v>5734933.9765952975</v>
      </c>
      <c r="I20" s="121"/>
      <c r="M20" s="41" t="s">
        <v>272</v>
      </c>
    </row>
    <row r="21" spans="1:13" x14ac:dyDescent="0.25">
      <c r="A21" s="78"/>
      <c r="H21" s="30"/>
      <c r="I21" s="30"/>
      <c r="M21" s="38"/>
    </row>
    <row r="22" spans="1:13" x14ac:dyDescent="0.25">
      <c r="B22" s="9" t="s">
        <v>222</v>
      </c>
      <c r="F22" s="9" t="s">
        <v>210</v>
      </c>
      <c r="H22" s="86">
        <f>SUM(H17:H20)</f>
        <v>284486388.43216741</v>
      </c>
      <c r="I22" s="86">
        <f>SUM(I17:I20)</f>
        <v>50800094.476641715</v>
      </c>
      <c r="M22" s="40"/>
    </row>
    <row r="24" spans="1:13" s="13" customFormat="1" x14ac:dyDescent="0.25">
      <c r="B24" s="13" t="s">
        <v>72</v>
      </c>
      <c r="C24" s="39"/>
      <c r="D24" s="39"/>
      <c r="E24" s="39"/>
      <c r="I24" s="39"/>
      <c r="K24" s="39"/>
      <c r="M24" s="39"/>
    </row>
    <row r="26" spans="1:13" x14ac:dyDescent="0.25">
      <c r="B26" s="9" t="s">
        <v>220</v>
      </c>
      <c r="F26" s="9" t="s">
        <v>210</v>
      </c>
      <c r="H26" s="86">
        <f>'7. Brondata'!O20</f>
        <v>788292.78445941862</v>
      </c>
      <c r="I26" s="86">
        <f>'7. Brondata'!O21</f>
        <v>1985778.1585248637</v>
      </c>
      <c r="M26" s="38"/>
    </row>
    <row r="27" spans="1:13" s="64" customFormat="1" x14ac:dyDescent="0.25">
      <c r="A27" s="78"/>
      <c r="B27" s="69" t="s">
        <v>219</v>
      </c>
      <c r="C27" s="78"/>
      <c r="D27" s="78"/>
      <c r="E27" s="78"/>
      <c r="F27" s="64" t="s">
        <v>210</v>
      </c>
      <c r="H27" s="86">
        <f>'10. Correctie opex'!L30</f>
        <v>15046046.678430552</v>
      </c>
      <c r="I27" s="86">
        <f>'10. Correctie opex'!M30</f>
        <v>17307695.061264142</v>
      </c>
      <c r="M27" s="64" t="s">
        <v>107</v>
      </c>
    </row>
    <row r="28" spans="1:13" s="78" customFormat="1" x14ac:dyDescent="0.25">
      <c r="B28" s="78" t="s">
        <v>260</v>
      </c>
      <c r="F28" s="78" t="s">
        <v>210</v>
      </c>
      <c r="H28" s="86">
        <f>'12. Correctie netverliezen'!L26</f>
        <v>91264.886380108219</v>
      </c>
      <c r="I28" s="121"/>
    </row>
    <row r="29" spans="1:13" s="78" customFormat="1" x14ac:dyDescent="0.25">
      <c r="B29" s="78" t="s">
        <v>241</v>
      </c>
      <c r="F29" s="78" t="s">
        <v>210</v>
      </c>
      <c r="H29" s="86">
        <f>'11. Nacalculatie bijschatten'!O38</f>
        <v>459780.54890604923</v>
      </c>
      <c r="I29" s="86">
        <f>'11. Nacalculatie bijschatten'!O47</f>
        <v>342309.50808744319</v>
      </c>
    </row>
    <row r="30" spans="1:13" s="49" customFormat="1" ht="12.75" customHeight="1" x14ac:dyDescent="0.25">
      <c r="C30" s="78"/>
      <c r="D30" s="78"/>
      <c r="E30" s="78"/>
      <c r="H30" s="51"/>
      <c r="I30" s="51"/>
    </row>
    <row r="31" spans="1:13" x14ac:dyDescent="0.25">
      <c r="B31" s="9" t="s">
        <v>223</v>
      </c>
      <c r="F31" s="9" t="s">
        <v>210</v>
      </c>
      <c r="H31" s="86">
        <f>SUM(H26:H29)</f>
        <v>16385384.898176126</v>
      </c>
      <c r="I31" s="86">
        <f>SUM(I26:I29)</f>
        <v>19635782.727876447</v>
      </c>
    </row>
    <row r="33" spans="2:11" s="13" customFormat="1" x14ac:dyDescent="0.25">
      <c r="B33" s="13" t="s">
        <v>54</v>
      </c>
      <c r="C33" s="39"/>
      <c r="D33" s="39"/>
      <c r="E33" s="39"/>
      <c r="I33" s="39"/>
      <c r="K33" s="39"/>
    </row>
    <row r="35" spans="2:11" x14ac:dyDescent="0.25">
      <c r="B35" s="9" t="s">
        <v>224</v>
      </c>
      <c r="F35" s="9" t="s">
        <v>210</v>
      </c>
      <c r="H35" s="86">
        <f>H22+H31</f>
        <v>300871773.33034354</v>
      </c>
      <c r="I35" s="86">
        <f>I22+I31</f>
        <v>70435877.204518169</v>
      </c>
    </row>
    <row r="38" spans="2:11" ht="12.75" customHeight="1" x14ac:dyDescent="0.25">
      <c r="H38" s="51"/>
      <c r="I38" s="51"/>
    </row>
  </sheetData>
  <mergeCells count="1">
    <mergeCell ref="B5:E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0" tint="-4.9989318521683403E-2"/>
    <pageSetUpPr autoPageBreaks="0"/>
  </sheetPr>
  <dimension ref="A1"/>
  <sheetViews>
    <sheetView showGridLines="0" zoomScale="85" zoomScaleNormal="85" workbookViewId="0"/>
  </sheetViews>
  <sheetFormatPr defaultRowHeight="12.75" x14ac:dyDescent="0.25"/>
  <cols>
    <col min="1" max="16384" width="9.140625" style="26"/>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E1FFE1"/>
    <pageSetUpPr autoPageBreaks="0"/>
  </sheetPr>
  <dimension ref="A1:Q14"/>
  <sheetViews>
    <sheetView showGridLines="0" zoomScale="85" zoomScaleNormal="85" workbookViewId="0">
      <pane xSplit="6" ySplit="8" topLeftCell="G9" activePane="bottomRight" state="frozen"/>
      <selection pane="topRight"/>
      <selection pane="bottomLeft"/>
      <selection pane="bottomRight"/>
    </sheetView>
  </sheetViews>
  <sheetFormatPr defaultRowHeight="12.75" x14ac:dyDescent="0.25"/>
  <cols>
    <col min="1" max="1" width="5.7109375" style="9" customWidth="1"/>
    <col min="2" max="2" width="64.85546875" style="9" customWidth="1"/>
    <col min="3" max="5" width="5.7109375" style="9" customWidth="1"/>
    <col min="6" max="6" width="13.7109375" style="9" customWidth="1"/>
    <col min="7" max="7" width="2.7109375" style="9" customWidth="1"/>
    <col min="8" max="8" width="13.7109375" style="9" customWidth="1"/>
    <col min="9" max="9" width="2.7109375" style="9" customWidth="1"/>
    <col min="10" max="11" width="12.5703125" style="69" customWidth="1"/>
    <col min="12" max="12" width="2.7109375" style="9" customWidth="1"/>
    <col min="13" max="13" width="18.85546875" style="9" customWidth="1"/>
    <col min="14" max="14" width="2.7109375" style="9" customWidth="1"/>
    <col min="15" max="29" width="13.7109375" style="9" customWidth="1"/>
    <col min="30" max="16384" width="9.140625" style="9"/>
  </cols>
  <sheetData>
    <row r="1" spans="1:17" x14ac:dyDescent="0.25">
      <c r="A1" s="78"/>
    </row>
    <row r="2" spans="1:17" s="24" customFormat="1" ht="18" x14ac:dyDescent="0.25">
      <c r="B2" s="24" t="s">
        <v>65</v>
      </c>
    </row>
    <row r="4" spans="1:17" s="78" customFormat="1" x14ac:dyDescent="0.25">
      <c r="B4" s="45" t="s">
        <v>168</v>
      </c>
    </row>
    <row r="5" spans="1:17" ht="39" customHeight="1" x14ac:dyDescent="0.25">
      <c r="A5" s="78"/>
      <c r="B5" s="124" t="s">
        <v>246</v>
      </c>
      <c r="C5" s="124"/>
      <c r="D5" s="124"/>
      <c r="E5" s="124"/>
    </row>
    <row r="6" spans="1:17" x14ac:dyDescent="0.25">
      <c r="B6" s="77"/>
      <c r="C6" s="77"/>
      <c r="D6" s="77"/>
      <c r="E6" s="77"/>
    </row>
    <row r="7" spans="1:17" s="13" customFormat="1" x14ac:dyDescent="0.25">
      <c r="B7" s="13" t="s">
        <v>38</v>
      </c>
      <c r="F7" s="13" t="s">
        <v>22</v>
      </c>
      <c r="H7" s="13" t="s">
        <v>42</v>
      </c>
      <c r="J7" s="39" t="s">
        <v>109</v>
      </c>
      <c r="K7" s="39" t="s">
        <v>110</v>
      </c>
      <c r="M7" s="13" t="s">
        <v>39</v>
      </c>
      <c r="O7" s="13" t="s">
        <v>40</v>
      </c>
    </row>
    <row r="10" spans="1:17" s="13" customFormat="1" x14ac:dyDescent="0.25">
      <c r="B10" s="13" t="s">
        <v>112</v>
      </c>
      <c r="J10" s="39"/>
      <c r="K10" s="39"/>
    </row>
    <row r="12" spans="1:17" x14ac:dyDescent="0.25">
      <c r="A12" s="78"/>
      <c r="B12" s="9" t="s">
        <v>208</v>
      </c>
      <c r="F12" s="9" t="s">
        <v>210</v>
      </c>
      <c r="H12" s="69"/>
      <c r="J12" s="89">
        <v>2061467.7209443874</v>
      </c>
      <c r="K12" s="89">
        <v>38098612.0901099</v>
      </c>
      <c r="M12" s="59" t="s">
        <v>247</v>
      </c>
      <c r="O12" s="37"/>
      <c r="Q12" s="11"/>
    </row>
    <row r="13" spans="1:17" x14ac:dyDescent="0.25">
      <c r="A13" s="78"/>
      <c r="B13" s="9" t="s">
        <v>209</v>
      </c>
      <c r="F13" s="9" t="s">
        <v>210</v>
      </c>
      <c r="H13" s="69"/>
      <c r="J13" s="89">
        <v>133834070.79384422</v>
      </c>
      <c r="K13" s="20"/>
      <c r="M13" s="59" t="s">
        <v>242</v>
      </c>
    </row>
    <row r="14" spans="1:17" x14ac:dyDescent="0.25">
      <c r="H14" s="69"/>
    </row>
  </sheetData>
  <mergeCells count="1">
    <mergeCell ref="B5:E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0" tint="-4.9989318521683403E-2"/>
    <pageSetUpPr autoPageBreaks="0"/>
  </sheetPr>
  <dimension ref="A1"/>
  <sheetViews>
    <sheetView showGridLines="0" zoomScale="85" zoomScaleNormal="85" workbookViewId="0"/>
  </sheetViews>
  <sheetFormatPr defaultRowHeight="12.75" x14ac:dyDescent="0.25"/>
  <cols>
    <col min="1" max="16384" width="9.140625" style="26"/>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E1FFE1"/>
    <pageSetUpPr autoPageBreaks="0"/>
  </sheetPr>
  <dimension ref="A1:T28"/>
  <sheetViews>
    <sheetView showGridLines="0" zoomScale="85" zoomScaleNormal="85" workbookViewId="0">
      <pane xSplit="6" ySplit="8" topLeftCell="G9" activePane="bottomRight" state="frozen"/>
      <selection pane="topRight"/>
      <selection pane="bottomLeft"/>
      <selection pane="bottomRight"/>
    </sheetView>
  </sheetViews>
  <sheetFormatPr defaultRowHeight="12.75" x14ac:dyDescent="0.25"/>
  <cols>
    <col min="1" max="1" width="5.7109375" style="9" customWidth="1"/>
    <col min="2" max="2" width="46.140625" style="9" customWidth="1"/>
    <col min="3" max="5" width="5.7109375" style="9" customWidth="1"/>
    <col min="6" max="6" width="13.7109375" style="9" customWidth="1"/>
    <col min="7" max="7" width="2.7109375" style="9" customWidth="1"/>
    <col min="8" max="8" width="13.7109375" style="9" customWidth="1"/>
    <col min="9" max="9" width="2.7109375" style="9" customWidth="1"/>
    <col min="10" max="10" width="13.7109375" style="9" customWidth="1"/>
    <col min="11" max="11" width="2.7109375" style="9" customWidth="1"/>
    <col min="12" max="12" width="13.85546875" style="78" customWidth="1"/>
    <col min="13" max="13" width="12.5703125" style="9" customWidth="1"/>
    <col min="14" max="14" width="12.5703125" style="69" customWidth="1"/>
    <col min="15" max="15" width="12.5703125" style="78" customWidth="1"/>
    <col min="16" max="16" width="2.7109375" style="9" customWidth="1"/>
    <col min="17" max="17" width="39.140625" style="9" customWidth="1"/>
    <col min="18" max="18" width="2.7109375" style="9" customWidth="1"/>
    <col min="19" max="19" width="13.7109375" style="9" customWidth="1"/>
    <col min="20" max="20" width="2.7109375" style="9" customWidth="1"/>
    <col min="21" max="35" width="13.7109375" style="9" customWidth="1"/>
    <col min="36" max="16384" width="9.140625" style="9"/>
  </cols>
  <sheetData>
    <row r="1" spans="1:20" x14ac:dyDescent="0.25">
      <c r="A1" s="78"/>
    </row>
    <row r="2" spans="1:20" s="24" customFormat="1" ht="18" x14ac:dyDescent="0.25">
      <c r="B2" s="24" t="s">
        <v>66</v>
      </c>
    </row>
    <row r="4" spans="1:20" s="78" customFormat="1" x14ac:dyDescent="0.25">
      <c r="B4" s="45" t="s">
        <v>169</v>
      </c>
    </row>
    <row r="5" spans="1:20" ht="49.5" customHeight="1" x14ac:dyDescent="0.25">
      <c r="B5" s="124" t="s">
        <v>170</v>
      </c>
      <c r="C5" s="124"/>
      <c r="D5" s="124"/>
      <c r="E5" s="124"/>
    </row>
    <row r="6" spans="1:20" x14ac:dyDescent="0.25">
      <c r="B6" s="71"/>
      <c r="C6" s="71"/>
      <c r="D6" s="71"/>
      <c r="E6" s="71"/>
    </row>
    <row r="7" spans="1:20" s="13" customFormat="1" x14ac:dyDescent="0.25">
      <c r="B7" s="13" t="s">
        <v>38</v>
      </c>
      <c r="F7" s="13" t="s">
        <v>22</v>
      </c>
      <c r="H7" s="13" t="s">
        <v>23</v>
      </c>
      <c r="J7" s="13" t="s">
        <v>42</v>
      </c>
      <c r="L7" s="33">
        <v>2020</v>
      </c>
      <c r="M7" s="33">
        <v>2021</v>
      </c>
      <c r="N7" s="33">
        <v>2022</v>
      </c>
      <c r="O7" s="33">
        <v>2023</v>
      </c>
      <c r="Q7" s="13" t="s">
        <v>39</v>
      </c>
      <c r="S7" s="13" t="s">
        <v>40</v>
      </c>
      <c r="T7" s="34"/>
    </row>
    <row r="10" spans="1:20" s="13" customFormat="1" x14ac:dyDescent="0.25">
      <c r="B10" s="13" t="s">
        <v>99</v>
      </c>
      <c r="L10" s="39"/>
      <c r="N10" s="39"/>
      <c r="O10" s="39"/>
    </row>
    <row r="12" spans="1:20" x14ac:dyDescent="0.25">
      <c r="B12" s="45" t="s">
        <v>56</v>
      </c>
      <c r="S12" s="45" t="s">
        <v>52</v>
      </c>
    </row>
    <row r="13" spans="1:20" x14ac:dyDescent="0.25">
      <c r="A13" s="78"/>
      <c r="B13" s="9" t="s">
        <v>57</v>
      </c>
      <c r="F13" s="9" t="s">
        <v>50</v>
      </c>
      <c r="L13" s="95">
        <v>2.8000000000000001E-2</v>
      </c>
      <c r="M13" s="95">
        <v>7.0000000000000001E-3</v>
      </c>
      <c r="N13" s="95">
        <v>2.4E-2</v>
      </c>
      <c r="O13" s="95">
        <v>0.12</v>
      </c>
      <c r="Q13" s="76" t="s">
        <v>276</v>
      </c>
      <c r="S13" s="78" t="s">
        <v>75</v>
      </c>
    </row>
    <row r="14" spans="1:20" x14ac:dyDescent="0.25">
      <c r="Q14" s="53"/>
      <c r="S14" s="78" t="s">
        <v>126</v>
      </c>
    </row>
    <row r="15" spans="1:20" x14ac:dyDescent="0.25">
      <c r="S15" s="78" t="s">
        <v>76</v>
      </c>
    </row>
    <row r="16" spans="1:20" s="53" customFormat="1" ht="15" x14ac:dyDescent="0.25">
      <c r="L16" s="78"/>
      <c r="N16" s="69"/>
      <c r="O16" s="78"/>
      <c r="S16" s="31"/>
    </row>
    <row r="17" spans="1:19" s="39" customFormat="1" x14ac:dyDescent="0.25">
      <c r="B17" s="39" t="s">
        <v>100</v>
      </c>
    </row>
    <row r="18" spans="1:19" s="53" customFormat="1" ht="15" x14ac:dyDescent="0.25">
      <c r="L18" s="78"/>
      <c r="N18" s="69"/>
      <c r="O18" s="78"/>
      <c r="S18" s="31"/>
    </row>
    <row r="19" spans="1:19" s="53" customFormat="1" x14ac:dyDescent="0.25">
      <c r="A19" s="60"/>
      <c r="B19" s="45" t="s">
        <v>134</v>
      </c>
      <c r="L19" s="78"/>
      <c r="N19" s="69"/>
      <c r="O19" s="78"/>
      <c r="S19" s="45" t="s">
        <v>97</v>
      </c>
    </row>
    <row r="20" spans="1:19" s="53" customFormat="1" x14ac:dyDescent="0.25">
      <c r="B20" s="53" t="s">
        <v>88</v>
      </c>
      <c r="F20" s="53" t="s">
        <v>50</v>
      </c>
      <c r="L20" s="96">
        <v>0.02</v>
      </c>
      <c r="M20" s="96">
        <v>0.02</v>
      </c>
      <c r="N20" s="96">
        <v>0.02</v>
      </c>
      <c r="O20" s="97">
        <v>0.02</v>
      </c>
      <c r="Q20" s="69" t="s">
        <v>132</v>
      </c>
      <c r="S20" s="78" t="s">
        <v>127</v>
      </c>
    </row>
    <row r="21" spans="1:19" s="53" customFormat="1" x14ac:dyDescent="0.25">
      <c r="B21" s="53" t="s">
        <v>89</v>
      </c>
      <c r="F21" s="53" t="s">
        <v>50</v>
      </c>
      <c r="L21" s="96">
        <v>0.02</v>
      </c>
      <c r="M21" s="96">
        <v>0.02</v>
      </c>
      <c r="N21" s="96">
        <v>0.02</v>
      </c>
      <c r="O21" s="97">
        <v>0.02</v>
      </c>
      <c r="Q21" s="69" t="s">
        <v>132</v>
      </c>
      <c r="S21" s="78" t="s">
        <v>98</v>
      </c>
    </row>
    <row r="22" spans="1:19" s="53" customFormat="1" x14ac:dyDescent="0.25">
      <c r="B22" s="53" t="s">
        <v>90</v>
      </c>
      <c r="F22" s="53" t="s">
        <v>50</v>
      </c>
      <c r="L22" s="96">
        <v>0.02</v>
      </c>
      <c r="M22" s="96">
        <v>0.02</v>
      </c>
      <c r="N22" s="120">
        <v>0.02</v>
      </c>
      <c r="O22" s="61"/>
      <c r="Q22" s="69" t="s">
        <v>132</v>
      </c>
      <c r="S22" s="78" t="s">
        <v>133</v>
      </c>
    </row>
    <row r="23" spans="1:19" s="53" customFormat="1" x14ac:dyDescent="0.25">
      <c r="B23" s="53" t="s">
        <v>91</v>
      </c>
      <c r="F23" s="53" t="s">
        <v>50</v>
      </c>
      <c r="L23" s="96">
        <v>0.02</v>
      </c>
      <c r="M23" s="96">
        <v>0.02</v>
      </c>
      <c r="N23" s="120">
        <v>0.02</v>
      </c>
      <c r="O23" s="61"/>
      <c r="Q23" s="69" t="s">
        <v>132</v>
      </c>
      <c r="S23" s="78" t="s">
        <v>128</v>
      </c>
    </row>
    <row r="24" spans="1:19" s="58" customFormat="1" x14ac:dyDescent="0.25">
      <c r="L24" s="78"/>
      <c r="M24" s="61"/>
      <c r="N24" s="61"/>
      <c r="O24" s="61"/>
      <c r="S24" s="70"/>
    </row>
    <row r="25" spans="1:19" s="13" customFormat="1" x14ac:dyDescent="0.25">
      <c r="B25" s="13" t="s">
        <v>131</v>
      </c>
      <c r="L25" s="39"/>
      <c r="N25" s="39"/>
      <c r="O25" s="39"/>
      <c r="Q25" s="39"/>
    </row>
    <row r="27" spans="1:19" x14ac:dyDescent="0.25">
      <c r="B27" s="45" t="s">
        <v>130</v>
      </c>
      <c r="Q27" s="53"/>
    </row>
    <row r="28" spans="1:19" x14ac:dyDescent="0.2">
      <c r="A28" s="76"/>
      <c r="B28" s="32" t="s">
        <v>118</v>
      </c>
      <c r="F28" s="9" t="s">
        <v>50</v>
      </c>
      <c r="H28" s="96">
        <v>1.2E-2</v>
      </c>
      <c r="Q28" s="59" t="s">
        <v>140</v>
      </c>
      <c r="S28" s="11"/>
    </row>
  </sheetData>
  <mergeCells count="1">
    <mergeCell ref="B5:E5"/>
  </mergeCells>
  <phoneticPr fontId="2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E1FFE1"/>
    <pageSetUpPr autoPageBreaks="0"/>
  </sheetPr>
  <dimension ref="A1:V57"/>
  <sheetViews>
    <sheetView showGridLines="0" zoomScale="85" zoomScaleNormal="85" workbookViewId="0">
      <pane xSplit="6" ySplit="8" topLeftCell="G9" activePane="bottomRight" state="frozen"/>
      <selection pane="topRight"/>
      <selection pane="bottomLeft"/>
      <selection pane="bottomRight"/>
    </sheetView>
  </sheetViews>
  <sheetFormatPr defaultRowHeight="12.75" x14ac:dyDescent="0.25"/>
  <cols>
    <col min="1" max="1" width="5.7109375" style="9" customWidth="1"/>
    <col min="2" max="2" width="100.28515625" style="9" customWidth="1"/>
    <col min="3" max="5" width="5.7109375" style="9" customWidth="1"/>
    <col min="6" max="6" width="13.7109375" style="9" customWidth="1"/>
    <col min="7" max="7" width="2.7109375" style="9" customWidth="1"/>
    <col min="8" max="8" width="13.7109375" style="9" customWidth="1"/>
    <col min="9" max="9" width="2.7109375" style="48" customWidth="1"/>
    <col min="10" max="10" width="13.7109375" style="48" customWidth="1"/>
    <col min="11" max="11" width="2.7109375" style="9" customWidth="1"/>
    <col min="12" max="12" width="13.85546875" style="78" customWidth="1"/>
    <col min="13" max="13" width="13.7109375" style="48" customWidth="1"/>
    <col min="14" max="14" width="13.7109375" style="69" customWidth="1"/>
    <col min="15" max="15" width="13.7109375" style="78" customWidth="1"/>
    <col min="16" max="16" width="2.7109375" style="48" customWidth="1"/>
    <col min="17" max="17" width="49" style="9" customWidth="1"/>
    <col min="18" max="18" width="2.7109375" style="9" customWidth="1"/>
    <col min="19" max="19" width="13.5703125" style="9" customWidth="1"/>
    <col min="20" max="34" width="13.7109375" style="9" customWidth="1"/>
    <col min="35" max="16384" width="9.140625" style="9"/>
  </cols>
  <sheetData>
    <row r="1" spans="1:19" x14ac:dyDescent="0.25">
      <c r="A1" s="78"/>
    </row>
    <row r="2" spans="1:19" s="24" customFormat="1" ht="18" x14ac:dyDescent="0.25">
      <c r="B2" s="24" t="s">
        <v>67</v>
      </c>
    </row>
    <row r="4" spans="1:19" s="78" customFormat="1" x14ac:dyDescent="0.25">
      <c r="B4" s="45" t="s">
        <v>169</v>
      </c>
    </row>
    <row r="5" spans="1:19" ht="27" customHeight="1" x14ac:dyDescent="0.25">
      <c r="A5" s="78"/>
      <c r="B5" s="124" t="s">
        <v>211</v>
      </c>
      <c r="C5" s="124"/>
      <c r="D5" s="124"/>
      <c r="E5" s="124"/>
    </row>
    <row r="6" spans="1:19" x14ac:dyDescent="0.25">
      <c r="B6" s="71"/>
      <c r="C6" s="71"/>
      <c r="D6" s="71"/>
      <c r="E6" s="71"/>
    </row>
    <row r="7" spans="1:19" s="13" customFormat="1" x14ac:dyDescent="0.25">
      <c r="B7" s="13" t="s">
        <v>38</v>
      </c>
      <c r="F7" s="13" t="s">
        <v>22</v>
      </c>
      <c r="H7" s="13" t="s">
        <v>23</v>
      </c>
      <c r="I7" s="39"/>
      <c r="J7" s="39" t="s">
        <v>42</v>
      </c>
      <c r="L7" s="33">
        <v>2020</v>
      </c>
      <c r="M7" s="33">
        <v>2021</v>
      </c>
      <c r="N7" s="33">
        <v>2022</v>
      </c>
      <c r="O7" s="33">
        <v>2023</v>
      </c>
      <c r="P7" s="39"/>
      <c r="Q7" s="13" t="s">
        <v>39</v>
      </c>
      <c r="S7" s="13" t="s">
        <v>40</v>
      </c>
    </row>
    <row r="10" spans="1:19" s="13" customFormat="1" x14ac:dyDescent="0.25">
      <c r="B10" s="13" t="s">
        <v>55</v>
      </c>
      <c r="I10" s="39"/>
      <c r="J10" s="39"/>
      <c r="L10" s="39"/>
      <c r="M10" s="39"/>
      <c r="N10" s="39"/>
      <c r="O10" s="39"/>
      <c r="P10" s="39"/>
    </row>
    <row r="11" spans="1:19" ht="12.75" customHeight="1" x14ac:dyDescent="0.25"/>
    <row r="12" spans="1:19" s="74" customFormat="1" ht="12.75" customHeight="1" x14ac:dyDescent="0.25">
      <c r="B12" s="45" t="s">
        <v>119</v>
      </c>
      <c r="L12" s="78"/>
      <c r="O12" s="78"/>
    </row>
    <row r="13" spans="1:19" ht="12.75" customHeight="1" x14ac:dyDescent="0.25">
      <c r="A13" s="76"/>
      <c r="B13" s="75" t="s">
        <v>135</v>
      </c>
      <c r="F13" s="9" t="s">
        <v>108</v>
      </c>
      <c r="J13" s="50"/>
      <c r="M13" s="81">
        <v>127402502.05189669</v>
      </c>
      <c r="N13" s="50"/>
      <c r="O13" s="51"/>
      <c r="Q13" s="59" t="s">
        <v>121</v>
      </c>
      <c r="S13" s="37"/>
    </row>
    <row r="14" spans="1:19" s="74" customFormat="1" ht="12.75" customHeight="1" x14ac:dyDescent="0.25">
      <c r="A14" s="76"/>
      <c r="B14" s="75" t="s">
        <v>136</v>
      </c>
      <c r="F14" s="74" t="s">
        <v>108</v>
      </c>
      <c r="J14" s="50"/>
      <c r="L14" s="78"/>
      <c r="M14" s="81">
        <v>11327501.735966071</v>
      </c>
      <c r="N14" s="50"/>
      <c r="O14" s="51"/>
      <c r="Q14" s="59" t="s">
        <v>139</v>
      </c>
      <c r="S14" s="40"/>
    </row>
    <row r="15" spans="1:19" s="74" customFormat="1" ht="12.75" customHeight="1" x14ac:dyDescent="0.25">
      <c r="A15" s="76"/>
      <c r="B15" s="9" t="s">
        <v>137</v>
      </c>
      <c r="F15" s="74" t="s">
        <v>108</v>
      </c>
      <c r="J15" s="50"/>
      <c r="L15" s="78"/>
      <c r="M15" s="81">
        <v>138730003.78786278</v>
      </c>
      <c r="N15" s="50"/>
      <c r="O15" s="51"/>
      <c r="Q15" s="59" t="s">
        <v>138</v>
      </c>
      <c r="S15" s="40"/>
    </row>
    <row r="16" spans="1:19" ht="12.75" customHeight="1" x14ac:dyDescent="0.25"/>
    <row r="17" spans="1:22" s="13" customFormat="1" x14ac:dyDescent="0.25">
      <c r="B17" s="13" t="s">
        <v>274</v>
      </c>
      <c r="I17" s="39"/>
      <c r="J17" s="39"/>
      <c r="L17" s="39"/>
      <c r="M17" s="39"/>
      <c r="N17" s="39"/>
      <c r="O17" s="39"/>
      <c r="P17" s="39"/>
    </row>
    <row r="18" spans="1:22" x14ac:dyDescent="0.25">
      <c r="A18" s="65"/>
    </row>
    <row r="19" spans="1:22" s="49" customFormat="1" ht="12.75" customHeight="1" x14ac:dyDescent="0.25">
      <c r="A19" s="65"/>
      <c r="B19" s="45" t="s">
        <v>102</v>
      </c>
      <c r="L19" s="78"/>
      <c r="N19" s="69"/>
      <c r="O19" s="78"/>
    </row>
    <row r="20" spans="1:22" ht="12.75" customHeight="1" x14ac:dyDescent="0.25">
      <c r="A20" s="78"/>
      <c r="B20" s="78" t="s">
        <v>212</v>
      </c>
      <c r="F20" s="9" t="s">
        <v>108</v>
      </c>
      <c r="J20" s="50"/>
      <c r="N20" s="78"/>
      <c r="O20" s="81">
        <v>788292.78445941862</v>
      </c>
      <c r="Q20" s="59" t="s">
        <v>243</v>
      </c>
      <c r="V20" s="11"/>
    </row>
    <row r="21" spans="1:22" s="68" customFormat="1" ht="12.75" customHeight="1" x14ac:dyDescent="0.25">
      <c r="A21" s="78"/>
      <c r="B21" s="78" t="s">
        <v>213</v>
      </c>
      <c r="F21" s="68" t="s">
        <v>108</v>
      </c>
      <c r="J21" s="50"/>
      <c r="L21" s="78"/>
      <c r="N21" s="78"/>
      <c r="O21" s="81">
        <v>1985778.1585248637</v>
      </c>
      <c r="Q21" s="59" t="s">
        <v>248</v>
      </c>
      <c r="V21" s="11"/>
    </row>
    <row r="22" spans="1:22" ht="12.75" customHeight="1" x14ac:dyDescent="0.25">
      <c r="A22" s="78"/>
      <c r="S22" s="37"/>
    </row>
    <row r="23" spans="1:22" ht="12.75" customHeight="1" x14ac:dyDescent="0.25">
      <c r="A23" s="78"/>
      <c r="B23" s="45" t="s">
        <v>101</v>
      </c>
      <c r="C23" s="59"/>
      <c r="D23" s="59"/>
      <c r="E23" s="59"/>
      <c r="F23" s="59"/>
      <c r="G23" s="25"/>
      <c r="H23" s="25"/>
      <c r="I23" s="25"/>
      <c r="J23" s="25"/>
      <c r="K23" s="25"/>
      <c r="L23" s="25"/>
      <c r="M23" s="25"/>
      <c r="N23" s="25"/>
      <c r="O23" s="25"/>
      <c r="P23" s="25"/>
      <c r="Q23" s="25"/>
    </row>
    <row r="24" spans="1:22" ht="12.75" customHeight="1" x14ac:dyDescent="0.25">
      <c r="A24" s="78"/>
      <c r="B24" s="59" t="s">
        <v>123</v>
      </c>
      <c r="C24" s="59"/>
      <c r="D24" s="59"/>
      <c r="E24" s="59"/>
      <c r="F24" s="59" t="s">
        <v>108</v>
      </c>
      <c r="G24" s="25"/>
      <c r="H24" s="25"/>
      <c r="I24" s="25"/>
      <c r="J24" s="25"/>
      <c r="K24" s="25"/>
      <c r="L24" s="25"/>
      <c r="M24" s="81">
        <v>8791402.5040802229</v>
      </c>
      <c r="N24" s="25"/>
      <c r="O24" s="25"/>
      <c r="P24" s="25"/>
      <c r="Q24" s="59" t="s">
        <v>245</v>
      </c>
    </row>
    <row r="25" spans="1:22" s="69" customFormat="1" ht="12.75" customHeight="1" x14ac:dyDescent="0.25">
      <c r="A25" s="78"/>
      <c r="B25" s="59" t="s">
        <v>124</v>
      </c>
      <c r="C25" s="59"/>
      <c r="D25" s="59"/>
      <c r="E25" s="59"/>
      <c r="F25" s="59" t="s">
        <v>108</v>
      </c>
      <c r="G25" s="25"/>
      <c r="H25" s="25"/>
      <c r="I25" s="25"/>
      <c r="J25" s="25"/>
      <c r="K25" s="25"/>
      <c r="L25" s="25"/>
      <c r="M25" s="81">
        <v>16398040.704763778</v>
      </c>
      <c r="N25" s="25"/>
      <c r="O25" s="25"/>
      <c r="P25" s="25"/>
      <c r="Q25" s="59" t="s">
        <v>244</v>
      </c>
    </row>
    <row r="26" spans="1:22" ht="12.75" customHeight="1" x14ac:dyDescent="0.25">
      <c r="A26" s="78"/>
      <c r="B26" s="59" t="s">
        <v>111</v>
      </c>
      <c r="C26" s="59"/>
      <c r="D26" s="59"/>
      <c r="E26" s="59"/>
      <c r="F26" s="59" t="s">
        <v>108</v>
      </c>
      <c r="G26" s="25"/>
      <c r="H26" s="25"/>
      <c r="I26" s="25"/>
      <c r="J26" s="25"/>
      <c r="K26" s="25"/>
      <c r="L26" s="25"/>
      <c r="M26" s="81">
        <v>39651233.557200931</v>
      </c>
      <c r="N26" s="25"/>
      <c r="O26" s="25"/>
      <c r="P26" s="25"/>
      <c r="Q26" s="59" t="s">
        <v>250</v>
      </c>
    </row>
    <row r="27" spans="1:22" ht="12.75" customHeight="1" x14ac:dyDescent="0.25">
      <c r="A27" s="78"/>
      <c r="B27" s="9" t="s">
        <v>122</v>
      </c>
      <c r="F27" s="59" t="s">
        <v>108</v>
      </c>
      <c r="M27" s="81">
        <v>16635616.168073954</v>
      </c>
      <c r="Q27" s="9" t="s">
        <v>251</v>
      </c>
    </row>
    <row r="28" spans="1:22" s="78" customFormat="1" ht="12.75" customHeight="1" x14ac:dyDescent="0.25"/>
    <row r="29" spans="1:22" s="78" customFormat="1" ht="12.75" customHeight="1" x14ac:dyDescent="0.25">
      <c r="B29" s="45" t="s">
        <v>269</v>
      </c>
    </row>
    <row r="30" spans="1:22" s="78" customFormat="1" ht="12.75" customHeight="1" x14ac:dyDescent="0.25">
      <c r="B30" s="78" t="s">
        <v>273</v>
      </c>
      <c r="F30" s="59" t="s">
        <v>108</v>
      </c>
      <c r="O30" s="81">
        <v>5734933.9765952975</v>
      </c>
      <c r="Q30" s="59" t="s">
        <v>271</v>
      </c>
    </row>
    <row r="32" spans="1:22" s="39" customFormat="1" x14ac:dyDescent="0.25">
      <c r="B32" s="39" t="s">
        <v>254</v>
      </c>
    </row>
    <row r="33" spans="2:17" s="78" customFormat="1" x14ac:dyDescent="0.25"/>
    <row r="34" spans="2:17" s="78" customFormat="1" x14ac:dyDescent="0.25">
      <c r="B34" s="45" t="s">
        <v>262</v>
      </c>
    </row>
    <row r="35" spans="2:17" s="78" customFormat="1" x14ac:dyDescent="0.25">
      <c r="B35" s="78" t="s">
        <v>258</v>
      </c>
      <c r="F35" s="59" t="s">
        <v>108</v>
      </c>
      <c r="M35" s="81">
        <v>48588.558103023024</v>
      </c>
      <c r="Q35" s="78" t="s">
        <v>255</v>
      </c>
    </row>
    <row r="36" spans="2:17" s="78" customFormat="1" x14ac:dyDescent="0.25">
      <c r="B36" s="78" t="s">
        <v>259</v>
      </c>
      <c r="F36" s="59" t="s">
        <v>108</v>
      </c>
      <c r="M36" s="81">
        <v>39132.401508768802</v>
      </c>
      <c r="Q36" s="78" t="s">
        <v>256</v>
      </c>
    </row>
    <row r="37" spans="2:17" s="78" customFormat="1" x14ac:dyDescent="0.25"/>
    <row r="38" spans="2:17" s="39" customFormat="1" x14ac:dyDescent="0.25">
      <c r="B38" s="39" t="s">
        <v>176</v>
      </c>
    </row>
    <row r="39" spans="2:17" s="78" customFormat="1" x14ac:dyDescent="0.25"/>
    <row r="40" spans="2:17" s="78" customFormat="1" x14ac:dyDescent="0.25">
      <c r="B40" s="45" t="s">
        <v>177</v>
      </c>
    </row>
    <row r="41" spans="2:17" s="78" customFormat="1" x14ac:dyDescent="0.25">
      <c r="B41" s="78" t="s">
        <v>178</v>
      </c>
      <c r="F41" s="59" t="s">
        <v>108</v>
      </c>
      <c r="N41" s="81">
        <v>1421324.5033801931</v>
      </c>
      <c r="O41" s="81">
        <v>2333441.4043927593</v>
      </c>
      <c r="Q41" s="59" t="s">
        <v>189</v>
      </c>
    </row>
    <row r="42" spans="2:17" s="78" customFormat="1" x14ac:dyDescent="0.25">
      <c r="B42" s="78" t="s">
        <v>179</v>
      </c>
      <c r="F42" s="59" t="s">
        <v>108</v>
      </c>
      <c r="N42" s="81">
        <v>51720.375165146717</v>
      </c>
      <c r="O42" s="81">
        <v>52546.039234283111</v>
      </c>
      <c r="Q42" s="59" t="s">
        <v>191</v>
      </c>
    </row>
    <row r="43" spans="2:17" s="78" customFormat="1" x14ac:dyDescent="0.25"/>
    <row r="44" spans="2:17" s="78" customFormat="1" x14ac:dyDescent="0.25">
      <c r="B44" s="45" t="s">
        <v>180</v>
      </c>
    </row>
    <row r="45" spans="2:17" s="78" customFormat="1" x14ac:dyDescent="0.25">
      <c r="B45" s="78" t="s">
        <v>181</v>
      </c>
      <c r="F45" s="59" t="s">
        <v>108</v>
      </c>
      <c r="N45" s="81">
        <v>435322.34226236655</v>
      </c>
      <c r="O45" s="81">
        <v>716451.46751430584</v>
      </c>
      <c r="Q45" s="59" t="s">
        <v>190</v>
      </c>
    </row>
    <row r="46" spans="2:17" s="78" customFormat="1" x14ac:dyDescent="0.25">
      <c r="B46" s="78" t="s">
        <v>182</v>
      </c>
      <c r="F46" s="59" t="s">
        <v>108</v>
      </c>
      <c r="N46" s="81">
        <v>13361.251767012793</v>
      </c>
      <c r="O46" s="81">
        <v>13574.550790221383</v>
      </c>
      <c r="Q46" s="59" t="s">
        <v>192</v>
      </c>
    </row>
    <row r="47" spans="2:17" s="78" customFormat="1" x14ac:dyDescent="0.25"/>
    <row r="48" spans="2:17" s="78" customFormat="1" x14ac:dyDescent="0.25">
      <c r="B48" s="45" t="s">
        <v>183</v>
      </c>
    </row>
    <row r="49" spans="1:17" s="78" customFormat="1" x14ac:dyDescent="0.25">
      <c r="B49" s="78" t="s">
        <v>184</v>
      </c>
      <c r="F49" s="59" t="s">
        <v>108</v>
      </c>
      <c r="N49" s="81">
        <v>1627700.7407762001</v>
      </c>
      <c r="O49" s="81">
        <v>2537820.6558340844</v>
      </c>
      <c r="Q49" s="59" t="s">
        <v>265</v>
      </c>
    </row>
    <row r="50" spans="1:17" s="78" customFormat="1" x14ac:dyDescent="0.25">
      <c r="B50" s="78" t="s">
        <v>186</v>
      </c>
      <c r="F50" s="59" t="s">
        <v>108</v>
      </c>
      <c r="N50" s="81">
        <v>73772.599723536303</v>
      </c>
      <c r="O50" s="81">
        <v>74950.305505522818</v>
      </c>
      <c r="Q50" s="59" t="s">
        <v>266</v>
      </c>
    </row>
    <row r="51" spans="1:17" s="78" customFormat="1" x14ac:dyDescent="0.25"/>
    <row r="52" spans="1:17" s="78" customFormat="1" x14ac:dyDescent="0.25">
      <c r="B52" s="45" t="s">
        <v>187</v>
      </c>
    </row>
    <row r="53" spans="1:17" s="78" customFormat="1" x14ac:dyDescent="0.25">
      <c r="B53" s="78" t="s">
        <v>188</v>
      </c>
      <c r="F53" s="59" t="s">
        <v>108</v>
      </c>
      <c r="N53" s="81">
        <v>587968.46693765942</v>
      </c>
      <c r="O53" s="81">
        <v>867683.12746501551</v>
      </c>
      <c r="Q53" s="59" t="s">
        <v>267</v>
      </c>
    </row>
    <row r="54" spans="1:17" s="78" customFormat="1" x14ac:dyDescent="0.25">
      <c r="B54" s="78" t="s">
        <v>185</v>
      </c>
      <c r="F54" s="59" t="s">
        <v>108</v>
      </c>
      <c r="N54" s="81">
        <v>30738.180321709599</v>
      </c>
      <c r="O54" s="81">
        <v>31228.884632365371</v>
      </c>
      <c r="Q54" s="59" t="s">
        <v>268</v>
      </c>
    </row>
    <row r="55" spans="1:17" s="78" customFormat="1" x14ac:dyDescent="0.25"/>
    <row r="56" spans="1:17" x14ac:dyDescent="0.25">
      <c r="A56" s="78"/>
      <c r="B56" s="78"/>
    </row>
    <row r="57" spans="1:17" x14ac:dyDescent="0.25">
      <c r="B57" s="78"/>
    </row>
  </sheetData>
  <mergeCells count="1">
    <mergeCell ref="B5:E5"/>
  </mergeCells>
  <phoneticPr fontId="2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1. Titelblad</vt:lpstr>
      <vt:lpstr>2. Toelichting</vt:lpstr>
      <vt:lpstr>3. Bronnen en toepassingen</vt:lpstr>
      <vt:lpstr>4. Totale inkomsten 2023</vt:lpstr>
      <vt:lpstr>Input (Dataverzoek TenneT) --&gt;</vt:lpstr>
      <vt:lpstr>5. Toevoeging kosten RCR</vt:lpstr>
      <vt:lpstr>Input (Data door ACM) --&gt;</vt:lpstr>
      <vt:lpstr>6. Parameters</vt:lpstr>
      <vt:lpstr>7. Brondata</vt:lpstr>
      <vt:lpstr>Berekeningen --&gt;</vt:lpstr>
      <vt:lpstr>8. Berekening parameters</vt:lpstr>
      <vt:lpstr>9. Wettelijke formule</vt:lpstr>
      <vt:lpstr>10. Correctie opex</vt:lpstr>
      <vt:lpstr>11. Nacalculatie bijschatten</vt:lpstr>
      <vt:lpstr>12. Correctie netverliezen</vt:lpstr>
      <vt:lpstr>'8. Berekening parameters'!Afdrukbereik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Autoriteit Consument &amp; Markt</dc:creator>
  <cp:lastModifiedBy>Peek, Roy</cp:lastModifiedBy>
  <cp:lastPrinted>2018-07-11T14:40:53Z</cp:lastPrinted>
  <dcterms:created xsi:type="dcterms:W3CDTF">2017-12-20T09:39:51Z</dcterms:created>
  <dcterms:modified xsi:type="dcterms:W3CDTF">2022-10-04T15:36:15Z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0x01010049E878650FBD2D4392CD8EF4C647E9D5</vt:lpwstr>
  </property>
</Properties>
</file>