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P:\Tijdelijke wisselmap\"/>
    </mc:Choice>
  </mc:AlternateContent>
  <xr:revisionPtr revIDLastSave="0" documentId="13_ncr:1_{8111BAF4-029D-45D0-AF15-200436C7EDDB}" xr6:coauthVersionLast="47" xr6:coauthVersionMax="47" xr10:uidLastSave="{00000000-0000-0000-0000-000000000000}"/>
  <bookViews>
    <workbookView xWindow="-132" yWindow="-132" windowWidth="23304" windowHeight="13944" activeTab="2" xr2:uid="{184BC19D-F305-40E2-BA71-AA98C92F58CD}"/>
  </bookViews>
  <sheets>
    <sheet name="Asset list DH companies" sheetId="2" r:id="rId1"/>
    <sheet name="Component Assessment" sheetId="6" r:id="rId2"/>
    <sheet name="Wcw Definitions"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8" i="2" l="1"/>
  <c r="L79" i="2"/>
  <c r="L77" i="2"/>
  <c r="L73" i="2"/>
  <c r="L69" i="2"/>
  <c r="L70" i="2"/>
  <c r="L71" i="2"/>
  <c r="M71" i="2" s="1"/>
  <c r="L63" i="2"/>
  <c r="L62" i="2"/>
  <c r="L60" i="2"/>
  <c r="L54" i="2"/>
  <c r="L53" i="2"/>
  <c r="L51" i="2"/>
  <c r="L48" i="2"/>
  <c r="L49" i="2"/>
  <c r="L38" i="2"/>
  <c r="L39" i="2"/>
  <c r="L40" i="2"/>
  <c r="L37" i="2"/>
  <c r="L35" i="2"/>
  <c r="L33" i="2"/>
  <c r="L29" i="2"/>
  <c r="L30" i="2"/>
  <c r="L28" i="2"/>
  <c r="L26" i="2"/>
  <c r="L25" i="2"/>
  <c r="L23" i="2"/>
  <c r="L22" i="2"/>
  <c r="L20" i="2"/>
  <c r="L12" i="2"/>
  <c r="L13" i="2"/>
  <c r="L14" i="2"/>
  <c r="L15" i="2"/>
  <c r="L11" i="2"/>
  <c r="L7" i="2"/>
  <c r="L8" i="2"/>
  <c r="L6" i="2"/>
  <c r="B645" i="6"/>
  <c r="L19" i="2" s="1"/>
  <c r="B646" i="6"/>
  <c r="L44" i="2" s="1"/>
  <c r="B647" i="6"/>
  <c r="B648" i="6"/>
  <c r="B649" i="6"/>
  <c r="B650" i="6"/>
  <c r="B651" i="6"/>
  <c r="B652" i="6"/>
  <c r="B653" i="6"/>
  <c r="B654" i="6"/>
  <c r="B655" i="6"/>
  <c r="B656" i="6"/>
  <c r="B657" i="6"/>
  <c r="B658" i="6"/>
  <c r="B659" i="6"/>
  <c r="B660" i="6"/>
  <c r="B661" i="6"/>
  <c r="B662" i="6"/>
  <c r="B663" i="6"/>
  <c r="B664" i="6"/>
  <c r="B665" i="6"/>
  <c r="B666" i="6"/>
  <c r="B667" i="6"/>
  <c r="B668" i="6"/>
  <c r="B669" i="6"/>
  <c r="B670" i="6"/>
  <c r="B671" i="6"/>
  <c r="B672" i="6"/>
  <c r="L43" i="2" l="1"/>
  <c r="L46" i="2"/>
  <c r="L64" i="2"/>
  <c r="L67" i="2"/>
  <c r="L68" i="2"/>
  <c r="L34" i="2"/>
  <c r="L56" i="2"/>
  <c r="L55" i="2"/>
  <c r="L58" i="2"/>
  <c r="L59" i="2"/>
  <c r="L47" i="2"/>
  <c r="L17" i="2"/>
  <c r="F522" i="6" l="1"/>
  <c r="C651" i="6" l="1"/>
  <c r="D652" i="6"/>
  <c r="C671" i="6"/>
  <c r="M73" i="2"/>
  <c r="M69" i="2"/>
  <c r="M70" i="2"/>
  <c r="M63" i="2"/>
  <c r="M62" i="2"/>
  <c r="M60" i="2"/>
  <c r="M54" i="2"/>
  <c r="M53" i="2"/>
  <c r="M51" i="2"/>
  <c r="M48" i="2"/>
  <c r="M49" i="2"/>
  <c r="M38" i="2"/>
  <c r="M39" i="2"/>
  <c r="M40" i="2"/>
  <c r="M37" i="2"/>
  <c r="M35" i="2"/>
  <c r="M33" i="2"/>
  <c r="M29" i="2"/>
  <c r="M30" i="2"/>
  <c r="M26" i="2"/>
  <c r="M25" i="2"/>
  <c r="M23" i="2"/>
  <c r="M22" i="2"/>
  <c r="M20" i="2"/>
  <c r="M12" i="2"/>
  <c r="M13" i="2"/>
  <c r="M14" i="2"/>
  <c r="M15" i="2"/>
  <c r="M11" i="2"/>
  <c r="M8" i="2"/>
  <c r="M7" i="2"/>
  <c r="M6" i="2"/>
  <c r="M75" i="2" s="1"/>
  <c r="E75" i="2"/>
  <c r="F75" i="2"/>
  <c r="H75" i="2"/>
  <c r="I75" i="2"/>
  <c r="K75" i="2"/>
  <c r="L75" i="2" s="1"/>
  <c r="N75" i="2"/>
  <c r="O75" i="2"/>
  <c r="P75" i="2"/>
  <c r="Q75" i="2"/>
  <c r="J75" i="2"/>
  <c r="C672" i="6"/>
  <c r="C670" i="6"/>
  <c r="C669" i="6"/>
  <c r="C668" i="6"/>
  <c r="D667" i="6"/>
  <c r="C667" i="6"/>
  <c r="D666" i="6"/>
  <c r="C666" i="6"/>
  <c r="D665" i="6"/>
  <c r="C665" i="6"/>
  <c r="D664" i="6"/>
  <c r="C664" i="6"/>
  <c r="D663" i="6"/>
  <c r="C663" i="6"/>
  <c r="D662" i="6"/>
  <c r="C662" i="6"/>
  <c r="D661" i="6"/>
  <c r="C661" i="6"/>
  <c r="D660" i="6"/>
  <c r="C660" i="6"/>
  <c r="D659" i="6"/>
  <c r="C659" i="6"/>
  <c r="D658" i="6"/>
  <c r="C658" i="6"/>
  <c r="D657" i="6"/>
  <c r="C657" i="6"/>
  <c r="D656" i="6"/>
  <c r="C656" i="6"/>
  <c r="D655" i="6"/>
  <c r="C655" i="6"/>
  <c r="D654" i="6"/>
  <c r="C654" i="6"/>
  <c r="D653" i="6"/>
  <c r="C653" i="6"/>
  <c r="C652" i="6"/>
  <c r="C650" i="6"/>
  <c r="C649" i="6"/>
  <c r="C648" i="6"/>
  <c r="C647" i="6"/>
  <c r="C646" i="6"/>
  <c r="C645" i="6"/>
  <c r="D351" i="6"/>
  <c r="D417" i="6"/>
  <c r="M44" i="2" l="1"/>
  <c r="M64" i="2"/>
  <c r="M59" i="2"/>
  <c r="M47" i="2"/>
  <c r="M46" i="2"/>
  <c r="M43" i="2"/>
  <c r="M67" i="2"/>
  <c r="M34" i="2"/>
  <c r="M55" i="2"/>
  <c r="M56" i="2"/>
  <c r="M58" i="2"/>
  <c r="M68" i="2"/>
  <c r="M17" i="2"/>
  <c r="M19" i="2"/>
  <c r="I416" i="6"/>
  <c r="I394" i="6"/>
  <c r="I372" i="6"/>
  <c r="I350" i="6"/>
  <c r="I328" i="6"/>
  <c r="I306" i="6"/>
  <c r="I284" i="6"/>
  <c r="I262" i="6"/>
  <c r="I240" i="6"/>
  <c r="I218" i="6"/>
  <c r="I196" i="6"/>
  <c r="I174" i="6"/>
  <c r="I152" i="6"/>
  <c r="I130" i="6"/>
  <c r="I108" i="6"/>
  <c r="I86" i="6"/>
  <c r="D435" i="6"/>
  <c r="E435" i="6" s="1"/>
  <c r="D434" i="6"/>
  <c r="D433" i="6"/>
  <c r="F433" i="6" s="1"/>
  <c r="G433" i="6" s="1"/>
  <c r="H433" i="6" s="1"/>
  <c r="D432" i="6"/>
  <c r="F432" i="6" s="1"/>
  <c r="G432" i="6" s="1"/>
  <c r="H432" i="6" s="1"/>
  <c r="D431" i="6"/>
  <c r="F431" i="6" s="1"/>
  <c r="G431" i="6" s="1"/>
  <c r="H431" i="6" s="1"/>
  <c r="D430" i="6"/>
  <c r="E430" i="6" s="1"/>
  <c r="D429" i="6"/>
  <c r="F429" i="6" s="1"/>
  <c r="G429" i="6" s="1"/>
  <c r="H429" i="6" s="1"/>
  <c r="D428" i="6"/>
  <c r="E428" i="6" s="1"/>
  <c r="D427" i="6"/>
  <c r="D426" i="6"/>
  <c r="F426" i="6" s="1"/>
  <c r="G426" i="6" s="1"/>
  <c r="H426" i="6" s="1"/>
  <c r="D425" i="6"/>
  <c r="F425" i="6" s="1"/>
  <c r="G425" i="6" s="1"/>
  <c r="H425" i="6" s="1"/>
  <c r="D424" i="6"/>
  <c r="F424" i="6" s="1"/>
  <c r="G424" i="6" s="1"/>
  <c r="H424" i="6" s="1"/>
  <c r="D423" i="6"/>
  <c r="E423" i="6" s="1"/>
  <c r="D422" i="6"/>
  <c r="F422" i="6" s="1"/>
  <c r="G422" i="6" s="1"/>
  <c r="H422" i="6" s="1"/>
  <c r="D421" i="6"/>
  <c r="F421" i="6" s="1"/>
  <c r="G421" i="6" s="1"/>
  <c r="H421" i="6" s="1"/>
  <c r="D420" i="6"/>
  <c r="E420" i="6" s="1"/>
  <c r="D419" i="6"/>
  <c r="E419" i="6" s="1"/>
  <c r="D418" i="6"/>
  <c r="F418" i="6" s="1"/>
  <c r="G418" i="6" s="1"/>
  <c r="H418" i="6" s="1"/>
  <c r="F417" i="6"/>
  <c r="E416" i="6"/>
  <c r="D413" i="6"/>
  <c r="E413" i="6" s="1"/>
  <c r="D412" i="6"/>
  <c r="D411" i="6"/>
  <c r="F411" i="6" s="1"/>
  <c r="G411" i="6" s="1"/>
  <c r="H411" i="6" s="1"/>
  <c r="D410" i="6"/>
  <c r="E410" i="6" s="1"/>
  <c r="D409" i="6"/>
  <c r="F409" i="6" s="1"/>
  <c r="G409" i="6" s="1"/>
  <c r="H409" i="6" s="1"/>
  <c r="D408" i="6"/>
  <c r="F408" i="6" s="1"/>
  <c r="G408" i="6" s="1"/>
  <c r="H408" i="6" s="1"/>
  <c r="D407" i="6"/>
  <c r="F407" i="6" s="1"/>
  <c r="G407" i="6" s="1"/>
  <c r="H407" i="6" s="1"/>
  <c r="D406" i="6"/>
  <c r="F406" i="6" s="1"/>
  <c r="G406" i="6" s="1"/>
  <c r="H406" i="6" s="1"/>
  <c r="D405" i="6"/>
  <c r="D404" i="6"/>
  <c r="F404" i="6" s="1"/>
  <c r="G404" i="6" s="1"/>
  <c r="H404" i="6" s="1"/>
  <c r="D403" i="6"/>
  <c r="F403" i="6" s="1"/>
  <c r="G403" i="6" s="1"/>
  <c r="H403" i="6" s="1"/>
  <c r="D402" i="6"/>
  <c r="E402" i="6" s="1"/>
  <c r="D401" i="6"/>
  <c r="F401" i="6" s="1"/>
  <c r="D400" i="6"/>
  <c r="E400" i="6" s="1"/>
  <c r="D399" i="6"/>
  <c r="F399" i="6" s="1"/>
  <c r="G399" i="6" s="1"/>
  <c r="H399" i="6" s="1"/>
  <c r="D398" i="6"/>
  <c r="D397" i="6"/>
  <c r="F397" i="6" s="1"/>
  <c r="G397" i="6" s="1"/>
  <c r="H397" i="6" s="1"/>
  <c r="D396" i="6"/>
  <c r="F396" i="6" s="1"/>
  <c r="G396" i="6" s="1"/>
  <c r="H396" i="6" s="1"/>
  <c r="D395" i="6"/>
  <c r="F395" i="6" s="1"/>
  <c r="E394" i="6"/>
  <c r="D391" i="6"/>
  <c r="D390" i="6"/>
  <c r="F390" i="6" s="1"/>
  <c r="G390" i="6" s="1"/>
  <c r="H390" i="6" s="1"/>
  <c r="D389" i="6"/>
  <c r="F389" i="6" s="1"/>
  <c r="G389" i="6" s="1"/>
  <c r="H389" i="6" s="1"/>
  <c r="D388" i="6"/>
  <c r="F388" i="6" s="1"/>
  <c r="G388" i="6" s="1"/>
  <c r="H388" i="6" s="1"/>
  <c r="D387" i="6"/>
  <c r="F387" i="6" s="1"/>
  <c r="G387" i="6" s="1"/>
  <c r="H387" i="6" s="1"/>
  <c r="D386" i="6"/>
  <c r="F386" i="6" s="1"/>
  <c r="G386" i="6" s="1"/>
  <c r="H386" i="6" s="1"/>
  <c r="D385" i="6"/>
  <c r="F385" i="6" s="1"/>
  <c r="G385" i="6" s="1"/>
  <c r="H385" i="6" s="1"/>
  <c r="D384" i="6"/>
  <c r="E384" i="6" s="1"/>
  <c r="D383" i="6"/>
  <c r="E383" i="6" s="1"/>
  <c r="D382" i="6"/>
  <c r="F382" i="6" s="1"/>
  <c r="G382" i="6" s="1"/>
  <c r="H382" i="6" s="1"/>
  <c r="D381" i="6"/>
  <c r="F381" i="6" s="1"/>
  <c r="G381" i="6" s="1"/>
  <c r="H381" i="6" s="1"/>
  <c r="D380" i="6"/>
  <c r="E380" i="6" s="1"/>
  <c r="D379" i="6"/>
  <c r="F379" i="6" s="1"/>
  <c r="G379" i="6" s="1"/>
  <c r="H379" i="6" s="1"/>
  <c r="D378" i="6"/>
  <c r="F378" i="6" s="1"/>
  <c r="G378" i="6" s="1"/>
  <c r="H378" i="6" s="1"/>
  <c r="D377" i="6"/>
  <c r="E377" i="6" s="1"/>
  <c r="D376" i="6"/>
  <c r="F376" i="6" s="1"/>
  <c r="G376" i="6" s="1"/>
  <c r="H376" i="6" s="1"/>
  <c r="D375" i="6"/>
  <c r="F375" i="6" s="1"/>
  <c r="G375" i="6" s="1"/>
  <c r="H375" i="6" s="1"/>
  <c r="D374" i="6"/>
  <c r="F374" i="6" s="1"/>
  <c r="G374" i="6" s="1"/>
  <c r="H374" i="6" s="1"/>
  <c r="D373" i="6"/>
  <c r="F373" i="6" s="1"/>
  <c r="E372" i="6"/>
  <c r="D369" i="6"/>
  <c r="E369" i="6" s="1"/>
  <c r="D368" i="6"/>
  <c r="D367" i="6"/>
  <c r="F367" i="6" s="1"/>
  <c r="G367" i="6" s="1"/>
  <c r="H367" i="6" s="1"/>
  <c r="D366" i="6"/>
  <c r="F366" i="6" s="1"/>
  <c r="G366" i="6" s="1"/>
  <c r="H366" i="6" s="1"/>
  <c r="D365" i="6"/>
  <c r="F365" i="6" s="1"/>
  <c r="G365" i="6" s="1"/>
  <c r="H365" i="6" s="1"/>
  <c r="D364" i="6"/>
  <c r="F364" i="6" s="1"/>
  <c r="G364" i="6" s="1"/>
  <c r="H364" i="6" s="1"/>
  <c r="D363" i="6"/>
  <c r="F363" i="6" s="1"/>
  <c r="G363" i="6" s="1"/>
  <c r="H363" i="6" s="1"/>
  <c r="D362" i="6"/>
  <c r="F362" i="6" s="1"/>
  <c r="G362" i="6" s="1"/>
  <c r="H362" i="6" s="1"/>
  <c r="D361" i="6"/>
  <c r="E361" i="6" s="1"/>
  <c r="D360" i="6"/>
  <c r="F360" i="6" s="1"/>
  <c r="G360" i="6" s="1"/>
  <c r="H360" i="6" s="1"/>
  <c r="D359" i="6"/>
  <c r="F359" i="6" s="1"/>
  <c r="D358" i="6"/>
  <c r="E358" i="6" s="1"/>
  <c r="D357" i="6"/>
  <c r="F357" i="6" s="1"/>
  <c r="G357" i="6" s="1"/>
  <c r="H357" i="6" s="1"/>
  <c r="D356" i="6"/>
  <c r="F356" i="6" s="1"/>
  <c r="G356" i="6" s="1"/>
  <c r="H356" i="6" s="1"/>
  <c r="D355" i="6"/>
  <c r="F355" i="6" s="1"/>
  <c r="G355" i="6" s="1"/>
  <c r="H355" i="6" s="1"/>
  <c r="D354" i="6"/>
  <c r="E354" i="6" s="1"/>
  <c r="D353" i="6"/>
  <c r="E353" i="6" s="1"/>
  <c r="D352" i="6"/>
  <c r="F352" i="6" s="1"/>
  <c r="G352" i="6" s="1"/>
  <c r="H352" i="6" s="1"/>
  <c r="F351" i="6"/>
  <c r="E351" i="6"/>
  <c r="E350" i="6"/>
  <c r="D347" i="6"/>
  <c r="E347" i="6" s="1"/>
  <c r="D346" i="6"/>
  <c r="F346" i="6" s="1"/>
  <c r="G346" i="6" s="1"/>
  <c r="H346" i="6" s="1"/>
  <c r="D345" i="6"/>
  <c r="F345" i="6" s="1"/>
  <c r="G345" i="6" s="1"/>
  <c r="H345" i="6" s="1"/>
  <c r="D344" i="6"/>
  <c r="E344" i="6" s="1"/>
  <c r="D343" i="6"/>
  <c r="F343" i="6" s="1"/>
  <c r="G343" i="6" s="1"/>
  <c r="H343" i="6" s="1"/>
  <c r="D342" i="6"/>
  <c r="E342" i="6" s="1"/>
  <c r="D341" i="6"/>
  <c r="F341" i="6" s="1"/>
  <c r="G341" i="6" s="1"/>
  <c r="H341" i="6" s="1"/>
  <c r="D340" i="6"/>
  <c r="F340" i="6" s="1"/>
  <c r="G340" i="6" s="1"/>
  <c r="H340" i="6" s="1"/>
  <c r="D339" i="6"/>
  <c r="E339" i="6" s="1"/>
  <c r="D338" i="6"/>
  <c r="F338" i="6" s="1"/>
  <c r="G338" i="6" s="1"/>
  <c r="H338" i="6" s="1"/>
  <c r="D337" i="6"/>
  <c r="F337" i="6" s="1"/>
  <c r="G337" i="6" s="1"/>
  <c r="H337" i="6" s="1"/>
  <c r="D336" i="6"/>
  <c r="E336" i="6" s="1"/>
  <c r="D335" i="6"/>
  <c r="D334" i="6"/>
  <c r="E334" i="6" s="1"/>
  <c r="D333" i="6"/>
  <c r="F333" i="6" s="1"/>
  <c r="G333" i="6" s="1"/>
  <c r="H333" i="6" s="1"/>
  <c r="D332" i="6"/>
  <c r="E332" i="6" s="1"/>
  <c r="D331" i="6"/>
  <c r="F331" i="6" s="1"/>
  <c r="G331" i="6" s="1"/>
  <c r="H331" i="6" s="1"/>
  <c r="D330" i="6"/>
  <c r="F330" i="6" s="1"/>
  <c r="G330" i="6" s="1"/>
  <c r="H330" i="6" s="1"/>
  <c r="D329" i="6"/>
  <c r="E329" i="6" s="1"/>
  <c r="E328" i="6"/>
  <c r="D325" i="6"/>
  <c r="E325" i="6" s="1"/>
  <c r="D324" i="6"/>
  <c r="E324" i="6" s="1"/>
  <c r="D323" i="6"/>
  <c r="F323" i="6" s="1"/>
  <c r="G323" i="6" s="1"/>
  <c r="H323" i="6" s="1"/>
  <c r="D322" i="6"/>
  <c r="F322" i="6" s="1"/>
  <c r="G322" i="6" s="1"/>
  <c r="H322" i="6" s="1"/>
  <c r="D321" i="6"/>
  <c r="F321" i="6" s="1"/>
  <c r="G321" i="6" s="1"/>
  <c r="H321" i="6" s="1"/>
  <c r="D320" i="6"/>
  <c r="F320" i="6" s="1"/>
  <c r="G320" i="6" s="1"/>
  <c r="H320" i="6" s="1"/>
  <c r="D319" i="6"/>
  <c r="E319" i="6" s="1"/>
  <c r="D318" i="6"/>
  <c r="D317" i="6"/>
  <c r="E317" i="6" s="1"/>
  <c r="D316" i="6"/>
  <c r="E316" i="6" s="1"/>
  <c r="D315" i="6"/>
  <c r="F315" i="6" s="1"/>
  <c r="D314" i="6"/>
  <c r="E314" i="6" s="1"/>
  <c r="D313" i="6"/>
  <c r="F313" i="6" s="1"/>
  <c r="G313" i="6" s="1"/>
  <c r="H313" i="6" s="1"/>
  <c r="D312" i="6"/>
  <c r="E312" i="6" s="1"/>
  <c r="D311" i="6"/>
  <c r="F311" i="6" s="1"/>
  <c r="G311" i="6" s="1"/>
  <c r="H311" i="6" s="1"/>
  <c r="D310" i="6"/>
  <c r="E310" i="6" s="1"/>
  <c r="D309" i="6"/>
  <c r="E309" i="6" s="1"/>
  <c r="D308" i="6"/>
  <c r="E308" i="6" s="1"/>
  <c r="D307" i="6"/>
  <c r="F307" i="6" s="1"/>
  <c r="E306" i="6"/>
  <c r="D303" i="6"/>
  <c r="E303" i="6" s="1"/>
  <c r="D302" i="6"/>
  <c r="F302" i="6" s="1"/>
  <c r="G302" i="6" s="1"/>
  <c r="H302" i="6" s="1"/>
  <c r="D301" i="6"/>
  <c r="F301" i="6" s="1"/>
  <c r="G301" i="6" s="1"/>
  <c r="H301" i="6" s="1"/>
  <c r="D300" i="6"/>
  <c r="E300" i="6" s="1"/>
  <c r="D299" i="6"/>
  <c r="E299" i="6" s="1"/>
  <c r="D298" i="6"/>
  <c r="F298" i="6" s="1"/>
  <c r="G298" i="6" s="1"/>
  <c r="H298" i="6" s="1"/>
  <c r="D297" i="6"/>
  <c r="E297" i="6" s="1"/>
  <c r="D296" i="6"/>
  <c r="E296" i="6" s="1"/>
  <c r="D295" i="6"/>
  <c r="E295" i="6" s="1"/>
  <c r="D294" i="6"/>
  <c r="F294" i="6" s="1"/>
  <c r="D293" i="6"/>
  <c r="E293" i="6" s="1"/>
  <c r="D292" i="6"/>
  <c r="F292" i="6" s="1"/>
  <c r="G292" i="6" s="1"/>
  <c r="H292" i="6" s="1"/>
  <c r="D291" i="6"/>
  <c r="F291" i="6" s="1"/>
  <c r="G291" i="6" s="1"/>
  <c r="H291" i="6" s="1"/>
  <c r="D290" i="6"/>
  <c r="E290" i="6" s="1"/>
  <c r="D289" i="6"/>
  <c r="E289" i="6" s="1"/>
  <c r="D288" i="6"/>
  <c r="E288" i="6" s="1"/>
  <c r="D287" i="6"/>
  <c r="F287" i="6" s="1"/>
  <c r="G287" i="6" s="1"/>
  <c r="H287" i="6" s="1"/>
  <c r="D286" i="6"/>
  <c r="F286" i="6" s="1"/>
  <c r="G286" i="6" s="1"/>
  <c r="H286" i="6" s="1"/>
  <c r="D285" i="6"/>
  <c r="E285" i="6" s="1"/>
  <c r="E284" i="6"/>
  <c r="D281" i="6"/>
  <c r="E281" i="6" s="1"/>
  <c r="D280" i="6"/>
  <c r="E280" i="6" s="1"/>
  <c r="D279" i="6"/>
  <c r="F279" i="6" s="1"/>
  <c r="G279" i="6" s="1"/>
  <c r="H279" i="6" s="1"/>
  <c r="D278" i="6"/>
  <c r="F278" i="6" s="1"/>
  <c r="G278" i="6" s="1"/>
  <c r="H278" i="6" s="1"/>
  <c r="D277" i="6"/>
  <c r="F277" i="6" s="1"/>
  <c r="G277" i="6" s="1"/>
  <c r="H277" i="6" s="1"/>
  <c r="D276" i="6"/>
  <c r="F276" i="6" s="1"/>
  <c r="G276" i="6" s="1"/>
  <c r="H276" i="6" s="1"/>
  <c r="D275" i="6"/>
  <c r="D274" i="6"/>
  <c r="E274" i="6" s="1"/>
  <c r="D273" i="6"/>
  <c r="E273" i="6" s="1"/>
  <c r="D272" i="6"/>
  <c r="F272" i="6" s="1"/>
  <c r="G272" i="6" s="1"/>
  <c r="H272" i="6" s="1"/>
  <c r="D271" i="6"/>
  <c r="E271" i="6" s="1"/>
  <c r="D270" i="6"/>
  <c r="F270" i="6" s="1"/>
  <c r="G270" i="6" s="1"/>
  <c r="H270" i="6" s="1"/>
  <c r="D269" i="6"/>
  <c r="F269" i="6" s="1"/>
  <c r="G269" i="6" s="1"/>
  <c r="H269" i="6" s="1"/>
  <c r="D268" i="6"/>
  <c r="E268" i="6" s="1"/>
  <c r="D267" i="6"/>
  <c r="D266" i="6"/>
  <c r="E266" i="6" s="1"/>
  <c r="D265" i="6"/>
  <c r="E265" i="6" s="1"/>
  <c r="D264" i="6"/>
  <c r="F264" i="6" s="1"/>
  <c r="G264" i="6" s="1"/>
  <c r="H264" i="6" s="1"/>
  <c r="D263" i="6"/>
  <c r="F263" i="6" s="1"/>
  <c r="E262" i="6"/>
  <c r="D259" i="6"/>
  <c r="E259" i="6" s="1"/>
  <c r="D258" i="6"/>
  <c r="E258" i="6" s="1"/>
  <c r="D257" i="6"/>
  <c r="E257" i="6" s="1"/>
  <c r="D256" i="6"/>
  <c r="F256" i="6" s="1"/>
  <c r="G256" i="6" s="1"/>
  <c r="H256" i="6" s="1"/>
  <c r="D255" i="6"/>
  <c r="F255" i="6" s="1"/>
  <c r="G255" i="6" s="1"/>
  <c r="H255" i="6" s="1"/>
  <c r="D254" i="6"/>
  <c r="F254" i="6" s="1"/>
  <c r="G254" i="6" s="1"/>
  <c r="H254" i="6" s="1"/>
  <c r="D253" i="6"/>
  <c r="E253" i="6" s="1"/>
  <c r="D252" i="6"/>
  <c r="E252" i="6" s="1"/>
  <c r="D251" i="6"/>
  <c r="E251" i="6" s="1"/>
  <c r="D250" i="6"/>
  <c r="E250" i="6" s="1"/>
  <c r="D249" i="6"/>
  <c r="E249" i="6" s="1"/>
  <c r="D248" i="6"/>
  <c r="E248" i="6" s="1"/>
  <c r="D247" i="6"/>
  <c r="F247" i="6" s="1"/>
  <c r="G247" i="6" s="1"/>
  <c r="H247" i="6" s="1"/>
  <c r="D246" i="6"/>
  <c r="F246" i="6" s="1"/>
  <c r="G246" i="6" s="1"/>
  <c r="H246" i="6" s="1"/>
  <c r="D245" i="6"/>
  <c r="E245" i="6" s="1"/>
  <c r="D244" i="6"/>
  <c r="E244" i="6" s="1"/>
  <c r="D243" i="6"/>
  <c r="F243" i="6" s="1"/>
  <c r="G243" i="6" s="1"/>
  <c r="H243" i="6" s="1"/>
  <c r="D242" i="6"/>
  <c r="E242" i="6" s="1"/>
  <c r="D241" i="6"/>
  <c r="E241" i="6" s="1"/>
  <c r="E240" i="6"/>
  <c r="D237" i="6"/>
  <c r="E237" i="6" s="1"/>
  <c r="D236" i="6"/>
  <c r="F236" i="6" s="1"/>
  <c r="G236" i="6" s="1"/>
  <c r="H236" i="6" s="1"/>
  <c r="D235" i="6"/>
  <c r="F235" i="6" s="1"/>
  <c r="G235" i="6" s="1"/>
  <c r="H235" i="6" s="1"/>
  <c r="D234" i="6"/>
  <c r="F234" i="6" s="1"/>
  <c r="G234" i="6" s="1"/>
  <c r="H234" i="6" s="1"/>
  <c r="D233" i="6"/>
  <c r="E233" i="6" s="1"/>
  <c r="D232" i="6"/>
  <c r="E232" i="6" s="1"/>
  <c r="D231" i="6"/>
  <c r="F231" i="6" s="1"/>
  <c r="G231" i="6" s="1"/>
  <c r="H231" i="6" s="1"/>
  <c r="D230" i="6"/>
  <c r="F230" i="6" s="1"/>
  <c r="G230" i="6" s="1"/>
  <c r="H230" i="6" s="1"/>
  <c r="D229" i="6"/>
  <c r="E229" i="6" s="1"/>
  <c r="D228" i="6"/>
  <c r="F228" i="6" s="1"/>
  <c r="G228" i="6" s="1"/>
  <c r="H228" i="6" s="1"/>
  <c r="D227" i="6"/>
  <c r="F227" i="6" s="1"/>
  <c r="G227" i="6" s="1"/>
  <c r="H227" i="6" s="1"/>
  <c r="D226" i="6"/>
  <c r="E226" i="6" s="1"/>
  <c r="D225" i="6"/>
  <c r="E225" i="6" s="1"/>
  <c r="D224" i="6"/>
  <c r="F224" i="6" s="1"/>
  <c r="G224" i="6" s="1"/>
  <c r="D223" i="6"/>
  <c r="F223" i="6" s="1"/>
  <c r="G223" i="6" s="1"/>
  <c r="H223" i="6" s="1"/>
  <c r="D222" i="6"/>
  <c r="E222" i="6" s="1"/>
  <c r="D221" i="6"/>
  <c r="F221" i="6" s="1"/>
  <c r="D220" i="6"/>
  <c r="F220" i="6" s="1"/>
  <c r="G220" i="6" s="1"/>
  <c r="H220" i="6" s="1"/>
  <c r="D219" i="6"/>
  <c r="E218" i="6"/>
  <c r="D215" i="6"/>
  <c r="E215" i="6" s="1"/>
  <c r="D214" i="6"/>
  <c r="E214" i="6" s="1"/>
  <c r="D213" i="6"/>
  <c r="F213" i="6" s="1"/>
  <c r="G213" i="6" s="1"/>
  <c r="H213" i="6" s="1"/>
  <c r="D212" i="6"/>
  <c r="F212" i="6" s="1"/>
  <c r="G212" i="6" s="1"/>
  <c r="H212" i="6" s="1"/>
  <c r="D211" i="6"/>
  <c r="D210" i="6"/>
  <c r="F210" i="6" s="1"/>
  <c r="G210" i="6" s="1"/>
  <c r="H210" i="6" s="1"/>
  <c r="D209" i="6"/>
  <c r="E209" i="6" s="1"/>
  <c r="D208" i="6"/>
  <c r="E208" i="6" s="1"/>
  <c r="D207" i="6"/>
  <c r="E207" i="6" s="1"/>
  <c r="D206" i="6"/>
  <c r="E206" i="6" s="1"/>
  <c r="D205" i="6"/>
  <c r="F205" i="6" s="1"/>
  <c r="G205" i="6" s="1"/>
  <c r="H205" i="6" s="1"/>
  <c r="D204" i="6"/>
  <c r="F204" i="6" s="1"/>
  <c r="G204" i="6" s="1"/>
  <c r="H204" i="6" s="1"/>
  <c r="D203" i="6"/>
  <c r="E203" i="6" s="1"/>
  <c r="D202" i="6"/>
  <c r="F202" i="6" s="1"/>
  <c r="G202" i="6" s="1"/>
  <c r="H202" i="6" s="1"/>
  <c r="D201" i="6"/>
  <c r="E201" i="6" s="1"/>
  <c r="D200" i="6"/>
  <c r="F200" i="6" s="1"/>
  <c r="G200" i="6" s="1"/>
  <c r="H200" i="6" s="1"/>
  <c r="D199" i="6"/>
  <c r="E199" i="6" s="1"/>
  <c r="D198" i="6"/>
  <c r="D197" i="6"/>
  <c r="E197" i="6" s="1"/>
  <c r="E196" i="6"/>
  <c r="D193" i="6"/>
  <c r="E193" i="6" s="1"/>
  <c r="D192" i="6"/>
  <c r="E192" i="6" s="1"/>
  <c r="D191" i="6"/>
  <c r="F191" i="6" s="1"/>
  <c r="G191" i="6" s="1"/>
  <c r="H191" i="6" s="1"/>
  <c r="D190" i="6"/>
  <c r="F190" i="6" s="1"/>
  <c r="G190" i="6" s="1"/>
  <c r="H190" i="6" s="1"/>
  <c r="D189" i="6"/>
  <c r="F189" i="6" s="1"/>
  <c r="G189" i="6" s="1"/>
  <c r="H189" i="6" s="1"/>
  <c r="D188" i="6"/>
  <c r="F188" i="6" s="1"/>
  <c r="G188" i="6" s="1"/>
  <c r="H188" i="6" s="1"/>
  <c r="D187" i="6"/>
  <c r="E187" i="6" s="1"/>
  <c r="D186" i="6"/>
  <c r="E186" i="6" s="1"/>
  <c r="D185" i="6"/>
  <c r="E185" i="6" s="1"/>
  <c r="D184" i="6"/>
  <c r="E184" i="6" s="1"/>
  <c r="D183" i="6"/>
  <c r="F183" i="6" s="1"/>
  <c r="G183" i="6" s="1"/>
  <c r="H183" i="6" s="1"/>
  <c r="D182" i="6"/>
  <c r="F182" i="6" s="1"/>
  <c r="G182" i="6" s="1"/>
  <c r="H182" i="6" s="1"/>
  <c r="D181" i="6"/>
  <c r="F181" i="6" s="1"/>
  <c r="G181" i="6" s="1"/>
  <c r="H181" i="6" s="1"/>
  <c r="D180" i="6"/>
  <c r="F180" i="6" s="1"/>
  <c r="G180" i="6" s="1"/>
  <c r="H180" i="6" s="1"/>
  <c r="D179" i="6"/>
  <c r="E179" i="6" s="1"/>
  <c r="D178" i="6"/>
  <c r="E178" i="6" s="1"/>
  <c r="D177" i="6"/>
  <c r="E177" i="6" s="1"/>
  <c r="D176" i="6"/>
  <c r="E176" i="6" s="1"/>
  <c r="D175" i="6"/>
  <c r="F175" i="6" s="1"/>
  <c r="E174" i="6"/>
  <c r="D171" i="6"/>
  <c r="E171" i="6" s="1"/>
  <c r="D170" i="6"/>
  <c r="E170" i="6" s="1"/>
  <c r="D169" i="6"/>
  <c r="F169" i="6" s="1"/>
  <c r="G169" i="6" s="1"/>
  <c r="H169" i="6" s="1"/>
  <c r="D168" i="6"/>
  <c r="E168" i="6" s="1"/>
  <c r="D167" i="6"/>
  <c r="F167" i="6" s="1"/>
  <c r="G167" i="6" s="1"/>
  <c r="H167" i="6" s="1"/>
  <c r="D166" i="6"/>
  <c r="F166" i="6" s="1"/>
  <c r="G166" i="6" s="1"/>
  <c r="H166" i="6" s="1"/>
  <c r="D165" i="6"/>
  <c r="E165" i="6" s="1"/>
  <c r="D164" i="6"/>
  <c r="E164" i="6" s="1"/>
  <c r="D163" i="6"/>
  <c r="E163" i="6" s="1"/>
  <c r="D162" i="6"/>
  <c r="E162" i="6" s="1"/>
  <c r="D161" i="6"/>
  <c r="F161" i="6" s="1"/>
  <c r="G161" i="6" s="1"/>
  <c r="H161" i="6" s="1"/>
  <c r="D160" i="6"/>
  <c r="E160" i="6" s="1"/>
  <c r="D159" i="6"/>
  <c r="F159" i="6" s="1"/>
  <c r="G159" i="6" s="1"/>
  <c r="H159" i="6" s="1"/>
  <c r="D158" i="6"/>
  <c r="F158" i="6" s="1"/>
  <c r="G158" i="6" s="1"/>
  <c r="H158" i="6" s="1"/>
  <c r="D157" i="6"/>
  <c r="D156" i="6"/>
  <c r="E156" i="6" s="1"/>
  <c r="D155" i="6"/>
  <c r="F155" i="6" s="1"/>
  <c r="G155" i="6" s="1"/>
  <c r="H155" i="6" s="1"/>
  <c r="D154" i="6"/>
  <c r="E154" i="6" s="1"/>
  <c r="D153" i="6"/>
  <c r="F153" i="6" s="1"/>
  <c r="E152" i="6"/>
  <c r="D149" i="6"/>
  <c r="E149" i="6" s="1"/>
  <c r="D148" i="6"/>
  <c r="F148" i="6" s="1"/>
  <c r="G148" i="6" s="1"/>
  <c r="H148" i="6" s="1"/>
  <c r="D147" i="6"/>
  <c r="F147" i="6" s="1"/>
  <c r="G147" i="6" s="1"/>
  <c r="H147" i="6" s="1"/>
  <c r="D146" i="6"/>
  <c r="E146" i="6" s="1"/>
  <c r="D145" i="6"/>
  <c r="F145" i="6" s="1"/>
  <c r="G145" i="6" s="1"/>
  <c r="H145" i="6" s="1"/>
  <c r="D144" i="6"/>
  <c r="F144" i="6" s="1"/>
  <c r="G144" i="6" s="1"/>
  <c r="H144" i="6" s="1"/>
  <c r="D143" i="6"/>
  <c r="F143" i="6" s="1"/>
  <c r="G143" i="6" s="1"/>
  <c r="H143" i="6" s="1"/>
  <c r="D142" i="6"/>
  <c r="F142" i="6" s="1"/>
  <c r="G142" i="6" s="1"/>
  <c r="H142" i="6" s="1"/>
  <c r="D141" i="6"/>
  <c r="E141" i="6" s="1"/>
  <c r="D140" i="6"/>
  <c r="E140" i="6" s="1"/>
  <c r="D139" i="6"/>
  <c r="F139" i="6" s="1"/>
  <c r="G139" i="6" s="1"/>
  <c r="H139" i="6" s="1"/>
  <c r="D138" i="6"/>
  <c r="F138" i="6" s="1"/>
  <c r="G138" i="6" s="1"/>
  <c r="H138" i="6" s="1"/>
  <c r="D137" i="6"/>
  <c r="F137" i="6" s="1"/>
  <c r="G137" i="6" s="1"/>
  <c r="H137" i="6" s="1"/>
  <c r="D136" i="6"/>
  <c r="E136" i="6" s="1"/>
  <c r="D135" i="6"/>
  <c r="F135" i="6" s="1"/>
  <c r="G135" i="6" s="1"/>
  <c r="D134" i="6"/>
  <c r="D133" i="6"/>
  <c r="F133" i="6" s="1"/>
  <c r="G133" i="6" s="1"/>
  <c r="H133" i="6" s="1"/>
  <c r="D132" i="6"/>
  <c r="F132" i="6" s="1"/>
  <c r="G132" i="6" s="1"/>
  <c r="H132" i="6" s="1"/>
  <c r="D131" i="6"/>
  <c r="F131" i="6" s="1"/>
  <c r="E130" i="6"/>
  <c r="D127" i="6"/>
  <c r="D126" i="6"/>
  <c r="E126" i="6" s="1"/>
  <c r="D125" i="6"/>
  <c r="F125" i="6" s="1"/>
  <c r="G125" i="6" s="1"/>
  <c r="H125" i="6" s="1"/>
  <c r="D124" i="6"/>
  <c r="F124" i="6" s="1"/>
  <c r="G124" i="6" s="1"/>
  <c r="H124" i="6" s="1"/>
  <c r="D123" i="6"/>
  <c r="F123" i="6" s="1"/>
  <c r="G123" i="6" s="1"/>
  <c r="H123" i="6" s="1"/>
  <c r="D122" i="6"/>
  <c r="F122" i="6" s="1"/>
  <c r="G122" i="6" s="1"/>
  <c r="H122" i="6" s="1"/>
  <c r="D121" i="6"/>
  <c r="F121" i="6" s="1"/>
  <c r="G121" i="6" s="1"/>
  <c r="H121" i="6" s="1"/>
  <c r="D120" i="6"/>
  <c r="E120" i="6" s="1"/>
  <c r="D119" i="6"/>
  <c r="E119" i="6" s="1"/>
  <c r="D118" i="6"/>
  <c r="E118" i="6" s="1"/>
  <c r="D117" i="6"/>
  <c r="F117" i="6" s="1"/>
  <c r="G117" i="6" s="1"/>
  <c r="H117" i="6" s="1"/>
  <c r="D116" i="6"/>
  <c r="E116" i="6" s="1"/>
  <c r="D115" i="6"/>
  <c r="F115" i="6" s="1"/>
  <c r="G115" i="6" s="1"/>
  <c r="H115" i="6" s="1"/>
  <c r="D114" i="6"/>
  <c r="F114" i="6" s="1"/>
  <c r="G114" i="6" s="1"/>
  <c r="D113" i="6"/>
  <c r="E113" i="6" s="1"/>
  <c r="D112" i="6"/>
  <c r="F112" i="6" s="1"/>
  <c r="G112" i="6" s="1"/>
  <c r="H112" i="6" s="1"/>
  <c r="D111" i="6"/>
  <c r="F111" i="6" s="1"/>
  <c r="G111" i="6" s="1"/>
  <c r="H111" i="6" s="1"/>
  <c r="D110" i="6"/>
  <c r="F110" i="6" s="1"/>
  <c r="G110" i="6" s="1"/>
  <c r="H110" i="6" s="1"/>
  <c r="D109" i="6"/>
  <c r="E109" i="6" s="1"/>
  <c r="E108" i="6"/>
  <c r="D105" i="6"/>
  <c r="F105" i="6" s="1"/>
  <c r="G105" i="6" s="1"/>
  <c r="H105" i="6" s="1"/>
  <c r="D104" i="6"/>
  <c r="E104" i="6" s="1"/>
  <c r="D103" i="6"/>
  <c r="E103" i="6" s="1"/>
  <c r="D102" i="6"/>
  <c r="F102" i="6" s="1"/>
  <c r="G102" i="6" s="1"/>
  <c r="H102" i="6" s="1"/>
  <c r="D101" i="6"/>
  <c r="F101" i="6" s="1"/>
  <c r="G101" i="6" s="1"/>
  <c r="H101" i="6" s="1"/>
  <c r="D100" i="6"/>
  <c r="F100" i="6" s="1"/>
  <c r="G100" i="6" s="1"/>
  <c r="H100" i="6" s="1"/>
  <c r="D99" i="6"/>
  <c r="E99" i="6" s="1"/>
  <c r="D98" i="6"/>
  <c r="F98" i="6" s="1"/>
  <c r="G98" i="6" s="1"/>
  <c r="H98" i="6" s="1"/>
  <c r="D97" i="6"/>
  <c r="F97" i="6" s="1"/>
  <c r="G97" i="6" s="1"/>
  <c r="H97" i="6" s="1"/>
  <c r="D96" i="6"/>
  <c r="E96" i="6" s="1"/>
  <c r="D95" i="6"/>
  <c r="F95" i="6" s="1"/>
  <c r="G95" i="6" s="1"/>
  <c r="H95" i="6" s="1"/>
  <c r="D94" i="6"/>
  <c r="E94" i="6" s="1"/>
  <c r="D93" i="6"/>
  <c r="F93" i="6" s="1"/>
  <c r="G93" i="6" s="1"/>
  <c r="H93" i="6" s="1"/>
  <c r="D92" i="6"/>
  <c r="D91" i="6"/>
  <c r="F91" i="6" s="1"/>
  <c r="G91" i="6" s="1"/>
  <c r="H91" i="6" s="1"/>
  <c r="D90" i="6"/>
  <c r="D89" i="6"/>
  <c r="E89" i="6" s="1"/>
  <c r="D88" i="6"/>
  <c r="E88" i="6" s="1"/>
  <c r="D87" i="6"/>
  <c r="F87" i="6" s="1"/>
  <c r="E86" i="6"/>
  <c r="D548" i="6"/>
  <c r="E548" i="6" s="1"/>
  <c r="D547" i="6"/>
  <c r="E547" i="6" s="1"/>
  <c r="D546" i="6"/>
  <c r="E546" i="6" s="1"/>
  <c r="D545" i="6"/>
  <c r="E545" i="6" s="1"/>
  <c r="D544" i="6"/>
  <c r="E544" i="6" s="1"/>
  <c r="D543" i="6"/>
  <c r="E543" i="6" s="1"/>
  <c r="D542" i="6"/>
  <c r="E542" i="6" s="1"/>
  <c r="D541" i="6"/>
  <c r="E541" i="6" s="1"/>
  <c r="D540" i="6"/>
  <c r="E540" i="6" s="1"/>
  <c r="D539" i="6"/>
  <c r="E539" i="6" s="1"/>
  <c r="D538" i="6"/>
  <c r="E538" i="6" s="1"/>
  <c r="D537" i="6"/>
  <c r="E537" i="6" s="1"/>
  <c r="D536" i="6"/>
  <c r="E536" i="6" s="1"/>
  <c r="D535" i="6"/>
  <c r="E535" i="6" s="1"/>
  <c r="D534" i="6"/>
  <c r="E534" i="6" s="1"/>
  <c r="D533" i="6"/>
  <c r="E533" i="6" s="1"/>
  <c r="D532" i="6"/>
  <c r="E532" i="6" s="1"/>
  <c r="D531" i="6"/>
  <c r="E531" i="6" s="1"/>
  <c r="D530" i="6"/>
  <c r="E530" i="6" s="1"/>
  <c r="D526" i="6"/>
  <c r="E526" i="6" s="1"/>
  <c r="D525" i="6"/>
  <c r="E525" i="6" s="1"/>
  <c r="D524" i="6"/>
  <c r="E524" i="6" s="1"/>
  <c r="D523" i="6"/>
  <c r="E523" i="6" s="1"/>
  <c r="D522" i="6"/>
  <c r="E522" i="6" s="1"/>
  <c r="D521" i="6"/>
  <c r="E521" i="6" s="1"/>
  <c r="D520" i="6"/>
  <c r="E520" i="6" s="1"/>
  <c r="D519" i="6"/>
  <c r="E519" i="6" s="1"/>
  <c r="D518" i="6"/>
  <c r="E518" i="6" s="1"/>
  <c r="D517" i="6"/>
  <c r="E517" i="6" s="1"/>
  <c r="D516" i="6"/>
  <c r="E516" i="6" s="1"/>
  <c r="D515" i="6"/>
  <c r="E515" i="6" s="1"/>
  <c r="D514" i="6"/>
  <c r="E514" i="6" s="1"/>
  <c r="D513" i="6"/>
  <c r="E513" i="6" s="1"/>
  <c r="D512" i="6"/>
  <c r="E512" i="6" s="1"/>
  <c r="D511" i="6"/>
  <c r="E511" i="6" s="1"/>
  <c r="D510" i="6"/>
  <c r="E510" i="6" s="1"/>
  <c r="D509" i="6"/>
  <c r="E509" i="6" s="1"/>
  <c r="D508" i="6"/>
  <c r="E508" i="6" s="1"/>
  <c r="D502" i="6"/>
  <c r="E502" i="6" s="1"/>
  <c r="D501" i="6"/>
  <c r="E501" i="6" s="1"/>
  <c r="D500" i="6"/>
  <c r="E500" i="6" s="1"/>
  <c r="D499" i="6"/>
  <c r="E499" i="6" s="1"/>
  <c r="D498" i="6"/>
  <c r="E498" i="6" s="1"/>
  <c r="D497" i="6"/>
  <c r="E497" i="6" s="1"/>
  <c r="D496" i="6"/>
  <c r="E496" i="6" s="1"/>
  <c r="D495" i="6"/>
  <c r="E495" i="6" s="1"/>
  <c r="D494" i="6"/>
  <c r="E494" i="6" s="1"/>
  <c r="D493" i="6"/>
  <c r="E493" i="6" s="1"/>
  <c r="D492" i="6"/>
  <c r="E492" i="6" s="1"/>
  <c r="D491" i="6"/>
  <c r="E491" i="6" s="1"/>
  <c r="D490" i="6"/>
  <c r="E490" i="6" s="1"/>
  <c r="D489" i="6"/>
  <c r="E489" i="6" s="1"/>
  <c r="D488" i="6"/>
  <c r="E488" i="6" s="1"/>
  <c r="D487" i="6"/>
  <c r="E487" i="6" s="1"/>
  <c r="D486" i="6"/>
  <c r="E486" i="6" s="1"/>
  <c r="D485" i="6"/>
  <c r="E485" i="6" s="1"/>
  <c r="D484" i="6"/>
  <c r="E484" i="6" s="1"/>
  <c r="D480" i="6"/>
  <c r="E480" i="6" s="1"/>
  <c r="D479" i="6"/>
  <c r="E479" i="6" s="1"/>
  <c r="D478" i="6"/>
  <c r="E478" i="6" s="1"/>
  <c r="D477" i="6"/>
  <c r="E477" i="6" s="1"/>
  <c r="D476" i="6"/>
  <c r="E476" i="6" s="1"/>
  <c r="D475" i="6"/>
  <c r="E475" i="6" s="1"/>
  <c r="D474" i="6"/>
  <c r="E474" i="6" s="1"/>
  <c r="D473" i="6"/>
  <c r="E473" i="6" s="1"/>
  <c r="D472" i="6"/>
  <c r="E472" i="6" s="1"/>
  <c r="D471" i="6"/>
  <c r="E471" i="6" s="1"/>
  <c r="D470" i="6"/>
  <c r="E470" i="6" s="1"/>
  <c r="D469" i="6"/>
  <c r="E469" i="6" s="1"/>
  <c r="D468" i="6"/>
  <c r="E468" i="6" s="1"/>
  <c r="D467" i="6"/>
  <c r="E467" i="6" s="1"/>
  <c r="D466" i="6"/>
  <c r="E466" i="6" s="1"/>
  <c r="D465" i="6"/>
  <c r="E465" i="6" s="1"/>
  <c r="D464" i="6"/>
  <c r="E464" i="6" s="1"/>
  <c r="D463" i="6"/>
  <c r="E463" i="6" s="1"/>
  <c r="D462" i="6"/>
  <c r="E462" i="6" s="1"/>
  <c r="D458" i="6"/>
  <c r="E458" i="6" s="1"/>
  <c r="D457" i="6"/>
  <c r="E457" i="6" s="1"/>
  <c r="D456" i="6"/>
  <c r="E456" i="6" s="1"/>
  <c r="D455" i="6"/>
  <c r="E455" i="6" s="1"/>
  <c r="D454" i="6"/>
  <c r="E454" i="6" s="1"/>
  <c r="D453" i="6"/>
  <c r="E453" i="6" s="1"/>
  <c r="D452" i="6"/>
  <c r="E452" i="6" s="1"/>
  <c r="D451" i="6"/>
  <c r="E451" i="6" s="1"/>
  <c r="D450" i="6"/>
  <c r="E450" i="6" s="1"/>
  <c r="D449" i="6"/>
  <c r="E449" i="6" s="1"/>
  <c r="D448" i="6"/>
  <c r="E448" i="6" s="1"/>
  <c r="D447" i="6"/>
  <c r="E447" i="6" s="1"/>
  <c r="D446" i="6"/>
  <c r="E446" i="6" s="1"/>
  <c r="D445" i="6"/>
  <c r="E445" i="6" s="1"/>
  <c r="D444" i="6"/>
  <c r="E444" i="6" s="1"/>
  <c r="D443" i="6"/>
  <c r="E443" i="6" s="1"/>
  <c r="D442" i="6"/>
  <c r="E442" i="6" s="1"/>
  <c r="D441" i="6"/>
  <c r="E441" i="6" s="1"/>
  <c r="D440" i="6"/>
  <c r="E440" i="6" s="1"/>
  <c r="D83" i="6"/>
  <c r="E83" i="6" s="1"/>
  <c r="D82" i="6"/>
  <c r="E82" i="6" s="1"/>
  <c r="D81" i="6"/>
  <c r="E81" i="6" s="1"/>
  <c r="D80" i="6"/>
  <c r="E80" i="6" s="1"/>
  <c r="D79" i="6"/>
  <c r="E79" i="6" s="1"/>
  <c r="D78" i="6"/>
  <c r="E78" i="6" s="1"/>
  <c r="D77" i="6"/>
  <c r="E77" i="6" s="1"/>
  <c r="D76" i="6"/>
  <c r="E76" i="6" s="1"/>
  <c r="D75" i="6"/>
  <c r="E75" i="6" s="1"/>
  <c r="D74" i="6"/>
  <c r="E74" i="6" s="1"/>
  <c r="D73" i="6"/>
  <c r="E73" i="6" s="1"/>
  <c r="D72" i="6"/>
  <c r="E72" i="6" s="1"/>
  <c r="D71" i="6"/>
  <c r="E71" i="6" s="1"/>
  <c r="D70" i="6"/>
  <c r="E70" i="6" s="1"/>
  <c r="D69" i="6"/>
  <c r="E69" i="6" s="1"/>
  <c r="D68" i="6"/>
  <c r="E68" i="6" s="1"/>
  <c r="D67" i="6"/>
  <c r="E67" i="6" s="1"/>
  <c r="D66" i="6"/>
  <c r="E66" i="6" s="1"/>
  <c r="D65" i="6"/>
  <c r="E65" i="6" s="1"/>
  <c r="D58" i="6"/>
  <c r="E58" i="6" s="1"/>
  <c r="D57" i="6"/>
  <c r="E57" i="6" s="1"/>
  <c r="D56" i="6"/>
  <c r="E56" i="6" s="1"/>
  <c r="D55" i="6"/>
  <c r="E55" i="6" s="1"/>
  <c r="D54" i="6"/>
  <c r="E54" i="6" s="1"/>
  <c r="D53" i="6"/>
  <c r="E53" i="6" s="1"/>
  <c r="D52" i="6"/>
  <c r="E52" i="6" s="1"/>
  <c r="D51" i="6"/>
  <c r="E51" i="6" s="1"/>
  <c r="D50" i="6"/>
  <c r="E50" i="6" s="1"/>
  <c r="D49" i="6"/>
  <c r="E49" i="6" s="1"/>
  <c r="D48" i="6"/>
  <c r="E48" i="6" s="1"/>
  <c r="D47" i="6"/>
  <c r="E47" i="6" s="1"/>
  <c r="D46" i="6"/>
  <c r="E46" i="6" s="1"/>
  <c r="D45" i="6"/>
  <c r="E45" i="6" s="1"/>
  <c r="D44" i="6"/>
  <c r="E44" i="6" s="1"/>
  <c r="D40" i="6"/>
  <c r="E40" i="6" s="1"/>
  <c r="D39" i="6"/>
  <c r="E39" i="6" s="1"/>
  <c r="D38" i="6"/>
  <c r="E38" i="6" s="1"/>
  <c r="D37" i="6"/>
  <c r="E37" i="6" s="1"/>
  <c r="D36" i="6"/>
  <c r="E36" i="6" s="1"/>
  <c r="D35" i="6"/>
  <c r="E35" i="6" s="1"/>
  <c r="D34" i="6"/>
  <c r="E34" i="6" s="1"/>
  <c r="D33" i="6"/>
  <c r="E33" i="6" s="1"/>
  <c r="D32" i="6"/>
  <c r="E32" i="6" s="1"/>
  <c r="D31" i="6"/>
  <c r="E31" i="6" s="1"/>
  <c r="D30" i="6"/>
  <c r="E30" i="6" s="1"/>
  <c r="D29" i="6"/>
  <c r="E29" i="6" s="1"/>
  <c r="D28" i="6"/>
  <c r="E28" i="6" s="1"/>
  <c r="D27" i="6"/>
  <c r="E27" i="6" s="1"/>
  <c r="D26" i="6"/>
  <c r="E26" i="6" s="1"/>
  <c r="D22" i="6"/>
  <c r="F22" i="6" s="1"/>
  <c r="D18" i="6"/>
  <c r="F18" i="6" s="1"/>
  <c r="D14" i="6"/>
  <c r="F14" i="6" s="1"/>
  <c r="D10" i="6"/>
  <c r="E132" i="6" l="1"/>
  <c r="E148" i="6"/>
  <c r="E433" i="6"/>
  <c r="F88" i="6"/>
  <c r="G88" i="6" s="1"/>
  <c r="H88" i="6" s="1"/>
  <c r="E365" i="6"/>
  <c r="F380" i="6"/>
  <c r="G380" i="6" s="1"/>
  <c r="H380" i="6" s="1"/>
  <c r="E409" i="6"/>
  <c r="E230" i="6"/>
  <c r="F126" i="6"/>
  <c r="G126" i="6" s="1"/>
  <c r="H126" i="6" s="1"/>
  <c r="E200" i="6"/>
  <c r="F353" i="6"/>
  <c r="G353" i="6" s="1"/>
  <c r="H353" i="6" s="1"/>
  <c r="F103" i="6"/>
  <c r="G103" i="6" s="1"/>
  <c r="H103" i="6" s="1"/>
  <c r="F299" i="6"/>
  <c r="G299" i="6" s="1"/>
  <c r="H299" i="6" s="1"/>
  <c r="F119" i="6"/>
  <c r="G119" i="6" s="1"/>
  <c r="H119" i="6" s="1"/>
  <c r="F332" i="6"/>
  <c r="G332" i="6" s="1"/>
  <c r="E373" i="6"/>
  <c r="F245" i="6"/>
  <c r="G245" i="6" s="1"/>
  <c r="H245" i="6" s="1"/>
  <c r="E272" i="6"/>
  <c r="F249" i="6"/>
  <c r="G249" i="6" s="1"/>
  <c r="H249" i="6" s="1"/>
  <c r="E264" i="6"/>
  <c r="E346" i="6"/>
  <c r="F308" i="6"/>
  <c r="G308" i="6" s="1"/>
  <c r="H308" i="6" s="1"/>
  <c r="E321" i="6"/>
  <c r="E418" i="6"/>
  <c r="E97" i="6"/>
  <c r="E111" i="6"/>
  <c r="F241" i="6"/>
  <c r="G241" i="6" s="1"/>
  <c r="H241" i="6" s="1"/>
  <c r="F296" i="6"/>
  <c r="G296" i="6" s="1"/>
  <c r="H296" i="6" s="1"/>
  <c r="F233" i="6"/>
  <c r="G233" i="6" s="1"/>
  <c r="H233" i="6" s="1"/>
  <c r="F104" i="6"/>
  <c r="G104" i="6" s="1"/>
  <c r="H104" i="6" s="1"/>
  <c r="F164" i="6"/>
  <c r="G164" i="6" s="1"/>
  <c r="H164" i="6" s="1"/>
  <c r="E95" i="6"/>
  <c r="F140" i="6"/>
  <c r="G140" i="6" s="1"/>
  <c r="H140" i="6" s="1"/>
  <c r="F179" i="6"/>
  <c r="G179" i="6" s="1"/>
  <c r="H179" i="6" s="1"/>
  <c r="E202" i="6"/>
  <c r="F225" i="6"/>
  <c r="G225" i="6" s="1"/>
  <c r="H225" i="6" s="1"/>
  <c r="E131" i="6"/>
  <c r="F257" i="6"/>
  <c r="G257" i="6" s="1"/>
  <c r="H257" i="6" s="1"/>
  <c r="F339" i="6"/>
  <c r="G339" i="6" s="1"/>
  <c r="H339" i="6" s="1"/>
  <c r="E387" i="6"/>
  <c r="F178" i="6"/>
  <c r="G178" i="6" s="1"/>
  <c r="H178" i="6" s="1"/>
  <c r="F201" i="6"/>
  <c r="G201" i="6" s="1"/>
  <c r="H201" i="6" s="1"/>
  <c r="E279" i="6"/>
  <c r="F300" i="6"/>
  <c r="G300" i="6" s="1"/>
  <c r="H300" i="6" s="1"/>
  <c r="F314" i="6"/>
  <c r="G314" i="6" s="1"/>
  <c r="H314" i="6" s="1"/>
  <c r="F96" i="6"/>
  <c r="G96" i="6" s="1"/>
  <c r="H96" i="6" s="1"/>
  <c r="E155" i="6"/>
  <c r="F192" i="6"/>
  <c r="G192" i="6" s="1"/>
  <c r="H192" i="6" s="1"/>
  <c r="F214" i="6"/>
  <c r="G214" i="6" s="1"/>
  <c r="H214" i="6" s="1"/>
  <c r="F280" i="6"/>
  <c r="G280" i="6" s="1"/>
  <c r="H280" i="6" s="1"/>
  <c r="F329" i="6"/>
  <c r="G329" i="6" s="1"/>
  <c r="H329" i="6" s="1"/>
  <c r="E426" i="6"/>
  <c r="F361" i="6"/>
  <c r="G361" i="6" s="1"/>
  <c r="H361" i="6" s="1"/>
  <c r="E386" i="6"/>
  <c r="F109" i="6"/>
  <c r="G109" i="6" s="1"/>
  <c r="H109" i="6" s="1"/>
  <c r="F324" i="6"/>
  <c r="G324" i="6" s="1"/>
  <c r="H324" i="6" s="1"/>
  <c r="F347" i="6"/>
  <c r="G347" i="6" s="1"/>
  <c r="H347" i="6" s="1"/>
  <c r="F206" i="6"/>
  <c r="G206" i="6" s="1"/>
  <c r="H206" i="6" s="1"/>
  <c r="F250" i="6"/>
  <c r="G250" i="6" s="1"/>
  <c r="H250" i="6" s="1"/>
  <c r="E331" i="6"/>
  <c r="E112" i="6"/>
  <c r="F186" i="6"/>
  <c r="G186" i="6" s="1"/>
  <c r="H186" i="6" s="1"/>
  <c r="F208" i="6"/>
  <c r="G208" i="6" s="1"/>
  <c r="H208" i="6" s="1"/>
  <c r="F253" i="6"/>
  <c r="G253" i="6" s="1"/>
  <c r="H253" i="6" s="1"/>
  <c r="E395" i="6"/>
  <c r="F187" i="6"/>
  <c r="G187" i="6" s="1"/>
  <c r="H187" i="6" s="1"/>
  <c r="F209" i="6"/>
  <c r="G209" i="6" s="1"/>
  <c r="H209" i="6" s="1"/>
  <c r="E223" i="6"/>
  <c r="F232" i="6"/>
  <c r="G232" i="6" s="1"/>
  <c r="H232" i="6" s="1"/>
  <c r="F265" i="6"/>
  <c r="G265" i="6" s="1"/>
  <c r="H265" i="6" s="1"/>
  <c r="F289" i="6"/>
  <c r="G289" i="6" s="1"/>
  <c r="H289" i="6" s="1"/>
  <c r="E323" i="6"/>
  <c r="E134" i="6"/>
  <c r="F134" i="6"/>
  <c r="G134" i="6" s="1"/>
  <c r="H134" i="6" s="1"/>
  <c r="E211" i="6"/>
  <c r="F211" i="6"/>
  <c r="G211" i="6" s="1"/>
  <c r="H211" i="6" s="1"/>
  <c r="E105" i="6"/>
  <c r="F203" i="6"/>
  <c r="G203" i="6" s="1"/>
  <c r="H203" i="6" s="1"/>
  <c r="E302" i="6"/>
  <c r="F412" i="6"/>
  <c r="G412" i="6" s="1"/>
  <c r="H412" i="6" s="1"/>
  <c r="E412" i="6"/>
  <c r="E275" i="6"/>
  <c r="F275" i="6"/>
  <c r="G275" i="6" s="1"/>
  <c r="H275" i="6" s="1"/>
  <c r="E390" i="6"/>
  <c r="F157" i="6"/>
  <c r="E157" i="6"/>
  <c r="F391" i="6"/>
  <c r="G391" i="6" s="1"/>
  <c r="H391" i="6" s="1"/>
  <c r="E391" i="6"/>
  <c r="F118" i="6"/>
  <c r="G118" i="6" s="1"/>
  <c r="H118" i="6" s="1"/>
  <c r="F267" i="6"/>
  <c r="G267" i="6" s="1"/>
  <c r="H267" i="6" s="1"/>
  <c r="E267" i="6"/>
  <c r="F358" i="6"/>
  <c r="G358" i="6" s="1"/>
  <c r="H358" i="6" s="1"/>
  <c r="E405" i="6"/>
  <c r="F405" i="6"/>
  <c r="G405" i="6" s="1"/>
  <c r="H405" i="6" s="1"/>
  <c r="E427" i="6"/>
  <c r="F427" i="6"/>
  <c r="G427" i="6" s="1"/>
  <c r="H427" i="6" s="1"/>
  <c r="E398" i="6"/>
  <c r="F398" i="6"/>
  <c r="G398" i="6" s="1"/>
  <c r="H398" i="6" s="1"/>
  <c r="F410" i="6"/>
  <c r="G410" i="6" s="1"/>
  <c r="H410" i="6" s="1"/>
  <c r="E368" i="6"/>
  <c r="F368" i="6"/>
  <c r="G368" i="6" s="1"/>
  <c r="H368" i="6" s="1"/>
  <c r="F90" i="6"/>
  <c r="G90" i="6" s="1"/>
  <c r="H90" i="6" s="1"/>
  <c r="E90" i="6"/>
  <c r="E98" i="6"/>
  <c r="F127" i="6"/>
  <c r="G127" i="6" s="1"/>
  <c r="H127" i="6" s="1"/>
  <c r="E127" i="6"/>
  <c r="F197" i="6"/>
  <c r="E198" i="6"/>
  <c r="F198" i="6"/>
  <c r="G198" i="6" s="1"/>
  <c r="H198" i="6" s="1"/>
  <c r="F318" i="6"/>
  <c r="G318" i="6" s="1"/>
  <c r="H318" i="6" s="1"/>
  <c r="E318" i="6"/>
  <c r="E210" i="6"/>
  <c r="F113" i="6"/>
  <c r="G113" i="6" s="1"/>
  <c r="H113" i="6" s="1"/>
  <c r="E335" i="6"/>
  <c r="F335" i="6"/>
  <c r="G335" i="6" s="1"/>
  <c r="H335" i="6" s="1"/>
  <c r="E434" i="6"/>
  <c r="F434" i="6"/>
  <c r="G434" i="6" s="1"/>
  <c r="H434" i="6" s="1"/>
  <c r="G307" i="6"/>
  <c r="H307" i="6" s="1"/>
  <c r="F316" i="6"/>
  <c r="G316" i="6" s="1"/>
  <c r="H316" i="6" s="1"/>
  <c r="E404" i="6"/>
  <c r="E91" i="6"/>
  <c r="F226" i="6"/>
  <c r="G226" i="6" s="1"/>
  <c r="F273" i="6"/>
  <c r="G273" i="6" s="1"/>
  <c r="H273" i="6" s="1"/>
  <c r="F242" i="6"/>
  <c r="G242" i="6" s="1"/>
  <c r="H242" i="6" s="1"/>
  <c r="E92" i="6"/>
  <c r="F92" i="6"/>
  <c r="E219" i="6"/>
  <c r="F219" i="6"/>
  <c r="F258" i="6"/>
  <c r="G258" i="6" s="1"/>
  <c r="H258" i="6" s="1"/>
  <c r="F309" i="6"/>
  <c r="G309" i="6" s="1"/>
  <c r="H309" i="6" s="1"/>
  <c r="F419" i="6"/>
  <c r="G419" i="6" s="1"/>
  <c r="H419" i="6" s="1"/>
  <c r="F290" i="6"/>
  <c r="G290" i="6" s="1"/>
  <c r="H290" i="6" s="1"/>
  <c r="E343" i="6"/>
  <c r="E397" i="6"/>
  <c r="F99" i="6"/>
  <c r="G99" i="6" s="1"/>
  <c r="H99" i="6" s="1"/>
  <c r="F141" i="6"/>
  <c r="G141" i="6" s="1"/>
  <c r="H141" i="6" s="1"/>
  <c r="F149" i="6"/>
  <c r="G149" i="6" s="1"/>
  <c r="H149" i="6" s="1"/>
  <c r="F165" i="6"/>
  <c r="G165" i="6" s="1"/>
  <c r="H165" i="6" s="1"/>
  <c r="E191" i="6"/>
  <c r="E205" i="6"/>
  <c r="E291" i="6"/>
  <c r="F297" i="6"/>
  <c r="G297" i="6" s="1"/>
  <c r="H297" i="6" s="1"/>
  <c r="F344" i="6"/>
  <c r="G344" i="6" s="1"/>
  <c r="H344" i="6" s="1"/>
  <c r="E360" i="6"/>
  <c r="E399" i="6"/>
  <c r="E406" i="6"/>
  <c r="F413" i="6"/>
  <c r="G413" i="6" s="1"/>
  <c r="H413" i="6" s="1"/>
  <c r="E115" i="6"/>
  <c r="F199" i="6"/>
  <c r="E213" i="6"/>
  <c r="F237" i="6"/>
  <c r="G237" i="6" s="1"/>
  <c r="H237" i="6" s="1"/>
  <c r="F244" i="6"/>
  <c r="G244" i="6" s="1"/>
  <c r="H244" i="6" s="1"/>
  <c r="F252" i="6"/>
  <c r="G252" i="6" s="1"/>
  <c r="H252" i="6" s="1"/>
  <c r="F268" i="6"/>
  <c r="G268" i="6" s="1"/>
  <c r="H268" i="6" s="1"/>
  <c r="F285" i="6"/>
  <c r="G285" i="6" s="1"/>
  <c r="H285" i="6" s="1"/>
  <c r="E292" i="6"/>
  <c r="E298" i="6"/>
  <c r="F336" i="6"/>
  <c r="G336" i="6" s="1"/>
  <c r="H336" i="6" s="1"/>
  <c r="F369" i="6"/>
  <c r="G369" i="6" s="1"/>
  <c r="H369" i="6" s="1"/>
  <c r="E422" i="6"/>
  <c r="E429" i="6"/>
  <c r="E137" i="6"/>
  <c r="F176" i="6"/>
  <c r="G176" i="6" s="1"/>
  <c r="H176" i="6" s="1"/>
  <c r="F184" i="6"/>
  <c r="G184" i="6" s="1"/>
  <c r="H184" i="6" s="1"/>
  <c r="F312" i="6"/>
  <c r="G312" i="6" s="1"/>
  <c r="H312" i="6" s="1"/>
  <c r="F377" i="6"/>
  <c r="G377" i="6" s="1"/>
  <c r="H377" i="6" s="1"/>
  <c r="E183" i="6"/>
  <c r="E236" i="6"/>
  <c r="E376" i="6"/>
  <c r="F384" i="6"/>
  <c r="G384" i="6" s="1"/>
  <c r="H384" i="6" s="1"/>
  <c r="F319" i="6"/>
  <c r="G319" i="6" s="1"/>
  <c r="H319" i="6" s="1"/>
  <c r="F116" i="6"/>
  <c r="G116" i="6" s="1"/>
  <c r="H116" i="6" s="1"/>
  <c r="E123" i="6"/>
  <c r="E138" i="6"/>
  <c r="E145" i="6"/>
  <c r="E161" i="6"/>
  <c r="E169" i="6"/>
  <c r="E287" i="6"/>
  <c r="F293" i="6"/>
  <c r="G293" i="6" s="1"/>
  <c r="H293" i="6" s="1"/>
  <c r="E307" i="6"/>
  <c r="E338" i="6"/>
  <c r="F400" i="6"/>
  <c r="G400" i="6" s="1"/>
  <c r="H400" i="6" s="1"/>
  <c r="F423" i="6"/>
  <c r="G423" i="6" s="1"/>
  <c r="H423" i="6" s="1"/>
  <c r="F430" i="6"/>
  <c r="G430" i="6" s="1"/>
  <c r="H430" i="6" s="1"/>
  <c r="F120" i="6"/>
  <c r="G120" i="6" s="1"/>
  <c r="H120" i="6" s="1"/>
  <c r="E228" i="6"/>
  <c r="E311" i="6"/>
  <c r="F89" i="6"/>
  <c r="G89" i="6" s="1"/>
  <c r="H89" i="6" s="1"/>
  <c r="F354" i="6"/>
  <c r="G354" i="6" s="1"/>
  <c r="H354" i="6" s="1"/>
  <c r="E379" i="6"/>
  <c r="F146" i="6"/>
  <c r="G146" i="6" s="1"/>
  <c r="H146" i="6" s="1"/>
  <c r="F162" i="6"/>
  <c r="G162" i="6" s="1"/>
  <c r="H162" i="6" s="1"/>
  <c r="F170" i="6"/>
  <c r="G170" i="6" s="1"/>
  <c r="H170" i="6" s="1"/>
  <c r="F402" i="6"/>
  <c r="G402" i="6" s="1"/>
  <c r="H402" i="6" s="1"/>
  <c r="G417" i="6"/>
  <c r="H417" i="6" s="1"/>
  <c r="F420" i="6"/>
  <c r="G420" i="6" s="1"/>
  <c r="H420" i="6" s="1"/>
  <c r="F428" i="6"/>
  <c r="F435" i="6"/>
  <c r="G435" i="6" s="1"/>
  <c r="H435" i="6" s="1"/>
  <c r="E425" i="6"/>
  <c r="E432" i="6"/>
  <c r="E417" i="6"/>
  <c r="E424" i="6"/>
  <c r="E431" i="6"/>
  <c r="E421" i="6"/>
  <c r="G401" i="6"/>
  <c r="E396" i="6"/>
  <c r="E403" i="6"/>
  <c r="E411" i="6"/>
  <c r="E401" i="6"/>
  <c r="E408" i="6"/>
  <c r="G395" i="6"/>
  <c r="H395" i="6" s="1"/>
  <c r="E407" i="6"/>
  <c r="E382" i="6"/>
  <c r="F383" i="6"/>
  <c r="E389" i="6"/>
  <c r="E375" i="6"/>
  <c r="E374" i="6"/>
  <c r="E381" i="6"/>
  <c r="E388" i="6"/>
  <c r="G373" i="6"/>
  <c r="H373" i="6" s="1"/>
  <c r="E378" i="6"/>
  <c r="E385" i="6"/>
  <c r="G359" i="6"/>
  <c r="E352" i="6"/>
  <c r="E367" i="6"/>
  <c r="E359" i="6"/>
  <c r="E366" i="6"/>
  <c r="E357" i="6"/>
  <c r="E364" i="6"/>
  <c r="G351" i="6"/>
  <c r="H351" i="6" s="1"/>
  <c r="E356" i="6"/>
  <c r="E363" i="6"/>
  <c r="E355" i="6"/>
  <c r="E362" i="6"/>
  <c r="E330" i="6"/>
  <c r="E337" i="6"/>
  <c r="E345" i="6"/>
  <c r="E333" i="6"/>
  <c r="F334" i="6"/>
  <c r="G334" i="6" s="1"/>
  <c r="H334" i="6" s="1"/>
  <c r="E341" i="6"/>
  <c r="F342" i="6"/>
  <c r="G342" i="6" s="1"/>
  <c r="H342" i="6" s="1"/>
  <c r="E340" i="6"/>
  <c r="G315" i="6"/>
  <c r="F310" i="6"/>
  <c r="G310" i="6" s="1"/>
  <c r="H310" i="6" s="1"/>
  <c r="F317" i="6"/>
  <c r="G317" i="6" s="1"/>
  <c r="H317" i="6" s="1"/>
  <c r="F325" i="6"/>
  <c r="G325" i="6" s="1"/>
  <c r="H325" i="6" s="1"/>
  <c r="E315" i="6"/>
  <c r="E322" i="6"/>
  <c r="E313" i="6"/>
  <c r="E320" i="6"/>
  <c r="G294" i="6"/>
  <c r="F288" i="6"/>
  <c r="G288" i="6" s="1"/>
  <c r="H288" i="6" s="1"/>
  <c r="F303" i="6"/>
  <c r="G303" i="6" s="1"/>
  <c r="H303" i="6" s="1"/>
  <c r="E286" i="6"/>
  <c r="E294" i="6"/>
  <c r="E301" i="6"/>
  <c r="F295" i="6"/>
  <c r="G295" i="6" s="1"/>
  <c r="H295" i="6" s="1"/>
  <c r="G263" i="6"/>
  <c r="H263" i="6" s="1"/>
  <c r="F266" i="6"/>
  <c r="G266" i="6" s="1"/>
  <c r="H266" i="6" s="1"/>
  <c r="F274" i="6"/>
  <c r="F281" i="6"/>
  <c r="G281" i="6" s="1"/>
  <c r="H281" i="6" s="1"/>
  <c r="E278" i="6"/>
  <c r="E263" i="6"/>
  <c r="E270" i="6"/>
  <c r="F271" i="6"/>
  <c r="G271" i="6" s="1"/>
  <c r="H271" i="6" s="1"/>
  <c r="E277" i="6"/>
  <c r="E269" i="6"/>
  <c r="E276" i="6"/>
  <c r="E243" i="6"/>
  <c r="F251" i="6"/>
  <c r="G251" i="6" s="1"/>
  <c r="H251" i="6" s="1"/>
  <c r="F259" i="6"/>
  <c r="G259" i="6" s="1"/>
  <c r="H259" i="6" s="1"/>
  <c r="E256" i="6"/>
  <c r="E255" i="6"/>
  <c r="E247" i="6"/>
  <c r="F248" i="6"/>
  <c r="G248" i="6" s="1"/>
  <c r="H248" i="6" s="1"/>
  <c r="E246" i="6"/>
  <c r="E254" i="6"/>
  <c r="G221" i="6"/>
  <c r="H221" i="6" s="1"/>
  <c r="E221" i="6"/>
  <c r="E227" i="6"/>
  <c r="E235" i="6"/>
  <c r="F222" i="6"/>
  <c r="G222" i="6" s="1"/>
  <c r="H222" i="6" s="1"/>
  <c r="E220" i="6"/>
  <c r="E234" i="6"/>
  <c r="F229" i="6"/>
  <c r="G229" i="6" s="1"/>
  <c r="H229" i="6" s="1"/>
  <c r="E224" i="6"/>
  <c r="E231" i="6"/>
  <c r="F207" i="6"/>
  <c r="G207" i="6" s="1"/>
  <c r="H207" i="6" s="1"/>
  <c r="F215" i="6"/>
  <c r="G215" i="6" s="1"/>
  <c r="H215" i="6" s="1"/>
  <c r="E204" i="6"/>
  <c r="E212" i="6"/>
  <c r="G175" i="6"/>
  <c r="H175" i="6" s="1"/>
  <c r="F177" i="6"/>
  <c r="F185" i="6"/>
  <c r="G185" i="6" s="1"/>
  <c r="H185" i="6" s="1"/>
  <c r="F193" i="6"/>
  <c r="G193" i="6" s="1"/>
  <c r="H193" i="6" s="1"/>
  <c r="E175" i="6"/>
  <c r="E182" i="6"/>
  <c r="E190" i="6"/>
  <c r="E181" i="6"/>
  <c r="E189" i="6"/>
  <c r="E180" i="6"/>
  <c r="E188" i="6"/>
  <c r="G153" i="6"/>
  <c r="H153" i="6" s="1"/>
  <c r="F156" i="6"/>
  <c r="G156" i="6" s="1"/>
  <c r="H156" i="6" s="1"/>
  <c r="F163" i="6"/>
  <c r="G163" i="6" s="1"/>
  <c r="H163" i="6" s="1"/>
  <c r="F171" i="6"/>
  <c r="G171" i="6" s="1"/>
  <c r="H171" i="6" s="1"/>
  <c r="E153" i="6"/>
  <c r="F154" i="6"/>
  <c r="G154" i="6" s="1"/>
  <c r="H154" i="6" s="1"/>
  <c r="E159" i="6"/>
  <c r="F160" i="6"/>
  <c r="G160" i="6" s="1"/>
  <c r="H160" i="6" s="1"/>
  <c r="E167" i="6"/>
  <c r="F168" i="6"/>
  <c r="G168" i="6" s="1"/>
  <c r="H168" i="6" s="1"/>
  <c r="E158" i="6"/>
  <c r="E166" i="6"/>
  <c r="G131" i="6"/>
  <c r="H131" i="6" s="1"/>
  <c r="E133" i="6"/>
  <c r="E139" i="6"/>
  <c r="E147" i="6"/>
  <c r="E144" i="6"/>
  <c r="F136" i="6"/>
  <c r="G136" i="6" s="1"/>
  <c r="H136" i="6" s="1"/>
  <c r="E143" i="6"/>
  <c r="E135" i="6"/>
  <c r="E142" i="6"/>
  <c r="E110" i="6"/>
  <c r="E117" i="6"/>
  <c r="E125" i="6"/>
  <c r="E124" i="6"/>
  <c r="E122" i="6"/>
  <c r="E114" i="6"/>
  <c r="E121" i="6"/>
  <c r="G87" i="6"/>
  <c r="H87" i="6" s="1"/>
  <c r="E102" i="6"/>
  <c r="E93" i="6"/>
  <c r="F94" i="6"/>
  <c r="G94" i="6" s="1"/>
  <c r="H94" i="6" s="1"/>
  <c r="E101" i="6"/>
  <c r="E100" i="6"/>
  <c r="E87" i="6"/>
  <c r="I341" i="6" l="1" a="1"/>
  <c r="I341" i="6" s="1"/>
  <c r="I181" i="6" a="1"/>
  <c r="I181" i="6" s="1"/>
  <c r="I369" i="6" a="1"/>
  <c r="I369" i="6" s="1"/>
  <c r="I301" i="6" a="1"/>
  <c r="I301" i="6" s="1"/>
  <c r="I296" i="6" a="1"/>
  <c r="I296" i="6" s="1"/>
  <c r="I309" i="6" a="1"/>
  <c r="I309" i="6" s="1"/>
  <c r="I342" i="6" a="1"/>
  <c r="I342" i="6" s="1"/>
  <c r="I193" i="6" a="1"/>
  <c r="I193" i="6" s="1"/>
  <c r="I105" i="6" a="1"/>
  <c r="I105" i="6" s="1"/>
  <c r="I102" i="6" a="1"/>
  <c r="I102" i="6" s="1"/>
  <c r="I256" i="6" a="1"/>
  <c r="I256" i="6" s="1"/>
  <c r="I146" i="6" a="1"/>
  <c r="I146" i="6" s="1"/>
  <c r="I112" i="6" a="1"/>
  <c r="I112" i="6" s="1"/>
  <c r="I117" i="6" a="1"/>
  <c r="I117" i="6" s="1"/>
  <c r="I123" i="6" a="1"/>
  <c r="I123" i="6" s="1"/>
  <c r="I121" i="6" a="1"/>
  <c r="I121" i="6" s="1"/>
  <c r="I119" i="6" a="1"/>
  <c r="I119" i="6" s="1"/>
  <c r="I120" i="6" a="1"/>
  <c r="I120" i="6" s="1"/>
  <c r="I118" i="6" a="1"/>
  <c r="I118" i="6" s="1"/>
  <c r="I135" i="6" a="1"/>
  <c r="I135" i="6" s="1"/>
  <c r="I340" i="6" a="1"/>
  <c r="I340" i="6" s="1"/>
  <c r="I418" i="6" a="1"/>
  <c r="I418" i="6" s="1"/>
  <c r="I132" i="6" a="1"/>
  <c r="I132" i="6" s="1"/>
  <c r="I361" i="6" a="1"/>
  <c r="I361" i="6" s="1"/>
  <c r="I353" i="6" a="1"/>
  <c r="I353" i="6" s="1"/>
  <c r="I258" i="6" a="1"/>
  <c r="I258" i="6" s="1"/>
  <c r="I434" i="6" a="1"/>
  <c r="I434" i="6" s="1"/>
  <c r="I180" i="6" a="1"/>
  <c r="I180" i="6" s="1"/>
  <c r="I89" i="6" a="1"/>
  <c r="I89" i="6" s="1"/>
  <c r="I325" i="6" a="1"/>
  <c r="I325" i="6" s="1"/>
  <c r="I388" i="6" a="1"/>
  <c r="I388" i="6" s="1"/>
  <c r="I368" i="6" a="1"/>
  <c r="I368" i="6" s="1"/>
  <c r="I289" i="6" a="1"/>
  <c r="I289" i="6" s="1"/>
  <c r="I360" i="6" a="1"/>
  <c r="I360" i="6" s="1"/>
  <c r="I335" i="6" a="1"/>
  <c r="I335" i="6" s="1"/>
  <c r="I166" i="6" a="1"/>
  <c r="I166" i="6" s="1"/>
  <c r="I162" i="6" a="1"/>
  <c r="I162" i="6" s="1"/>
  <c r="I95" i="6" a="1"/>
  <c r="I95" i="6" s="1"/>
  <c r="I406" i="6" a="1"/>
  <c r="I406" i="6" s="1"/>
  <c r="I420" i="6" a="1"/>
  <c r="I420" i="6" s="1"/>
  <c r="I127" i="6" a="1"/>
  <c r="I127" i="6" s="1"/>
  <c r="I134" i="6" a="1"/>
  <c r="I134" i="6" s="1"/>
  <c r="I259" i="6" a="1"/>
  <c r="I259" i="6" s="1"/>
  <c r="C304" i="6"/>
  <c r="G661" i="6" s="1"/>
  <c r="I352" i="6" a="1"/>
  <c r="I352" i="6" s="1"/>
  <c r="I312" i="6" a="1"/>
  <c r="I312" i="6" s="1"/>
  <c r="I389" i="6" a="1"/>
  <c r="I389" i="6" s="1"/>
  <c r="I382" i="6" a="1"/>
  <c r="I382" i="6" s="1"/>
  <c r="I165" i="6" a="1"/>
  <c r="I165" i="6" s="1"/>
  <c r="I148" i="6" a="1"/>
  <c r="I148" i="6" s="1"/>
  <c r="I333" i="6" a="1"/>
  <c r="I333" i="6" s="1"/>
  <c r="I161" i="6" a="1"/>
  <c r="I161" i="6" s="1"/>
  <c r="I160" i="6" a="1"/>
  <c r="I160" i="6" s="1"/>
  <c r="I402" i="6" a="1"/>
  <c r="I402" i="6" s="1"/>
  <c r="I184" i="6" a="1"/>
  <c r="I184" i="6" s="1"/>
  <c r="I378" i="6" a="1"/>
  <c r="I378" i="6" s="1"/>
  <c r="I410" i="6" a="1"/>
  <c r="I410" i="6" s="1"/>
  <c r="I149" i="6" a="1"/>
  <c r="I149" i="6" s="1"/>
  <c r="I94" i="6" a="1"/>
  <c r="I94" i="6" s="1"/>
  <c r="I243" i="6" a="1"/>
  <c r="I243" i="6" s="1"/>
  <c r="I191" i="6" a="1"/>
  <c r="I191" i="6" s="1"/>
  <c r="I133" i="6" a="1"/>
  <c r="I133" i="6" s="1"/>
  <c r="I163" i="6" a="1"/>
  <c r="I163" i="6" s="1"/>
  <c r="I182" i="6" a="1"/>
  <c r="I182" i="6" s="1"/>
  <c r="I139" i="6" a="1"/>
  <c r="I139" i="6" s="1"/>
  <c r="I155" i="6" a="1"/>
  <c r="I155" i="6" s="1"/>
  <c r="I321" i="6" a="1"/>
  <c r="I321" i="6" s="1"/>
  <c r="I320" i="6" a="1"/>
  <c r="I320" i="6" s="1"/>
  <c r="I307" i="6" a="1"/>
  <c r="I307" i="6" s="1"/>
  <c r="I168" i="6" a="1"/>
  <c r="I168" i="6" s="1"/>
  <c r="I251" i="6" a="1"/>
  <c r="I251" i="6" s="1"/>
  <c r="C436" i="6"/>
  <c r="G667" i="6" s="1"/>
  <c r="I138" i="6" a="1"/>
  <c r="I138" i="6" s="1"/>
  <c r="I295" i="6" a="1"/>
  <c r="I295" i="6" s="1"/>
  <c r="C414" i="6"/>
  <c r="G666" i="6" s="1"/>
  <c r="I137" i="6" a="1"/>
  <c r="I137" i="6" s="1"/>
  <c r="I99" i="6" a="1"/>
  <c r="I99" i="6" s="1"/>
  <c r="I98" i="6" a="1"/>
  <c r="I98" i="6" s="1"/>
  <c r="I423" i="6" a="1"/>
  <c r="I423" i="6" s="1"/>
  <c r="I136" i="6" a="1"/>
  <c r="I136" i="6" s="1"/>
  <c r="I87" i="6" a="1"/>
  <c r="I87" i="6" s="1"/>
  <c r="I381" i="6" a="1"/>
  <c r="I381" i="6" s="1"/>
  <c r="I316" i="6" a="1"/>
  <c r="I316" i="6" s="1"/>
  <c r="I100" i="6" a="1"/>
  <c r="I100" i="6" s="1"/>
  <c r="I97" i="6" a="1"/>
  <c r="I97" i="6" s="1"/>
  <c r="I435" i="6" a="1"/>
  <c r="I435" i="6" s="1"/>
  <c r="I367" i="6" a="1"/>
  <c r="I367" i="6" s="1"/>
  <c r="I91" i="6" a="1"/>
  <c r="I91" i="6" s="1"/>
  <c r="I116" i="6" a="1"/>
  <c r="I116" i="6" s="1"/>
  <c r="I103" i="6" a="1"/>
  <c r="I103" i="6" s="1"/>
  <c r="I373" i="6" a="1"/>
  <c r="I373" i="6" s="1"/>
  <c r="I322" i="6" a="1"/>
  <c r="I322" i="6" s="1"/>
  <c r="I113" i="6" a="1"/>
  <c r="I113" i="6" s="1"/>
  <c r="I183" i="6" a="1"/>
  <c r="I183" i="6" s="1"/>
  <c r="I96" i="6" a="1"/>
  <c r="I96" i="6" s="1"/>
  <c r="I156" i="6" a="1"/>
  <c r="I156" i="6" s="1"/>
  <c r="G197" i="6"/>
  <c r="H197" i="6" s="1"/>
  <c r="I212" i="6" s="1" a="1"/>
  <c r="I212" i="6" s="1"/>
  <c r="I357" i="6" a="1"/>
  <c r="I357" i="6" s="1"/>
  <c r="I154" i="6" a="1"/>
  <c r="I154" i="6" s="1"/>
  <c r="I104" i="6" a="1"/>
  <c r="I104" i="6" s="1"/>
  <c r="I124" i="6" a="1"/>
  <c r="I124" i="6" s="1"/>
  <c r="I153" i="6" a="1"/>
  <c r="I153" i="6" s="1"/>
  <c r="I167" i="6" a="1"/>
  <c r="I167" i="6" s="1"/>
  <c r="I159" i="6" a="1"/>
  <c r="I159" i="6" s="1"/>
  <c r="I158" i="6" a="1"/>
  <c r="I158" i="6" s="1"/>
  <c r="I303" i="6" a="1"/>
  <c r="I303" i="6" s="1"/>
  <c r="I428" i="6" a="1"/>
  <c r="I428" i="6" s="1"/>
  <c r="I364" i="6" a="1"/>
  <c r="I364" i="6" s="1"/>
  <c r="I366" i="6" a="1"/>
  <c r="I366" i="6" s="1"/>
  <c r="I109" i="6" a="1"/>
  <c r="I109" i="6" s="1"/>
  <c r="I90" i="6" a="1"/>
  <c r="I90" i="6" s="1"/>
  <c r="I319" i="6" a="1"/>
  <c r="I319" i="6" s="1"/>
  <c r="I176" i="6" a="1"/>
  <c r="I176" i="6" s="1"/>
  <c r="I385" i="6" a="1"/>
  <c r="I385" i="6" s="1"/>
  <c r="I291" i="6" a="1"/>
  <c r="I291" i="6" s="1"/>
  <c r="I249" i="6" a="1"/>
  <c r="I249" i="6" s="1"/>
  <c r="I294" i="6" a="1"/>
  <c r="I294" i="6" s="1"/>
  <c r="I115" i="6" a="1"/>
  <c r="I115" i="6" s="1"/>
  <c r="I140" i="6" a="1"/>
  <c r="I140" i="6" s="1"/>
  <c r="C172" i="6"/>
  <c r="G655" i="6" s="1"/>
  <c r="I334" i="6" a="1"/>
  <c r="I334" i="6" s="1"/>
  <c r="I383" i="6" a="1"/>
  <c r="I383" i="6" s="1"/>
  <c r="I422" i="6" a="1"/>
  <c r="I422" i="6" s="1"/>
  <c r="I356" i="6" a="1"/>
  <c r="I356" i="6" s="1"/>
  <c r="I359" i="6" a="1"/>
  <c r="I359" i="6" s="1"/>
  <c r="I384" i="6" a="1"/>
  <c r="I384" i="6" s="1"/>
  <c r="I336" i="6" a="1"/>
  <c r="I336" i="6" s="1"/>
  <c r="I374" i="6" a="1"/>
  <c r="I374" i="6" s="1"/>
  <c r="I396" i="6" a="1"/>
  <c r="I396" i="6" s="1"/>
  <c r="I323" i="6" a="1"/>
  <c r="I323" i="6" s="1"/>
  <c r="I253" i="6" a="1"/>
  <c r="I253" i="6" s="1"/>
  <c r="I411" i="6" a="1"/>
  <c r="I411" i="6" s="1"/>
  <c r="I432" i="6" a="1"/>
  <c r="I432" i="6" s="1"/>
  <c r="I244" i="6" a="1"/>
  <c r="I244" i="6" s="1"/>
  <c r="I317" i="6" a="1"/>
  <c r="I317" i="6" s="1"/>
  <c r="I245" i="6" a="1"/>
  <c r="I245" i="6" s="1"/>
  <c r="I427" i="6" a="1"/>
  <c r="I427" i="6" s="1"/>
  <c r="I164" i="6" a="1"/>
  <c r="I164" i="6" s="1"/>
  <c r="I399" i="6" a="1"/>
  <c r="I399" i="6" s="1"/>
  <c r="I398" i="6" a="1"/>
  <c r="I398" i="6" s="1"/>
  <c r="I171" i="6" a="1"/>
  <c r="I171" i="6" s="1"/>
  <c r="G177" i="6"/>
  <c r="I177" i="6" a="1"/>
  <c r="I177" i="6" s="1"/>
  <c r="I351" i="6" a="1"/>
  <c r="I351" i="6" s="1"/>
  <c r="I363" i="6" a="1"/>
  <c r="I363" i="6" s="1"/>
  <c r="I401" i="6" a="1"/>
  <c r="I401" i="6" s="1"/>
  <c r="I386" i="6" a="1"/>
  <c r="I386" i="6" s="1"/>
  <c r="I254" i="6" a="1"/>
  <c r="I254" i="6" s="1"/>
  <c r="I433" i="6" a="1"/>
  <c r="I433" i="6" s="1"/>
  <c r="I355" i="6" a="1"/>
  <c r="I355" i="6" s="1"/>
  <c r="I400" i="6" a="1"/>
  <c r="I400" i="6" s="1"/>
  <c r="I365" i="6" a="1"/>
  <c r="I365" i="6" s="1"/>
  <c r="I338" i="6" a="1"/>
  <c r="I338" i="6" s="1"/>
  <c r="I375" i="6" a="1"/>
  <c r="I375" i="6" s="1"/>
  <c r="I169" i="6" a="1"/>
  <c r="I169" i="6" s="1"/>
  <c r="I324" i="6" a="1"/>
  <c r="I324" i="6" s="1"/>
  <c r="I311" i="6" a="1"/>
  <c r="I311" i="6" s="1"/>
  <c r="I241" i="6" a="1"/>
  <c r="I241" i="6" s="1"/>
  <c r="I310" i="6" a="1"/>
  <c r="I310" i="6" s="1"/>
  <c r="I426" i="6" a="1"/>
  <c r="I426" i="6" s="1"/>
  <c r="I88" i="6" a="1"/>
  <c r="I88" i="6" s="1"/>
  <c r="I412" i="6" a="1"/>
  <c r="I412" i="6" s="1"/>
  <c r="I425" i="6" a="1"/>
  <c r="I425" i="6" s="1"/>
  <c r="I247" i="6" a="1"/>
  <c r="I247" i="6" s="1"/>
  <c r="I390" i="6" a="1"/>
  <c r="I390" i="6" s="1"/>
  <c r="I429" i="6" a="1"/>
  <c r="I429" i="6" s="1"/>
  <c r="I189" i="6" a="1"/>
  <c r="I189" i="6" s="1"/>
  <c r="I144" i="6" a="1"/>
  <c r="I144" i="6" s="1"/>
  <c r="I143" i="6" a="1"/>
  <c r="I143" i="6" s="1"/>
  <c r="I131" i="6" a="1"/>
  <c r="I131" i="6" s="1"/>
  <c r="I142" i="6" a="1"/>
  <c r="I142" i="6" s="1"/>
  <c r="I110" i="6" a="1"/>
  <c r="I110" i="6" s="1"/>
  <c r="I122" i="6" a="1"/>
  <c r="I122" i="6" s="1"/>
  <c r="I114" i="6" a="1"/>
  <c r="I114" i="6" s="1"/>
  <c r="I125" i="6" a="1"/>
  <c r="I125" i="6" s="1"/>
  <c r="I126" i="6" a="1"/>
  <c r="I126" i="6" s="1"/>
  <c r="I111" i="6" a="1"/>
  <c r="I111" i="6" s="1"/>
  <c r="I248" i="6" a="1"/>
  <c r="I248" i="6" s="1"/>
  <c r="I331" i="6" a="1"/>
  <c r="I331" i="6" s="1"/>
  <c r="I329" i="6" a="1"/>
  <c r="I329" i="6" s="1"/>
  <c r="I337" i="6" a="1"/>
  <c r="I337" i="6" s="1"/>
  <c r="I346" i="6" a="1"/>
  <c r="I346" i="6" s="1"/>
  <c r="I345" i="6" a="1"/>
  <c r="I345" i="6" s="1"/>
  <c r="I408" i="6" a="1"/>
  <c r="I408" i="6" s="1"/>
  <c r="I409" i="6" a="1"/>
  <c r="I409" i="6" s="1"/>
  <c r="I395" i="6" a="1"/>
  <c r="I395" i="6" s="1"/>
  <c r="I362" i="6" a="1"/>
  <c r="I362" i="6" s="1"/>
  <c r="I179" i="6" a="1"/>
  <c r="I179" i="6" s="1"/>
  <c r="I192" i="6" a="1"/>
  <c r="I192" i="6" s="1"/>
  <c r="I302" i="6" a="1"/>
  <c r="I302" i="6" s="1"/>
  <c r="I290" i="6" a="1"/>
  <c r="I290" i="6" s="1"/>
  <c r="I288" i="6" a="1"/>
  <c r="I288" i="6" s="1"/>
  <c r="I300" i="6" a="1"/>
  <c r="I300" i="6" s="1"/>
  <c r="I287" i="6" a="1"/>
  <c r="I287" i="6" s="1"/>
  <c r="I299" i="6" a="1"/>
  <c r="I299" i="6" s="1"/>
  <c r="I286" i="6" a="1"/>
  <c r="I286" i="6" s="1"/>
  <c r="I298" i="6" a="1"/>
  <c r="I298" i="6" s="1"/>
  <c r="I285" i="6" a="1"/>
  <c r="I285" i="6" s="1"/>
  <c r="I297" i="6" a="1"/>
  <c r="I297" i="6" s="1"/>
  <c r="I387" i="6" a="1"/>
  <c r="I387" i="6" s="1"/>
  <c r="I407" i="6" a="1"/>
  <c r="I407" i="6" s="1"/>
  <c r="I314" i="6" a="1"/>
  <c r="I314" i="6" s="1"/>
  <c r="I343" i="6" a="1"/>
  <c r="I343" i="6" s="1"/>
  <c r="I347" i="6" a="1"/>
  <c r="I347" i="6" s="1"/>
  <c r="I242" i="6" a="1"/>
  <c r="I242" i="6" s="1"/>
  <c r="I145" i="6" a="1"/>
  <c r="I145" i="6" s="1"/>
  <c r="I292" i="6" a="1"/>
  <c r="I292" i="6" s="1"/>
  <c r="I417" i="6" a="1"/>
  <c r="I417" i="6" s="1"/>
  <c r="I391" i="6" a="1"/>
  <c r="I391" i="6" s="1"/>
  <c r="I430" i="6" a="1"/>
  <c r="I430" i="6" s="1"/>
  <c r="I101" i="6" a="1"/>
  <c r="I101" i="6" s="1"/>
  <c r="G199" i="6"/>
  <c r="I92" i="6" a="1"/>
  <c r="I92" i="6" s="1"/>
  <c r="G92" i="6"/>
  <c r="I246" i="6" a="1"/>
  <c r="I246" i="6" s="1"/>
  <c r="I175" i="6" a="1"/>
  <c r="I175" i="6" s="1"/>
  <c r="I186" i="6" a="1"/>
  <c r="I186" i="6" s="1"/>
  <c r="I188" i="6" a="1"/>
  <c r="I188" i="6" s="1"/>
  <c r="I187" i="6" a="1"/>
  <c r="I187" i="6" s="1"/>
  <c r="I421" i="6" a="1"/>
  <c r="I421" i="6" s="1"/>
  <c r="I330" i="6" a="1"/>
  <c r="I330" i="6" s="1"/>
  <c r="I413" i="6" a="1"/>
  <c r="I413" i="6" s="1"/>
  <c r="I170" i="6" a="1"/>
  <c r="I170" i="6" s="1"/>
  <c r="I344" i="6" a="1"/>
  <c r="I344" i="6" s="1"/>
  <c r="I313" i="6" a="1"/>
  <c r="I313" i="6" s="1"/>
  <c r="G157" i="6"/>
  <c r="I157" i="6" a="1"/>
  <c r="I157" i="6" s="1"/>
  <c r="C370" i="6"/>
  <c r="G664" i="6" s="1"/>
  <c r="I419" i="6" a="1"/>
  <c r="I419" i="6" s="1"/>
  <c r="I354" i="6" a="1"/>
  <c r="I354" i="6" s="1"/>
  <c r="I424" i="6" a="1"/>
  <c r="I424" i="6" s="1"/>
  <c r="I178" i="6" a="1"/>
  <c r="I178" i="6" s="1"/>
  <c r="I397" i="6" a="1"/>
  <c r="I397" i="6" s="1"/>
  <c r="I257" i="6" a="1"/>
  <c r="I257" i="6" s="1"/>
  <c r="I255" i="6" a="1"/>
  <c r="I255" i="6" s="1"/>
  <c r="I332" i="6" a="1"/>
  <c r="I332" i="6" s="1"/>
  <c r="I308" i="6" a="1"/>
  <c r="I308" i="6" s="1"/>
  <c r="I431" i="6" a="1"/>
  <c r="I431" i="6" s="1"/>
  <c r="I379" i="6" a="1"/>
  <c r="I379" i="6" s="1"/>
  <c r="I380" i="6" a="1"/>
  <c r="I380" i="6" s="1"/>
  <c r="I141" i="6" a="1"/>
  <c r="I141" i="6" s="1"/>
  <c r="I185" i="6" a="1"/>
  <c r="I185" i="6" s="1"/>
  <c r="I377" i="6" a="1"/>
  <c r="I377" i="6" s="1"/>
  <c r="I358" i="6" a="1"/>
  <c r="I358" i="6" s="1"/>
  <c r="I339" i="6" a="1"/>
  <c r="I339" i="6" s="1"/>
  <c r="I190" i="6" a="1"/>
  <c r="I190" i="6" s="1"/>
  <c r="I250" i="6" a="1"/>
  <c r="I250" i="6" s="1"/>
  <c r="G219" i="6"/>
  <c r="H219" i="6" s="1"/>
  <c r="I229" i="6" s="1" a="1"/>
  <c r="I229" i="6" s="1"/>
  <c r="I405" i="6" a="1"/>
  <c r="I405" i="6" s="1"/>
  <c r="I404" i="6" a="1"/>
  <c r="I404" i="6" s="1"/>
  <c r="I293" i="6" a="1"/>
  <c r="I293" i="6" s="1"/>
  <c r="I403" i="6" a="1"/>
  <c r="I403" i="6" s="1"/>
  <c r="I147" i="6" a="1"/>
  <c r="I147" i="6" s="1"/>
  <c r="I252" i="6" a="1"/>
  <c r="I252" i="6" s="1"/>
  <c r="I376" i="6" a="1"/>
  <c r="I376" i="6" s="1"/>
  <c r="I315" i="6" a="1"/>
  <c r="I315" i="6" s="1"/>
  <c r="I318" i="6" a="1"/>
  <c r="I318" i="6" s="1"/>
  <c r="I93" i="6" a="1"/>
  <c r="I93" i="6" s="1"/>
  <c r="G428" i="6"/>
  <c r="G383" i="6"/>
  <c r="C392" i="6"/>
  <c r="G665" i="6" s="1"/>
  <c r="C348" i="6"/>
  <c r="G663" i="6" s="1"/>
  <c r="C326" i="6"/>
  <c r="G662" i="6" s="1"/>
  <c r="G274" i="6"/>
  <c r="H274" i="6" s="1"/>
  <c r="I270" i="6" s="1" a="1"/>
  <c r="I270" i="6" s="1"/>
  <c r="C260" i="6"/>
  <c r="G659" i="6" s="1"/>
  <c r="C194" i="6"/>
  <c r="G656" i="6" s="1"/>
  <c r="C150" i="6"/>
  <c r="G654" i="6" s="1"/>
  <c r="C128" i="6"/>
  <c r="G653" i="6" s="1"/>
  <c r="C106" i="6"/>
  <c r="G652" i="6" s="1"/>
  <c r="B549" i="6"/>
  <c r="D672" i="6" s="1"/>
  <c r="F532" i="6"/>
  <c r="G532" i="6" s="1"/>
  <c r="H532" i="6" s="1"/>
  <c r="F535" i="6"/>
  <c r="G535" i="6" s="1"/>
  <c r="H535" i="6" s="1"/>
  <c r="F540" i="6"/>
  <c r="G540" i="6" s="1"/>
  <c r="H540" i="6" s="1"/>
  <c r="F541" i="6"/>
  <c r="G541" i="6" s="1"/>
  <c r="H541" i="6" s="1"/>
  <c r="F543" i="6"/>
  <c r="G543" i="6" s="1"/>
  <c r="H543" i="6" s="1"/>
  <c r="B527" i="6"/>
  <c r="D671" i="6" s="1"/>
  <c r="F508" i="6"/>
  <c r="F510" i="6"/>
  <c r="G510" i="6" s="1"/>
  <c r="H510" i="6" s="1"/>
  <c r="F518" i="6"/>
  <c r="G518" i="6" s="1"/>
  <c r="H518" i="6" s="1"/>
  <c r="F524" i="6"/>
  <c r="G524" i="6" s="1"/>
  <c r="H524" i="6" s="1"/>
  <c r="F526" i="6"/>
  <c r="G526" i="6" s="1"/>
  <c r="H526" i="6" s="1"/>
  <c r="B503" i="6"/>
  <c r="D670" i="6" s="1"/>
  <c r="F486" i="6"/>
  <c r="G486" i="6" s="1"/>
  <c r="H486" i="6" s="1"/>
  <c r="F487" i="6"/>
  <c r="G487" i="6" s="1"/>
  <c r="H487" i="6" s="1"/>
  <c r="F489" i="6"/>
  <c r="G489" i="6" s="1"/>
  <c r="H489" i="6" s="1"/>
  <c r="F490" i="6"/>
  <c r="G490" i="6" s="1"/>
  <c r="H490" i="6" s="1"/>
  <c r="F492" i="6"/>
  <c r="G492" i="6" s="1"/>
  <c r="H492" i="6" s="1"/>
  <c r="F495" i="6"/>
  <c r="G495" i="6" s="1"/>
  <c r="H495" i="6" s="1"/>
  <c r="F498" i="6"/>
  <c r="G498" i="6" s="1"/>
  <c r="H498" i="6" s="1"/>
  <c r="F500" i="6"/>
  <c r="G500" i="6" s="1"/>
  <c r="H500" i="6" s="1"/>
  <c r="F501" i="6"/>
  <c r="G501" i="6" s="1"/>
  <c r="H501" i="6" s="1"/>
  <c r="B481" i="6"/>
  <c r="D669" i="6" s="1"/>
  <c r="F464" i="6"/>
  <c r="G464" i="6" s="1"/>
  <c r="H464" i="6" s="1"/>
  <c r="F467" i="6"/>
  <c r="G467" i="6" s="1"/>
  <c r="H467" i="6" s="1"/>
  <c r="F472" i="6"/>
  <c r="G472" i="6" s="1"/>
  <c r="H472" i="6" s="1"/>
  <c r="F476" i="6"/>
  <c r="G476" i="6" s="1"/>
  <c r="H476" i="6" s="1"/>
  <c r="F480" i="6"/>
  <c r="G480" i="6" s="1"/>
  <c r="H480" i="6" s="1"/>
  <c r="B459" i="6"/>
  <c r="D668" i="6" s="1"/>
  <c r="F454" i="6"/>
  <c r="G454" i="6" s="1"/>
  <c r="H454" i="6" s="1"/>
  <c r="F458" i="6"/>
  <c r="G458" i="6" s="1"/>
  <c r="H458" i="6" s="1"/>
  <c r="B84" i="6"/>
  <c r="D651" i="6" s="1"/>
  <c r="F66" i="6"/>
  <c r="G66" i="6" s="1"/>
  <c r="F68" i="6"/>
  <c r="G68" i="6" s="1"/>
  <c r="F74" i="6"/>
  <c r="G74" i="6" s="1"/>
  <c r="F76" i="6"/>
  <c r="G76" i="6" s="1"/>
  <c r="F78" i="6"/>
  <c r="G78" i="6" s="1"/>
  <c r="F82" i="6"/>
  <c r="G82" i="6" s="1"/>
  <c r="H82" i="6" s="1"/>
  <c r="B59" i="6"/>
  <c r="D650" i="6" s="1"/>
  <c r="F45" i="6"/>
  <c r="G45" i="6" s="1"/>
  <c r="H45" i="6" s="1"/>
  <c r="F54" i="6"/>
  <c r="G54" i="6" s="1"/>
  <c r="H54" i="6" s="1"/>
  <c r="F55" i="6"/>
  <c r="G55" i="6" s="1"/>
  <c r="H55" i="6" s="1"/>
  <c r="B41" i="6"/>
  <c r="D649" i="6" s="1"/>
  <c r="F27" i="6"/>
  <c r="G27" i="6" s="1"/>
  <c r="H27" i="6" s="1"/>
  <c r="F29" i="6"/>
  <c r="G29" i="6" s="1"/>
  <c r="H29" i="6" s="1"/>
  <c r="F32" i="6"/>
  <c r="G32" i="6" s="1"/>
  <c r="H32" i="6" s="1"/>
  <c r="F35" i="6"/>
  <c r="G35" i="6" s="1"/>
  <c r="H35" i="6" s="1"/>
  <c r="F36" i="6"/>
  <c r="G36" i="6" s="1"/>
  <c r="H36" i="6" s="1"/>
  <c r="F40" i="6"/>
  <c r="G40" i="6" s="1"/>
  <c r="H40" i="6" s="1"/>
  <c r="I529" i="6"/>
  <c r="E529" i="6"/>
  <c r="C529" i="6"/>
  <c r="I483" i="6"/>
  <c r="E483" i="6"/>
  <c r="C483" i="6"/>
  <c r="I276" i="6" l="1" a="1"/>
  <c r="I276" i="6" s="1"/>
  <c r="I264" i="6" a="1"/>
  <c r="I264" i="6" s="1"/>
  <c r="I226" i="6" a="1"/>
  <c r="I226" i="6" s="1"/>
  <c r="I370" i="6"/>
  <c r="I267" i="6" a="1"/>
  <c r="I267" i="6" s="1"/>
  <c r="I277" i="6" a="1"/>
  <c r="I277" i="6" s="1"/>
  <c r="I274" i="6" a="1"/>
  <c r="I274" i="6" s="1"/>
  <c r="I281" i="6" a="1"/>
  <c r="I281" i="6" s="1"/>
  <c r="I436" i="6"/>
  <c r="I227" i="6" a="1"/>
  <c r="I227" i="6" s="1"/>
  <c r="I275" i="6" a="1"/>
  <c r="I275" i="6" s="1"/>
  <c r="I278" i="6" a="1"/>
  <c r="I278" i="6" s="1"/>
  <c r="I221" i="6" a="1"/>
  <c r="I221" i="6" s="1"/>
  <c r="I279" i="6" a="1"/>
  <c r="I279" i="6" s="1"/>
  <c r="I273" i="6" a="1"/>
  <c r="I273" i="6" s="1"/>
  <c r="I260" i="6"/>
  <c r="I208" i="6" a="1"/>
  <c r="I208" i="6" s="1"/>
  <c r="I272" i="6" a="1"/>
  <c r="I272" i="6" s="1"/>
  <c r="I215" i="6" a="1"/>
  <c r="I215" i="6" s="1"/>
  <c r="I222" i="6" a="1"/>
  <c r="I222" i="6" s="1"/>
  <c r="I392" i="6"/>
  <c r="C216" i="6"/>
  <c r="G657" i="6" s="1"/>
  <c r="I268" i="6" a="1"/>
  <c r="I268" i="6" s="1"/>
  <c r="I172" i="6"/>
  <c r="I210" i="6" a="1"/>
  <c r="I210" i="6" s="1"/>
  <c r="C238" i="6"/>
  <c r="G658" i="6" s="1"/>
  <c r="I269" i="6" a="1"/>
  <c r="I269" i="6" s="1"/>
  <c r="I348" i="6"/>
  <c r="I197" i="6" a="1"/>
  <c r="I197" i="6" s="1"/>
  <c r="I326" i="6"/>
  <c r="I414" i="6"/>
  <c r="I194" i="6"/>
  <c r="I209" i="6" a="1"/>
  <c r="I209" i="6" s="1"/>
  <c r="I224" i="6" a="1"/>
  <c r="I224" i="6" s="1"/>
  <c r="I211" i="6" a="1"/>
  <c r="I211" i="6" s="1"/>
  <c r="I150" i="6"/>
  <c r="I265" i="6" a="1"/>
  <c r="I265" i="6" s="1"/>
  <c r="C282" i="6"/>
  <c r="G660" i="6" s="1"/>
  <c r="I271" i="6" a="1"/>
  <c r="I271" i="6" s="1"/>
  <c r="I237" i="6" a="1"/>
  <c r="I237" i="6" s="1"/>
  <c r="I225" i="6" a="1"/>
  <c r="I225" i="6" s="1"/>
  <c r="I198" i="6" a="1"/>
  <c r="I198" i="6" s="1"/>
  <c r="I206" i="6" a="1"/>
  <c r="I206" i="6" s="1"/>
  <c r="I202" i="6" a="1"/>
  <c r="I202" i="6" s="1"/>
  <c r="I201" i="6" a="1"/>
  <c r="I201" i="6" s="1"/>
  <c r="I205" i="6" a="1"/>
  <c r="I205" i="6" s="1"/>
  <c r="I213" i="6" a="1"/>
  <c r="I213" i="6" s="1"/>
  <c r="I204" i="6" a="1"/>
  <c r="I204" i="6" s="1"/>
  <c r="I200" i="6" a="1"/>
  <c r="I200" i="6" s="1"/>
  <c r="I231" i="6" a="1"/>
  <c r="I231" i="6" s="1"/>
  <c r="I223" i="6" a="1"/>
  <c r="I223" i="6" s="1"/>
  <c r="I220" i="6" a="1"/>
  <c r="I220" i="6" s="1"/>
  <c r="I219" i="6" a="1"/>
  <c r="I219" i="6" s="1"/>
  <c r="I232" i="6" a="1"/>
  <c r="I232" i="6" s="1"/>
  <c r="I235" i="6" a="1"/>
  <c r="I235" i="6" s="1"/>
  <c r="I234" i="6" a="1"/>
  <c r="I234" i="6" s="1"/>
  <c r="I233" i="6" a="1"/>
  <c r="I233" i="6" s="1"/>
  <c r="I236" i="6" a="1"/>
  <c r="I236" i="6" s="1"/>
  <c r="I228" i="6" a="1"/>
  <c r="I228" i="6" s="1"/>
  <c r="I304" i="6"/>
  <c r="I214" i="6" a="1"/>
  <c r="I214" i="6" s="1"/>
  <c r="I266" i="6" a="1"/>
  <c r="I266" i="6" s="1"/>
  <c r="I230" i="6" a="1"/>
  <c r="I230" i="6" s="1"/>
  <c r="I128" i="6"/>
  <c r="I207" i="6" a="1"/>
  <c r="I207" i="6" s="1"/>
  <c r="I203" i="6" a="1"/>
  <c r="I203" i="6" s="1"/>
  <c r="I263" i="6" a="1"/>
  <c r="I263" i="6" s="1"/>
  <c r="I199" i="6" a="1"/>
  <c r="I199" i="6" s="1"/>
  <c r="I106" i="6"/>
  <c r="I280" i="6" a="1"/>
  <c r="I280" i="6" s="1"/>
  <c r="F28" i="6"/>
  <c r="G28" i="6" s="1"/>
  <c r="H28" i="6" s="1"/>
  <c r="F469" i="6"/>
  <c r="G469" i="6" s="1"/>
  <c r="H469" i="6" s="1"/>
  <c r="F72" i="6"/>
  <c r="G72" i="6" s="1"/>
  <c r="F30" i="6"/>
  <c r="G30" i="6" s="1"/>
  <c r="H30" i="6" s="1"/>
  <c r="F69" i="6"/>
  <c r="G69" i="6" s="1"/>
  <c r="H69" i="6" s="1"/>
  <c r="F545" i="6"/>
  <c r="G545" i="6" s="1"/>
  <c r="H545" i="6" s="1"/>
  <c r="F44" i="6"/>
  <c r="G44" i="6" s="1"/>
  <c r="H44" i="6" s="1"/>
  <c r="F47" i="6"/>
  <c r="G47" i="6" s="1"/>
  <c r="H47" i="6" s="1"/>
  <c r="F51" i="6"/>
  <c r="G51" i="6" s="1"/>
  <c r="H51" i="6" s="1"/>
  <c r="F46" i="6"/>
  <c r="G46" i="6" s="1"/>
  <c r="H46" i="6" s="1"/>
  <c r="F442" i="6"/>
  <c r="G442" i="6" s="1"/>
  <c r="H442" i="6" s="1"/>
  <c r="F521" i="6"/>
  <c r="G521" i="6" s="1"/>
  <c r="H521" i="6" s="1"/>
  <c r="F537" i="6"/>
  <c r="G537" i="6" s="1"/>
  <c r="H537" i="6" s="1"/>
  <c r="F475" i="6"/>
  <c r="G475" i="6" s="1"/>
  <c r="H475" i="6" s="1"/>
  <c r="F493" i="6"/>
  <c r="G493" i="6" s="1"/>
  <c r="H493" i="6" s="1"/>
  <c r="F56" i="6"/>
  <c r="G56" i="6" s="1"/>
  <c r="H56" i="6" s="1"/>
  <c r="F33" i="6"/>
  <c r="G33" i="6" s="1"/>
  <c r="H33" i="6" s="1"/>
  <c r="F455" i="6"/>
  <c r="G455" i="6" s="1"/>
  <c r="H455" i="6" s="1"/>
  <c r="F473" i="6"/>
  <c r="G473" i="6" s="1"/>
  <c r="H473" i="6" s="1"/>
  <c r="F37" i="6"/>
  <c r="G37" i="6" s="1"/>
  <c r="H37" i="6" s="1"/>
  <c r="F48" i="6"/>
  <c r="G48" i="6" s="1"/>
  <c r="H48" i="6" s="1"/>
  <c r="F533" i="6"/>
  <c r="G533" i="6" s="1"/>
  <c r="H533" i="6" s="1"/>
  <c r="F466" i="6"/>
  <c r="G466" i="6" s="1"/>
  <c r="H466" i="6" s="1"/>
  <c r="F484" i="6"/>
  <c r="G508" i="6"/>
  <c r="H508" i="6" s="1"/>
  <c r="F451" i="6"/>
  <c r="G451" i="6" s="1"/>
  <c r="H451" i="6" s="1"/>
  <c r="F520" i="6"/>
  <c r="G520" i="6" s="1"/>
  <c r="H520" i="6" s="1"/>
  <c r="F488" i="6"/>
  <c r="G488" i="6" s="1"/>
  <c r="H488" i="6" s="1"/>
  <c r="F38" i="6"/>
  <c r="G38" i="6" s="1"/>
  <c r="H38" i="6" s="1"/>
  <c r="F53" i="6"/>
  <c r="G53" i="6" s="1"/>
  <c r="H53" i="6" s="1"/>
  <c r="F477" i="6"/>
  <c r="G477" i="6" s="1"/>
  <c r="H477" i="6" s="1"/>
  <c r="F497" i="6"/>
  <c r="G497" i="6" s="1"/>
  <c r="H497" i="6" s="1"/>
  <c r="F80" i="6"/>
  <c r="G80" i="6" s="1"/>
  <c r="H80" i="6" s="1"/>
  <c r="F77" i="6"/>
  <c r="G77" i="6" s="1"/>
  <c r="F447" i="6"/>
  <c r="G447" i="6" s="1"/>
  <c r="H447" i="6" s="1"/>
  <c r="F70" i="6"/>
  <c r="G70" i="6" s="1"/>
  <c r="F52" i="6"/>
  <c r="G52" i="6" s="1"/>
  <c r="H52" i="6" s="1"/>
  <c r="F83" i="6"/>
  <c r="G83" i="6" s="1"/>
  <c r="H83" i="6" s="1"/>
  <c r="F517" i="6"/>
  <c r="G517" i="6" s="1"/>
  <c r="H517" i="6" s="1"/>
  <c r="F536" i="6"/>
  <c r="G536" i="6" s="1"/>
  <c r="H536" i="6" s="1"/>
  <c r="F474" i="6"/>
  <c r="G474" i="6" s="1"/>
  <c r="H474" i="6" s="1"/>
  <c r="F485" i="6"/>
  <c r="G485" i="6" s="1"/>
  <c r="H485" i="6" s="1"/>
  <c r="F512" i="6"/>
  <c r="G512" i="6" s="1"/>
  <c r="H512" i="6" s="1"/>
  <c r="F468" i="6"/>
  <c r="G468" i="6" s="1"/>
  <c r="H468" i="6" s="1"/>
  <c r="F525" i="6"/>
  <c r="G525" i="6" s="1"/>
  <c r="H525" i="6" s="1"/>
  <c r="F516" i="6"/>
  <c r="G516" i="6" s="1"/>
  <c r="H516" i="6" s="1"/>
  <c r="F443" i="6"/>
  <c r="G443" i="6" s="1"/>
  <c r="H443" i="6" s="1"/>
  <c r="F450" i="6"/>
  <c r="G450" i="6" s="1"/>
  <c r="H450" i="6" s="1"/>
  <c r="F446" i="6"/>
  <c r="G446" i="6" s="1"/>
  <c r="H446" i="6" s="1"/>
  <c r="F496" i="6"/>
  <c r="G496" i="6" s="1"/>
  <c r="H496" i="6" s="1"/>
  <c r="F509" i="6"/>
  <c r="G509" i="6" s="1"/>
  <c r="H509" i="6" s="1"/>
  <c r="F548" i="6"/>
  <c r="G548" i="6" s="1"/>
  <c r="H548" i="6" s="1"/>
  <c r="F513" i="6"/>
  <c r="G513" i="6" s="1"/>
  <c r="H513" i="6" s="1"/>
  <c r="F544" i="6"/>
  <c r="G544" i="6" s="1"/>
  <c r="H544" i="6" s="1"/>
  <c r="F542" i="6"/>
  <c r="G542" i="6" s="1"/>
  <c r="H542" i="6" s="1"/>
  <c r="F534" i="6"/>
  <c r="G534" i="6" s="1"/>
  <c r="H534" i="6" s="1"/>
  <c r="F538" i="6"/>
  <c r="G538" i="6" s="1"/>
  <c r="H538" i="6" s="1"/>
  <c r="F530" i="6"/>
  <c r="F546" i="6"/>
  <c r="G546" i="6" s="1"/>
  <c r="H546" i="6" s="1"/>
  <c r="F547" i="6"/>
  <c r="G547" i="6" s="1"/>
  <c r="H547" i="6" s="1"/>
  <c r="F539" i="6"/>
  <c r="G539" i="6" s="1"/>
  <c r="H539" i="6" s="1"/>
  <c r="F531" i="6"/>
  <c r="G531" i="6" s="1"/>
  <c r="H531" i="6" s="1"/>
  <c r="F519" i="6"/>
  <c r="G519" i="6" s="1"/>
  <c r="H519" i="6" s="1"/>
  <c r="F511" i="6"/>
  <c r="G511" i="6" s="1"/>
  <c r="H511" i="6" s="1"/>
  <c r="G522" i="6"/>
  <c r="H522" i="6" s="1"/>
  <c r="F514" i="6"/>
  <c r="G514" i="6" s="1"/>
  <c r="H514" i="6" s="1"/>
  <c r="F523" i="6"/>
  <c r="G523" i="6" s="1"/>
  <c r="H523" i="6" s="1"/>
  <c r="F515" i="6"/>
  <c r="G515" i="6" s="1"/>
  <c r="H515" i="6" s="1"/>
  <c r="F502" i="6"/>
  <c r="G502" i="6" s="1"/>
  <c r="H502" i="6" s="1"/>
  <c r="F494" i="6"/>
  <c r="G494" i="6" s="1"/>
  <c r="H494" i="6" s="1"/>
  <c r="F499" i="6"/>
  <c r="G499" i="6" s="1"/>
  <c r="H499" i="6" s="1"/>
  <c r="F491" i="6"/>
  <c r="G491" i="6" s="1"/>
  <c r="H491" i="6" s="1"/>
  <c r="F478" i="6"/>
  <c r="G478" i="6" s="1"/>
  <c r="H478" i="6" s="1"/>
  <c r="F470" i="6"/>
  <c r="G470" i="6" s="1"/>
  <c r="H470" i="6" s="1"/>
  <c r="F462" i="6"/>
  <c r="F465" i="6"/>
  <c r="G465" i="6" s="1"/>
  <c r="H465" i="6" s="1"/>
  <c r="F479" i="6"/>
  <c r="G479" i="6" s="1"/>
  <c r="H479" i="6" s="1"/>
  <c r="F471" i="6"/>
  <c r="G471" i="6" s="1"/>
  <c r="H471" i="6" s="1"/>
  <c r="F463" i="6"/>
  <c r="G463" i="6" s="1"/>
  <c r="H463" i="6" s="1"/>
  <c r="F452" i="6"/>
  <c r="G452" i="6" s="1"/>
  <c r="H452" i="6" s="1"/>
  <c r="F444" i="6"/>
  <c r="G444" i="6" s="1"/>
  <c r="H444" i="6" s="1"/>
  <c r="F453" i="6"/>
  <c r="G453" i="6" s="1"/>
  <c r="H453" i="6" s="1"/>
  <c r="F445" i="6"/>
  <c r="G445" i="6" s="1"/>
  <c r="H445" i="6" s="1"/>
  <c r="F456" i="6"/>
  <c r="G456" i="6" s="1"/>
  <c r="H456" i="6" s="1"/>
  <c r="F448" i="6"/>
  <c r="G448" i="6" s="1"/>
  <c r="H448" i="6" s="1"/>
  <c r="F440" i="6"/>
  <c r="F457" i="6"/>
  <c r="G457" i="6" s="1"/>
  <c r="H457" i="6" s="1"/>
  <c r="F449" i="6"/>
  <c r="G449" i="6" s="1"/>
  <c r="H449" i="6" s="1"/>
  <c r="F441" i="6"/>
  <c r="G441" i="6" s="1"/>
  <c r="H441" i="6" s="1"/>
  <c r="F75" i="6"/>
  <c r="G75" i="6" s="1"/>
  <c r="F67" i="6"/>
  <c r="G67" i="6" s="1"/>
  <c r="F79" i="6"/>
  <c r="G79" i="6" s="1"/>
  <c r="H79" i="6" s="1"/>
  <c r="F71" i="6"/>
  <c r="G71" i="6" s="1"/>
  <c r="H71" i="6" s="1"/>
  <c r="F65" i="6"/>
  <c r="F81" i="6"/>
  <c r="G81" i="6" s="1"/>
  <c r="H81" i="6" s="1"/>
  <c r="F73" i="6"/>
  <c r="G73" i="6" s="1"/>
  <c r="F57" i="6"/>
  <c r="G57" i="6" s="1"/>
  <c r="H57" i="6" s="1"/>
  <c r="F49" i="6"/>
  <c r="G49" i="6" s="1"/>
  <c r="H49" i="6" s="1"/>
  <c r="F58" i="6"/>
  <c r="G58" i="6" s="1"/>
  <c r="H58" i="6" s="1"/>
  <c r="F50" i="6"/>
  <c r="G50" i="6" s="1"/>
  <c r="H50" i="6" s="1"/>
  <c r="F39" i="6"/>
  <c r="G39" i="6" s="1"/>
  <c r="H39" i="6" s="1"/>
  <c r="F31" i="6"/>
  <c r="G31" i="6" s="1"/>
  <c r="H31" i="6" s="1"/>
  <c r="F34" i="6"/>
  <c r="G34" i="6" s="1"/>
  <c r="H34" i="6" s="1"/>
  <c r="F26" i="6"/>
  <c r="I216" i="6" l="1"/>
  <c r="I282" i="6"/>
  <c r="I238" i="6"/>
  <c r="I44" i="6" a="1"/>
  <c r="I44" i="6" s="1"/>
  <c r="I513" i="6" a="1"/>
  <c r="I513" i="6" s="1"/>
  <c r="G484" i="6"/>
  <c r="H484" i="6" s="1"/>
  <c r="I489" i="6" s="1" a="1"/>
  <c r="I489" i="6" s="1"/>
  <c r="G26" i="6"/>
  <c r="H26" i="6" s="1"/>
  <c r="I29" i="6" s="1" a="1"/>
  <c r="I29" i="6" s="1"/>
  <c r="G462" i="6"/>
  <c r="H462" i="6" s="1"/>
  <c r="C481" i="6" s="1"/>
  <c r="G669" i="6" s="1"/>
  <c r="G530" i="6"/>
  <c r="H530" i="6" s="1"/>
  <c r="I534" i="6" s="1" a="1"/>
  <c r="I534" i="6" s="1"/>
  <c r="C527" i="6"/>
  <c r="G671" i="6" s="1"/>
  <c r="C59" i="6"/>
  <c r="G650" i="6" s="1"/>
  <c r="G440" i="6"/>
  <c r="H440" i="6" s="1"/>
  <c r="I442" i="6" s="1" a="1"/>
  <c r="I442" i="6" s="1"/>
  <c r="I514" i="6" a="1"/>
  <c r="I514" i="6" s="1"/>
  <c r="I45" i="6" a="1"/>
  <c r="I45" i="6" s="1"/>
  <c r="I58" i="6" a="1"/>
  <c r="I58" i="6" s="1"/>
  <c r="I519" i="6" a="1"/>
  <c r="I519" i="6" s="1"/>
  <c r="G65" i="6"/>
  <c r="H65" i="6" s="1"/>
  <c r="I70" i="6" s="1" a="1"/>
  <c r="I70" i="6" s="1"/>
  <c r="I522" i="6" a="1"/>
  <c r="I522" i="6" s="1"/>
  <c r="I523" i="6" a="1"/>
  <c r="I523" i="6" s="1"/>
  <c r="I526" i="6" a="1"/>
  <c r="I526" i="6" s="1"/>
  <c r="I518" i="6" a="1"/>
  <c r="I518" i="6" s="1"/>
  <c r="I524" i="6" a="1"/>
  <c r="I524" i="6" s="1"/>
  <c r="I510" i="6" a="1"/>
  <c r="I510" i="6" s="1"/>
  <c r="I515" i="6" a="1"/>
  <c r="I515" i="6" s="1"/>
  <c r="I516" i="6" a="1"/>
  <c r="I516" i="6" s="1"/>
  <c r="I508" i="6" a="1"/>
  <c r="I508" i="6" s="1"/>
  <c r="I511" i="6" a="1"/>
  <c r="I511" i="6" s="1"/>
  <c r="I520" i="6" a="1"/>
  <c r="I520" i="6" s="1"/>
  <c r="I525" i="6" a="1"/>
  <c r="I525" i="6" s="1"/>
  <c r="I512" i="6" a="1"/>
  <c r="I512" i="6" s="1"/>
  <c r="I517" i="6" a="1"/>
  <c r="I517" i="6" s="1"/>
  <c r="I521" i="6" a="1"/>
  <c r="I521" i="6" s="1"/>
  <c r="I509" i="6" a="1"/>
  <c r="I509" i="6" s="1"/>
  <c r="I488" i="6" a="1"/>
  <c r="I488" i="6" s="1"/>
  <c r="I53" i="6" a="1"/>
  <c r="I53" i="6" s="1"/>
  <c r="I49" i="6" a="1"/>
  <c r="I49" i="6" s="1"/>
  <c r="I54" i="6" a="1"/>
  <c r="I54" i="6" s="1"/>
  <c r="I46" i="6" a="1"/>
  <c r="I46" i="6" s="1"/>
  <c r="I50" i="6" a="1"/>
  <c r="I50" i="6" s="1"/>
  <c r="I55" i="6" a="1"/>
  <c r="I55" i="6" s="1"/>
  <c r="I51" i="6" a="1"/>
  <c r="I51" i="6" s="1"/>
  <c r="I47" i="6" a="1"/>
  <c r="I47" i="6" s="1"/>
  <c r="I52" i="6" a="1"/>
  <c r="I52" i="6" s="1"/>
  <c r="I56" i="6" a="1"/>
  <c r="I56" i="6" s="1"/>
  <c r="I48" i="6" a="1"/>
  <c r="I48" i="6" s="1"/>
  <c r="I57" i="6" a="1"/>
  <c r="I57" i="6" s="1"/>
  <c r="B23" i="6"/>
  <c r="D648" i="6" s="1"/>
  <c r="B19" i="6"/>
  <c r="D647" i="6" s="1"/>
  <c r="B15" i="6"/>
  <c r="D646" i="6" s="1"/>
  <c r="B11" i="6"/>
  <c r="D645" i="6" s="1"/>
  <c r="C41" i="6" l="1"/>
  <c r="C84" i="6"/>
  <c r="G651" i="6" s="1"/>
  <c r="M28" i="2" s="1"/>
  <c r="I465" i="6" a="1"/>
  <c r="I465" i="6" s="1"/>
  <c r="I502" i="6" a="1"/>
  <c r="I502" i="6" s="1"/>
  <c r="I540" i="6" a="1"/>
  <c r="I540" i="6" s="1"/>
  <c r="I472" i="6" a="1"/>
  <c r="I472" i="6" s="1"/>
  <c r="I449" i="6" a="1"/>
  <c r="I449" i="6" s="1"/>
  <c r="I74" i="6" a="1"/>
  <c r="I74" i="6" s="1"/>
  <c r="I68" i="6" a="1"/>
  <c r="I68" i="6" s="1"/>
  <c r="I457" i="6" a="1"/>
  <c r="I457" i="6" s="1"/>
  <c r="I470" i="6" a="1"/>
  <c r="I470" i="6" s="1"/>
  <c r="I441" i="6" a="1"/>
  <c r="I441" i="6" s="1"/>
  <c r="I446" i="6" a="1"/>
  <c r="I446" i="6" s="1"/>
  <c r="I479" i="6" a="1"/>
  <c r="I479" i="6" s="1"/>
  <c r="I455" i="6" a="1"/>
  <c r="I455" i="6" s="1"/>
  <c r="I451" i="6" a="1"/>
  <c r="I451" i="6" s="1"/>
  <c r="I475" i="6" a="1"/>
  <c r="I475" i="6" s="1"/>
  <c r="I456" i="6" a="1"/>
  <c r="I456" i="6" s="1"/>
  <c r="I443" i="6" a="1"/>
  <c r="I443" i="6" s="1"/>
  <c r="I498" i="6" a="1"/>
  <c r="I498" i="6" s="1"/>
  <c r="I440" i="6" a="1"/>
  <c r="I440" i="6" s="1"/>
  <c r="I452" i="6" a="1"/>
  <c r="I452" i="6" s="1"/>
  <c r="I487" i="6" a="1"/>
  <c r="I487" i="6" s="1"/>
  <c r="I454" i="6" a="1"/>
  <c r="I454" i="6" s="1"/>
  <c r="I444" i="6" a="1"/>
  <c r="I444" i="6" s="1"/>
  <c r="I462" i="6" a="1"/>
  <c r="I462" i="6" s="1"/>
  <c r="I476" i="6" a="1"/>
  <c r="I476" i="6" s="1"/>
  <c r="I467" i="6" a="1"/>
  <c r="I467" i="6" s="1"/>
  <c r="I495" i="6" a="1"/>
  <c r="I495" i="6" s="1"/>
  <c r="I471" i="6" a="1"/>
  <c r="I471" i="6" s="1"/>
  <c r="I468" i="6" a="1"/>
  <c r="I468" i="6" s="1"/>
  <c r="I486" i="6" a="1"/>
  <c r="I486" i="6" s="1"/>
  <c r="I484" i="6" a="1"/>
  <c r="I484" i="6" s="1"/>
  <c r="I463" i="6" a="1"/>
  <c r="I463" i="6" s="1"/>
  <c r="I477" i="6" a="1"/>
  <c r="I477" i="6" s="1"/>
  <c r="I490" i="6" a="1"/>
  <c r="I490" i="6" s="1"/>
  <c r="I497" i="6" a="1"/>
  <c r="I497" i="6" s="1"/>
  <c r="I480" i="6" a="1"/>
  <c r="I480" i="6" s="1"/>
  <c r="I469" i="6" a="1"/>
  <c r="I469" i="6" s="1"/>
  <c r="I499" i="6" a="1"/>
  <c r="I499" i="6" s="1"/>
  <c r="I496" i="6" a="1"/>
  <c r="I496" i="6" s="1"/>
  <c r="I464" i="6" a="1"/>
  <c r="I464" i="6" s="1"/>
  <c r="I474" i="6" a="1"/>
  <c r="I474" i="6" s="1"/>
  <c r="I491" i="6" a="1"/>
  <c r="I491" i="6" s="1"/>
  <c r="I493" i="6" a="1"/>
  <c r="I493" i="6" s="1"/>
  <c r="I494" i="6" a="1"/>
  <c r="I494" i="6" s="1"/>
  <c r="I478" i="6" a="1"/>
  <c r="I478" i="6" s="1"/>
  <c r="I473" i="6" a="1"/>
  <c r="I473" i="6" s="1"/>
  <c r="I466" i="6" a="1"/>
  <c r="I466" i="6" s="1"/>
  <c r="I485" i="6" a="1"/>
  <c r="I485" i="6" s="1"/>
  <c r="I532" i="6" a="1"/>
  <c r="I532" i="6" s="1"/>
  <c r="C503" i="6"/>
  <c r="G670" i="6" s="1"/>
  <c r="I65" i="6" a="1"/>
  <c r="I65" i="6" s="1"/>
  <c r="I30" i="6" a="1"/>
  <c r="I30" i="6" s="1"/>
  <c r="I76" i="6" a="1"/>
  <c r="I76" i="6" s="1"/>
  <c r="C459" i="6"/>
  <c r="G668" i="6" s="1"/>
  <c r="I545" i="6" a="1"/>
  <c r="I545" i="6" s="1"/>
  <c r="I82" i="6" a="1"/>
  <c r="I82" i="6" s="1"/>
  <c r="I80" i="6" a="1"/>
  <c r="I80" i="6" s="1"/>
  <c r="I77" i="6" a="1"/>
  <c r="I77" i="6" s="1"/>
  <c r="I72" i="6" a="1"/>
  <c r="I72" i="6" s="1"/>
  <c r="I69" i="6" a="1"/>
  <c r="I69" i="6" s="1"/>
  <c r="I66" i="6" a="1"/>
  <c r="I66" i="6" s="1"/>
  <c r="I78" i="6" a="1"/>
  <c r="I78" i="6" s="1"/>
  <c r="I83" i="6" a="1"/>
  <c r="I83" i="6" s="1"/>
  <c r="I81" i="6" a="1"/>
  <c r="I81" i="6" s="1"/>
  <c r="I79" i="6" a="1"/>
  <c r="I79" i="6" s="1"/>
  <c r="I75" i="6" a="1"/>
  <c r="I75" i="6" s="1"/>
  <c r="I38" i="6" a="1"/>
  <c r="I38" i="6" s="1"/>
  <c r="I71" i="6" a="1"/>
  <c r="I71" i="6" s="1"/>
  <c r="I67" i="6" a="1"/>
  <c r="I67" i="6" s="1"/>
  <c r="I26" i="6" a="1"/>
  <c r="I26" i="6" s="1"/>
  <c r="I34" i="6" a="1"/>
  <c r="I34" i="6" s="1"/>
  <c r="I533" i="6" a="1"/>
  <c r="I533" i="6" s="1"/>
  <c r="I33" i="6" a="1"/>
  <c r="I33" i="6" s="1"/>
  <c r="I28" i="6" a="1"/>
  <c r="I28" i="6" s="1"/>
  <c r="I537" i="6" a="1"/>
  <c r="I537" i="6" s="1"/>
  <c r="I543" i="6" a="1"/>
  <c r="I543" i="6" s="1"/>
  <c r="I546" i="6" a="1"/>
  <c r="I546" i="6" s="1"/>
  <c r="I535" i="6" a="1"/>
  <c r="I535" i="6" s="1"/>
  <c r="I538" i="6" a="1"/>
  <c r="I538" i="6" s="1"/>
  <c r="I548" i="6" a="1"/>
  <c r="I548" i="6" s="1"/>
  <c r="I59" i="6"/>
  <c r="I536" i="6" a="1"/>
  <c r="I536" i="6" s="1"/>
  <c r="I541" i="6" a="1"/>
  <c r="I541" i="6" s="1"/>
  <c r="G649" i="6"/>
  <c r="C549" i="6"/>
  <c r="G672" i="6" s="1"/>
  <c r="I35" i="6" a="1"/>
  <c r="I35" i="6" s="1"/>
  <c r="I27" i="6" a="1"/>
  <c r="I27" i="6" s="1"/>
  <c r="I39" i="6" a="1"/>
  <c r="I39" i="6" s="1"/>
  <c r="I31" i="6" a="1"/>
  <c r="I31" i="6" s="1"/>
  <c r="I36" i="6" a="1"/>
  <c r="I36" i="6" s="1"/>
  <c r="I447" i="6" a="1"/>
  <c r="I447" i="6" s="1"/>
  <c r="I458" i="6" a="1"/>
  <c r="I458" i="6" s="1"/>
  <c r="I453" i="6" a="1"/>
  <c r="I453" i="6" s="1"/>
  <c r="I530" i="6" a="1"/>
  <c r="I530" i="6" s="1"/>
  <c r="I539" i="6" a="1"/>
  <c r="I539" i="6" s="1"/>
  <c r="I37" i="6" a="1"/>
  <c r="I37" i="6" s="1"/>
  <c r="I450" i="6" a="1"/>
  <c r="I450" i="6" s="1"/>
  <c r="I445" i="6" a="1"/>
  <c r="I445" i="6" s="1"/>
  <c r="I527" i="6"/>
  <c r="I547" i="6" a="1"/>
  <c r="I547" i="6" s="1"/>
  <c r="I542" i="6" a="1"/>
  <c r="I542" i="6" s="1"/>
  <c r="I73" i="6" a="1"/>
  <c r="I73" i="6" s="1"/>
  <c r="I32" i="6" a="1"/>
  <c r="I32" i="6" s="1"/>
  <c r="I40" i="6" a="1"/>
  <c r="I40" i="6" s="1"/>
  <c r="I448" i="6" a="1"/>
  <c r="I448" i="6" s="1"/>
  <c r="I544" i="6" a="1"/>
  <c r="I544" i="6" s="1"/>
  <c r="I531" i="6" a="1"/>
  <c r="I531" i="6" s="1"/>
  <c r="I492" i="6" a="1"/>
  <c r="I492" i="6" s="1"/>
  <c r="I500" i="6" a="1"/>
  <c r="I500" i="6" s="1"/>
  <c r="I501" i="6" a="1"/>
  <c r="I501" i="6" s="1"/>
  <c r="K560" i="6"/>
  <c r="K565" i="6" s="1"/>
  <c r="K576" i="6" s="1"/>
  <c r="K579" i="6" s="1"/>
  <c r="K622" i="6" s="1"/>
  <c r="K630" i="6" s="1"/>
  <c r="I507" i="6"/>
  <c r="E507" i="6"/>
  <c r="C507" i="6"/>
  <c r="I461" i="6"/>
  <c r="E461" i="6"/>
  <c r="C461" i="6"/>
  <c r="I439" i="6"/>
  <c r="E439" i="6"/>
  <c r="C23" i="6"/>
  <c r="G648" i="6" s="1"/>
  <c r="E18" i="6"/>
  <c r="I13" i="6"/>
  <c r="I17" i="6" s="1"/>
  <c r="I21" i="6" s="1"/>
  <c r="E13" i="6"/>
  <c r="E17" i="6" s="1"/>
  <c r="E21" i="6" s="1"/>
  <c r="C11" i="6"/>
  <c r="G645" i="6" s="1"/>
  <c r="H9" i="6"/>
  <c r="H13" i="6" s="1"/>
  <c r="H17" i="6" s="1"/>
  <c r="H21" i="6" s="1"/>
  <c r="G9" i="6"/>
  <c r="G25" i="6" s="1"/>
  <c r="G43" i="6" s="1"/>
  <c r="G64" i="6" s="1"/>
  <c r="F9" i="6"/>
  <c r="F13" i="6" s="1"/>
  <c r="D9" i="6"/>
  <c r="D13" i="6" s="1"/>
  <c r="D17" i="6" s="1"/>
  <c r="D21" i="6" s="1"/>
  <c r="G196" i="6" l="1"/>
  <c r="G372" i="6"/>
  <c r="G240" i="6"/>
  <c r="G174" i="6"/>
  <c r="G86" i="6"/>
  <c r="G416" i="6"/>
  <c r="G108" i="6"/>
  <c r="G328" i="6"/>
  <c r="G394" i="6"/>
  <c r="G152" i="6"/>
  <c r="G130" i="6"/>
  <c r="G262" i="6"/>
  <c r="G306" i="6"/>
  <c r="G218" i="6"/>
  <c r="G350" i="6"/>
  <c r="G284" i="6"/>
  <c r="I481" i="6"/>
  <c r="I84" i="6"/>
  <c r="I503" i="6"/>
  <c r="I41" i="6"/>
  <c r="I459" i="6"/>
  <c r="G529" i="6"/>
  <c r="I549" i="6"/>
  <c r="G483" i="6"/>
  <c r="D25" i="6"/>
  <c r="D43" i="6" s="1"/>
  <c r="D64" i="6" s="1"/>
  <c r="E10" i="6"/>
  <c r="G13" i="6"/>
  <c r="G17" i="6" s="1"/>
  <c r="G21" i="6" s="1"/>
  <c r="F10" i="6"/>
  <c r="E22" i="6"/>
  <c r="G18" i="6"/>
  <c r="H18" i="6" s="1"/>
  <c r="I18" i="6" s="1" a="1"/>
  <c r="I18" i="6" s="1"/>
  <c r="I19" i="6" s="1"/>
  <c r="C19" i="6"/>
  <c r="G647" i="6" s="1"/>
  <c r="G22" i="6"/>
  <c r="H22" i="6" s="1"/>
  <c r="I22" i="6" s="1" a="1"/>
  <c r="I22" i="6" s="1"/>
  <c r="I23" i="6" s="1"/>
  <c r="F17" i="6"/>
  <c r="F21" i="6" s="1"/>
  <c r="G14" i="6"/>
  <c r="H14" i="6" s="1"/>
  <c r="I14" i="6" s="1" a="1"/>
  <c r="I14" i="6" s="1"/>
  <c r="I15" i="6" s="1"/>
  <c r="G439" i="6"/>
  <c r="G461" i="6"/>
  <c r="G507" i="6"/>
  <c r="C15" i="6"/>
  <c r="G646" i="6" s="1"/>
  <c r="E14" i="6"/>
  <c r="F25" i="6"/>
  <c r="F43" i="6" s="1"/>
  <c r="F64" i="6" s="1"/>
  <c r="H25" i="6"/>
  <c r="H43" i="6" s="1"/>
  <c r="H64" i="6" s="1"/>
  <c r="D350" i="6" l="1"/>
  <c r="D218" i="6"/>
  <c r="D152" i="6"/>
  <c r="D130" i="6"/>
  <c r="D196" i="6"/>
  <c r="D394" i="6"/>
  <c r="D372" i="6"/>
  <c r="D240" i="6"/>
  <c r="D416" i="6"/>
  <c r="D262" i="6"/>
  <c r="D306" i="6"/>
  <c r="D328" i="6"/>
  <c r="D284" i="6"/>
  <c r="D174" i="6"/>
  <c r="D108" i="6"/>
  <c r="D86" i="6"/>
  <c r="H372" i="6"/>
  <c r="H240" i="6"/>
  <c r="H416" i="6"/>
  <c r="H328" i="6"/>
  <c r="H394" i="6"/>
  <c r="H152" i="6"/>
  <c r="H130" i="6"/>
  <c r="H262" i="6"/>
  <c r="H306" i="6"/>
  <c r="H108" i="6"/>
  <c r="H174" i="6"/>
  <c r="H86" i="6"/>
  <c r="H284" i="6"/>
  <c r="H218" i="6"/>
  <c r="H350" i="6"/>
  <c r="H196" i="6"/>
  <c r="F196" i="6"/>
  <c r="F328" i="6"/>
  <c r="F372" i="6"/>
  <c r="F240" i="6"/>
  <c r="F306" i="6"/>
  <c r="F416" i="6"/>
  <c r="F394" i="6"/>
  <c r="F152" i="6"/>
  <c r="F130" i="6"/>
  <c r="F262" i="6"/>
  <c r="F108" i="6"/>
  <c r="F284" i="6"/>
  <c r="F86" i="6"/>
  <c r="F218" i="6"/>
  <c r="F174" i="6"/>
  <c r="F350" i="6"/>
  <c r="D529" i="6"/>
  <c r="H529" i="6"/>
  <c r="F529" i="6"/>
  <c r="F483" i="6"/>
  <c r="H483" i="6"/>
  <c r="G10" i="6"/>
  <c r="H10" i="6" s="1"/>
  <c r="I10" i="6" a="1"/>
  <c r="I10" i="6" s="1"/>
  <c r="I11" i="6" s="1"/>
  <c r="D483" i="6"/>
  <c r="D507" i="6"/>
  <c r="D461" i="6"/>
  <c r="D439" i="6"/>
  <c r="H461" i="6"/>
  <c r="H507" i="6"/>
  <c r="H439" i="6"/>
  <c r="F439" i="6"/>
  <c r="F461" i="6"/>
  <c r="F507"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PlanEnergi</author>
    <author>Nikola Botzov</author>
    <author>tc={0C5BCECC-1527-41E5-94A6-6BC5D6DCBC9F}</author>
  </authors>
  <commentList>
    <comment ref="H3" authorId="0" shapeId="0" xr:uid="{00000000-0006-0000-0100-000001000000}">
      <text>
        <r>
          <rPr>
            <sz val="10"/>
            <color theme="1"/>
            <rFont val="Calibri"/>
            <family val="2"/>
            <scheme val="minor"/>
          </rPr>
          <t>Asset Composition [0/1/2] - Step 1 Factor 1
0 = Low: structurally dominated; ETC reliable
1 = Medium: component split check recommended
2 = High: component analysis required
N = N/A: not applicable</t>
        </r>
      </text>
    </comment>
    <comment ref="I3" authorId="0" shapeId="0" xr:uid="{00000000-0006-0000-0100-000002000000}">
      <text>
        <r>
          <rPr>
            <sz val="10"/>
            <color theme="1"/>
            <rFont val="Calibri"/>
            <family val="2"/>
            <scheme val="minor"/>
          </rPr>
          <t>ETC Confidence - [0/1/2] - Step 1 Factor 1
0 = High: Primary ETC data (direct category match)
1 = Medium: Comparable ETC category or secondary source
2 = Low: Engineering judgment only (no ETC reference)
N = N/A: Not applicable</t>
        </r>
      </text>
    </comment>
    <comment ref="N3" authorId="1" shapeId="0" xr:uid="{9A086E23-0DCE-45A5-961D-121291000B4A}">
      <text>
        <r>
          <rPr>
            <sz val="10"/>
            <color indexed="81"/>
            <rFont val="Calibri"/>
            <family val="2"/>
            <scheme val="minor"/>
          </rPr>
          <t>Degradation Risk [0/1/2] -- Step 2 Factor 1
Risk of early wear and degradation, resulting in premature increase in O&amp;M costs, compared to the corrected lifetime.
0 = Low: Stable O&amp;M costs
1 = Medium: Moderate cost increase
2 = High: O&amp;M cost escalation well before technical end of life</t>
        </r>
      </text>
    </comment>
    <comment ref="O3" authorId="1" shapeId="0" xr:uid="{0A617294-365C-4592-9FCF-DBE0BE67E210}">
      <text>
        <r>
          <rPr>
            <sz val="10"/>
            <color indexed="81"/>
            <rFont val="Calibri"/>
            <family val="2"/>
            <scheme val="minor"/>
          </rPr>
          <t xml:space="preserve">Policy / Stranding Risk [0/1/2] -- Step 2 Factor 2
Risk of early retirement due to policy, technology shift or demand loss
0 = Low: no foreseeable risk
1 = Medium: evolving technology or network risk
2 = High: clear phase-out
</t>
        </r>
      </text>
    </comment>
    <comment ref="T48" authorId="2" shapeId="0" xr:uid="{0C5BCECC-1527-41E5-94A6-6BC5D6DCBC9F}">
      <text>
        <t>[Opmerkingenthread]
U kunt deze opmerkingenthread lezen in uw versie van Excel. Eventuele wijzigingen aan de thread gaan echter verloren als het bestand wordt geopend in een nieuwere versie van Excel. Meer informatie: https://go.microsoft.com/fwlink/?linkid=870924
Opmerking:
    They have renovated them with change of kølemiddel and controls</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<sst xmlns="http://schemas.openxmlformats.org/spreadsheetml/2006/main" count="1986" uniqueCount="625">
  <si>
    <t>Description</t>
  </si>
  <si>
    <t>N</t>
  </si>
  <si>
    <t>N/A</t>
  </si>
  <si>
    <t>IDENTIFICATION</t>
  </si>
  <si>
    <t>STEP 1: TECHNICAL LIFETIME</t>
  </si>
  <si>
    <t>STEP 2: ECONOMIC LIFETIME</t>
  </si>
  <si>
    <t>Sweden</t>
  </si>
  <si>
    <t>RAR
Cat.</t>
  </si>
  <si>
    <t>ID</t>
  </si>
  <si>
    <t>Asset Category / Component</t>
  </si>
  <si>
    <t>Source</t>
  </si>
  <si>
    <t>Asset
Composition</t>
  </si>
  <si>
    <t>ETC
Compatibility</t>
  </si>
  <si>
    <t>Step 1
Notes</t>
  </si>
  <si>
    <t>Comp.
Wtd Avg
[yr]</t>
  </si>
  <si>
    <t>Degradation
Risk</t>
  </si>
  <si>
    <t>Policy /
Stranding
Risk</t>
  </si>
  <si>
    <t>Step 2
Notes</t>
  </si>
  <si>
    <t>Tech Lifetime Sweden</t>
  </si>
  <si>
    <t>Economic Lifetime Sweden</t>
  </si>
  <si>
    <t xml:space="preserve">  I.  Intangible Fixed Assets</t>
  </si>
  <si>
    <t xml:space="preserve">      I.1  Software and Licences</t>
  </si>
  <si>
    <t>I</t>
  </si>
  <si>
    <t>I.1.1</t>
  </si>
  <si>
    <t>Operations management / ERP</t>
  </si>
  <si>
    <t>Enterprise resource planning and customer management software incl. server hardware and licences.</t>
  </si>
  <si>
    <t>Life driven by vendor support cycles and functional obsolescence.</t>
  </si>
  <si>
    <t>MEDIUM technical risk: IT hardware cycles. LOW policy risk.</t>
  </si>
  <si>
    <t>I.1.2</t>
  </si>
  <si>
    <t>GIS and asset management software</t>
  </si>
  <si>
    <t>Geographic information system and asset register software for network mapping and maintenance planning.</t>
  </si>
  <si>
    <t>GIS data migration costs extend practical economic life vs ERP.</t>
  </si>
  <si>
    <t>I.1.3</t>
  </si>
  <si>
    <t>R&amp;D and development costs</t>
  </si>
  <si>
    <t>Capitalised development and design costs for new heat systems, if separately identified in the RAB.</t>
  </si>
  <si>
    <t>Accounting policy</t>
  </si>
  <si>
    <t>Life = useful life of resulting asset. ACM/RJ determination required.</t>
  </si>
  <si>
    <t>Not a standalone depreciable asset in all jurisdictions.</t>
  </si>
  <si>
    <t xml:space="preserve">  II.a.  Heat Networks</t>
  </si>
  <si>
    <t xml:space="preserve">      II.a.1  Transport and Distribution Pipes</t>
  </si>
  <si>
    <t>II.a</t>
  </si>
  <si>
    <t>II.a.1.1</t>
  </si>
  <si>
    <t>Transmission pipes</t>
  </si>
  <si>
    <t>Pre-insulated steel carrier pipe DN200+, &gt;100°C forward. Long-distance backbone. incl. pipes, fittings, welded joints.</t>
  </si>
  <si>
    <t>30-60</t>
  </si>
  <si>
    <t>ETC 08 Ch. #3.1</t>
  </si>
  <si>
    <t>Insulation degradation, starts operating less effectively. Common book keeping practice</t>
  </si>
  <si>
    <t>min. 30</t>
  </si>
  <si>
    <t>80-100</t>
  </si>
  <si>
    <t>The technical life time is a requirement from the standard SS-EN 253
underhållshandboken
för fjärrvärmedistribution p. 23</t>
  </si>
  <si>
    <t>II.a.1.2</t>
  </si>
  <si>
    <t>Primary distribution pipes</t>
  </si>
  <si>
    <t>ETC 08 Ch. #3.2</t>
  </si>
  <si>
    <t>Same as transmission pipe. Physical lifetime identical.</t>
  </si>
  <si>
    <t>II.a.1.3</t>
  </si>
  <si>
    <t>Secondary distribution pipes</t>
  </si>
  <si>
    <t>ETC 08 Ch. #3.3</t>
  </si>
  <si>
    <t>Same assessment. Smaller diameter, equal lifetime.</t>
  </si>
  <si>
    <t>II.a.1.4</t>
  </si>
  <si>
    <t>Service connections / house connections</t>
  </si>
  <si>
    <t>PEX technical life ~30yr. No ETC range entry.</t>
  </si>
  <si>
    <t>MEDIUM policy risk: building-level HPs and renovation may render connections redundant before technical end-of-life.</t>
  </si>
  <si>
    <t>Flexibla ledningar (medierör av stål och koppar)
underhållshandboken
för fjärrvärmedistribution p. 23</t>
  </si>
  <si>
    <t>II.a.1.5</t>
  </si>
  <si>
    <t>Low temperature ambient loop pipes</t>
  </si>
  <si>
    <t>Technical life well above Bcw cap. Very low operating stress.</t>
  </si>
  <si>
    <t>No policy risk for the pipe itself. Bcw cap is the binding constraint.</t>
  </si>
  <si>
    <t xml:space="preserve">      II.a.2  Heat Transfer Stations and Substations</t>
  </si>
  <si>
    <t>II.a.2.1</t>
  </si>
  <si>
    <t>Area-level heat transfer station / substation</t>
  </si>
  <si>
    <t>Intermediate station transferring heat between transmission and distribution. Incl. plate heat exchanger, pumps, expansion vessel, controls, enclosure.</t>
  </si>
  <si>
    <t>Equipment-heavy: pumps+controls ~55% of cost at 15yr.</t>
  </si>
  <si>
    <t>MEDIUM technical risk: pumps and controls require mid-life replacement.</t>
  </si>
  <si>
    <t>Small compression HP at building/apartment level boosting ambient loop (&lt;=25 degC) to usable heating temperature. Typically 5-30 kW per unit.</t>
  </si>
  <si>
    <t>15-25</t>
  </si>
  <si>
    <t>HIGH technical risk: factory unit, no overhaul in domestic context. MEDIUM policy risk: technology evolving rapidly.</t>
  </si>
  <si>
    <t xml:space="preserve">      II.a.3  Pumping Stations</t>
  </si>
  <si>
    <t>II.a.3.1</t>
  </si>
  <si>
    <t>Main network circulation pumping station</t>
  </si>
  <si>
    <t>Central pump sets, motors, VFDs, manifold pipework. Incl. control panel and automation. Excl. building (see II.a.6.1).</t>
  </si>
  <si>
    <t>Pump-dominated</t>
  </si>
  <si>
    <t>MEDIUM technical risk: pumps replaced at ~15yr but structure lasts longer.</t>
  </si>
  <si>
    <t>II.a.3.2</t>
  </si>
  <si>
    <t>Booster pump station</t>
  </si>
  <si>
    <t>Same assessment as main pumping station.</t>
  </si>
  <si>
    <t xml:space="preserve">      II.a.4  Valves and Control Equipment</t>
  </si>
  <si>
    <t>II.a.4.1</t>
  </si>
  <si>
    <t>Network isolation and control valves</t>
  </si>
  <si>
    <t>Gate, butterfly or ball valves DN50-600 for network sectoring. Incl. valve chamber and actuators where applicable.</t>
  </si>
  <si>
    <t>Manual valves 30yr; actuated valves 15yr. (actuators ~35% of cost).</t>
  </si>
  <si>
    <t>MEDIUM technical risk: actuator electronics drive earlier economic life.</t>
  </si>
  <si>
    <t>II.a.4.2</t>
  </si>
  <si>
    <t>Pressure regulation and expansion equipment</t>
  </si>
  <si>
    <t>Pressure-reducing valves, expansion vessels and safety valves.</t>
  </si>
  <si>
    <t>Dynamic loading and membrane wear. Shorter than isolation valves.</t>
  </si>
  <si>
    <t xml:space="preserve">      II.a.5  Metering and Instrumentation</t>
  </si>
  <si>
    <t>II.a.5.1</t>
  </si>
  <si>
    <t>Customer heat meters (company-owned)</t>
  </si>
  <si>
    <t>Life driven by calibration requirements and electronic obsolescence.</t>
  </si>
  <si>
    <t>5-10</t>
  </si>
  <si>
    <t>Fakturering efter faktisk förbrukning och reglering av mätperiodens längd avseende fjärrvärme, p. 41</t>
  </si>
  <si>
    <t>II.a.5.2</t>
  </si>
  <si>
    <t>District-level metering and instrumentation</t>
  </si>
  <si>
    <t>Flow meters, pressure transducers and temperature sensors at transmission/district boundary. Incl. remote reading.</t>
  </si>
  <si>
    <t>Electronic transmitters shorter than mechanical sensors.</t>
  </si>
  <si>
    <t>SCADA and network control system</t>
  </si>
  <si>
    <t>Supervisory control and data acquisition for network monitoring and pump control. Incl. servers, software, communication and RTUs.</t>
  </si>
  <si>
    <t>Hardware-dominated. Vendor support cycles and software obsolescence drive life.</t>
  </si>
  <si>
    <t xml:space="preserve">      II.a.6  Buildings and Civil Works</t>
  </si>
  <si>
    <t>II.a.6.1</t>
  </si>
  <si>
    <t>Civil structure dominated. No equipment intensity concern.</t>
  </si>
  <si>
    <t>II.a.6.2</t>
  </si>
  <si>
    <t>Excavation, backfill, road reinstatement and HDD for pipe installation. Typically embedded in pipe asset cost.</t>
  </si>
  <si>
    <t>Civil component of pipe investment. Technical life = pipe life.</t>
  </si>
  <si>
    <t xml:space="preserve">  II.b.  Heat Production and Storage</t>
  </si>
  <si>
    <t>II.b</t>
  </si>
  <si>
    <t>II.b.1.1</t>
  </si>
  <si>
    <t>20-30</t>
  </si>
  <si>
    <t>ETC 0018 Ch. #44</t>
  </si>
  <si>
    <t>Burner+controls ~30% of cost at 25yr.</t>
  </si>
  <si>
    <t>HIGH policy risk: gas phase-out post-2035. Economic life shortened to 20yr.</t>
  </si>
  <si>
    <t>II.b.1.2</t>
  </si>
  <si>
    <t>20-25</t>
  </si>
  <si>
    <t>ETC 0018 Ch. #41</t>
  </si>
  <si>
    <t>Simple technology. Low equipment intensity.</t>
  </si>
  <si>
    <t>LOW risk on both axes.</t>
  </si>
  <si>
    <t xml:space="preserve">      II.b.2  Combined Heat and Power (CHP)</t>
  </si>
  <si>
    <t>II.b.2.1</t>
  </si>
  <si>
    <t>Gas engine CHP</t>
  </si>
  <si>
    <t>Reciprocating gas engine with heat recovery. Incl. generator, heat recovery unit, cooling system and controls.</t>
  </si>
  <si>
    <t>ETC 0018 Ch. #06</t>
  </si>
  <si>
    <t>Engine overhaul cycles at 8-10yr. ETC 25yr with major overhaul assumption.</t>
  </si>
  <si>
    <t>MEDIUM technical risk: overhaul economics valid. HIGH policy risk: gas phase-out.</t>
  </si>
  <si>
    <t>II.b.2.2</t>
  </si>
  <si>
    <t>ETC 0018 Ch. #04/#05</t>
  </si>
  <si>
    <t>Turbine overhaul at 10-15yr. Same ETC approach.</t>
  </si>
  <si>
    <t>Same as gas engine CHP.</t>
  </si>
  <si>
    <t>II.b.2.3</t>
  </si>
  <si>
    <t>Waste-to-Energy (WtE) CHP</t>
  </si>
  <si>
    <t>ETC 0018 Ch. #08</t>
  </si>
  <si>
    <t>II.b.2.4</t>
  </si>
  <si>
    <t>Biomass CHP (wood chips / pellets / straw)</t>
  </si>
  <si>
    <t>Biomass-fired boiler with steam turbine or back-pressure extraction. Incl. boiler, fuel handling, turbine and condenser.</t>
  </si>
  <si>
    <t>ETC 0018 Ch. #09a/b/c</t>
  </si>
  <si>
    <t xml:space="preserve">      II.b.3  Heat Pumps</t>
  </si>
  <si>
    <t>II.b.3.1a</t>
  </si>
  <si>
    <t>15-40</t>
  </si>
  <si>
    <t>ETC 0018 Ch. #40</t>
  </si>
  <si>
    <t>ETC 25yr biased toward industrial type. Commercial units NOT overhauled: effective technical life = 15yr.</t>
  </si>
  <si>
    <t>HIGH technical risk: no overhaul access; compressor replacement = new unit. MEDIUM policy risk: refrigerant regulations.</t>
  </si>
  <si>
    <t>II.b.3.1b</t>
  </si>
  <si>
    <t>Custom-built large-scale compression HP. Industrial refrigeration components maintained via scheduled overhaul.</t>
  </si>
  <si>
    <t>ETC 25yr applies with overhaul assumption. Custom design enables overhaul economics.</t>
  </si>
  <si>
    <t>MEDIUM technical risk: overhaul-based (8-10yr cycles). MEDIUM policy risk: refrigerant regulations.</t>
  </si>
  <si>
    <t xml:space="preserve">           &gt;  Water/Water Heat Pump (W/W HP)</t>
  </si>
  <si>
    <t>II.b.3.2a</t>
  </si>
  <si>
    <t>Factory unit compression HP using ground/aquifer/surface water. All refrigerant components pre-assembled. No overhauls.</t>
  </si>
  <si>
    <t>Same split rationale as ASHP. Component analysis incl. WKO wells (40yr) gives wtd avg = 24yr, but wells skew upward.</t>
  </si>
  <si>
    <t>II.b.3.2b</t>
  </si>
  <si>
    <t>Custom large-scale compression HP with water heat source. Overhaul-based maintenance on industrial refrigeration components.</t>
  </si>
  <si>
    <t>Component analysis wells-inclusive: 24yr. HP unit with overhauls: 25yr.</t>
  </si>
  <si>
    <t>II.b.3.3</t>
  </si>
  <si>
    <t>Seawater / surface water HP</t>
  </si>
  <si>
    <t>Compression HP using sea, lake or river water. Incl. compressor unit, water intake/discharge and heat exchangers.</t>
  </si>
  <si>
    <t>Sea water HP Ropsten 1&amp;2 in Stockholm were installed 1988 and is expected to run another 15 years.
Niras, System og teknologi, 2021, p.25</t>
  </si>
  <si>
    <t>II.b.3.4</t>
  </si>
  <si>
    <t>Waste heat / industrial excess heat HP</t>
  </si>
  <si>
    <t>Compression HP recovering low-grade heat from industrial processes, data centres or wastewater.</t>
  </si>
  <si>
    <t>Same HP lifetime rationale. Primary-side industrial process piping excluded from DH RAB.</t>
  </si>
  <si>
    <t xml:space="preserve">      II.b.4  Geothermal</t>
  </si>
  <si>
    <t>II.b.4.1</t>
  </si>
  <si>
    <t>Deep geothermal doublet (incl. surface HP)</t>
  </si>
  <si>
    <t>Deep geothermal doublet (1,200-2,000 m) with downhole pumps and surface HP. Incl. well casing, downhole equipment and surface interconnecting pipework.</t>
  </si>
  <si>
    <t>25-30</t>
  </si>
  <si>
    <t>ETC 0018 Ch. #45.1-45.3</t>
  </si>
  <si>
    <t>Well casings: ~40yr. Downhole pumps: 10-15yr. Surface HP: 15-25yr.</t>
  </si>
  <si>
    <t xml:space="preserve">      II.b.5  Solar and Waste Heat Recovery</t>
  </si>
  <si>
    <t>II.b.5.1</t>
  </si>
  <si>
    <t>Large-scale flat-plate or evacuated-tube solar collector array with primary circuit and heat exchangers.</t>
  </si>
  <si>
    <t>25-35</t>
  </si>
  <si>
    <t>ETC 0018 Ch. #46</t>
  </si>
  <si>
    <t>II.b.5.2</t>
  </si>
  <si>
    <t>Waste heat recovery installation</t>
  </si>
  <si>
    <t>Heat exchanger capturing industrial excess heat or data-centre heat. Incl. primary-side heat exchanger, secondary pumps and controls.</t>
  </si>
  <si>
    <t xml:space="preserve">      II.b.6  Heat Storage</t>
  </si>
  <si>
    <t>II.b.6.1</t>
  </si>
  <si>
    <t>Insulated steel pressure vessel or atmospheric tank for daily/weekly heat storage. Incl. tank, insulation, stratification systems and ancillary pipework.</t>
  </si>
  <si>
    <t>30-50</t>
  </si>
  <si>
    <t>Tank vessel (~67% of cost) at 40yr dominates.</t>
  </si>
  <si>
    <t>LOW risk on both axes. Proven long-life asset.</t>
  </si>
  <si>
    <t>II.b.6.2</t>
  </si>
  <si>
    <t>Excavated pit with floating insulated cover for inter-seasonal heat storage. Incl. liner, top lid, stratification system and heat exchanger.</t>
  </si>
  <si>
    <t>II.b.6.3</t>
  </si>
  <si>
    <t>Underground aquifer for seasonal heat/cold storage via injection and production wells. Incl. well infrastructure, HPs and surface equipment.</t>
  </si>
  <si>
    <t>Key split: well casings (~40yr), downhole pumps (~15yr), surface HP (15-25yr).</t>
  </si>
  <si>
    <t xml:space="preserve">      II.b.7  Auxiliary and Ancillary Systems</t>
  </si>
  <si>
    <t>II.b.7.1</t>
  </si>
  <si>
    <t>Flue gas condensing unit</t>
  </si>
  <si>
    <t>Corrosion-heavy environment. Condensation on heat exchanger.</t>
  </si>
  <si>
    <t>MEDIUM technical risk: condensate environment accelerates degradation. Economic life 15yr.</t>
  </si>
  <si>
    <t>II.b.7.2</t>
  </si>
  <si>
    <t>Biomass fuel handling and storage system</t>
  </si>
  <si>
    <t>Fuel reception, conveying, screening and storage for solid biomass. Incl. conveyors, silos, bunkers, dust extraction.</t>
  </si>
  <si>
    <t>Mechanical handling equipment (~40% of cost at 15-20yr) drives AMBER intensity.</t>
  </si>
  <si>
    <t>II.b.7.3</t>
  </si>
  <si>
    <t>ETC 0018 Ch. #09a</t>
  </si>
  <si>
    <t>MEDIUM technical risk: inspection-based maintenance. MEDIUM policy risk: biomass sustainability.</t>
  </si>
  <si>
    <t xml:space="preserve">  II.c.  Other Tangible Fixed Assets</t>
  </si>
  <si>
    <t>II.c</t>
  </si>
  <si>
    <t>II.c.1.1</t>
  </si>
  <si>
    <t>II.c.1.2</t>
  </si>
  <si>
    <t>II.c.1.3</t>
  </si>
  <si>
    <t>In-building distribution pipework (inpandig leidingstelsel, company-owned)</t>
  </si>
  <si>
    <t>MEDIUM policy risk: building renovation cycles and DH customer churn.</t>
  </si>
  <si>
    <t xml:space="preserve">      II.c.2  Vehicles and Mobile Equipment</t>
  </si>
  <si>
    <t>II.c.2.1</t>
  </si>
  <si>
    <t>Service vehicles and mobile equipment</t>
  </si>
  <si>
    <t>Service vehicles, lifting equipment and mobile test equipment for network O&amp;M.</t>
  </si>
  <si>
    <t xml:space="preserve">      II.c.3  Other Fixed Assets</t>
  </si>
  <si>
    <t>II.c.3.1</t>
  </si>
  <si>
    <t>ERP / operations management system (II.c variant)</t>
  </si>
  <si>
    <t xml:space="preserve">  III.  Third-Party Contributions</t>
  </si>
  <si>
    <t>III</t>
  </si>
  <si>
    <t>III.1</t>
  </si>
  <si>
    <t>Connection cost contribution (aansluitbijdrage / BAK)</t>
  </si>
  <si>
    <t>One-off customer contribution towards DH connection costs. Reduces the net RAB; not itself depreciated.</t>
  </si>
  <si>
    <t>Wcw / ACM methodology</t>
  </si>
  <si>
    <t>Not a depreciable asset.</t>
  </si>
  <si>
    <t>Not depreciable.</t>
  </si>
  <si>
    <t>III.2</t>
  </si>
  <si>
    <t>Cost-covering contribution (kostendekkingsbijdrage)</t>
  </si>
  <si>
    <t>Contributions from customers or third parties to cover part of the investment. Reduces the net RAB.</t>
  </si>
  <si>
    <t>III.3</t>
  </si>
  <si>
    <t>Subsidies, grants and other third-party contributions (WIS, SDE++, EU)</t>
  </si>
  <si>
    <t>Government subsidies, EU grants or other public contributions received. Reduces the net Regulatory Asset Base (RAB).</t>
  </si>
  <si>
    <t>?</t>
  </si>
  <si>
    <t>RAR Category</t>
  </si>
  <si>
    <t>Sub-category (English)</t>
  </si>
  <si>
    <t>Standard lifetime</t>
  </si>
  <si>
    <t>Corrected lifetime
(if needed)</t>
  </si>
  <si>
    <t>Standard cost allocation index</t>
  </si>
  <si>
    <t>Corrected cost allocation index</t>
  </si>
  <si>
    <t>Notes</t>
  </si>
  <si>
    <t>I. Intangible fixed assets</t>
  </si>
  <si>
    <t>Research &amp; development costs</t>
  </si>
  <si>
    <t>Software</t>
  </si>
  <si>
    <t>Other intangible fixed assets</t>
  </si>
  <si>
    <t>II.a  Heat Networks</t>
  </si>
  <si>
    <t>Choose type</t>
  </si>
  <si>
    <t>Standard lifetime reference</t>
  </si>
  <si>
    <t>Annual %-cost allocation</t>
  </si>
  <si>
    <t>Long-distance / high-temperature transmission network (WTB/HTO)</t>
  </si>
  <si>
    <t>Transport pipeline types</t>
  </si>
  <si>
    <t>High pressure/high temp. forward &gt;100 °C</t>
  </si>
  <si>
    <t>From heat source to neighbourhood distribution point</t>
  </si>
  <si>
    <t>Primary distribution pipeline types</t>
  </si>
  <si>
    <t>Low pressure - medium temp. forward 65-85 °C</t>
  </si>
  <si>
    <t>From distribution point to local area</t>
  </si>
  <si>
    <t>Secondary distribution pipeline types</t>
  </si>
  <si>
    <t>From distribution pipe to customer real estate</t>
  </si>
  <si>
    <t>Branch pipe types</t>
  </si>
  <si>
    <t>Low pressure - medium temp. PEX - Forward 65-85 °C</t>
  </si>
  <si>
    <t>Is component included? 
(Yes or No)</t>
  </si>
  <si>
    <t>To transfer heat between Transport Pipeline, Primary distribution and secondary distribution.</t>
  </si>
  <si>
    <t>Plot of land</t>
  </si>
  <si>
    <t>No</t>
  </si>
  <si>
    <t>Small building/enclosure for network station or power supply</t>
  </si>
  <si>
    <t>Yes</t>
  </si>
  <si>
    <t>Plate heat exchangers</t>
  </si>
  <si>
    <t>DH Pipes and connections</t>
  </si>
  <si>
    <t>Circulation pumps including VSD's</t>
  </si>
  <si>
    <t>Electrically controlled valves, regulation, shunts, on/off etc.</t>
  </si>
  <si>
    <t>Manually operated valves for service etc.</t>
  </si>
  <si>
    <t>Pressure control system</t>
  </si>
  <si>
    <t>Feed water/treatment system</t>
  </si>
  <si>
    <t>Control system (Transmitters, Panels, PLC's, communication to SCADA etc.)</t>
  </si>
  <si>
    <t>Low voltage power supply (switchboard, main panel, meter etc.)</t>
  </si>
  <si>
    <t>To boost pressure at long distances</t>
  </si>
  <si>
    <t>II.b  Production &amp; Storage</t>
  </si>
  <si>
    <t>Heat production plants</t>
  </si>
  <si>
    <t>Including boilers, biomass plants, geothermal, industrial waste heat</t>
  </si>
  <si>
    <t>Waste incineration CHP</t>
  </si>
  <si>
    <t>Wood chip CHP</t>
  </si>
  <si>
    <t>Heat storages</t>
  </si>
  <si>
    <t>II.c  Other fixed assets</t>
  </si>
  <si>
    <t>Pipes inside the customer's building, where owned by the DH company</t>
  </si>
  <si>
    <t>The customer-side heat exchanger unit, life time and depreciation is similar to direct heat exchanger, indirect heat exchanger, direct tank and indirect tank.</t>
  </si>
  <si>
    <t>Residual category</t>
  </si>
  <si>
    <t>Lifetime reference</t>
  </si>
  <si>
    <t>Same lifetime in Germany &amp; Sweden</t>
  </si>
  <si>
    <t>Notes on Lifetime</t>
  </si>
  <si>
    <t>Networks</t>
  </si>
  <si>
    <t>Low pressure 5th gen. - Forward 25 °C</t>
  </si>
  <si>
    <t>None</t>
  </si>
  <si>
    <t>Buildings</t>
  </si>
  <si>
    <t>Yes - same types are used</t>
  </si>
  <si>
    <t>Could be longer dependent on type</t>
  </si>
  <si>
    <t>Main building for overall heat plant</t>
  </si>
  <si>
    <t>Designated building for production unit</t>
  </si>
  <si>
    <t>General</t>
  </si>
  <si>
    <t>IT-equipment, LAN, cameras etc.</t>
  </si>
  <si>
    <t>SCADA system</t>
  </si>
  <si>
    <t>Power supply</t>
  </si>
  <si>
    <t>High voltage power supply (transformers, switchboard, panels, meters etc.)</t>
  </si>
  <si>
    <t>Heat production</t>
  </si>
  <si>
    <t xml:space="preserve">Commercial type HP - refrigeration system excluding water system, air coolers etc. </t>
  </si>
  <si>
    <t>Could be other types but lifetime should be similar</t>
  </si>
  <si>
    <t>No overhauls or replacement of wearing parts</t>
  </si>
  <si>
    <t>Cooling surfaces</t>
  </si>
  <si>
    <t>Storage tank including insulation etc.</t>
  </si>
  <si>
    <t xml:space="preserve">Industrial type HP - refrigeration system excluding water system, air coolers etc. </t>
  </si>
  <si>
    <t>Could be even longer as they use very large components</t>
  </si>
  <si>
    <t>Overhauls and replacement of wearing parts</t>
  </si>
  <si>
    <t>Nitrogen system</t>
  </si>
  <si>
    <t>Pit (excavation)</t>
  </si>
  <si>
    <t>Cooling pipes and installation</t>
  </si>
  <si>
    <t>Like DH-pipes</t>
  </si>
  <si>
    <t>Bottom liner</t>
  </si>
  <si>
    <t>Waste heat - direct utilization</t>
  </si>
  <si>
    <t>Top lid</t>
  </si>
  <si>
    <t>Waste heat - indirect utilization</t>
  </si>
  <si>
    <t>Gas-/oil boiler</t>
  </si>
  <si>
    <t>Burner</t>
  </si>
  <si>
    <t>Boiler</t>
  </si>
  <si>
    <t>Gas engine</t>
  </si>
  <si>
    <t>Engine including silencer, oil system etc.</t>
  </si>
  <si>
    <t>Generator</t>
  </si>
  <si>
    <t>High temperature HEX</t>
  </si>
  <si>
    <t>Low temperature HEX</t>
  </si>
  <si>
    <t>Condenser</t>
  </si>
  <si>
    <t>Chimney</t>
  </si>
  <si>
    <t>Power transformer</t>
  </si>
  <si>
    <t>Electrical boiler</t>
  </si>
  <si>
    <t>Solar heating panels</t>
  </si>
  <si>
    <t>Glycol expansion system including tank</t>
  </si>
  <si>
    <t>Same as cooling pipes</t>
  </si>
  <si>
    <t>Glycol pipes and installation</t>
  </si>
  <si>
    <t>Wood chip boiler</t>
  </si>
  <si>
    <t>Steam turbine</t>
  </si>
  <si>
    <t>Gas turbines in Hillerød, Silkeborg og Viborg &gt;30 år. Viborg og Hillerød kunne være forlænget yderligere.</t>
  </si>
  <si>
    <t>ORC-system</t>
  </si>
  <si>
    <t>Similar to industrial heat pumps. Internet A/I search confirm 25 yrs.</t>
  </si>
  <si>
    <t>Furnace and boiler including feeding system, ash handling etc.</t>
  </si>
  <si>
    <t>Electrostatic filter</t>
  </si>
  <si>
    <t>Flue gas fan</t>
  </si>
  <si>
    <t>Flue gas scrubbers</t>
  </si>
  <si>
    <t>Absorption chiller</t>
  </si>
  <si>
    <t>2020-version of Tech Cat.</t>
  </si>
  <si>
    <t>Wood pellet boiler</t>
  </si>
  <si>
    <t>Flue gas filter</t>
  </si>
  <si>
    <t>Waste incineration</t>
  </si>
  <si>
    <t>Storages</t>
  </si>
  <si>
    <t>Yes - same types are used (according to Geoffrey but depends on construction company)</t>
  </si>
  <si>
    <t>WKO Wells (casings)</t>
  </si>
  <si>
    <t>? - could differ as soil is different (limestone in Denmark)</t>
  </si>
  <si>
    <t>WKO Pumps (submerged)</t>
  </si>
  <si>
    <t>End users</t>
  </si>
  <si>
    <t>Internal piping system (in-building)</t>
  </si>
  <si>
    <t>Same as DH</t>
  </si>
  <si>
    <t>Standard DH Delivery set / heat interface unit for single family houses</t>
  </si>
  <si>
    <t>Heat meter</t>
  </si>
  <si>
    <t>Smart meter communication module</t>
  </si>
  <si>
    <t>DHW Tank</t>
  </si>
  <si>
    <t>5th gen. Power supply for heat pump and temperature boosting</t>
  </si>
  <si>
    <t>5th gen. Heat pump</t>
  </si>
  <si>
    <t>5th gen. Circulation pump, shuntvalve etc.</t>
  </si>
  <si>
    <t>List 1</t>
  </si>
  <si>
    <t>Overview of weighted lifetimes</t>
  </si>
  <si>
    <t>Years</t>
  </si>
  <si>
    <t>Dutch term (Wcw)</t>
  </si>
  <si>
    <t>English translation</t>
  </si>
  <si>
    <t>Wcw definition (summary)</t>
  </si>
  <si>
    <t>Project context / relevance</t>
  </si>
  <si>
    <t>In RAB?</t>
  </si>
  <si>
    <t>Asset list ref.</t>
  </si>
  <si>
    <t xml:space="preserve">  Network layers</t>
  </si>
  <si>
    <t>warmtenet</t>
  </si>
  <si>
    <t>District heating network</t>
  </si>
  <si>
    <t>All interconnected pipes, equipment and installations for heat transport to/from consumers and producers. Explicitly excludes: inpandig leidingstelsel, binneninstallatie, afleversets.</t>
  </si>
  <si>
    <t>Primary asset base of the warmtebedrijf. Most RAB assets sit here: distribution pipes, substations, pumping stations, valves, metering, civil works.</t>
  </si>
  <si>
    <t>II.a.*</t>
  </si>
  <si>
    <t>warmtetransportnet</t>
  </si>
  <si>
    <t>Heat transport network</t>
  </si>
  <si>
    <t>Regional-level transmission grid connecting heat sources to collective distribution systems or large off-takers. Separate legal regime from the warmtenet.</t>
  </si>
  <si>
    <t>The WTB / HTO layer. Separate regulatory section; assessed on HTO sheet.</t>
  </si>
  <si>
    <t>Yes (HTO)</t>
  </si>
  <si>
    <t>HTO sheet</t>
  </si>
  <si>
    <t>warmtebedrijf</t>
  </si>
  <si>
    <t>Heat company</t>
  </si>
  <si>
    <t>Entity responsible for heat transport, delivery and supply. Excludes landlords and VvEs that merely re-sell heat (doorlevering).</t>
  </si>
  <si>
    <t>The primary regulated entity whose RAB is assessed in Phase 1.</t>
  </si>
  <si>
    <t>—</t>
  </si>
  <si>
    <t xml:space="preserve">  Customer boundary assets</t>
  </si>
  <si>
    <t>afleverset voor warmte</t>
  </si>
  <si>
    <t>Delivery set / Heat interface unit (HIU)</t>
  </si>
  <si>
    <t>Heat transfer unit at the customer boundary. Two variants: individuele (between warmtenet or inpandig leidingstelsel and binneninstallatie) and collectieve (between warmtenet and inpandig leidingstelsel in a multi-unit building). Excluded from warmtenet and binneninstallatie.</t>
  </si>
  <si>
    <t>Key survey discrepancy: ownership determines RAB inclusion. Appears in both II.a.2.2 (II.a classification) and II.c.1.1/II.c.1.2 (II.c, company-owned).</t>
  </si>
  <si>
    <t>If company-owned</t>
  </si>
  <si>
    <t>II.a.2.2, II.c.1.1, II.c.1.2</t>
  </si>
  <si>
    <t>individuele afleverset</t>
  </si>
  <si>
    <t>Individual delivery set / HIU</t>
  </si>
  <si>
    <t>Delivery set transferring heat between warmtenet (or inpandig leidingstelsel) and a single property's binneninstallatie. One unit per apartment or house.</t>
  </si>
  <si>
    <t>Single-family: II.c.1.1. Multi-storey per apartment: II.c.1.2. Also referenced under II.a.2.2 for companies classifying under II.a.</t>
  </si>
  <si>
    <t>II.c.1.1, II.c.1.2, II.a.2.2</t>
  </si>
  <si>
    <t>collectieve afleverset</t>
  </si>
  <si>
    <t>Collective delivery set / building-level HIU</t>
  </si>
  <si>
    <t>Delivery set transferring heat between the warmtenet and the inpandig leidingstelsel — the unit serving the whole building at building entry.</t>
  </si>
  <si>
    <t>Building-level substation. More consistently company-owned. → II.a.2.1.</t>
  </si>
  <si>
    <t>Yes (typically)</t>
  </si>
  <si>
    <t>inpandig leidingstelsel</t>
  </si>
  <si>
    <t>In-building distribution system / collective riser</t>
  </si>
  <si>
    <t>Collective riser pipework inside a building between the central connection at building entry and individual apartment connections. Excluded from warmtenet by definition.</t>
  </si>
  <si>
    <t>In RAB only if company-owned. Ownership varies significantly — confirm per company. VvE/customer-owned → not in RAB.</t>
  </si>
  <si>
    <t>binneninstallatie</t>
  </si>
  <si>
    <t>Internal (customer) installation</t>
  </si>
  <si>
    <t>Pipes and equipment inside a property for that property's heating/hot water needs. Excludes afleverset, warmtemeter, and pipes to other properties.</t>
  </si>
  <si>
    <t>Customer-owned. Not in RAB. The radiator, underfloor heating circuit, domestic hot water.</t>
  </si>
  <si>
    <t xml:space="preserve">  Connections</t>
  </si>
  <si>
    <t>individuele leveringsaansluiting</t>
  </si>
  <si>
    <t>Individual supply connection / house connection</t>
  </si>
  <si>
    <t>Pipe(s) from warmtenet or inpandig leidingstelsel to the individual delivery set. Bounded by shut-off valve (building side) and network branch (network side).</t>
  </si>
  <si>
    <t>The 'house connection' or 'service pipe'. Company-owned.</t>
  </si>
  <si>
    <t>centrale leveringsaansluiting</t>
  </si>
  <si>
    <t>Central supply connection / building entry connection</t>
  </si>
  <si>
    <t>Pipe(s) between warmtenet and the inpandig leidingstelsel at a multi-unit building.</t>
  </si>
  <si>
    <t>Building-level entry connection. Part of the warmtenet asset base.</t>
  </si>
  <si>
    <t>II.a.1.*</t>
  </si>
  <si>
    <t xml:space="preserve">  Metering</t>
  </si>
  <si>
    <t>warmtemeter</t>
  </si>
  <si>
    <t>Device measuring delivered heat. Defined by EU MID Directive Annex III. Excluded from both warmtenet and binneninstallatie. Subject to MID certification (Metrologiewet NL).</t>
  </si>
  <si>
    <t>In RAB only if company-owned. Key survey discrepancy. See II.a.5.1 (company-owned customer meter) and II.c.4.8 (component reference).</t>
  </si>
  <si>
    <t>II.a.5.1, II.c.4.8</t>
  </si>
  <si>
    <t xml:space="preserve">  Other relevant terms</t>
  </si>
  <si>
    <t>warmtebron</t>
  </si>
  <si>
    <t>Heat source</t>
  </si>
  <si>
    <t>Installation where thermal energy is generated or released.</t>
  </si>
  <si>
    <t>Heat production assets: boilers, heat pumps, geothermal, CHP. See II.b.</t>
  </si>
  <si>
    <t>II.b.*</t>
  </si>
  <si>
    <t>doorlevering van warmte</t>
  </si>
  <si>
    <t>Re-delivery / resale of heat</t>
  </si>
  <si>
    <t>Heat delivered by a landlord to tenants or VvE to members, purchased from the warmtebedrijf. These parties are excluded from the warmtebedrijf definition.</t>
  </si>
  <si>
    <t>VvE and housing corporations reselling heat are not regulated as warmtebedrijven. Their in-building assets are not in the RAB of the warmtebedrijf.</t>
  </si>
  <si>
    <t>Boundary note</t>
  </si>
  <si>
    <t>economische eigendom</t>
  </si>
  <si>
    <t>Economic ownership</t>
  </si>
  <si>
    <t>Bundle of rights representing an interest in an asset (incl. value-change risk), held by a party other than the legal owner.</t>
  </si>
  <si>
    <t>Relevant for HIUs and meters financed off-balance-sheet. Economic ownership determines RAB inclusion even if legal title lies elsewhere.</t>
  </si>
  <si>
    <t>Ownership note</t>
  </si>
  <si>
    <t>Turbines including combustion chamber, compressor and auxilliaries</t>
  </si>
  <si>
    <t>Steam boiler including pumps, control system and auxilliaries</t>
  </si>
  <si>
    <t>II.b.5.3</t>
  </si>
  <si>
    <t>II.b.5.4</t>
  </si>
  <si>
    <t>TEO broninstallatie (Thermische Energie uit Oppervlaktewater)</t>
  </si>
  <si>
    <t>TEA broninstallatie / rioolwarmtewisselaar (Thermische Energie uit Afvalwater)</t>
  </si>
  <si>
    <t>Gas turbine</t>
  </si>
  <si>
    <t>End User Installations – Multi-Storey House</t>
  </si>
  <si>
    <t>Transport Pipelines</t>
  </si>
  <si>
    <t>Primary Distribution Network</t>
  </si>
  <si>
    <t>Secondary Distribution Network</t>
  </si>
  <si>
    <t>Branch Pipe for Consumer</t>
  </si>
  <si>
    <t>Heat Transfer Station</t>
  </si>
  <si>
    <t>Pump Station</t>
  </si>
  <si>
    <t>Main Plant - Common Systems</t>
  </si>
  <si>
    <t>Heat Storage Unit 1: Storage Tank</t>
  </si>
  <si>
    <t>Heat Storage Unit 2: Pit Thermal Energy Storage</t>
  </si>
  <si>
    <t>Heat Storage Unit 3: Aquifer Thermal Energy Storage (ATES)</t>
  </si>
  <si>
    <t>End User Installations – Single Family House</t>
  </si>
  <si>
    <t>Heat Production Unit 1: Air Source Heat Pump (Commercial Type HP)</t>
  </si>
  <si>
    <t>Heat Production Unit 2: Air Source Heat Pump (Industrial Type HP)</t>
  </si>
  <si>
    <t>Heat Production Unit 3: Water/Water Heat Pump (Commercial Type HP)</t>
  </si>
  <si>
    <t>Heat Production Unit 4: Water/Water Heat Pump (Industrial Type HP)</t>
  </si>
  <si>
    <t>Heat Production Unit 5: Waste Heat - Indirect Utilization</t>
  </si>
  <si>
    <t>Heat Production Unit 6: Waste Heat - Direct Utilization</t>
  </si>
  <si>
    <t>Standard DH Delivery set / heat interface unit for multi storey buildings/industries</t>
  </si>
  <si>
    <t>Gas turbine Combined Cycle</t>
  </si>
  <si>
    <t>Gas turbine (combined cycle) with heat recovery. Incl. turbine, generator, HRSG and auxiliaries.</t>
  </si>
  <si>
    <t>PlanEnergi remark</t>
  </si>
  <si>
    <t>Physical/technical lifetime much higher. Heavily corrected for insulation degradation etc.</t>
  </si>
  <si>
    <t xml:space="preserve">      II.b.1  Heat only Boilers, incl. Backup and Peak Heat Production</t>
  </si>
  <si>
    <t>GIS data often outlives the platform; migration options extend useful life.</t>
  </si>
  <si>
    <t>II.a.6.3</t>
  </si>
  <si>
    <t>Utility and Equipment Buildings</t>
  </si>
  <si>
    <t>Lightweight utility and equipment building (typically a steel-frame structure, possibly prefabricated) housing technical equipment such as pumps and booster units.</t>
  </si>
  <si>
    <t>Permanent concrete or masonry building housing operational, administrative and process-related functions (e.g. control rooms, workshops, offices, boiler houses and heat production equipment).</t>
  </si>
  <si>
    <t>Operations and Administration Building</t>
  </si>
  <si>
    <t>Pre-insulated steel carrier pipe (usually DN50-200 operating at 65-85°C). From source to neighbourhood distribution point.</t>
  </si>
  <si>
    <t>Pre-insulated carrier pipe (usually DN32-150 operating at 65-85°C). From distribution point to local area.</t>
  </si>
  <si>
    <t>Pre-insulated PEX or steel pipe DN20-50 from disitribution grid to building boundary. Incl. isolation valve and house connection box.</t>
  </si>
  <si>
    <t>Low-temperature ambient loop for 5th gen DHC (usually operating at up to 25°C). Predominantly plastics (PE/HDPE/PEX) at low pressure and temperature.</t>
  </si>
  <si>
    <t>II.c.1.4</t>
  </si>
  <si>
    <t>II.c.1.5</t>
  </si>
  <si>
    <t>Baseline
Lifetime [yr]</t>
  </si>
  <si>
    <t>Smaller intermediate pump station for pressure maintenance in remote grid zones. Incl. pump set, VFD, controls and enclosure.</t>
  </si>
  <si>
    <t>HIGH technical risk: IT hardware obsolescence. MEDIUM policy risk: cybersecurity requirements may force earlier upgrades.</t>
  </si>
  <si>
    <t>Follows life of corresponding pipe.</t>
  </si>
  <si>
    <t>II.b.1.3</t>
  </si>
  <si>
    <t>MEDIUM technical risk: boiler pressure parts may need replacement.
MEDIUM policy risk (increasing recycling rates).</t>
  </si>
  <si>
    <t>MEDIUM technical risk: overhaul-based.
MEDIUM policy risk: biomass sustainability regulations.</t>
  </si>
  <si>
    <t>Water intake civil works: separate asset.</t>
  </si>
  <si>
    <t>HIGH policy/stranding risk: Refrigerant regulations. Additionally, the future of an industrial heat source is not determined by the utility company.</t>
  </si>
  <si>
    <t>MEDIUM policy risk: Refrigerant regulation and exploration of heat source.</t>
  </si>
  <si>
    <t>HIGH technical risk: no overhaul access. MEDIUM policy risk: Refrigerant regulation and exploration of heat source.</t>
  </si>
  <si>
    <t>MEDIUM technical risk: downhole pump replacement at 10-15yr is expensive. LOW policy risk (renewable heat). Stranding risk of deep geothermal is very high initially, but minimized at the time of investment decision.</t>
  </si>
  <si>
    <t>Considerable stranding risk, if the heat source is depleted/ends (e.g. processes are adapted or company shut down).</t>
  </si>
  <si>
    <t>Proven technology. Economic lifetime lowered due to expected declining performance over time.</t>
  </si>
  <si>
    <t>Pit Thermal Energy Storage (PTES) - short-mid-term or seasonal</t>
  </si>
  <si>
    <t>Component analysis: top lid (20yr+) + pumps/controls (15yr) pull below ETC 30yr.</t>
  </si>
  <si>
    <t>MEDIUM technical risk: Liner guaranteed performance for 20 yr, but being the critical component, the technical risk remains medium. LOW policy risk.</t>
  </si>
  <si>
    <t>For flexible use of PTES, shorter depreciation times should be considered, cf. the considerations regarding electric boilers depending on the design and expected application.</t>
  </si>
  <si>
    <t>MEDIUM risk of failure of critical components.
Political risk follows considerations regarding use of biomass.</t>
  </si>
  <si>
    <t>Eletric boiler used primarily for other primary goals than backup and peak production (e.g. anxillary services). Typically connected at mid-high voltage.</t>
  </si>
  <si>
    <t>Electric resistance or electrode boiler. Incl. power supply connection and controls. Typically connected at mid (or low) voltage.</t>
  </si>
  <si>
    <t>High stranding risk, primarily due to risk of boundary conditions (electricity market changes).</t>
  </si>
  <si>
    <t>MEDIUM technical risk: maintenance accessible; pumps replaceable. Same policy risk considerations as single-family HIU.</t>
  </si>
  <si>
    <t>Well-proven technology, stil being developed on. Change of versions of meters (in new connections etc.) may apply, posing a stranding risk of compatability between versions.</t>
  </si>
  <si>
    <t>MEDIUM-HIGH technical risk: not overhauled; domestic environment. MEDIUM policy risk: individual HP competition.</t>
  </si>
  <si>
    <t>Compact delivery set connecting the DH network to a single-family house. Indirect connection incl. small Heat exchanger, thermostatic valve, heat meter connection and controls. In RAB only if the warmtebedrijf owns and maintains the HIU.</t>
  </si>
  <si>
    <t>Larger delivery set for multi-storey residential or commercial buildings. Indirect connection, incl. plate heat exchanger, pumps, thermostatic controls and heat meter. Better maintenance access than single-family. In RAB only if the warmtebedrijf owns and maintains the HIU.</t>
  </si>
  <si>
    <t>Collective riser and distribution pipework inside a (multi-unit) building, running between the central delivery connection at building entry and individual HIU connections at each apartment. In RAB only if the warmtebedrijf owns and has capitalised this infrastructure. Ownership varies significantly.</t>
  </si>
  <si>
    <t>The delivery boundary in Danish systems is outside or just inside the building, hence this is not a technology covered in ETC. However, the piping is the same as other and similar figures apply.</t>
  </si>
  <si>
    <t>Ultrasonic or mechanical heat meter at customer connection, owned and installed by the warmtebedrijf. Incl. flow sensor, temperature sensors and calculator. May be integrated in the HIU or be a separate unit (depending on ownership forms and delivery boundaries). In RAB only if the company owns the meters.</t>
  </si>
  <si>
    <t>Cross-reference I.1.1. Placement under II.c depends on ACM capitalisation policy.</t>
  </si>
  <si>
    <t>The technical design is broadly similar to electric boilers used for peak and backup heat production, and the unit may in practice also serve those purposes. The main differences are the grid connection level, typically higher voltage, and the operating profile, with rapid ramp-up, short-duration operation and participation in balancing services. Where the electric boiler is primarily installed for ancillary services, a shorter depreciation period is therefore appropriate, reflecting higher operational stress and greater exposure to market and regulatory changes.</t>
  </si>
  <si>
    <t>Municipal solid waste combustion with steam cycle and heat extraction. Incl. grate/boiler, flue gas treatment, turbine and heat exchanger.</t>
  </si>
  <si>
    <t>Biomass-fired hot water boiler (wood chips). Incl. furnace, heat exchanger, filtration, pumps and controls. Excludes common plant infrastructure.</t>
  </si>
  <si>
    <t>Use Component
Assessment
(if available)</t>
  </si>
  <si>
    <t>ETC Range
[yr]</t>
  </si>
  <si>
    <t>ETC 007 Ch. #203 (single family)</t>
  </si>
  <si>
    <t>ETC 007 Ch. #203 (apartment complex)</t>
  </si>
  <si>
    <t>ETC 0011 Ch. #141</t>
  </si>
  <si>
    <t>ETC 0011 Ch. #140</t>
  </si>
  <si>
    <t>Back flush system for course filtering</t>
  </si>
  <si>
    <t>Self-cleaning filtration system</t>
  </si>
  <si>
    <t>CIP-system for plate heat exchangers</t>
  </si>
  <si>
    <t>TEO - Surface Water Intake</t>
  </si>
  <si>
    <t>Water intake and outlet system (incl. diffusers and course filtering)</t>
  </si>
  <si>
    <t>PlanEnergi Engineering Judgement</t>
  </si>
  <si>
    <t>Water and Glycol Pipes (low temp. Ambient loops)</t>
  </si>
  <si>
    <t>Average weighted lifetime Heat Production Unit 1: Air Source Heat Pump (Commercial Type HP)</t>
  </si>
  <si>
    <t>Average weighted lifetime Heat Production Unit 2: Air Source Heat Pump (Industrial Type HP)</t>
  </si>
  <si>
    <t>Average weighted lifetime Heat Production Unit 3: Water/Water Heat Pump (Commercial Type HP)</t>
  </si>
  <si>
    <t>Average weighted lifetime Heat Production Unit 4: Water/Water Heat Pump (Industrial Type HP)</t>
  </si>
  <si>
    <t>Average weighted lifetime Heat Production Unit 5: Waste Heat - Indirect Utilization</t>
  </si>
  <si>
    <t>Average weighted lifetime Heat Production Unit 6: Waste Heat - Direct Utilization</t>
  </si>
  <si>
    <t>Heat Production Unit 7: Solar Heating Panels</t>
  </si>
  <si>
    <t>Average weighted lifetime Heat Production Unit 7: Solar Heating Panels</t>
  </si>
  <si>
    <t>Heat Production Unit 8: TEO - Surface Water Heat Source</t>
  </si>
  <si>
    <t>Average weighted lifetime Heat Production Unit 8: TEO - Surface Water Heat Source</t>
  </si>
  <si>
    <t>Heat Production Unit 9: TAO - Rinsed Sewage Water Heat Source</t>
  </si>
  <si>
    <t>Average weighted lifetime Heat Production Unit 9: TAO - Rinsed Sewage Water Heat Source</t>
  </si>
  <si>
    <t>Heat Production Unit 10: Gas Turbine Combined Cycle</t>
  </si>
  <si>
    <t>Average weighted lifetime Heat Production Unit 10: Gas Turbine Combined Cycle</t>
  </si>
  <si>
    <t>Heat Production Unit 11: Gas Engine</t>
  </si>
  <si>
    <t>Average weighted lifetime Heat Production Unit 11: Gas Engine</t>
  </si>
  <si>
    <t>Heat Production Unit 12: Electrical Boiler</t>
  </si>
  <si>
    <t>Average weighted lifetime Heat Production Unit 12: Electrical Boiler</t>
  </si>
  <si>
    <t>Heat Production Unit 13: Wood Chip Boiler</t>
  </si>
  <si>
    <t>Average weighted lifetime Heat Production Unit 13: Wood Chip Boiler</t>
  </si>
  <si>
    <t>Heat Production Unit 14: Wood Chip CHP (ORC)</t>
  </si>
  <si>
    <t>Average weighted lifetime Heat Production Unit 14: Wood Chip CHP (ORC)</t>
  </si>
  <si>
    <t>Heat Production Unit 15: Wood Pellet Boiler</t>
  </si>
  <si>
    <t>Average weighted lifetime Heat Production Unit 15: Wood Pellet Boiler</t>
  </si>
  <si>
    <t>Heat Production Unit 16: Waste Incineration CHP</t>
  </si>
  <si>
    <t>Average weighted lifetime Heat Production Unit 16: Waste Incineration CHP</t>
  </si>
  <si>
    <t>Heat exchangers are most critical component.
Slight political risk of changing water quality and environmental regulations.</t>
  </si>
  <si>
    <t>Little application in DK/ETC. 
Consolidated technology in NL.</t>
  </si>
  <si>
    <t>KWW-Katalog (based on ETC).</t>
  </si>
  <si>
    <t>KWW-Katalog (based on VDI Blatt 2067).</t>
  </si>
  <si>
    <t>25-28</t>
  </si>
  <si>
    <t>KWW-Katalog (German references).</t>
  </si>
  <si>
    <t>Technology Data Catalogue KEA BW (partly based on ETC)</t>
  </si>
  <si>
    <t>AfA-table "Energie- und Wasserwirtschaft"</t>
  </si>
  <si>
    <t>Economic
Lifetime
[yr]</t>
  </si>
  <si>
    <t>Economic Lifetime Germany</t>
  </si>
  <si>
    <t xml:space="preserve">           &gt;  Air/Water Heat Pump (A/W HP)</t>
  </si>
  <si>
    <t>Technical Lifetime
[yr]</t>
  </si>
  <si>
    <t>No specific ETC DH entry. Comparable to 07 Ch. #207 air-water HP. Technical life 20 yr per Ch.07.</t>
  </si>
  <si>
    <t>Heat exchanger system capturing thermal energy from treated waste water (effluent). Includes filters, plate/tube heat exchanger, civil intake works and connecting pipework.</t>
  </si>
  <si>
    <t>Heat exchanger system capturing thermal energy from surface water (river, lake or canal). Includes filters, plate/tube heat exchanger, civil intake works and connecting pipework.</t>
  </si>
  <si>
    <t>Large-scale hot water storage tank</t>
  </si>
  <si>
    <t>ETC 30 yr validated by Danish large-scale installations.</t>
  </si>
  <si>
    <t>Solar district heating - collector field</t>
  </si>
  <si>
    <t>PlanEnergi/BPC (Engineering judgement)</t>
  </si>
  <si>
    <t>ETC 008 Ch. #3.1-3.4</t>
  </si>
  <si>
    <t>BPC Estimate</t>
  </si>
  <si>
    <t>Energy Technology Catalogue</t>
  </si>
  <si>
    <t>Better maintenance access than single-family. ETC Ch.07 #203: 25yr central, 20-30yr range.</t>
  </si>
  <si>
    <t>ETC 25yr too high per field experience. ETC Ch.07 #203: 25yr central, 20-30yr range for DH substation/HIU.</t>
  </si>
  <si>
    <t>Asset Life Assessment DH companies  |  Two-Step Methodology: Technical Lifetime -&gt; Economic Lifetime</t>
  </si>
  <si>
    <t>Natural gas-fired hot water boiler. Incl. burner, heat exchanger vessel, controls and safety systems.</t>
  </si>
  <si>
    <t>Condensing economiser recovering latent heat from boiler or CHP flue gas. Incl. stainless heat exchanger, condensate handling and controls.</t>
  </si>
  <si>
    <t>Warmtewet collectief (Wcw) Art. 1.1 — Key definitions for Asset Assessment</t>
  </si>
  <si>
    <t>Could be plastic, which has longer life with low temps</t>
  </si>
  <si>
    <t>Internet research</t>
  </si>
  <si>
    <t>Could be technical obsolete in shorter time</t>
  </si>
  <si>
    <t>Technology Catalogue consider entire unit as one component</t>
  </si>
  <si>
    <t>Technology Catalogue. says 25 but seems too high (15 years more likely)</t>
  </si>
  <si>
    <t>Technology Catalogue says 25 but seems too high</t>
  </si>
  <si>
    <t>Component Assessment</t>
  </si>
  <si>
    <t>HIU - multi-storey / commercial (individuele afleverset, company-owned)</t>
  </si>
  <si>
    <t>HIU - single-family house (individuele afleverset, company-owned)</t>
  </si>
  <si>
    <t>Individual booster heat pump (5th gen DHC - building level)</t>
  </si>
  <si>
    <t>-</t>
  </si>
  <si>
    <t>Civil works - excavation, reinstatement and crossings</t>
  </si>
  <si>
    <t>Gas boiler - peak / backup</t>
  </si>
  <si>
    <t>Electric boiler - peak / backup</t>
  </si>
  <si>
    <t>Wood chip boiler - standalone production unit</t>
  </si>
  <si>
    <t>Component analysis (RAR prod. unit 1 - wood chip boiler): wtd avg = 26yr confirms ETC 25yr.</t>
  </si>
  <si>
    <t>Component analysis (RAR prod. unit 3 - wood chip CHP): wtd avg = 26yr confirms ETC 25yr. Same range for smaller scale (ORC).</t>
  </si>
  <si>
    <t>A/W HP - commercial type (&lt;=5 MW, factory unit)</t>
  </si>
  <si>
    <t>Standardised factory-assembled compression HP. All refrigerant components pre-assembled. Not overhauled - unit replaced at end of life.</t>
  </si>
  <si>
    <t>A/W HP - industrial type (&gt;5 MW)</t>
  </si>
  <si>
    <t>W/W HP - commercial type</t>
  </si>
  <si>
    <t>W/W HP - industrial type</t>
  </si>
  <si>
    <t>ATES / WKO - Aquifer Thermal Energy Storage</t>
  </si>
  <si>
    <t>Electric boiler - Ancillary services</t>
  </si>
  <si>
    <t>ETC Ch.07 #207 (air-water HP, single - closest comparable)</t>
  </si>
  <si>
    <t>Data input - component level</t>
  </si>
  <si>
    <t>Change standard parameters</t>
  </si>
  <si>
    <t>Lookup and datalists</t>
  </si>
  <si>
    <t>Technological asset list</t>
  </si>
  <si>
    <t>Read me: 
To edit the components of an asset category, either: a) override an existing component or b) override a "N/A"-blank
To add new components, which have not been pre-filled: Go to the overview list in the bottom of the page (Line 552).
This sheet is protected against editing (no password) in the lookup cells in columns D:E. If needed, remove the protection.</t>
  </si>
  <si>
    <t>Should be similar</t>
  </si>
  <si>
    <t>Probably a niche product in most countries</t>
  </si>
  <si>
    <t xml:space="preserve">      II.c.1  Consumer / End-User Installations (DH-owned)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</si>
</sst>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 &quot;yrs&quot;"/>
    <numFmt numFmtId="166" formatCode="_-* #,##0_-;\-* #,##0_-;_-* &quot;-&quot;??_-;_-@_-"/>
    <numFmt numFmtId="167" formatCode="0.0\ &quot;yrs&quot;"/>
    <numFmt numFmtId="168" formatCode="0\ \ &quot;yrs&quot;"/>
  </numFmts>
  <fonts count="62" x14ac:knownFonts="1">
    <font>
      <sz val="11"/>
      <color theme="1"/>
      <name val="Calibri"/>
      <family val="2"/>
      <scheme val="minor"/>
    </font>
    <font>
      <b/>
      <sz val="11"/>
      <color rgb="FFFFFFFF"/>
      <name val="Arial"/>
      <family val="2"/>
    </font>
    <font>
      <b/>
      <sz val="9"/>
      <color rgb="FF000000"/>
      <name val="Arial"/>
      <family val="2"/>
    </font>
    <font>
      <sz val="9"/>
      <color rgb="FF000000"/>
      <name val="Arial"/>
      <family val="2"/>
    </font>
    <font>
      <b/>
      <sz val="8"/>
      <color rgb="FF555555"/>
      <name val="Arial"/>
      <family val="2"/>
    </font>
    <font>
      <b/>
      <sz val="8"/>
      <color rgb="FF1A5276"/>
      <name val="Arial"/>
      <family val="2"/>
    </font>
    <font>
      <b/>
      <sz val="8"/>
      <color rgb="FF000000"/>
      <name val="Arial"/>
      <family val="2"/>
    </font>
    <font>
      <b/>
      <sz val="10"/>
      <color rgb="FFFFFFFF"/>
      <name val="Arial"/>
      <family val="2"/>
    </font>
    <font>
      <b/>
      <sz val="9"/>
      <color rgb="FF1A1A1A"/>
      <name val="Arial"/>
      <family val="2"/>
    </font>
    <font>
      <sz val="8"/>
      <color rgb="FF000000"/>
      <name val="Arial"/>
      <family val="2"/>
    </font>
    <font>
      <sz val="8"/>
      <color rgb="FF777777"/>
      <name val="Arial"/>
      <family val="2"/>
    </font>
    <font>
      <i/>
      <sz val="8"/>
      <color rgb="FF555555"/>
      <name val="Arial"/>
      <family val="2"/>
    </font>
    <font>
      <sz val="8"/>
      <color rgb="FFCCCCCC"/>
      <name val="Arial"/>
      <family val="2"/>
    </font>
    <font>
      <sz val="8"/>
      <color rgb="FF555555"/>
      <name val="Arial"/>
      <family val="2"/>
    </font>
    <font>
      <b/>
      <sz val="10"/>
      <color rgb="FF333333"/>
      <name val="Arial"/>
      <family val="2"/>
    </font>
    <font>
      <sz val="8"/>
      <color rgb="FF333333"/>
      <name val="Arial"/>
      <family val="2"/>
    </font>
    <font>
      <sz val="9"/>
      <color rgb="FFAAAAAA"/>
      <name val="Arial"/>
      <family val="2"/>
    </font>
    <font>
      <b/>
      <sz val="11"/>
      <color rgb="FF1A5276"/>
      <name val="Arial"/>
      <family val="2"/>
    </font>
    <font>
      <sz val="10"/>
      <color rgb="FF333333"/>
      <name val="Arial"/>
      <family val="2"/>
    </font>
    <font>
      <sz val="8"/>
      <color rgb="FF666666"/>
      <name val="Arial"/>
      <family val="2"/>
    </font>
    <font>
      <b/>
      <sz val="11"/>
      <color rgb="FF145A32"/>
      <name val="Arial"/>
      <family val="2"/>
    </font>
    <font>
      <b/>
      <i/>
      <sz val="8"/>
      <color rgb="FF2C3E50"/>
      <name val="Arial"/>
      <family val="2"/>
    </font>
    <font>
      <sz val="11"/>
      <color theme="1"/>
      <name val="Calibri"/>
      <family val="2"/>
      <scheme val="minor"/>
    </font>
    <font>
      <b/>
      <sz val="11"/>
      <color rgb="FFFFFFFF"/>
      <name val="Arial"/>
      <family val="2"/>
    </font>
    <font>
      <i/>
      <sz val="8"/>
      <color rgb="FF808080"/>
      <name val="Arial"/>
      <family val="2"/>
    </font>
    <font>
      <b/>
      <sz val="9"/>
      <color rgb="FFFFFFFF"/>
      <name val="Arial"/>
      <family val="2"/>
    </font>
    <font>
      <b/>
      <sz val="9"/>
      <color rgb="FF000000"/>
      <name val="Arial"/>
      <family val="2"/>
    </font>
    <font>
      <i/>
      <sz val="9"/>
      <color rgb="FF808080"/>
      <name val="Arial"/>
      <family val="2"/>
    </font>
    <font>
      <sz val="9"/>
      <color rgb="FF000000"/>
      <name val="Arial"/>
      <family val="2"/>
    </font>
    <font>
      <b/>
      <sz val="10"/>
      <color theme="0"/>
      <name val="Arial"/>
      <family val="2"/>
    </font>
    <font>
      <sz val="9"/>
      <color theme="0"/>
      <name val="Arial"/>
      <family val="2"/>
    </font>
    <font>
      <i/>
      <sz val="8"/>
      <color theme="0"/>
      <name val="Arial"/>
      <family val="2"/>
    </font>
    <font>
      <b/>
      <sz val="9"/>
      <color theme="0"/>
      <name val="Arial"/>
      <family val="2"/>
    </font>
    <font>
      <b/>
      <sz val="10"/>
      <color rgb="FF000000"/>
      <name val="Arial"/>
      <family val="2"/>
    </font>
    <font>
      <b/>
      <sz val="11"/>
      <color theme="1"/>
      <name val="Calibri"/>
      <family val="2"/>
    </font>
    <font>
      <sz val="9"/>
      <color theme="1"/>
      <name val="Arial"/>
      <family val="2"/>
    </font>
    <font>
      <b/>
      <sz val="9"/>
      <color theme="1"/>
      <name val="Arial"/>
      <family val="2"/>
    </font>
    <font>
      <sz val="11"/>
      <color rgb="FFFF0000"/>
      <name val="Calibri"/>
      <family val="2"/>
      <charset val="1"/>
    </font>
    <font>
      <sz val="8"/>
      <color rgb="FF333333"/>
      <name val="Arial"/>
      <family val="2"/>
    </font>
    <font>
      <b/>
      <sz val="12"/>
      <color rgb="FFFFFFFF"/>
      <name val="Arial"/>
      <family val="2"/>
    </font>
    <font>
      <b/>
      <sz val="9"/>
      <color rgb="FFFFFFFF"/>
      <name val="Arial"/>
      <family val="2"/>
    </font>
    <font>
      <b/>
      <sz val="9"/>
      <color rgb="FF1F3864"/>
      <name val="Arial"/>
      <family val="2"/>
    </font>
    <font>
      <sz val="8"/>
      <color rgb="FF595959"/>
      <name val="Arial"/>
      <family val="2"/>
    </font>
    <font>
      <b/>
      <sz val="9"/>
      <color rgb="FF375623"/>
      <name val="Arial"/>
      <family val="2"/>
    </font>
    <font>
      <b/>
      <sz val="9"/>
      <color rgb="FF1D6A39"/>
      <name val="Arial"/>
      <family val="2"/>
    </font>
    <font>
      <b/>
      <sz val="9"/>
      <color rgb="FF666666"/>
      <name val="Arial"/>
      <family val="2"/>
    </font>
    <font>
      <b/>
      <sz val="9"/>
      <color rgb="FF7F6000"/>
      <name val="Arial"/>
      <family val="2"/>
    </font>
    <font>
      <b/>
      <sz val="9"/>
      <color rgb="FF9C0006"/>
      <name val="Arial"/>
      <family val="2"/>
    </font>
    <font>
      <b/>
      <sz val="8"/>
      <color rgb="FF000000"/>
      <name val="Arial"/>
      <family val="2"/>
    </font>
    <font>
      <b/>
      <sz val="11"/>
      <color theme="1"/>
      <name val="Arial"/>
      <family val="2"/>
    </font>
    <font>
      <b/>
      <i/>
      <sz val="8"/>
      <color theme="0"/>
      <name val="Arial"/>
      <family val="2"/>
    </font>
    <font>
      <b/>
      <sz val="11"/>
      <color theme="1"/>
      <name val="Calibri"/>
      <family val="2"/>
      <scheme val="minor"/>
    </font>
    <font>
      <sz val="8"/>
      <color rgb="FF555555"/>
      <name val="Arial"/>
      <family val="2"/>
    </font>
    <font>
      <i/>
      <sz val="8"/>
      <color rgb="FF555555"/>
      <name val="Arial"/>
      <family val="2"/>
    </font>
    <font>
      <b/>
      <sz val="8"/>
      <color rgb="FF145A32"/>
      <name val="Arial"/>
      <family val="2"/>
    </font>
    <font>
      <sz val="10"/>
      <color theme="1"/>
      <name val="Calibri"/>
      <family val="2"/>
      <scheme val="minor"/>
    </font>
    <font>
      <b/>
      <sz val="8"/>
      <name val="Arial"/>
      <family val="2"/>
    </font>
    <font>
      <sz val="8"/>
      <name val="Arial"/>
      <family val="2"/>
    </font>
    <font>
      <b/>
      <sz val="11"/>
      <color rgb="FF000000"/>
      <name val="Calibri"/>
      <family val="2"/>
      <scheme val="minor"/>
    </font>
    <font>
      <sz val="10"/>
      <color indexed="81"/>
      <name val="Calibri"/>
      <family val="2"/>
      <scheme val="minor"/>
    </font>
    <font>
      <sz val="8"/>
      <name val="Arial"/>
    </font>
    <font>
      <sz val="10"/>
      <color rgb="FF808080"/>
      <name val="Arial"/>
      <family val="2"/>
    </font>
  </fonts>
  <fills count="48">
    <fill>
      <patternFill patternType="none"/>
    </fill>
    <fill>
      <patternFill patternType="gray125"/>
    </fill>
    <fill>
      <patternFill patternType="solid">
        <fgColor rgb="FFD6E4F0"/>
      </patternFill>
    </fill>
    <fill>
      <patternFill patternType="solid">
        <fgColor rgb="FFEBF5FB"/>
      </patternFill>
    </fill>
    <fill>
      <patternFill patternType="solid">
        <fgColor rgb="FFEAFAF1"/>
      </patternFill>
    </fill>
    <fill>
      <patternFill patternType="solid">
        <fgColor rgb="FFA9CCE3"/>
      </patternFill>
    </fill>
    <fill>
      <patternFill patternType="solid">
        <fgColor rgb="FFA9DFBA"/>
      </patternFill>
    </fill>
    <fill>
      <patternFill patternType="solid">
        <fgColor rgb="FFD1FFE2"/>
      </patternFill>
    </fill>
    <fill>
      <patternFill patternType="solid">
        <fgColor rgb="FFFAD7A0"/>
      </patternFill>
    </fill>
    <fill>
      <patternFill patternType="solid">
        <fgColor rgb="FF1F3864"/>
        <bgColor rgb="FF333333"/>
      </patternFill>
    </fill>
    <fill>
      <patternFill patternType="solid">
        <fgColor rgb="FFEEF3FB"/>
        <bgColor rgb="FFF2F2F2"/>
      </patternFill>
    </fill>
    <fill>
      <patternFill patternType="solid">
        <fgColor rgb="FF2E5FA3"/>
        <bgColor rgb="FF4472C4"/>
      </patternFill>
    </fill>
    <fill>
      <patternFill patternType="solid">
        <fgColor rgb="FFD9E2F3"/>
        <bgColor rgb="FFE2EFDA"/>
      </patternFill>
    </fill>
    <fill>
      <patternFill patternType="solid">
        <fgColor rgb="FFFFFFFF"/>
        <bgColor rgb="FFF2F2F2"/>
      </patternFill>
    </fill>
    <fill>
      <patternFill patternType="solid">
        <fgColor theme="4" tint="-0.249977111117893"/>
        <bgColor rgb="FFF2F2F2"/>
      </patternFill>
    </fill>
    <fill>
      <patternFill patternType="solid">
        <fgColor theme="3" tint="0.79998168889431442"/>
        <bgColor rgb="FFE2EFDA"/>
      </patternFill>
    </fill>
    <fill>
      <patternFill patternType="solid">
        <fgColor theme="3" tint="0.79998168889431442"/>
        <bgColor indexed="64"/>
      </patternFill>
    </fill>
    <fill>
      <patternFill patternType="solid">
        <fgColor theme="3" tint="0.79998168889431442"/>
        <bgColor rgb="FFF2F2F2"/>
      </patternFill>
    </fill>
    <fill>
      <patternFill patternType="solid">
        <fgColor theme="4" tint="-0.249977111117893"/>
        <bgColor rgb="FFE2EFDA"/>
      </patternFill>
    </fill>
    <fill>
      <patternFill patternType="solid">
        <fgColor theme="4" tint="-0.249977111117893"/>
        <bgColor indexed="64"/>
      </patternFill>
    </fill>
    <fill>
      <patternFill patternType="solid">
        <fgColor rgb="FFFF0000"/>
        <bgColor indexed="64"/>
      </patternFill>
    </fill>
    <fill>
      <patternFill patternType="solid">
        <fgColor theme="6" tint="0.79998168889431442"/>
        <bgColor indexed="64"/>
      </patternFill>
    </fill>
    <fill>
      <patternFill patternType="solid">
        <fgColor theme="0"/>
        <bgColor indexed="64"/>
      </patternFill>
    </fill>
    <fill>
      <patternFill patternType="solid">
        <fgColor rgb="FF1F3864"/>
      </patternFill>
    </fill>
    <fill>
      <patternFill patternType="solid">
        <fgColor rgb="FF2E75B6"/>
      </patternFill>
    </fill>
    <fill>
      <patternFill patternType="solid">
        <fgColor rgb="FFDAEEF3"/>
      </patternFill>
    </fill>
    <fill>
      <patternFill patternType="solid">
        <fgColor rgb="FFF2F2F2"/>
      </patternFill>
    </fill>
    <fill>
      <patternFill patternType="solid">
        <fgColor rgb="FFE2EFDA"/>
      </patternFill>
    </fill>
    <fill>
      <patternFill patternType="solid">
        <fgColor rgb="FFFFFFFF"/>
      </patternFill>
    </fill>
    <fill>
      <patternFill patternType="solid">
        <fgColor rgb="FFD5E8D4"/>
      </patternFill>
    </fill>
    <fill>
      <patternFill patternType="solid">
        <fgColor rgb="FFF0F0F0"/>
      </patternFill>
    </fill>
    <fill>
      <patternFill patternType="solid">
        <fgColor rgb="FFFFF2CC"/>
      </patternFill>
    </fill>
    <fill>
      <patternFill patternType="solid">
        <fgColor rgb="FFFFE0E0"/>
      </patternFill>
    </fill>
    <fill>
      <patternFill patternType="solid">
        <fgColor rgb="FFD9E2F3"/>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9" tint="0.79998168889431442"/>
        <bgColor rgb="FFF2F2F2"/>
      </patternFill>
    </fill>
    <fill>
      <patternFill patternType="solid">
        <fgColor theme="2" tint="-9.9978637043366805E-2"/>
        <bgColor indexed="64"/>
      </patternFill>
    </fill>
    <fill>
      <patternFill patternType="solid">
        <fgColor theme="2"/>
        <bgColor indexed="64"/>
      </patternFill>
    </fill>
    <fill>
      <patternFill patternType="solid">
        <fgColor rgb="FFD9EAF7"/>
        <bgColor indexed="64"/>
      </patternFill>
    </fill>
    <fill>
      <patternFill patternType="solid">
        <fgColor rgb="FF4A1942"/>
        <bgColor indexed="64"/>
      </patternFill>
    </fill>
    <fill>
      <patternFill patternType="solid">
        <fgColor rgb="FF1B4F72"/>
        <bgColor indexed="64"/>
      </patternFill>
    </fill>
    <fill>
      <patternFill patternType="solid">
        <fgColor rgb="FFC5A3C2"/>
        <bgColor indexed="64"/>
      </patternFill>
    </fill>
    <fill>
      <patternFill patternType="solid">
        <fgColor rgb="FF145A32"/>
        <bgColor indexed="64"/>
      </patternFill>
    </fill>
    <fill>
      <patternFill patternType="solid">
        <fgColor rgb="FFEAFAF1"/>
        <bgColor indexed="64"/>
      </patternFill>
    </fill>
    <fill>
      <patternFill patternType="solid">
        <fgColor rgb="FF7B3F00"/>
        <bgColor indexed="64"/>
      </patternFill>
    </fill>
    <fill>
      <patternFill patternType="solid">
        <fgColor rgb="FFFAD7A0"/>
        <bgColor indexed="64"/>
      </patternFill>
    </fill>
    <fill>
      <patternFill patternType="solid">
        <fgColor rgb="FF4D5656"/>
        <bgColor indexed="64"/>
      </patternFill>
    </fill>
  </fills>
  <borders count="96">
    <border>
      <left/>
      <right/>
      <top/>
      <bottom/>
      <diagonal/>
    </border>
    <border>
      <left style="thin">
        <color rgb="FFCCCCCC"/>
      </left>
      <right style="thin">
        <color rgb="FFCCCCCC"/>
      </right>
      <top style="thin">
        <color rgb="FFCCCCCC"/>
      </top>
      <bottom/>
      <diagonal/>
    </border>
    <border>
      <left style="medium">
        <color indexed="64"/>
      </left>
      <right style="thin">
        <color rgb="FFCCCCCC"/>
      </right>
      <top style="medium">
        <color indexed="64"/>
      </top>
      <bottom style="thin">
        <color rgb="FFCCCCCC"/>
      </bottom>
      <diagonal/>
    </border>
    <border>
      <left style="thin">
        <color rgb="FFCCCCCC"/>
      </left>
      <right/>
      <top style="medium">
        <color indexed="64"/>
      </top>
      <bottom style="thin">
        <color rgb="FFCCCCCC"/>
      </bottom>
      <diagonal/>
    </border>
    <border>
      <left style="thin">
        <color indexed="64"/>
      </left>
      <right/>
      <top style="medium">
        <color indexed="64"/>
      </top>
      <bottom style="thin">
        <color rgb="FFCCCCCC"/>
      </bottom>
      <diagonal/>
    </border>
    <border>
      <left/>
      <right style="thin">
        <color rgb="FFCCCCCC"/>
      </right>
      <top style="medium">
        <color indexed="64"/>
      </top>
      <bottom style="thin">
        <color rgb="FFCCCCCC"/>
      </bottom>
      <diagonal/>
    </border>
    <border>
      <left style="thin">
        <color rgb="FFCCCCCC"/>
      </left>
      <right style="thin">
        <color rgb="FFCCCCCC"/>
      </right>
      <top style="medium">
        <color indexed="64"/>
      </top>
      <bottom style="thin">
        <color rgb="FFCCCCCC"/>
      </bottom>
      <diagonal/>
    </border>
    <border>
      <left style="thin">
        <color rgb="FFCCCCCC"/>
      </left>
      <right style="medium">
        <color indexed="64"/>
      </right>
      <top style="thin">
        <color indexed="64"/>
      </top>
      <bottom style="thin">
        <color rgb="FFCCCCCC"/>
      </bottom>
      <diagonal/>
    </border>
    <border>
      <left style="medium">
        <color indexed="64"/>
      </left>
      <right/>
      <top/>
      <bottom/>
      <diagonal/>
    </border>
    <border>
      <left style="thin">
        <color rgb="FFCCCCCC"/>
      </left>
      <right/>
      <top style="thin">
        <color rgb="FFCCCCCC"/>
      </top>
      <bottom style="thin">
        <color rgb="FFCCCCCC"/>
      </bottom>
      <diagonal/>
    </border>
    <border>
      <left style="thin">
        <color indexed="64"/>
      </left>
      <right/>
      <top style="thin">
        <color rgb="FFCCCCCC"/>
      </top>
      <bottom style="thin">
        <color rgb="FFCCCCCC"/>
      </bottom>
      <diagonal/>
    </border>
    <border>
      <left style="thin">
        <color indexed="64"/>
      </left>
      <right style="thin">
        <color rgb="FFCCCCCC"/>
      </right>
      <top style="thin">
        <color rgb="FFCCCCCC"/>
      </top>
      <bottom style="thin">
        <color rgb="FFCCCCCC"/>
      </bottom>
      <diagonal/>
    </border>
    <border>
      <left style="thin">
        <color rgb="FFCCCCCC"/>
      </left>
      <right style="medium">
        <color indexed="64"/>
      </right>
      <top style="thin">
        <color rgb="FFCCCCCC"/>
      </top>
      <bottom style="thin">
        <color rgb="FFCCCCCC"/>
      </bottom>
      <diagonal/>
    </border>
    <border>
      <left style="medium">
        <color indexed="64"/>
      </left>
      <right style="thin">
        <color rgb="FFCCCCCC"/>
      </right>
      <top style="thin">
        <color rgb="FFCCCCCC"/>
      </top>
      <bottom style="thin">
        <color rgb="FFCCCCCC"/>
      </bottom>
      <diagonal/>
    </border>
    <border>
      <left style="thin">
        <color rgb="FFCCCCCC"/>
      </left>
      <right style="thin">
        <color rgb="FFCCCCCC"/>
      </right>
      <top/>
      <bottom/>
      <diagonal/>
    </border>
    <border>
      <left style="thin">
        <color rgb="FFCCCCCC"/>
      </left>
      <right/>
      <top/>
      <bottom/>
      <diagonal/>
    </border>
    <border>
      <left style="thin">
        <color rgb="FFCCCCCC"/>
      </left>
      <right style="medium">
        <color indexed="64"/>
      </right>
      <top/>
      <bottom/>
      <diagonal/>
    </border>
    <border>
      <left/>
      <right style="thin">
        <color rgb="FFCCCCCC"/>
      </right>
      <top/>
      <bottom/>
      <diagonal/>
    </border>
    <border>
      <left style="thin">
        <color indexed="64"/>
      </left>
      <right/>
      <top style="thin">
        <color indexed="64"/>
      </top>
      <bottom style="thin">
        <color rgb="FFCCCCCC"/>
      </bottom>
      <diagonal/>
    </border>
    <border>
      <left style="thin">
        <color indexed="64"/>
      </left>
      <right style="thin">
        <color rgb="FFCCCCCC"/>
      </right>
      <top style="thin">
        <color indexed="64"/>
      </top>
      <bottom style="thin">
        <color rgb="FFCCCCCC"/>
      </bottom>
      <diagonal/>
    </border>
    <border>
      <left style="thin">
        <color rgb="FFCCCCCC"/>
      </left>
      <right style="thin">
        <color rgb="FFCCCCCC"/>
      </right>
      <top style="thin">
        <color indexed="64"/>
      </top>
      <bottom style="thin">
        <color rgb="FFCCCCCC"/>
      </bottom>
      <diagonal/>
    </border>
    <border>
      <left style="thin">
        <color rgb="FFCCCCCC"/>
      </left>
      <right/>
      <top style="thin">
        <color indexed="64"/>
      </top>
      <bottom style="thin">
        <color rgb="FFCCCCCC"/>
      </bottom>
      <diagonal/>
    </border>
    <border>
      <left style="thin">
        <color indexed="64"/>
      </left>
      <right style="thin">
        <color indexed="64"/>
      </right>
      <top/>
      <bottom/>
      <diagonal/>
    </border>
    <border>
      <left style="thin">
        <color indexed="64"/>
      </left>
      <right/>
      <top style="thin">
        <color rgb="FFCCCCCC"/>
      </top>
      <bottom style="thin">
        <color indexed="64"/>
      </bottom>
      <diagonal/>
    </border>
    <border>
      <left style="thin">
        <color indexed="64"/>
      </left>
      <right style="thin">
        <color rgb="FFCCCCCC"/>
      </right>
      <top style="thin">
        <color rgb="FFCCCCCC"/>
      </top>
      <bottom/>
      <diagonal/>
    </border>
    <border>
      <left style="thin">
        <color rgb="FFCCCCCC"/>
      </left>
      <right/>
      <top style="thin">
        <color rgb="FFCCCCCC"/>
      </top>
      <bottom/>
      <diagonal/>
    </border>
    <border>
      <left style="thin">
        <color rgb="FFCCCCCC"/>
      </left>
      <right style="medium">
        <color indexed="64"/>
      </right>
      <top style="thin">
        <color rgb="FFCCCCCC"/>
      </top>
      <bottom/>
      <diagonal/>
    </border>
    <border>
      <left style="thin">
        <color indexed="64"/>
      </left>
      <right/>
      <top/>
      <bottom style="thin">
        <color indexed="64"/>
      </bottom>
      <diagonal/>
    </border>
    <border>
      <left style="medium">
        <color indexed="64"/>
      </left>
      <right style="thin">
        <color rgb="FFCCCCCC"/>
      </right>
      <top style="thin">
        <color rgb="FFCCCCCC"/>
      </top>
      <bottom/>
      <diagonal/>
    </border>
    <border>
      <left style="thin">
        <color rgb="FFCCCCCC"/>
      </left>
      <right style="thin">
        <color rgb="FFCCCCCC"/>
      </right>
      <top/>
      <bottom style="medium">
        <color indexed="64"/>
      </bottom>
      <diagonal/>
    </border>
    <border>
      <left style="thin">
        <color rgb="FFCCCCCC"/>
      </left>
      <right/>
      <top/>
      <bottom style="medium">
        <color indexed="64"/>
      </bottom>
      <diagonal/>
    </border>
    <border>
      <left style="thin">
        <color rgb="FFCCCCCC"/>
      </left>
      <right style="medium">
        <color indexed="64"/>
      </right>
      <top/>
      <bottom style="medium">
        <color indexed="64"/>
      </bottom>
      <diagonal/>
    </border>
    <border>
      <left style="thin">
        <color rgb="FFCCCCCC"/>
      </left>
      <right/>
      <top/>
      <bottom style="thin">
        <color rgb="FFCCCCCC"/>
      </bottom>
      <diagonal/>
    </border>
    <border>
      <left style="thin">
        <color rgb="FFCCCCCC"/>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rgb="FFCCCCCC"/>
      </right>
      <top/>
      <bottom style="thin">
        <color rgb="FFCCCCCC"/>
      </bottom>
      <diagonal/>
    </border>
    <border>
      <left style="thin">
        <color rgb="FFCCCCCC"/>
      </left>
      <right style="thin">
        <color rgb="FFCCCCCC"/>
      </right>
      <top/>
      <bottom style="thin">
        <color rgb="FFCCCCCC"/>
      </bottom>
      <diagonal/>
    </border>
    <border>
      <left style="thin">
        <color rgb="FFCCCCCC"/>
      </left>
      <right style="medium">
        <color indexed="64"/>
      </right>
      <top/>
      <bottom style="thin">
        <color rgb="FFCCCCCC"/>
      </bottom>
      <diagonal/>
    </border>
    <border>
      <left style="medium">
        <color indexed="64"/>
      </left>
      <right style="thin">
        <color rgb="FFCCCCCC"/>
      </right>
      <top/>
      <bottom/>
      <diagonal/>
    </border>
    <border>
      <left style="medium">
        <color indexed="64"/>
      </left>
      <right/>
      <top style="medium">
        <color indexed="64"/>
      </top>
      <bottom/>
      <diagonal/>
    </border>
    <border>
      <left/>
      <right/>
      <top style="medium">
        <color indexed="64"/>
      </top>
      <bottom/>
      <diagonal/>
    </border>
    <border>
      <left/>
      <right style="thin">
        <color rgb="FFCCCCCC"/>
      </right>
      <top style="medium">
        <color indexed="64"/>
      </top>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style="thin">
        <color rgb="FFCCCCCC"/>
      </right>
      <top style="medium">
        <color indexed="64"/>
      </top>
      <bottom style="medium">
        <color indexed="64"/>
      </bottom>
      <diagonal/>
    </border>
    <border>
      <left style="thin">
        <color rgb="FFCCCCCC"/>
      </left>
      <right style="thin">
        <color rgb="FFCCCCCC"/>
      </right>
      <top style="medium">
        <color indexed="64"/>
      </top>
      <bottom style="medium">
        <color indexed="64"/>
      </bottom>
      <diagonal/>
    </border>
    <border>
      <left style="thin">
        <color rgb="FFCCCCCC"/>
      </left>
      <right/>
      <top style="medium">
        <color indexed="64"/>
      </top>
      <bottom style="medium">
        <color indexed="64"/>
      </bottom>
      <diagonal/>
    </border>
    <border>
      <left style="thin">
        <color rgb="FFCCCCCC"/>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top style="thin">
        <color rgb="FFCCCCCC"/>
      </top>
      <bottom style="thin">
        <color rgb="FFCCCCCC"/>
      </bottom>
      <diagonal/>
    </border>
    <border>
      <left style="thin">
        <color rgb="FFCCCCCC"/>
      </left>
      <right style="thin">
        <color rgb="FFCCCCCC"/>
      </right>
      <top style="thin">
        <color rgb="FFCCCCCC"/>
      </top>
      <bottom style="medium">
        <color indexed="64"/>
      </bottom>
      <diagonal/>
    </border>
    <border>
      <left style="thin">
        <color rgb="FFCCCCCC"/>
      </left>
      <right/>
      <top style="thin">
        <color rgb="FFCCCCCC"/>
      </top>
      <bottom style="medium">
        <color indexed="64"/>
      </bottom>
      <diagonal/>
    </border>
    <border>
      <left style="thin">
        <color rgb="FFCCCCCC"/>
      </left>
      <right style="medium">
        <color indexed="64"/>
      </right>
      <top style="thin">
        <color rgb="FFCCCCCC"/>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rgb="FFCCCCCC"/>
      </left>
      <right/>
      <top style="thin">
        <color rgb="FFCCCCCC"/>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rgb="FFCCCCCC"/>
      </right>
      <top/>
      <bottom/>
      <diagonal/>
    </border>
    <border>
      <left style="thin">
        <color indexed="64"/>
      </left>
      <right style="thin">
        <color rgb="FFCCCCCC"/>
      </right>
      <top/>
      <bottom style="thin">
        <color indexed="64"/>
      </bottom>
      <diagonal/>
    </border>
    <border>
      <left style="thin">
        <color rgb="FFCCCCCC"/>
      </left>
      <right/>
      <top/>
      <bottom style="thin">
        <color indexed="64"/>
      </bottom>
      <diagonal/>
    </border>
    <border>
      <left/>
      <right/>
      <top style="thin">
        <color indexed="64"/>
      </top>
      <bottom style="thin">
        <color indexed="64"/>
      </bottom>
      <diagonal/>
    </border>
    <border>
      <left/>
      <right style="thin">
        <color rgb="FFCCCCCC"/>
      </right>
      <top style="thin">
        <color rgb="FFCCCCCC"/>
      </top>
      <bottom style="thin">
        <color rgb="FFCCCCCC"/>
      </bottom>
      <diagonal/>
    </border>
    <border>
      <left style="thin">
        <color indexed="64"/>
      </left>
      <right/>
      <top style="thin">
        <color indexed="64"/>
      </top>
      <bottom style="thin">
        <color indexed="64"/>
      </bottom>
      <diagonal/>
    </border>
    <border>
      <left style="thin">
        <color rgb="FFCCCCCC"/>
      </left>
      <right style="thin">
        <color rgb="FFCCCCCC"/>
      </right>
      <top style="thin">
        <color rgb="FFCCCCCC"/>
      </top>
      <bottom style="thin">
        <color rgb="FFCCCCCC"/>
      </bottom>
      <diagonal/>
    </border>
    <border>
      <left style="thin">
        <color rgb="FFCCCCCC"/>
      </left>
      <right style="thin">
        <color indexed="64"/>
      </right>
      <top style="thin">
        <color indexed="64"/>
      </top>
      <bottom style="thin">
        <color rgb="FFCCCCCC"/>
      </bottom>
      <diagonal/>
    </border>
    <border>
      <left style="thin">
        <color rgb="FFCCCCCC"/>
      </left>
      <right style="thin">
        <color indexed="64"/>
      </right>
      <top style="thin">
        <color rgb="FFCCCCCC"/>
      </top>
      <bottom style="thin">
        <color rgb="FFCCCCCC"/>
      </bottom>
      <diagonal/>
    </border>
    <border>
      <left style="thin">
        <color indexed="64"/>
      </left>
      <right/>
      <top style="thin">
        <color rgb="FFCCCCCC"/>
      </top>
      <bottom/>
      <diagonal/>
    </border>
    <border>
      <left style="thin">
        <color rgb="FFCCCCCC"/>
      </left>
      <right style="thin">
        <color indexed="64"/>
      </right>
      <top style="thin">
        <color rgb="FFCCCCCC"/>
      </top>
      <bottom/>
      <diagonal/>
    </border>
    <border>
      <left style="medium">
        <color indexed="64"/>
      </left>
      <right style="thin">
        <color rgb="FFCCCCCC"/>
      </right>
      <top style="medium">
        <color indexed="64"/>
      </top>
      <bottom style="medium">
        <color indexed="64"/>
      </bottom>
      <diagonal/>
    </border>
    <border>
      <left style="thin">
        <color rgb="FFCCCCCC"/>
      </left>
      <right style="medium">
        <color indexed="64"/>
      </right>
      <top style="medium">
        <color indexed="64"/>
      </top>
      <bottom style="thin">
        <color rgb="FFCCCCCC"/>
      </bottom>
      <diagonal/>
    </border>
    <border>
      <left style="medium">
        <color indexed="64"/>
      </left>
      <right style="thin">
        <color rgb="FFCCCCCC"/>
      </right>
      <top style="thin">
        <color rgb="FFCCCCCC"/>
      </top>
      <bottom style="medium">
        <color indexed="64"/>
      </bottom>
      <diagonal/>
    </border>
    <border>
      <left style="thin">
        <color indexed="64"/>
      </left>
      <right style="thin">
        <color rgb="FFCCCCCC"/>
      </right>
      <top/>
      <bottom style="medium">
        <color indexed="64"/>
      </bottom>
      <diagonal/>
    </border>
    <border>
      <left style="thin">
        <color indexed="64"/>
      </left>
      <right style="thin">
        <color rgb="FFCCCCCC"/>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rgb="FFCCCCCC"/>
      </top>
      <bottom/>
      <diagonal/>
    </border>
    <border>
      <left/>
      <right/>
      <top/>
      <bottom style="thin">
        <color rgb="FFCCCCCC"/>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164" fontId="22" fillId="0" borderId="0" applyFont="0" applyFill="0" applyBorder="0" applyAlignment="0" applyProtection="0"/>
    <xf numFmtId="9" fontId="22" fillId="0" borderId="0" applyFont="0" applyFill="0" applyBorder="0" applyAlignment="0" applyProtection="0"/>
  </cellStyleXfs>
  <cellXfs count="405">
    <xf numFmtId="0" fontId="0" fillId="0" borderId="0" xfId="0"/>
    <xf numFmtId="0" fontId="40" fillId="24" borderId="69" xfId="0" applyFont="1" applyFill="1" applyBorder="1" applyAlignment="1">
      <alignment horizontal="center" vertical="center" wrapText="1"/>
    </xf>
    <xf numFmtId="0" fontId="41" fillId="26" borderId="69" xfId="0" applyFont="1" applyFill="1" applyBorder="1" applyAlignment="1">
      <alignment horizontal="left" vertical="top" wrapText="1"/>
    </xf>
    <xf numFmtId="0" fontId="42" fillId="26" borderId="69" xfId="0" applyFont="1" applyFill="1" applyBorder="1" applyAlignment="1">
      <alignment horizontal="left" vertical="top" wrapText="1"/>
    </xf>
    <xf numFmtId="0" fontId="43" fillId="27" borderId="69" xfId="0" applyFont="1" applyFill="1" applyBorder="1" applyAlignment="1">
      <alignment horizontal="center" vertical="center" wrapText="1"/>
    </xf>
    <xf numFmtId="0" fontId="41" fillId="28" borderId="69" xfId="0" applyFont="1" applyFill="1" applyBorder="1" applyAlignment="1">
      <alignment horizontal="left" vertical="top" wrapText="1"/>
    </xf>
    <xf numFmtId="0" fontId="42" fillId="28" borderId="69" xfId="0" applyFont="1" applyFill="1" applyBorder="1" applyAlignment="1">
      <alignment horizontal="left" vertical="top" wrapText="1"/>
    </xf>
    <xf numFmtId="0" fontId="44" fillId="29" borderId="69" xfId="0" applyFont="1" applyFill="1" applyBorder="1" applyAlignment="1">
      <alignment horizontal="center" vertical="center" wrapText="1"/>
    </xf>
    <xf numFmtId="0" fontId="45" fillId="30" borderId="69" xfId="0" applyFont="1" applyFill="1" applyBorder="1" applyAlignment="1">
      <alignment horizontal="center" vertical="center" wrapText="1"/>
    </xf>
    <xf numFmtId="0" fontId="46" fillId="31" borderId="69" xfId="0" applyFont="1" applyFill="1" applyBorder="1" applyAlignment="1">
      <alignment horizontal="center" vertical="center" wrapText="1"/>
    </xf>
    <xf numFmtId="0" fontId="47" fillId="32" borderId="69" xfId="0" applyFont="1" applyFill="1" applyBorder="1" applyAlignment="1">
      <alignment horizontal="center" vertical="center" wrapText="1"/>
    </xf>
    <xf numFmtId="0" fontId="15" fillId="4" borderId="69" xfId="0" applyFont="1" applyFill="1" applyBorder="1" applyAlignment="1">
      <alignment horizontal="left" vertical="center" wrapText="1"/>
    </xf>
    <xf numFmtId="0" fontId="0" fillId="0" borderId="0" xfId="0" applyProtection="1">
      <protection locked="0"/>
    </xf>
    <xf numFmtId="0" fontId="25" fillId="11" borderId="69" xfId="0" applyFont="1" applyFill="1" applyBorder="1" applyAlignment="1" applyProtection="1">
      <alignment horizontal="center" vertical="center"/>
      <protection locked="0"/>
    </xf>
    <xf numFmtId="0" fontId="25" fillId="11" borderId="69" xfId="0" applyFont="1" applyFill="1" applyBorder="1" applyAlignment="1" applyProtection="1">
      <alignment horizontal="center" vertical="center" wrapText="1"/>
      <protection locked="0"/>
    </xf>
    <xf numFmtId="0" fontId="49" fillId="16" borderId="69" xfId="0" applyFont="1" applyFill="1" applyBorder="1" applyAlignment="1" applyProtection="1">
      <alignment wrapText="1"/>
      <protection locked="0"/>
    </xf>
    <xf numFmtId="0" fontId="28" fillId="12" borderId="69" xfId="0" applyFont="1" applyFill="1" applyBorder="1" applyAlignment="1" applyProtection="1">
      <alignment horizontal="left" vertical="center"/>
      <protection locked="0"/>
    </xf>
    <xf numFmtId="0" fontId="24" fillId="12" borderId="69" xfId="0" applyFont="1" applyFill="1" applyBorder="1" applyAlignment="1" applyProtection="1">
      <alignment horizontal="left" vertical="center" wrapText="1"/>
      <protection locked="0"/>
    </xf>
    <xf numFmtId="0" fontId="28" fillId="10" borderId="69" xfId="0" applyFont="1" applyFill="1" applyBorder="1" applyAlignment="1" applyProtection="1">
      <alignment horizontal="left" vertical="center" wrapText="1"/>
      <protection locked="0"/>
    </xf>
    <xf numFmtId="0" fontId="28" fillId="10" borderId="69" xfId="0" applyFont="1" applyFill="1" applyBorder="1" applyAlignment="1" applyProtection="1">
      <alignment horizontal="left" vertical="center"/>
      <protection locked="0"/>
    </xf>
    <xf numFmtId="0" fontId="24" fillId="10" borderId="69" xfId="0" applyFont="1" applyFill="1" applyBorder="1" applyAlignment="1" applyProtection="1">
      <alignment horizontal="left" vertical="center" wrapText="1"/>
      <protection locked="0"/>
    </xf>
    <xf numFmtId="0" fontId="28" fillId="13" borderId="69" xfId="0" applyFont="1" applyFill="1" applyBorder="1" applyAlignment="1" applyProtection="1">
      <alignment horizontal="left" vertical="center" wrapText="1"/>
      <protection locked="0"/>
    </xf>
    <xf numFmtId="0" fontId="28" fillId="13" borderId="69" xfId="0" applyFont="1" applyFill="1" applyBorder="1" applyAlignment="1" applyProtection="1">
      <alignment horizontal="left" vertical="center"/>
      <protection locked="0"/>
    </xf>
    <xf numFmtId="0" fontId="24" fillId="13" borderId="69" xfId="0" applyFont="1" applyFill="1" applyBorder="1" applyAlignment="1" applyProtection="1">
      <alignment horizontal="left" vertical="center" wrapText="1"/>
      <protection locked="0"/>
    </xf>
    <xf numFmtId="0" fontId="0" fillId="0" borderId="1" xfId="0" applyBorder="1" applyProtection="1">
      <protection locked="0"/>
    </xf>
    <xf numFmtId="0" fontId="29" fillId="14" borderId="4" xfId="0" applyFont="1" applyFill="1" applyBorder="1" applyAlignment="1" applyProtection="1">
      <alignment vertical="center"/>
      <protection locked="0"/>
    </xf>
    <xf numFmtId="0" fontId="29" fillId="14" borderId="5" xfId="0" applyFont="1" applyFill="1" applyBorder="1" applyAlignment="1" applyProtection="1">
      <alignment horizontal="center" vertical="center"/>
      <protection locked="0"/>
    </xf>
    <xf numFmtId="0" fontId="30" fillId="14" borderId="6" xfId="0" applyFont="1" applyFill="1" applyBorder="1" applyAlignment="1" applyProtection="1">
      <alignment horizontal="center" vertical="center" wrapText="1"/>
      <protection locked="0"/>
    </xf>
    <xf numFmtId="0" fontId="30" fillId="14" borderId="3" xfId="0" applyFont="1" applyFill="1" applyBorder="1" applyAlignment="1" applyProtection="1">
      <alignment horizontal="center" vertical="center" wrapText="1"/>
      <protection locked="0"/>
    </xf>
    <xf numFmtId="0" fontId="31" fillId="14" borderId="7" xfId="0" applyFont="1" applyFill="1" applyBorder="1" applyAlignment="1" applyProtection="1">
      <alignment horizontal="left" vertical="center" wrapText="1"/>
      <protection locked="0"/>
    </xf>
    <xf numFmtId="0" fontId="0" fillId="0" borderId="8" xfId="0" applyBorder="1" applyProtection="1">
      <protection locked="0"/>
    </xf>
    <xf numFmtId="0" fontId="27" fillId="0" borderId="9" xfId="0" applyFont="1" applyBorder="1" applyAlignment="1" applyProtection="1">
      <alignment horizontal="left" vertical="center"/>
      <protection locked="0"/>
    </xf>
    <xf numFmtId="0" fontId="26" fillId="15" borderId="10" xfId="0" applyFont="1" applyFill="1" applyBorder="1" applyAlignment="1" applyProtection="1">
      <alignment horizontal="left" vertical="center"/>
      <protection locked="0"/>
    </xf>
    <xf numFmtId="0" fontId="28" fillId="16" borderId="11" xfId="0" applyFont="1" applyFill="1" applyBorder="1" applyAlignment="1" applyProtection="1">
      <alignment horizontal="left" vertical="center"/>
      <protection locked="0"/>
    </xf>
    <xf numFmtId="165" fontId="28" fillId="15" borderId="69" xfId="0" applyNumberFormat="1" applyFont="1" applyFill="1" applyBorder="1" applyAlignment="1" applyProtection="1">
      <alignment horizontal="center" vertical="center"/>
      <protection locked="0"/>
    </xf>
    <xf numFmtId="166" fontId="28" fillId="17" borderId="9" xfId="1" applyNumberFormat="1" applyFont="1" applyFill="1" applyBorder="1" applyAlignment="1" applyProtection="1">
      <alignment horizontal="center" vertical="center"/>
      <protection locked="0"/>
    </xf>
    <xf numFmtId="166" fontId="28" fillId="15" borderId="9" xfId="0" applyNumberFormat="1" applyFont="1" applyFill="1" applyBorder="1" applyAlignment="1" applyProtection="1">
      <alignment horizontal="center" vertical="center"/>
      <protection locked="0"/>
    </xf>
    <xf numFmtId="9" fontId="28" fillId="15" borderId="9" xfId="2" applyFont="1" applyFill="1" applyBorder="1" applyAlignment="1" applyProtection="1">
      <alignment horizontal="center" vertical="center"/>
      <protection locked="0"/>
    </xf>
    <xf numFmtId="0" fontId="24" fillId="15" borderId="12" xfId="0" applyFont="1" applyFill="1" applyBorder="1" applyAlignment="1" applyProtection="1">
      <alignment horizontal="left" vertical="center" wrapText="1"/>
      <protection locked="0"/>
    </xf>
    <xf numFmtId="0" fontId="32" fillId="19" borderId="45" xfId="0" applyFont="1" applyFill="1" applyBorder="1" applyAlignment="1" applyProtection="1">
      <alignment horizontal="left" vertical="center"/>
      <protection locked="0"/>
    </xf>
    <xf numFmtId="167" fontId="32" fillId="14" borderId="46" xfId="0" applyNumberFormat="1" applyFont="1" applyFill="1" applyBorder="1" applyAlignment="1" applyProtection="1">
      <alignment horizontal="center" vertical="center"/>
      <protection locked="0"/>
    </xf>
    <xf numFmtId="165" fontId="30" fillId="18" borderId="47" xfId="0" applyNumberFormat="1" applyFont="1" applyFill="1" applyBorder="1" applyAlignment="1" applyProtection="1">
      <alignment horizontal="left" vertical="center"/>
      <protection locked="0"/>
    </xf>
    <xf numFmtId="0" fontId="30" fillId="14" borderId="48" xfId="0" applyFont="1" applyFill="1" applyBorder="1" applyAlignment="1" applyProtection="1">
      <alignment horizontal="left" vertical="center"/>
      <protection locked="0"/>
    </xf>
    <xf numFmtId="0" fontId="31" fillId="14" borderId="49" xfId="0" applyFont="1" applyFill="1" applyBorder="1" applyAlignment="1" applyProtection="1">
      <alignment horizontal="left" vertical="center" wrapText="1"/>
      <protection locked="0"/>
    </xf>
    <xf numFmtId="0" fontId="26" fillId="0" borderId="10" xfId="0" applyFont="1" applyBorder="1" applyAlignment="1" applyProtection="1">
      <alignment horizontal="left" vertical="center"/>
      <protection locked="0"/>
    </xf>
    <xf numFmtId="0" fontId="28" fillId="0" borderId="11" xfId="0" applyFont="1" applyBorder="1" applyAlignment="1" applyProtection="1">
      <alignment horizontal="left" vertical="center"/>
      <protection locked="0"/>
    </xf>
    <xf numFmtId="165" fontId="28" fillId="0" borderId="69" xfId="0" applyNumberFormat="1" applyFont="1" applyBorder="1" applyAlignment="1" applyProtection="1">
      <alignment horizontal="center" vertical="center"/>
      <protection locked="0"/>
    </xf>
    <xf numFmtId="166" fontId="28" fillId="0" borderId="9" xfId="1" applyNumberFormat="1" applyFont="1" applyFill="1" applyBorder="1" applyAlignment="1" applyProtection="1">
      <alignment horizontal="center" vertical="center"/>
      <protection locked="0"/>
    </xf>
    <xf numFmtId="166" fontId="28" fillId="0" borderId="9" xfId="0" applyNumberFormat="1" applyFont="1" applyBorder="1" applyAlignment="1" applyProtection="1">
      <alignment horizontal="center" vertical="center"/>
      <protection locked="0"/>
    </xf>
    <xf numFmtId="9" fontId="28" fillId="0" borderId="9" xfId="2" applyFont="1" applyFill="1" applyBorder="1" applyAlignment="1" applyProtection="1">
      <alignment horizontal="center" vertical="center"/>
      <protection locked="0"/>
    </xf>
    <xf numFmtId="0" fontId="24" fillId="0" borderId="12" xfId="0" applyFont="1" applyBorder="1" applyAlignment="1" applyProtection="1">
      <alignment horizontal="left" vertical="center" wrapText="1"/>
      <protection locked="0"/>
    </xf>
    <xf numFmtId="0" fontId="26" fillId="17" borderId="10" xfId="0" applyFont="1" applyFill="1" applyBorder="1" applyAlignment="1" applyProtection="1">
      <alignment horizontal="left" vertical="center"/>
      <protection locked="0"/>
    </xf>
    <xf numFmtId="0" fontId="24" fillId="17" borderId="12" xfId="0" applyFont="1" applyFill="1" applyBorder="1" applyAlignment="1" applyProtection="1">
      <alignment horizontal="left" vertical="center" wrapText="1"/>
      <protection locked="0"/>
    </xf>
    <xf numFmtId="0" fontId="28" fillId="13" borderId="13" xfId="0" applyFont="1" applyFill="1" applyBorder="1" applyAlignment="1" applyProtection="1">
      <alignment horizontal="left" vertical="center" wrapText="1"/>
      <protection locked="0"/>
    </xf>
    <xf numFmtId="0" fontId="26" fillId="13" borderId="14" xfId="0" applyFont="1" applyFill="1" applyBorder="1" applyAlignment="1" applyProtection="1">
      <alignment horizontal="left" vertical="center"/>
      <protection locked="0"/>
    </xf>
    <xf numFmtId="0" fontId="28" fillId="13" borderId="14" xfId="0" applyFont="1" applyFill="1" applyBorder="1" applyAlignment="1" applyProtection="1">
      <alignment horizontal="left" vertical="center"/>
      <protection locked="0"/>
    </xf>
    <xf numFmtId="0" fontId="28" fillId="13" borderId="15" xfId="0" applyFont="1" applyFill="1" applyBorder="1" applyAlignment="1" applyProtection="1">
      <alignment horizontal="left" vertical="center"/>
      <protection locked="0"/>
    </xf>
    <xf numFmtId="0" fontId="24" fillId="13" borderId="16" xfId="0" applyFont="1" applyFill="1" applyBorder="1" applyAlignment="1" applyProtection="1">
      <alignment horizontal="left" vertical="center" wrapText="1"/>
      <protection locked="0"/>
    </xf>
    <xf numFmtId="0" fontId="26" fillId="13" borderId="0" xfId="0" applyFont="1" applyFill="1" applyAlignment="1" applyProtection="1">
      <alignment horizontal="left" vertical="center"/>
      <protection locked="0"/>
    </xf>
    <xf numFmtId="0" fontId="28" fillId="13" borderId="17" xfId="0" applyFont="1" applyFill="1" applyBorder="1" applyAlignment="1" applyProtection="1">
      <alignment horizontal="left" vertical="center"/>
      <protection locked="0"/>
    </xf>
    <xf numFmtId="0" fontId="26" fillId="17" borderId="72" xfId="0" applyFont="1" applyFill="1" applyBorder="1" applyAlignment="1" applyProtection="1">
      <alignment horizontal="left" vertical="center"/>
      <protection locked="0"/>
    </xf>
    <xf numFmtId="0" fontId="28" fillId="16" borderId="24" xfId="0" applyFont="1" applyFill="1" applyBorder="1" applyAlignment="1" applyProtection="1">
      <alignment horizontal="left" vertical="center"/>
      <protection locked="0"/>
    </xf>
    <xf numFmtId="165" fontId="28" fillId="15" borderId="1" xfId="0" applyNumberFormat="1" applyFont="1" applyFill="1" applyBorder="1" applyAlignment="1" applyProtection="1">
      <alignment horizontal="center" vertical="center"/>
      <protection locked="0"/>
    </xf>
    <xf numFmtId="166" fontId="28" fillId="17" borderId="25" xfId="1" applyNumberFormat="1" applyFont="1" applyFill="1" applyBorder="1" applyAlignment="1" applyProtection="1">
      <alignment horizontal="center" vertical="center"/>
      <protection locked="0"/>
    </xf>
    <xf numFmtId="166" fontId="28" fillId="15" borderId="25" xfId="0" applyNumberFormat="1" applyFont="1" applyFill="1" applyBorder="1" applyAlignment="1" applyProtection="1">
      <alignment horizontal="center" vertical="center"/>
      <protection locked="0"/>
    </xf>
    <xf numFmtId="9" fontId="28" fillId="15" borderId="25" xfId="2" applyFont="1" applyFill="1" applyBorder="1" applyAlignment="1" applyProtection="1">
      <alignment horizontal="center" vertical="center"/>
      <protection locked="0"/>
    </xf>
    <xf numFmtId="0" fontId="24" fillId="17" borderId="26" xfId="0" applyFont="1" applyFill="1" applyBorder="1" applyAlignment="1" applyProtection="1">
      <alignment horizontal="left" vertical="center" wrapText="1"/>
      <protection locked="0"/>
    </xf>
    <xf numFmtId="0" fontId="29" fillId="14" borderId="18" xfId="0" applyFont="1" applyFill="1" applyBorder="1" applyAlignment="1" applyProtection="1">
      <alignment horizontal="left" vertical="center"/>
      <protection locked="0"/>
    </xf>
    <xf numFmtId="0" fontId="29" fillId="14" borderId="19" xfId="0" applyFont="1" applyFill="1" applyBorder="1" applyAlignment="1" applyProtection="1">
      <alignment horizontal="center" vertical="center" wrapText="1"/>
      <protection locked="0"/>
    </xf>
    <xf numFmtId="0" fontId="30" fillId="14" borderId="20" xfId="0" applyFont="1" applyFill="1" applyBorder="1" applyAlignment="1" applyProtection="1">
      <alignment horizontal="center" vertical="center" wrapText="1"/>
      <protection locked="0"/>
    </xf>
    <xf numFmtId="0" fontId="30" fillId="14" borderId="21" xfId="0" applyFont="1" applyFill="1" applyBorder="1" applyAlignment="1" applyProtection="1">
      <alignment horizontal="center" vertical="center" wrapText="1"/>
      <protection locked="0"/>
    </xf>
    <xf numFmtId="0" fontId="28" fillId="17" borderId="10" xfId="0" applyFont="1" applyFill="1" applyBorder="1" applyAlignment="1" applyProtection="1">
      <alignment horizontal="left" vertical="center"/>
      <protection locked="0"/>
    </xf>
    <xf numFmtId="0" fontId="28" fillId="17" borderId="11" xfId="0" applyFont="1" applyFill="1" applyBorder="1" applyAlignment="1" applyProtection="1">
      <alignment horizontal="center" vertical="center"/>
      <protection locked="0"/>
    </xf>
    <xf numFmtId="165" fontId="28" fillId="15" borderId="38" xfId="0" applyNumberFormat="1" applyFont="1" applyFill="1" applyBorder="1" applyAlignment="1" applyProtection="1">
      <alignment horizontal="center" vertical="center"/>
      <protection locked="0"/>
    </xf>
    <xf numFmtId="165" fontId="28" fillId="17" borderId="69" xfId="0" applyNumberFormat="1" applyFont="1" applyFill="1" applyBorder="1" applyAlignment="1" applyProtection="1">
      <alignment horizontal="center" vertical="center"/>
      <protection locked="0"/>
    </xf>
    <xf numFmtId="166" fontId="28" fillId="17" borderId="9" xfId="1" applyNumberFormat="1" applyFont="1" applyFill="1" applyBorder="1" applyAlignment="1" applyProtection="1">
      <alignment horizontal="left" vertical="center"/>
      <protection locked="0"/>
    </xf>
    <xf numFmtId="9" fontId="28" fillId="17" borderId="9" xfId="2" applyFont="1" applyFill="1" applyBorder="1" applyAlignment="1" applyProtection="1">
      <alignment horizontal="center" vertical="center"/>
      <protection locked="0"/>
    </xf>
    <xf numFmtId="0" fontId="28" fillId="16" borderId="22" xfId="0" applyFont="1" applyFill="1" applyBorder="1" applyAlignment="1" applyProtection="1">
      <alignment horizontal="left" vertical="center"/>
      <protection locked="0"/>
    </xf>
    <xf numFmtId="0" fontId="28" fillId="16" borderId="10" xfId="0" applyFont="1" applyFill="1" applyBorder="1" applyAlignment="1" applyProtection="1">
      <alignment horizontal="left" vertical="center"/>
      <protection locked="0"/>
    </xf>
    <xf numFmtId="166" fontId="24" fillId="17" borderId="12" xfId="0" applyNumberFormat="1" applyFont="1" applyFill="1" applyBorder="1" applyAlignment="1" applyProtection="1">
      <alignment horizontal="left" vertical="center" wrapText="1"/>
      <protection locked="0"/>
    </xf>
    <xf numFmtId="0" fontId="28" fillId="17" borderId="24" xfId="0" applyFont="1" applyFill="1" applyBorder="1" applyAlignment="1" applyProtection="1">
      <alignment horizontal="center" vertical="center"/>
      <protection locked="0"/>
    </xf>
    <xf numFmtId="165" fontId="28" fillId="17" borderId="1" xfId="0" applyNumberFormat="1" applyFont="1" applyFill="1" applyBorder="1" applyAlignment="1" applyProtection="1">
      <alignment horizontal="center" vertical="center"/>
      <protection locked="0"/>
    </xf>
    <xf numFmtId="166" fontId="28" fillId="17" borderId="25" xfId="1" applyNumberFormat="1" applyFont="1" applyFill="1" applyBorder="1" applyAlignment="1" applyProtection="1">
      <alignment horizontal="left" vertical="center"/>
      <protection locked="0"/>
    </xf>
    <xf numFmtId="9" fontId="0" fillId="0" borderId="0" xfId="0" applyNumberFormat="1" applyProtection="1">
      <protection locked="0"/>
    </xf>
    <xf numFmtId="0" fontId="28" fillId="17" borderId="63" xfId="0" applyFont="1" applyFill="1" applyBorder="1" applyAlignment="1" applyProtection="1">
      <alignment horizontal="center" vertical="center"/>
      <protection locked="0"/>
    </xf>
    <xf numFmtId="165" fontId="28" fillId="15" borderId="14" xfId="0" applyNumberFormat="1" applyFont="1" applyFill="1" applyBorder="1" applyAlignment="1" applyProtection="1">
      <alignment horizontal="center" vertical="center"/>
      <protection locked="0"/>
    </xf>
    <xf numFmtId="165" fontId="28" fillId="17" borderId="14" xfId="0" applyNumberFormat="1" applyFont="1" applyFill="1" applyBorder="1" applyAlignment="1" applyProtection="1">
      <alignment horizontal="center" vertical="center"/>
      <protection locked="0"/>
    </xf>
    <xf numFmtId="166" fontId="28" fillId="17" borderId="15" xfId="1" applyNumberFormat="1" applyFont="1" applyFill="1" applyBorder="1" applyAlignment="1" applyProtection="1">
      <alignment horizontal="left" vertical="center"/>
      <protection locked="0"/>
    </xf>
    <xf numFmtId="0" fontId="24" fillId="17" borderId="16" xfId="0" applyFont="1" applyFill="1" applyBorder="1" applyAlignment="1" applyProtection="1">
      <alignment horizontal="left" vertical="center" wrapText="1"/>
      <protection locked="0"/>
    </xf>
    <xf numFmtId="0" fontId="28" fillId="16" borderId="23" xfId="0" applyFont="1" applyFill="1" applyBorder="1" applyAlignment="1" applyProtection="1">
      <alignment horizontal="left" vertical="center"/>
      <protection locked="0"/>
    </xf>
    <xf numFmtId="0" fontId="31" fillId="14" borderId="70" xfId="0" applyFont="1" applyFill="1" applyBorder="1" applyAlignment="1" applyProtection="1">
      <alignment horizontal="left" vertical="center" wrapText="1"/>
      <protection locked="0"/>
    </xf>
    <xf numFmtId="0" fontId="24" fillId="17" borderId="71" xfId="0" applyFont="1" applyFill="1" applyBorder="1" applyAlignment="1" applyProtection="1">
      <alignment horizontal="left" vertical="center" wrapText="1"/>
      <protection locked="0"/>
    </xf>
    <xf numFmtId="0" fontId="28" fillId="17" borderId="11" xfId="0" applyFont="1" applyFill="1" applyBorder="1" applyAlignment="1" applyProtection="1">
      <alignment horizontal="center" vertical="center" wrapText="1"/>
      <protection locked="0"/>
    </xf>
    <xf numFmtId="0" fontId="0" fillId="16" borderId="59" xfId="0" applyFill="1" applyBorder="1" applyProtection="1">
      <protection locked="0"/>
    </xf>
    <xf numFmtId="0" fontId="28" fillId="16" borderId="72" xfId="0" applyFont="1" applyFill="1" applyBorder="1" applyAlignment="1" applyProtection="1">
      <alignment horizontal="left" vertical="center"/>
      <protection locked="0"/>
    </xf>
    <xf numFmtId="9" fontId="28" fillId="17" borderId="25" xfId="2" applyFont="1" applyFill="1" applyBorder="1" applyAlignment="1" applyProtection="1">
      <alignment horizontal="center" vertical="center"/>
      <protection locked="0"/>
    </xf>
    <xf numFmtId="0" fontId="24" fillId="17" borderId="73" xfId="0" applyFont="1" applyFill="1" applyBorder="1" applyAlignment="1" applyProtection="1">
      <alignment horizontal="left" vertical="center" wrapText="1"/>
      <protection locked="0"/>
    </xf>
    <xf numFmtId="0" fontId="28" fillId="13" borderId="32" xfId="0" applyFont="1" applyFill="1" applyBorder="1" applyAlignment="1" applyProtection="1">
      <alignment horizontal="left" vertical="center" wrapText="1"/>
      <protection locked="0"/>
    </xf>
    <xf numFmtId="0" fontId="28" fillId="0" borderId="0" xfId="0" applyFont="1" applyAlignment="1" applyProtection="1">
      <alignment horizontal="left" vertical="center"/>
      <protection locked="0"/>
    </xf>
    <xf numFmtId="0" fontId="24" fillId="13" borderId="15" xfId="0" applyFont="1" applyFill="1" applyBorder="1" applyAlignment="1" applyProtection="1">
      <alignment horizontal="left" vertical="center" wrapText="1"/>
      <protection locked="0"/>
    </xf>
    <xf numFmtId="0" fontId="28" fillId="20" borderId="32" xfId="0" applyFont="1" applyFill="1" applyBorder="1" applyAlignment="1" applyProtection="1">
      <alignment horizontal="left" vertical="center" wrapText="1"/>
      <protection locked="0"/>
    </xf>
    <xf numFmtId="0" fontId="28" fillId="20" borderId="0" xfId="0" applyFont="1" applyFill="1" applyAlignment="1" applyProtection="1">
      <alignment horizontal="left" vertical="center"/>
      <protection locked="0"/>
    </xf>
    <xf numFmtId="0" fontId="28" fillId="20" borderId="17" xfId="0" applyFont="1" applyFill="1" applyBorder="1" applyAlignment="1" applyProtection="1">
      <alignment horizontal="left" vertical="center"/>
      <protection locked="0"/>
    </xf>
    <xf numFmtId="0" fontId="28" fillId="20" borderId="14" xfId="0" applyFont="1" applyFill="1" applyBorder="1" applyAlignment="1" applyProtection="1">
      <alignment horizontal="left" vertical="center"/>
      <protection locked="0"/>
    </xf>
    <xf numFmtId="0" fontId="28" fillId="20" borderId="15" xfId="0" applyFont="1" applyFill="1" applyBorder="1" applyAlignment="1" applyProtection="1">
      <alignment horizontal="left" vertical="center"/>
      <protection locked="0"/>
    </xf>
    <xf numFmtId="0" fontId="24" fillId="20" borderId="15" xfId="0" applyFont="1" applyFill="1" applyBorder="1" applyAlignment="1" applyProtection="1">
      <alignment horizontal="left" vertical="center" wrapText="1"/>
      <protection locked="0"/>
    </xf>
    <xf numFmtId="0" fontId="0" fillId="20" borderId="0" xfId="0" applyFill="1" applyProtection="1">
      <protection locked="0"/>
    </xf>
    <xf numFmtId="0" fontId="33" fillId="16" borderId="74" xfId="0" applyFont="1" applyFill="1" applyBorder="1" applyAlignment="1" applyProtection="1">
      <alignment horizontal="left" vertical="center"/>
      <protection locked="0"/>
    </xf>
    <xf numFmtId="0" fontId="0" fillId="16" borderId="47" xfId="0" applyFill="1" applyBorder="1" applyProtection="1">
      <protection locked="0"/>
    </xf>
    <xf numFmtId="0" fontId="0" fillId="16" borderId="49" xfId="0" applyFill="1" applyBorder="1" applyProtection="1">
      <protection locked="0"/>
    </xf>
    <xf numFmtId="0" fontId="26" fillId="0" borderId="69" xfId="0" applyFont="1" applyBorder="1" applyAlignment="1" applyProtection="1">
      <alignment horizontal="left" vertical="center" wrapText="1"/>
      <protection locked="0"/>
    </xf>
    <xf numFmtId="0" fontId="29" fillId="18" borderId="34" xfId="0" applyFont="1" applyFill="1" applyBorder="1" applyAlignment="1" applyProtection="1">
      <alignment horizontal="left" vertical="center"/>
      <protection locked="0"/>
    </xf>
    <xf numFmtId="0" fontId="29" fillId="14" borderId="35" xfId="0" applyFont="1" applyFill="1" applyBorder="1" applyAlignment="1" applyProtection="1">
      <alignment horizontal="center" vertical="center" wrapText="1"/>
      <protection locked="0"/>
    </xf>
    <xf numFmtId="0" fontId="30" fillId="18" borderId="35" xfId="0" applyFont="1" applyFill="1" applyBorder="1" applyAlignment="1" applyProtection="1">
      <alignment horizontal="center" vertical="center" wrapText="1"/>
      <protection locked="0"/>
    </xf>
    <xf numFmtId="0" fontId="31" fillId="18" borderId="36" xfId="0" applyFont="1" applyFill="1" applyBorder="1" applyAlignment="1" applyProtection="1">
      <alignment horizontal="left" vertical="center" wrapText="1"/>
      <protection locked="0"/>
    </xf>
    <xf numFmtId="0" fontId="28" fillId="15" borderId="37" xfId="0" applyFont="1" applyFill="1" applyBorder="1" applyAlignment="1" applyProtection="1">
      <alignment horizontal="left" vertical="center"/>
      <protection locked="0"/>
    </xf>
    <xf numFmtId="0" fontId="28" fillId="15" borderId="38" xfId="0" applyFont="1" applyFill="1" applyBorder="1" applyAlignment="1" applyProtection="1">
      <alignment horizontal="center" vertical="center"/>
      <protection locked="0"/>
    </xf>
    <xf numFmtId="166" fontId="28" fillId="15" borderId="32" xfId="0" applyNumberFormat="1" applyFont="1" applyFill="1" applyBorder="1" applyAlignment="1" applyProtection="1">
      <alignment horizontal="left" vertical="center"/>
      <protection locked="0"/>
    </xf>
    <xf numFmtId="0" fontId="24" fillId="15" borderId="39" xfId="0" applyFont="1" applyFill="1" applyBorder="1" applyAlignment="1" applyProtection="1">
      <alignment horizontal="left" vertical="center" wrapText="1"/>
      <protection locked="0"/>
    </xf>
    <xf numFmtId="0" fontId="28" fillId="15" borderId="13" xfId="0" applyFont="1" applyFill="1" applyBorder="1" applyAlignment="1" applyProtection="1">
      <alignment horizontal="left" vertical="center"/>
      <protection locked="0"/>
    </xf>
    <xf numFmtId="0" fontId="28" fillId="15" borderId="69" xfId="0" applyFont="1" applyFill="1" applyBorder="1" applyAlignment="1" applyProtection="1">
      <alignment horizontal="center" vertical="center"/>
      <protection locked="0"/>
    </xf>
    <xf numFmtId="0" fontId="28" fillId="15" borderId="28" xfId="0" applyFont="1" applyFill="1" applyBorder="1" applyAlignment="1" applyProtection="1">
      <alignment horizontal="left" vertical="center"/>
      <protection locked="0"/>
    </xf>
    <xf numFmtId="0" fontId="28" fillId="15" borderId="1" xfId="0" applyFont="1" applyFill="1" applyBorder="1" applyAlignment="1" applyProtection="1">
      <alignment horizontal="center" vertical="center"/>
      <protection locked="0"/>
    </xf>
    <xf numFmtId="166" fontId="28" fillId="15" borderId="15" xfId="0" applyNumberFormat="1" applyFont="1" applyFill="1" applyBorder="1" applyAlignment="1" applyProtection="1">
      <alignment horizontal="left" vertical="center"/>
      <protection locked="0"/>
    </xf>
    <xf numFmtId="0" fontId="24" fillId="15" borderId="26" xfId="0" applyFont="1" applyFill="1" applyBorder="1" applyAlignment="1" applyProtection="1">
      <alignment horizontal="left" vertical="center" wrapText="1"/>
      <protection locked="0"/>
    </xf>
    <xf numFmtId="166" fontId="30" fillId="14" borderId="48" xfId="1" applyNumberFormat="1" applyFont="1" applyFill="1" applyBorder="1" applyAlignment="1" applyProtection="1">
      <alignment horizontal="left" vertical="center"/>
      <protection locked="0"/>
    </xf>
    <xf numFmtId="166" fontId="30" fillId="18" borderId="48" xfId="0" applyNumberFormat="1" applyFont="1" applyFill="1" applyBorder="1" applyAlignment="1" applyProtection="1">
      <alignment horizontal="left" vertical="center"/>
      <protection locked="0"/>
    </xf>
    <xf numFmtId="0" fontId="31" fillId="18" borderId="49" xfId="0" applyFont="1" applyFill="1" applyBorder="1" applyAlignment="1" applyProtection="1">
      <alignment horizontal="left" vertical="center" wrapText="1"/>
      <protection locked="0"/>
    </xf>
    <xf numFmtId="0" fontId="28" fillId="0" borderId="40" xfId="0" applyFont="1" applyBorder="1" applyAlignment="1" applyProtection="1">
      <alignment horizontal="left" vertical="center"/>
      <protection locked="0"/>
    </xf>
    <xf numFmtId="0" fontId="28" fillId="0" borderId="14" xfId="0" applyFont="1" applyBorder="1" applyAlignment="1" applyProtection="1">
      <alignment horizontal="left" vertical="center"/>
      <protection locked="0"/>
    </xf>
    <xf numFmtId="0" fontId="28" fillId="0" borderId="15" xfId="0" applyFont="1" applyBorder="1" applyAlignment="1" applyProtection="1">
      <alignment horizontal="left" vertical="center"/>
      <protection locked="0"/>
    </xf>
    <xf numFmtId="0" fontId="24" fillId="0" borderId="16" xfId="0" applyFont="1" applyBorder="1" applyAlignment="1" applyProtection="1">
      <alignment horizontal="left" vertical="center" wrapText="1"/>
      <protection locked="0"/>
    </xf>
    <xf numFmtId="0" fontId="29" fillId="18" borderId="41" xfId="0" applyFont="1" applyFill="1" applyBorder="1" applyAlignment="1" applyProtection="1">
      <alignment horizontal="left" vertical="center"/>
      <protection locked="0"/>
    </xf>
    <xf numFmtId="0" fontId="29" fillId="14" borderId="42" xfId="0" applyFont="1" applyFill="1" applyBorder="1" applyAlignment="1" applyProtection="1">
      <alignment horizontal="center" vertical="center" wrapText="1"/>
      <protection locked="0"/>
    </xf>
    <xf numFmtId="0" fontId="30" fillId="18" borderId="43" xfId="0" applyFont="1" applyFill="1" applyBorder="1" applyAlignment="1" applyProtection="1">
      <alignment horizontal="center" vertical="center" wrapText="1"/>
      <protection locked="0"/>
    </xf>
    <xf numFmtId="0" fontId="31" fillId="18" borderId="33" xfId="0" applyFont="1" applyFill="1" applyBorder="1" applyAlignment="1" applyProtection="1">
      <alignment horizontal="center" vertical="center" wrapText="1"/>
      <protection locked="0"/>
    </xf>
    <xf numFmtId="0" fontId="28" fillId="0" borderId="8" xfId="0" applyFont="1" applyBorder="1" applyAlignment="1" applyProtection="1">
      <alignment horizontal="left" vertical="center"/>
      <protection locked="0"/>
    </xf>
    <xf numFmtId="0" fontId="28" fillId="0" borderId="17" xfId="0" applyFont="1" applyBorder="1" applyAlignment="1" applyProtection="1">
      <alignment horizontal="left" vertical="center"/>
      <protection locked="0"/>
    </xf>
    <xf numFmtId="0" fontId="28" fillId="0" borderId="14" xfId="0" applyFont="1" applyBorder="1" applyAlignment="1" applyProtection="1">
      <alignment horizontal="center" vertical="center"/>
      <protection locked="0"/>
    </xf>
    <xf numFmtId="0" fontId="24" fillId="0" borderId="15" xfId="0" applyFont="1" applyBorder="1" applyAlignment="1" applyProtection="1">
      <alignment horizontal="left" vertical="center" wrapText="1"/>
      <protection locked="0"/>
    </xf>
    <xf numFmtId="0" fontId="0" fillId="16" borderId="69" xfId="0" applyFill="1" applyBorder="1" applyProtection="1">
      <protection locked="0"/>
    </xf>
    <xf numFmtId="0" fontId="32" fillId="18" borderId="43" xfId="0" applyFont="1" applyFill="1" applyBorder="1" applyAlignment="1" applyProtection="1">
      <alignment horizontal="center" vertical="center" wrapText="1"/>
      <protection locked="0"/>
    </xf>
    <xf numFmtId="0" fontId="50" fillId="18" borderId="33" xfId="0" applyFont="1" applyFill="1" applyBorder="1" applyAlignment="1" applyProtection="1">
      <alignment horizontal="center" vertical="center" wrapText="1"/>
      <protection locked="0"/>
    </xf>
    <xf numFmtId="0" fontId="0" fillId="20" borderId="69" xfId="0" applyFill="1" applyBorder="1" applyProtection="1">
      <protection locked="0"/>
    </xf>
    <xf numFmtId="0" fontId="28" fillId="20" borderId="1" xfId="0" applyFont="1" applyFill="1" applyBorder="1" applyAlignment="1" applyProtection="1">
      <alignment horizontal="left" vertical="center"/>
      <protection locked="0"/>
    </xf>
    <xf numFmtId="0" fontId="0" fillId="20" borderId="1" xfId="0" applyFill="1" applyBorder="1" applyProtection="1">
      <protection locked="0"/>
    </xf>
    <xf numFmtId="0" fontId="0" fillId="0" borderId="69" xfId="0" applyBorder="1" applyProtection="1">
      <protection locked="0"/>
    </xf>
    <xf numFmtId="0" fontId="0" fillId="0" borderId="14" xfId="0" applyBorder="1" applyProtection="1">
      <protection locked="0"/>
    </xf>
    <xf numFmtId="0" fontId="0" fillId="0" borderId="15" xfId="0" applyBorder="1" applyProtection="1">
      <protection locked="0"/>
    </xf>
    <xf numFmtId="0" fontId="28" fillId="0" borderId="69" xfId="0" applyFont="1" applyBorder="1" applyAlignment="1" applyProtection="1">
      <alignment horizontal="left" vertical="center" wrapText="1"/>
      <protection locked="0"/>
    </xf>
    <xf numFmtId="0" fontId="28" fillId="17" borderId="2" xfId="0" applyFont="1" applyFill="1" applyBorder="1" applyAlignment="1" applyProtection="1">
      <alignment horizontal="left" vertical="center"/>
      <protection locked="0"/>
    </xf>
    <xf numFmtId="0" fontId="28" fillId="15" borderId="6" xfId="0" applyFont="1" applyFill="1" applyBorder="1" applyAlignment="1" applyProtection="1">
      <alignment horizontal="center" vertical="center"/>
      <protection locked="0"/>
    </xf>
    <xf numFmtId="165" fontId="28" fillId="17" borderId="6" xfId="0" applyNumberFormat="1" applyFont="1" applyFill="1" applyBorder="1" applyAlignment="1" applyProtection="1">
      <alignment horizontal="left" vertical="center"/>
      <protection locked="0"/>
    </xf>
    <xf numFmtId="166" fontId="28" fillId="17" borderId="3" xfId="1" applyNumberFormat="1" applyFont="1" applyFill="1" applyBorder="1" applyAlignment="1" applyProtection="1">
      <alignment horizontal="left" vertical="center"/>
      <protection locked="0"/>
    </xf>
    <xf numFmtId="166" fontId="28" fillId="17" borderId="6" xfId="0" applyNumberFormat="1" applyFont="1" applyFill="1" applyBorder="1" applyAlignment="1" applyProtection="1">
      <alignment horizontal="left" vertical="center"/>
      <protection locked="0"/>
    </xf>
    <xf numFmtId="9" fontId="28" fillId="17" borderId="3" xfId="2" applyFont="1" applyFill="1" applyBorder="1" applyAlignment="1" applyProtection="1">
      <alignment horizontal="center" vertical="center"/>
      <protection locked="0"/>
    </xf>
    <xf numFmtId="0" fontId="24" fillId="17" borderId="75" xfId="0" applyFont="1" applyFill="1" applyBorder="1" applyAlignment="1" applyProtection="1">
      <alignment horizontal="left" vertical="center" wrapText="1"/>
      <protection locked="0"/>
    </xf>
    <xf numFmtId="165" fontId="28" fillId="17" borderId="69" xfId="0" applyNumberFormat="1" applyFont="1" applyFill="1" applyBorder="1" applyAlignment="1" applyProtection="1">
      <alignment horizontal="left" vertical="center"/>
      <protection locked="0"/>
    </xf>
    <xf numFmtId="166" fontId="28" fillId="17" borderId="69" xfId="0" applyNumberFormat="1" applyFont="1" applyFill="1" applyBorder="1" applyAlignment="1" applyProtection="1">
      <alignment horizontal="left" vertical="center"/>
      <protection locked="0"/>
    </xf>
    <xf numFmtId="0" fontId="28" fillId="17" borderId="13" xfId="0" applyFont="1" applyFill="1" applyBorder="1" applyAlignment="1" applyProtection="1">
      <alignment horizontal="left" vertical="center"/>
      <protection locked="0"/>
    </xf>
    <xf numFmtId="0" fontId="28" fillId="15" borderId="76" xfId="0" applyFont="1" applyFill="1" applyBorder="1" applyAlignment="1" applyProtection="1">
      <alignment horizontal="left" vertical="center"/>
      <protection locked="0"/>
    </xf>
    <xf numFmtId="0" fontId="28" fillId="15" borderId="52" xfId="0" applyFont="1" applyFill="1" applyBorder="1" applyAlignment="1" applyProtection="1">
      <alignment horizontal="center" vertical="center"/>
      <protection locked="0"/>
    </xf>
    <xf numFmtId="165" fontId="28" fillId="15" borderId="29" xfId="0" applyNumberFormat="1" applyFont="1" applyFill="1" applyBorder="1" applyAlignment="1" applyProtection="1">
      <alignment horizontal="left" vertical="center"/>
      <protection locked="0"/>
    </xf>
    <xf numFmtId="166" fontId="28" fillId="17" borderId="53" xfId="1" applyNumberFormat="1" applyFont="1" applyFill="1" applyBorder="1" applyAlignment="1" applyProtection="1">
      <alignment horizontal="left" vertical="center"/>
      <protection locked="0"/>
    </xf>
    <xf numFmtId="166" fontId="28" fillId="17" borderId="52" xfId="0" applyNumberFormat="1" applyFont="1" applyFill="1" applyBorder="1" applyAlignment="1" applyProtection="1">
      <alignment horizontal="left" vertical="center"/>
      <protection locked="0"/>
    </xf>
    <xf numFmtId="9" fontId="28" fillId="17" borderId="53" xfId="2" applyFont="1" applyFill="1" applyBorder="1" applyAlignment="1" applyProtection="1">
      <alignment horizontal="center" vertical="center"/>
      <protection locked="0"/>
    </xf>
    <xf numFmtId="0" fontId="24" fillId="17" borderId="54" xfId="0" applyFont="1" applyFill="1" applyBorder="1" applyAlignment="1" applyProtection="1">
      <alignment horizontal="left" vertical="center" wrapText="1"/>
      <protection locked="0"/>
    </xf>
    <xf numFmtId="167" fontId="32" fillId="14" borderId="77" xfId="0" applyNumberFormat="1" applyFont="1" applyFill="1" applyBorder="1" applyAlignment="1" applyProtection="1">
      <alignment horizontal="center" vertical="center"/>
      <protection locked="0"/>
    </xf>
    <xf numFmtId="0" fontId="30" fillId="14" borderId="29" xfId="0" applyFont="1" applyFill="1" applyBorder="1" applyAlignment="1" applyProtection="1">
      <alignment horizontal="left" vertical="center"/>
      <protection locked="0"/>
    </xf>
    <xf numFmtId="0" fontId="31" fillId="14" borderId="31" xfId="0" applyFont="1" applyFill="1" applyBorder="1" applyAlignment="1" applyProtection="1">
      <alignment horizontal="left" vertical="center" wrapText="1"/>
      <protection locked="0"/>
    </xf>
    <xf numFmtId="0" fontId="28" fillId="13" borderId="38" xfId="0" applyFont="1" applyFill="1" applyBorder="1" applyAlignment="1" applyProtection="1">
      <alignment horizontal="left" vertical="center"/>
      <protection locked="0"/>
    </xf>
    <xf numFmtId="0" fontId="24" fillId="13" borderId="38" xfId="0" applyFont="1" applyFill="1" applyBorder="1" applyAlignment="1" applyProtection="1">
      <alignment horizontal="left" vertical="center" wrapText="1"/>
      <protection locked="0"/>
    </xf>
    <xf numFmtId="0" fontId="49" fillId="33" borderId="69" xfId="0" applyFont="1" applyFill="1" applyBorder="1" applyProtection="1">
      <protection locked="0"/>
    </xf>
    <xf numFmtId="0" fontId="0" fillId="33" borderId="0" xfId="0" applyFill="1" applyProtection="1">
      <protection locked="0"/>
    </xf>
    <xf numFmtId="0" fontId="34" fillId="0" borderId="0" xfId="0" applyFont="1" applyProtection="1">
      <protection locked="0"/>
    </xf>
    <xf numFmtId="0" fontId="35" fillId="0" borderId="35" xfId="0" applyFont="1" applyBorder="1" applyProtection="1">
      <protection locked="0"/>
    </xf>
    <xf numFmtId="0" fontId="0" fillId="0" borderId="35" xfId="0" applyBorder="1" applyProtection="1">
      <protection locked="0"/>
    </xf>
    <xf numFmtId="0" fontId="35" fillId="0" borderId="56" xfId="0" applyFont="1" applyBorder="1" applyProtection="1">
      <protection locked="0"/>
    </xf>
    <xf numFmtId="0" fontId="0" fillId="0" borderId="57" xfId="0" applyBorder="1" applyProtection="1">
      <protection locked="0"/>
    </xf>
    <xf numFmtId="0" fontId="35" fillId="0" borderId="0" xfId="0" applyFont="1" applyProtection="1">
      <protection locked="0"/>
    </xf>
    <xf numFmtId="0" fontId="35" fillId="0" borderId="59" xfId="0" applyFont="1" applyBorder="1" applyProtection="1">
      <protection locked="0"/>
    </xf>
    <xf numFmtId="0" fontId="0" fillId="0" borderId="22" xfId="0" applyBorder="1" applyProtection="1">
      <protection locked="0"/>
    </xf>
    <xf numFmtId="0" fontId="35" fillId="0" borderId="44" xfId="0" applyFont="1" applyBorder="1" applyProtection="1">
      <protection locked="0"/>
    </xf>
    <xf numFmtId="0" fontId="0" fillId="0" borderId="44" xfId="0" applyBorder="1" applyProtection="1">
      <protection locked="0"/>
    </xf>
    <xf numFmtId="0" fontId="35" fillId="0" borderId="61" xfId="0" applyFont="1" applyBorder="1" applyProtection="1">
      <protection locked="0"/>
    </xf>
    <xf numFmtId="0" fontId="0" fillId="0" borderId="62" xfId="0" applyBorder="1" applyProtection="1">
      <protection locked="0"/>
    </xf>
    <xf numFmtId="0" fontId="35" fillId="21" borderId="56" xfId="0" applyFont="1" applyFill="1" applyBorder="1" applyProtection="1">
      <protection locked="0"/>
    </xf>
    <xf numFmtId="0" fontId="35" fillId="0" borderId="57" xfId="0" applyFont="1" applyBorder="1" applyProtection="1">
      <protection locked="0"/>
    </xf>
    <xf numFmtId="0" fontId="35" fillId="21" borderId="59" xfId="0" applyFont="1" applyFill="1" applyBorder="1" applyProtection="1">
      <protection locked="0"/>
    </xf>
    <xf numFmtId="0" fontId="35" fillId="0" borderId="22" xfId="0" applyFont="1" applyBorder="1" applyProtection="1">
      <protection locked="0"/>
    </xf>
    <xf numFmtId="0" fontId="35" fillId="21" borderId="61" xfId="0" applyFont="1" applyFill="1" applyBorder="1" applyProtection="1">
      <protection locked="0"/>
    </xf>
    <xf numFmtId="0" fontId="35" fillId="0" borderId="62" xfId="0" applyFont="1" applyBorder="1" applyProtection="1">
      <protection locked="0"/>
    </xf>
    <xf numFmtId="0" fontId="36" fillId="0" borderId="59" xfId="0" applyFont="1" applyBorder="1" applyProtection="1">
      <protection locked="0"/>
    </xf>
    <xf numFmtId="0" fontId="37" fillId="0" borderId="0" xfId="0" applyFont="1" applyProtection="1">
      <protection locked="0"/>
    </xf>
    <xf numFmtId="0" fontId="28" fillId="12" borderId="1" xfId="0" applyFont="1" applyFill="1" applyBorder="1" applyAlignment="1" applyProtection="1">
      <alignment horizontal="left" vertical="center"/>
      <protection locked="0"/>
    </xf>
    <xf numFmtId="0" fontId="51" fillId="0" borderId="79" xfId="0" applyFont="1" applyBorder="1" applyProtection="1">
      <protection locked="0"/>
    </xf>
    <xf numFmtId="0" fontId="0" fillId="0" borderId="80" xfId="0" applyBorder="1" applyProtection="1">
      <protection locked="0"/>
    </xf>
    <xf numFmtId="0" fontId="6" fillId="4" borderId="69" xfId="0" applyFont="1" applyFill="1" applyBorder="1" applyAlignment="1">
      <alignment horizontal="center" vertical="center" wrapText="1"/>
    </xf>
    <xf numFmtId="0" fontId="6" fillId="3" borderId="69" xfId="0" applyFont="1" applyFill="1" applyBorder="1" applyAlignment="1">
      <alignment horizontal="center" vertical="center" wrapText="1"/>
    </xf>
    <xf numFmtId="1" fontId="17" fillId="3" borderId="69" xfId="0" applyNumberFormat="1" applyFont="1" applyFill="1" applyBorder="1" applyAlignment="1">
      <alignment horizontal="center" vertical="center"/>
    </xf>
    <xf numFmtId="0" fontId="16" fillId="3" borderId="69" xfId="0" applyFont="1" applyFill="1" applyBorder="1" applyAlignment="1">
      <alignment horizontal="center" vertical="center"/>
    </xf>
    <xf numFmtId="0" fontId="15" fillId="0" borderId="69" xfId="0" applyFont="1" applyBorder="1" applyAlignment="1">
      <alignment horizontal="left" vertical="center" wrapText="1"/>
    </xf>
    <xf numFmtId="1" fontId="0" fillId="0" borderId="0" xfId="0" applyNumberFormat="1"/>
    <xf numFmtId="0" fontId="6" fillId="2" borderId="69" xfId="0" applyFont="1" applyFill="1" applyBorder="1" applyAlignment="1">
      <alignment horizontal="center" vertical="center" wrapText="1"/>
    </xf>
    <xf numFmtId="1" fontId="6" fillId="3" borderId="69" xfId="0" applyNumberFormat="1" applyFont="1" applyFill="1" applyBorder="1" applyAlignment="1">
      <alignment horizontal="center" vertical="center" wrapText="1"/>
    </xf>
    <xf numFmtId="0" fontId="10" fillId="28" borderId="69" xfId="0" applyFont="1" applyFill="1" applyBorder="1" applyAlignment="1">
      <alignment horizontal="center" vertical="center"/>
    </xf>
    <xf numFmtId="0" fontId="6" fillId="28" borderId="69" xfId="0" applyFont="1" applyFill="1" applyBorder="1" applyAlignment="1">
      <alignment horizontal="left" vertical="center"/>
    </xf>
    <xf numFmtId="0" fontId="3" fillId="28" borderId="69" xfId="0" applyFont="1" applyFill="1" applyBorder="1" applyAlignment="1">
      <alignment horizontal="left" vertical="center" wrapText="1"/>
    </xf>
    <xf numFmtId="0" fontId="11" fillId="28" borderId="69" xfId="0" applyFont="1" applyFill="1" applyBorder="1" applyAlignment="1">
      <alignment horizontal="left" vertical="center" wrapText="1"/>
    </xf>
    <xf numFmtId="0" fontId="3" fillId="28" borderId="69" xfId="0" applyFont="1" applyFill="1" applyBorder="1" applyAlignment="1">
      <alignment horizontal="center" vertical="center"/>
    </xf>
    <xf numFmtId="0" fontId="12" fillId="28" borderId="69" xfId="0" applyFont="1" applyFill="1" applyBorder="1" applyAlignment="1">
      <alignment horizontal="center" vertical="center"/>
    </xf>
    <xf numFmtId="0" fontId="13" fillId="28" borderId="69" xfId="0" applyFont="1" applyFill="1" applyBorder="1" applyAlignment="1">
      <alignment horizontal="left" vertical="center" wrapText="1"/>
    </xf>
    <xf numFmtId="0" fontId="14" fillId="28" borderId="69" xfId="0" applyFont="1" applyFill="1" applyBorder="1" applyAlignment="1">
      <alignment horizontal="center" vertical="center"/>
    </xf>
    <xf numFmtId="0" fontId="15" fillId="3" borderId="69" xfId="0" applyFont="1" applyFill="1" applyBorder="1" applyAlignment="1">
      <alignment horizontal="left" vertical="center" wrapText="1"/>
    </xf>
    <xf numFmtId="0" fontId="15" fillId="28" borderId="69" xfId="0" applyFont="1" applyFill="1" applyBorder="1" applyAlignment="1">
      <alignment horizontal="center" vertical="center"/>
    </xf>
    <xf numFmtId="1" fontId="3" fillId="28" borderId="69" xfId="0" applyNumberFormat="1" applyFont="1" applyFill="1" applyBorder="1" applyAlignment="1">
      <alignment horizontal="center" vertical="center"/>
    </xf>
    <xf numFmtId="0" fontId="16" fillId="28" borderId="69" xfId="0" applyFont="1" applyFill="1" applyBorder="1" applyAlignment="1">
      <alignment horizontal="center" vertical="center"/>
    </xf>
    <xf numFmtId="0" fontId="18" fillId="28" borderId="69" xfId="0" applyFont="1" applyFill="1" applyBorder="1" applyAlignment="1">
      <alignment horizontal="center" vertical="center"/>
    </xf>
    <xf numFmtId="0" fontId="16" fillId="4" borderId="69" xfId="0" applyFont="1" applyFill="1" applyBorder="1" applyAlignment="1">
      <alignment horizontal="center" vertical="center"/>
    </xf>
    <xf numFmtId="0" fontId="19" fillId="28" borderId="69" xfId="0" applyFont="1" applyFill="1" applyBorder="1" applyAlignment="1">
      <alignment horizontal="center" vertical="center"/>
    </xf>
    <xf numFmtId="0" fontId="38" fillId="3" borderId="69" xfId="0" applyFont="1" applyFill="1" applyBorder="1" applyAlignment="1">
      <alignment horizontal="left" vertical="center" wrapText="1"/>
    </xf>
    <xf numFmtId="0" fontId="38" fillId="4" borderId="69" xfId="0" applyFont="1" applyFill="1" applyBorder="1" applyAlignment="1">
      <alignment horizontal="left" vertical="center" wrapText="1"/>
    </xf>
    <xf numFmtId="1" fontId="20" fillId="4" borderId="69" xfId="0" applyNumberFormat="1" applyFont="1" applyFill="1" applyBorder="1" applyAlignment="1">
      <alignment horizontal="center" vertical="center"/>
    </xf>
    <xf numFmtId="0" fontId="38" fillId="28" borderId="69" xfId="0" applyFont="1" applyFill="1" applyBorder="1" applyAlignment="1">
      <alignment horizontal="center" vertical="center"/>
    </xf>
    <xf numFmtId="0" fontId="48" fillId="28" borderId="69" xfId="0" applyFont="1" applyFill="1" applyBorder="1" applyAlignment="1">
      <alignment horizontal="left" vertical="center"/>
    </xf>
    <xf numFmtId="0" fontId="52" fillId="28" borderId="69" xfId="0" applyFont="1" applyFill="1" applyBorder="1" applyAlignment="1">
      <alignment horizontal="left" vertical="center" wrapText="1"/>
    </xf>
    <xf numFmtId="0" fontId="53" fillId="28" borderId="69" xfId="0" applyFont="1" applyFill="1" applyBorder="1" applyAlignment="1">
      <alignment horizontal="left" vertical="center" wrapText="1"/>
    </xf>
    <xf numFmtId="0" fontId="10" fillId="0" borderId="69" xfId="0" applyFont="1" applyBorder="1" applyAlignment="1">
      <alignment horizontal="center" vertical="center"/>
    </xf>
    <xf numFmtId="0" fontId="48" fillId="0" borderId="69" xfId="0" applyFont="1" applyBorder="1" applyAlignment="1">
      <alignment horizontal="left" vertical="center"/>
    </xf>
    <xf numFmtId="0" fontId="3" fillId="0" borderId="69" xfId="0" applyFont="1" applyBorder="1" applyAlignment="1">
      <alignment horizontal="left" vertical="center" wrapText="1"/>
    </xf>
    <xf numFmtId="0" fontId="11" fillId="0" borderId="69" xfId="0" applyFont="1" applyBorder="1" applyAlignment="1">
      <alignment horizontal="left" vertical="center" wrapText="1"/>
    </xf>
    <xf numFmtId="0" fontId="3" fillId="0" borderId="69" xfId="0" applyFont="1" applyBorder="1" applyAlignment="1">
      <alignment horizontal="center" vertical="center"/>
    </xf>
    <xf numFmtId="0" fontId="19" fillId="0" borderId="69" xfId="0" applyFont="1" applyBorder="1" applyAlignment="1">
      <alignment horizontal="center" vertical="center"/>
    </xf>
    <xf numFmtId="0" fontId="13" fillId="0" borderId="69" xfId="0" applyFont="1" applyBorder="1" applyAlignment="1">
      <alignment horizontal="left" vertical="center" wrapText="1"/>
    </xf>
    <xf numFmtId="0" fontId="14" fillId="0" borderId="69" xfId="0" applyFont="1" applyBorder="1" applyAlignment="1">
      <alignment horizontal="center" vertical="center"/>
    </xf>
    <xf numFmtId="0" fontId="6" fillId="0" borderId="69" xfId="0" applyFont="1" applyBorder="1" applyAlignment="1">
      <alignment horizontal="left" vertical="center"/>
    </xf>
    <xf numFmtId="0" fontId="6" fillId="28" borderId="69" xfId="0" applyFont="1" applyFill="1" applyBorder="1" applyAlignment="1" applyProtection="1">
      <alignment horizontal="left" vertical="center"/>
      <protection locked="0"/>
    </xf>
    <xf numFmtId="0" fontId="3" fillId="26" borderId="69" xfId="0" applyFont="1" applyFill="1" applyBorder="1" applyAlignment="1">
      <alignment horizontal="left" vertical="top" wrapText="1"/>
    </xf>
    <xf numFmtId="0" fontId="9" fillId="26" borderId="69" xfId="0" applyFont="1" applyFill="1" applyBorder="1" applyAlignment="1">
      <alignment horizontal="left" vertical="top" wrapText="1"/>
    </xf>
    <xf numFmtId="0" fontId="13" fillId="26" borderId="69" xfId="0" applyFont="1" applyFill="1" applyBorder="1" applyAlignment="1">
      <alignment horizontal="center" vertical="top" wrapText="1"/>
    </xf>
    <xf numFmtId="0" fontId="3" fillId="28" borderId="69" xfId="0" applyFont="1" applyFill="1" applyBorder="1" applyAlignment="1">
      <alignment horizontal="left" vertical="top" wrapText="1"/>
    </xf>
    <xf numFmtId="0" fontId="9" fillId="28" borderId="69" xfId="0" applyFont="1" applyFill="1" applyBorder="1" applyAlignment="1">
      <alignment horizontal="left" vertical="top" wrapText="1"/>
    </xf>
    <xf numFmtId="0" fontId="13" fillId="28" borderId="69" xfId="0" applyFont="1" applyFill="1" applyBorder="1" applyAlignment="1">
      <alignment horizontal="center" vertical="top" wrapText="1"/>
    </xf>
    <xf numFmtId="0" fontId="56" fillId="37" borderId="69" xfId="0" applyFont="1" applyFill="1" applyBorder="1" applyAlignment="1">
      <alignment horizontal="center" vertical="center" wrapText="1"/>
    </xf>
    <xf numFmtId="0" fontId="57" fillId="37" borderId="69" xfId="0" applyFont="1" applyFill="1" applyBorder="1" applyAlignment="1">
      <alignment horizontal="left" vertical="center" wrapText="1"/>
    </xf>
    <xf numFmtId="0" fontId="57" fillId="38" borderId="69" xfId="0" applyFont="1" applyFill="1" applyBorder="1" applyAlignment="1">
      <alignment horizontal="left" vertical="center" wrapText="1"/>
    </xf>
    <xf numFmtId="0" fontId="56" fillId="38" borderId="69" xfId="0" applyFont="1" applyFill="1" applyBorder="1" applyAlignment="1">
      <alignment horizontal="center" vertical="center" wrapText="1"/>
    </xf>
    <xf numFmtId="0" fontId="57" fillId="38" borderId="69" xfId="0" applyFont="1" applyFill="1" applyBorder="1" applyAlignment="1">
      <alignment horizontal="center" vertical="center" wrapText="1"/>
    </xf>
    <xf numFmtId="0" fontId="57" fillId="37" borderId="69" xfId="0" applyFont="1" applyFill="1" applyBorder="1" applyAlignment="1">
      <alignment horizontal="center" vertical="center" wrapText="1"/>
    </xf>
    <xf numFmtId="0" fontId="0" fillId="35" borderId="68" xfId="0" applyFill="1" applyBorder="1" applyProtection="1">
      <protection locked="0"/>
    </xf>
    <xf numFmtId="0" fontId="0" fillId="35" borderId="90" xfId="0" applyFill="1" applyBorder="1" applyProtection="1">
      <protection locked="0"/>
    </xf>
    <xf numFmtId="0" fontId="0" fillId="35" borderId="44" xfId="0" applyFill="1" applyBorder="1" applyProtection="1">
      <protection locked="0"/>
    </xf>
    <xf numFmtId="0" fontId="51" fillId="35" borderId="93" xfId="0" applyFont="1" applyFill="1" applyBorder="1" applyProtection="1">
      <protection locked="0"/>
    </xf>
    <xf numFmtId="2" fontId="0" fillId="34" borderId="92" xfId="0" applyNumberFormat="1" applyFill="1" applyBorder="1" applyAlignment="1" applyProtection="1">
      <alignment horizontal="left" wrapText="1"/>
      <protection locked="0"/>
    </xf>
    <xf numFmtId="2" fontId="0" fillId="34" borderId="50" xfId="0" applyNumberFormat="1" applyFill="1" applyBorder="1" applyAlignment="1" applyProtection="1">
      <alignment horizontal="left" wrapText="1"/>
      <protection locked="0"/>
    </xf>
    <xf numFmtId="2" fontId="0" fillId="34" borderId="89" xfId="0" applyNumberFormat="1" applyFill="1" applyBorder="1" applyAlignment="1" applyProtection="1">
      <alignment horizontal="left" wrapText="1"/>
      <protection locked="0"/>
    </xf>
    <xf numFmtId="0" fontId="28" fillId="15" borderId="38" xfId="0" applyFont="1" applyFill="1" applyBorder="1" applyAlignment="1" applyProtection="1">
      <alignment horizontal="center" vertical="center" wrapText="1"/>
      <protection locked="0"/>
    </xf>
    <xf numFmtId="165" fontId="28" fillId="15" borderId="38" xfId="0" applyNumberFormat="1" applyFont="1" applyFill="1" applyBorder="1" applyAlignment="1" applyProtection="1">
      <alignment horizontal="center" vertical="center" wrapText="1"/>
      <protection locked="0"/>
    </xf>
    <xf numFmtId="166" fontId="28" fillId="17" borderId="9" xfId="1" applyNumberFormat="1" applyFont="1" applyFill="1" applyBorder="1" applyAlignment="1" applyProtection="1">
      <alignment horizontal="left" vertical="center" wrapText="1"/>
      <protection locked="0"/>
    </xf>
    <xf numFmtId="166" fontId="28" fillId="15" borderId="32" xfId="0" applyNumberFormat="1" applyFont="1" applyFill="1" applyBorder="1" applyAlignment="1" applyProtection="1">
      <alignment horizontal="left" vertical="center" wrapText="1"/>
      <protection locked="0"/>
    </xf>
    <xf numFmtId="9" fontId="28" fillId="17" borderId="9" xfId="2" applyFont="1" applyFill="1" applyBorder="1" applyAlignment="1" applyProtection="1">
      <alignment horizontal="center" vertical="center" wrapText="1"/>
      <protection locked="0"/>
    </xf>
    <xf numFmtId="0" fontId="28" fillId="15" borderId="69" xfId="0" applyFont="1" applyFill="1" applyBorder="1" applyAlignment="1" applyProtection="1">
      <alignment horizontal="center" vertical="center" wrapText="1"/>
      <protection locked="0"/>
    </xf>
    <xf numFmtId="0" fontId="28" fillId="15" borderId="1" xfId="0" applyFont="1" applyFill="1" applyBorder="1" applyAlignment="1" applyProtection="1">
      <alignment horizontal="center" vertical="center" wrapText="1"/>
      <protection locked="0"/>
    </xf>
    <xf numFmtId="165" fontId="28" fillId="15" borderId="14" xfId="0" applyNumberFormat="1" applyFont="1" applyFill="1" applyBorder="1" applyAlignment="1" applyProtection="1">
      <alignment horizontal="center" vertical="center" wrapText="1"/>
      <protection locked="0"/>
    </xf>
    <xf numFmtId="166" fontId="28" fillId="17" borderId="25" xfId="1" applyNumberFormat="1" applyFont="1" applyFill="1" applyBorder="1" applyAlignment="1" applyProtection="1">
      <alignment horizontal="left" vertical="center" wrapText="1"/>
      <protection locked="0"/>
    </xf>
    <xf numFmtId="166" fontId="28" fillId="15" borderId="15" xfId="0" applyNumberFormat="1" applyFont="1" applyFill="1" applyBorder="1" applyAlignment="1" applyProtection="1">
      <alignment horizontal="left" vertical="center" wrapText="1"/>
      <protection locked="0"/>
    </xf>
    <xf numFmtId="167" fontId="32" fillId="14" borderId="46" xfId="0" applyNumberFormat="1" applyFont="1" applyFill="1" applyBorder="1" applyAlignment="1" applyProtection="1">
      <alignment horizontal="center" vertical="center" wrapText="1"/>
      <protection locked="0"/>
    </xf>
    <xf numFmtId="165" fontId="30" fillId="18" borderId="47" xfId="0" applyNumberFormat="1" applyFont="1" applyFill="1" applyBorder="1" applyAlignment="1" applyProtection="1">
      <alignment horizontal="left" vertical="center" wrapText="1"/>
      <protection locked="0"/>
    </xf>
    <xf numFmtId="166" fontId="30" fillId="14" borderId="48" xfId="1" applyNumberFormat="1" applyFont="1" applyFill="1" applyBorder="1" applyAlignment="1" applyProtection="1">
      <alignment horizontal="left" vertical="center" wrapText="1"/>
      <protection locked="0"/>
    </xf>
    <xf numFmtId="166" fontId="30" fillId="18" borderId="48" xfId="0" applyNumberFormat="1" applyFont="1" applyFill="1" applyBorder="1" applyAlignment="1" applyProtection="1">
      <alignment horizontal="left" vertical="center" wrapText="1"/>
      <protection locked="0"/>
    </xf>
    <xf numFmtId="9" fontId="25" fillId="14" borderId="48" xfId="0" applyNumberFormat="1" applyFont="1" applyFill="1" applyBorder="1" applyAlignment="1" applyProtection="1">
      <alignment horizontal="center" vertical="center"/>
      <protection locked="0"/>
    </xf>
    <xf numFmtId="9" fontId="25" fillId="18" borderId="48" xfId="0" applyNumberFormat="1" applyFont="1" applyFill="1" applyBorder="1" applyAlignment="1" applyProtection="1">
      <alignment horizontal="center" vertical="center"/>
      <protection locked="0"/>
    </xf>
    <xf numFmtId="9" fontId="25" fillId="18" borderId="48" xfId="0" applyNumberFormat="1" applyFont="1" applyFill="1" applyBorder="1" applyAlignment="1" applyProtection="1">
      <alignment horizontal="center" vertical="center" wrapText="1"/>
      <protection locked="0"/>
    </xf>
    <xf numFmtId="9" fontId="25" fillId="14" borderId="30" xfId="0" applyNumberFormat="1" applyFont="1" applyFill="1" applyBorder="1" applyAlignment="1" applyProtection="1">
      <alignment horizontal="center" vertical="center"/>
      <protection locked="0"/>
    </xf>
    <xf numFmtId="167" fontId="58" fillId="39" borderId="45" xfId="0" applyNumberFormat="1" applyFont="1" applyFill="1" applyBorder="1" applyAlignment="1" applyProtection="1">
      <alignment horizontal="left"/>
      <protection locked="0"/>
    </xf>
    <xf numFmtId="167" fontId="51" fillId="34" borderId="95" xfId="0" applyNumberFormat="1" applyFont="1" applyFill="1" applyBorder="1" applyAlignment="1" applyProtection="1">
      <alignment horizontal="center"/>
      <protection locked="0"/>
    </xf>
    <xf numFmtId="1" fontId="0" fillId="34" borderId="88" xfId="0" applyNumberFormat="1" applyFill="1" applyBorder="1" applyAlignment="1" applyProtection="1">
      <alignment horizontal="center"/>
      <protection locked="0"/>
    </xf>
    <xf numFmtId="1" fontId="0" fillId="34" borderId="83" xfId="0" applyNumberFormat="1" applyFill="1" applyBorder="1" applyAlignment="1" applyProtection="1">
      <alignment horizontal="center"/>
      <protection locked="0"/>
    </xf>
    <xf numFmtId="1" fontId="0" fillId="34" borderId="85" xfId="0" applyNumberFormat="1" applyFill="1" applyBorder="1" applyAlignment="1" applyProtection="1">
      <alignment horizontal="center"/>
      <protection locked="0"/>
    </xf>
    <xf numFmtId="0" fontId="57" fillId="34" borderId="69" xfId="0" applyFont="1" applyFill="1" applyBorder="1" applyAlignment="1">
      <alignment horizontal="left" vertical="top" wrapText="1"/>
    </xf>
    <xf numFmtId="0" fontId="56" fillId="34" borderId="0" xfId="0" applyFont="1" applyFill="1" applyAlignment="1">
      <alignment horizontal="center"/>
    </xf>
    <xf numFmtId="0" fontId="28" fillId="0" borderId="69" xfId="0" applyFont="1" applyBorder="1" applyAlignment="1" applyProtection="1">
      <alignment horizontal="left" vertical="top"/>
      <protection locked="0"/>
    </xf>
    <xf numFmtId="0" fontId="0" fillId="35" borderId="94" xfId="0" applyFill="1" applyBorder="1" applyProtection="1">
      <protection locked="0"/>
    </xf>
    <xf numFmtId="0" fontId="0" fillId="35" borderId="82" xfId="0" applyFill="1" applyBorder="1" applyProtection="1">
      <protection locked="0"/>
    </xf>
    <xf numFmtId="0" fontId="0" fillId="35" borderId="61" xfId="0" applyFill="1" applyBorder="1" applyProtection="1">
      <protection locked="0"/>
    </xf>
    <xf numFmtId="0" fontId="0" fillId="35" borderId="66" xfId="0" applyFill="1" applyBorder="1" applyProtection="1">
      <protection locked="0"/>
    </xf>
    <xf numFmtId="0" fontId="0" fillId="35" borderId="81" xfId="0" applyFill="1" applyBorder="1" applyProtection="1">
      <protection locked="0"/>
    </xf>
    <xf numFmtId="0" fontId="0" fillId="35" borderId="91" xfId="0" applyFill="1" applyBorder="1" applyProtection="1">
      <protection locked="0"/>
    </xf>
    <xf numFmtId="0" fontId="0" fillId="35" borderId="84" xfId="0" applyFill="1" applyBorder="1" applyProtection="1">
      <protection locked="0"/>
    </xf>
    <xf numFmtId="0" fontId="3" fillId="15" borderId="69" xfId="0" applyFont="1" applyFill="1" applyBorder="1" applyAlignment="1" applyProtection="1">
      <alignment horizontal="center" vertical="center"/>
      <protection locked="0"/>
    </xf>
    <xf numFmtId="0" fontId="3" fillId="15" borderId="69" xfId="0" applyFont="1" applyFill="1" applyBorder="1" applyAlignment="1" applyProtection="1">
      <alignment horizontal="center" vertical="center" wrapText="1"/>
      <protection locked="0"/>
    </xf>
    <xf numFmtId="166" fontId="28" fillId="17" borderId="9" xfId="1" applyNumberFormat="1" applyFont="1" applyFill="1" applyBorder="1" applyAlignment="1" applyProtection="1">
      <alignment horizontal="right" vertical="center"/>
      <protection locked="0"/>
    </xf>
    <xf numFmtId="166" fontId="28" fillId="17" borderId="25" xfId="1" applyNumberFormat="1" applyFont="1" applyFill="1" applyBorder="1" applyAlignment="1" applyProtection="1">
      <alignment horizontal="right" vertical="center"/>
      <protection locked="0"/>
    </xf>
    <xf numFmtId="166" fontId="28" fillId="17" borderId="15" xfId="1" applyNumberFormat="1" applyFont="1" applyFill="1" applyBorder="1" applyAlignment="1" applyProtection="1">
      <alignment horizontal="right" vertical="center"/>
      <protection locked="0"/>
    </xf>
    <xf numFmtId="166" fontId="28" fillId="15" borderId="32" xfId="0" applyNumberFormat="1" applyFont="1" applyFill="1" applyBorder="1" applyAlignment="1" applyProtection="1">
      <alignment horizontal="right" vertical="center"/>
      <protection locked="0"/>
    </xf>
    <xf numFmtId="166" fontId="28" fillId="15" borderId="15" xfId="0" applyNumberFormat="1" applyFont="1" applyFill="1" applyBorder="1" applyAlignment="1" applyProtection="1">
      <alignment horizontal="right" vertical="center"/>
      <protection locked="0"/>
    </xf>
    <xf numFmtId="165" fontId="30" fillId="18" borderId="29" xfId="0" applyNumberFormat="1" applyFont="1" applyFill="1" applyBorder="1" applyAlignment="1" applyProtection="1">
      <alignment horizontal="left" vertical="center"/>
      <protection locked="0"/>
    </xf>
    <xf numFmtId="0" fontId="34" fillId="0" borderId="44" xfId="0" applyFont="1" applyBorder="1" applyProtection="1">
      <protection locked="0"/>
    </xf>
    <xf numFmtId="165" fontId="28" fillId="15" borderId="69" xfId="0" applyNumberFormat="1" applyFont="1" applyFill="1" applyBorder="1" applyAlignment="1">
      <alignment horizontal="center" vertical="center"/>
    </xf>
    <xf numFmtId="0" fontId="28" fillId="15" borderId="69" xfId="0" applyFont="1" applyFill="1" applyBorder="1" applyAlignment="1">
      <alignment horizontal="left" vertical="top"/>
    </xf>
    <xf numFmtId="165" fontId="28" fillId="15" borderId="1" xfId="0" applyNumberFormat="1" applyFont="1" applyFill="1" applyBorder="1" applyAlignment="1">
      <alignment horizontal="center" vertical="center"/>
    </xf>
    <xf numFmtId="0" fontId="28" fillId="15" borderId="1" xfId="0" applyFont="1" applyFill="1" applyBorder="1" applyAlignment="1">
      <alignment horizontal="left" vertical="top"/>
    </xf>
    <xf numFmtId="165" fontId="28" fillId="15" borderId="38" xfId="0" applyNumberFormat="1" applyFont="1" applyFill="1" applyBorder="1" applyAlignment="1">
      <alignment horizontal="center" vertical="center"/>
    </xf>
    <xf numFmtId="165" fontId="28" fillId="15" borderId="14" xfId="0" applyNumberFormat="1" applyFont="1" applyFill="1" applyBorder="1" applyAlignment="1">
      <alignment horizontal="center" vertical="center"/>
    </xf>
    <xf numFmtId="0" fontId="28" fillId="15" borderId="14" xfId="0" applyFont="1" applyFill="1" applyBorder="1" applyAlignment="1">
      <alignment horizontal="left" vertical="top"/>
    </xf>
    <xf numFmtId="165" fontId="28" fillId="15" borderId="38" xfId="0" applyNumberFormat="1" applyFont="1" applyFill="1" applyBorder="1" applyAlignment="1">
      <alignment horizontal="center" vertical="center" wrapText="1"/>
    </xf>
    <xf numFmtId="0" fontId="28" fillId="15" borderId="69" xfId="0" applyFont="1" applyFill="1" applyBorder="1" applyAlignment="1">
      <alignment horizontal="left" vertical="top" wrapText="1"/>
    </xf>
    <xf numFmtId="165" fontId="28" fillId="15" borderId="14" xfId="0" applyNumberFormat="1" applyFont="1" applyFill="1" applyBorder="1" applyAlignment="1">
      <alignment horizontal="center" vertical="center" wrapText="1"/>
    </xf>
    <xf numFmtId="0" fontId="28" fillId="15" borderId="1" xfId="0" applyFont="1" applyFill="1" applyBorder="1" applyAlignment="1">
      <alignment horizontal="left" vertical="top" wrapText="1"/>
    </xf>
    <xf numFmtId="165" fontId="28" fillId="15" borderId="6" xfId="0" applyNumberFormat="1" applyFont="1" applyFill="1" applyBorder="1" applyAlignment="1">
      <alignment horizontal="left" vertical="center"/>
    </xf>
    <xf numFmtId="0" fontId="28" fillId="15" borderId="6" xfId="0" applyFont="1" applyFill="1" applyBorder="1" applyAlignment="1">
      <alignment horizontal="left" vertical="top"/>
    </xf>
    <xf numFmtId="165" fontId="28" fillId="15" borderId="38" xfId="0" applyNumberFormat="1" applyFont="1" applyFill="1" applyBorder="1" applyAlignment="1">
      <alignment horizontal="left" vertical="center"/>
    </xf>
    <xf numFmtId="165" fontId="28" fillId="15" borderId="29" xfId="0" applyNumberFormat="1" applyFont="1" applyFill="1" applyBorder="1" applyAlignment="1">
      <alignment horizontal="left" vertical="center"/>
    </xf>
    <xf numFmtId="0" fontId="28" fillId="15" borderId="52" xfId="0" applyFont="1" applyFill="1" applyBorder="1" applyAlignment="1">
      <alignment horizontal="left" vertical="top"/>
    </xf>
    <xf numFmtId="0" fontId="28" fillId="0" borderId="21" xfId="0" applyFont="1" applyBorder="1" applyAlignment="1">
      <alignment horizontal="left" vertical="center"/>
    </xf>
    <xf numFmtId="168" fontId="35" fillId="0" borderId="35" xfId="0" applyNumberFormat="1" applyFont="1" applyBorder="1" applyAlignment="1">
      <alignment horizontal="left" indent="2"/>
    </xf>
    <xf numFmtId="0" fontId="35" fillId="0" borderId="0" xfId="0" applyFont="1"/>
    <xf numFmtId="0" fontId="28" fillId="13" borderId="9" xfId="0" applyFont="1" applyFill="1" applyBorder="1" applyAlignment="1">
      <alignment horizontal="left" vertical="center"/>
    </xf>
    <xf numFmtId="168" fontId="35" fillId="0" borderId="0" xfId="0" applyNumberFormat="1" applyFont="1" applyAlignment="1">
      <alignment horizontal="left" indent="2"/>
    </xf>
    <xf numFmtId="0" fontId="3" fillId="0" borderId="9" xfId="0" applyFont="1" applyBorder="1" applyAlignment="1">
      <alignment horizontal="left" vertical="center"/>
    </xf>
    <xf numFmtId="0" fontId="3" fillId="0" borderId="25" xfId="0" applyFont="1" applyBorder="1" applyAlignment="1">
      <alignment horizontal="left" vertical="center"/>
    </xf>
    <xf numFmtId="0" fontId="28" fillId="0" borderId="60" xfId="0" applyFont="1" applyBorder="1" applyAlignment="1">
      <alignment horizontal="left" vertical="center"/>
    </xf>
    <xf numFmtId="168" fontId="35" fillId="0" borderId="44" xfId="0" applyNumberFormat="1" applyFont="1" applyBorder="1" applyAlignment="1">
      <alignment horizontal="left" indent="2"/>
    </xf>
    <xf numFmtId="0" fontId="35" fillId="0" borderId="44" xfId="0" applyFont="1" applyBorder="1"/>
    <xf numFmtId="0" fontId="0" fillId="0" borderId="0" xfId="0" applyAlignment="1">
      <alignment horizontal="left" indent="2"/>
    </xf>
    <xf numFmtId="0" fontId="34" fillId="0" borderId="0" xfId="0" applyFont="1"/>
    <xf numFmtId="0" fontId="28" fillId="0" borderId="35" xfId="0" applyFont="1" applyBorder="1" applyAlignment="1">
      <alignment horizontal="left" vertical="center"/>
    </xf>
    <xf numFmtId="0" fontId="35" fillId="0" borderId="35" xfId="0" applyFont="1" applyBorder="1"/>
    <xf numFmtId="0" fontId="28" fillId="0" borderId="0" xfId="0" applyFont="1" applyAlignment="1">
      <alignment horizontal="left" vertical="center"/>
    </xf>
    <xf numFmtId="0" fontId="28" fillId="0" borderId="44" xfId="0" applyFont="1" applyBorder="1" applyAlignment="1">
      <alignment horizontal="left" vertical="center"/>
    </xf>
    <xf numFmtId="0" fontId="34" fillId="0" borderId="44" xfId="0" applyFont="1" applyBorder="1"/>
    <xf numFmtId="0" fontId="28" fillId="13" borderId="21" xfId="0" applyFont="1" applyFill="1" applyBorder="1" applyAlignment="1">
      <alignment horizontal="left" vertical="center"/>
    </xf>
    <xf numFmtId="0" fontId="28" fillId="13" borderId="15" xfId="0" applyFont="1" applyFill="1" applyBorder="1" applyAlignment="1">
      <alignment horizontal="left" vertical="center"/>
    </xf>
    <xf numFmtId="0" fontId="28" fillId="13" borderId="65" xfId="0" applyFont="1" applyFill="1" applyBorder="1" applyAlignment="1">
      <alignment horizontal="left" vertical="center"/>
    </xf>
    <xf numFmtId="168" fontId="0" fillId="0" borderId="0" xfId="0" applyNumberFormat="1" applyAlignment="1">
      <alignment horizontal="left" indent="2"/>
    </xf>
    <xf numFmtId="0" fontId="28" fillId="13" borderId="35" xfId="0" applyFont="1" applyFill="1" applyBorder="1" applyAlignment="1">
      <alignment horizontal="left" vertical="center"/>
    </xf>
    <xf numFmtId="0" fontId="28" fillId="13" borderId="44" xfId="0" applyFont="1" applyFill="1" applyBorder="1" applyAlignment="1">
      <alignment horizontal="left" vertical="center"/>
    </xf>
    <xf numFmtId="0" fontId="34" fillId="0" borderId="66" xfId="0" applyFont="1" applyBorder="1"/>
    <xf numFmtId="0" fontId="28" fillId="13" borderId="0" xfId="0" applyFont="1" applyFill="1" applyAlignment="1">
      <alignment horizontal="left" vertical="center"/>
    </xf>
    <xf numFmtId="0" fontId="3" fillId="13" borderId="0" xfId="0" applyFont="1" applyFill="1" applyAlignment="1">
      <alignment horizontal="left" vertical="center"/>
    </xf>
    <xf numFmtId="0" fontId="35" fillId="21" borderId="0" xfId="0" applyFont="1" applyFill="1"/>
    <xf numFmtId="0" fontId="35" fillId="0" borderId="0" xfId="0" applyFont="1" applyAlignment="1">
      <alignment horizontal="left" indent="2"/>
    </xf>
    <xf numFmtId="0" fontId="36" fillId="0" borderId="0" xfId="0" applyFont="1"/>
    <xf numFmtId="0" fontId="28" fillId="13" borderId="0" xfId="0" applyFont="1" applyFill="1" applyAlignment="1">
      <alignment horizontal="left" vertical="center" indent="1"/>
    </xf>
    <xf numFmtId="0" fontId="3" fillId="13" borderId="0" xfId="0" applyFont="1" applyFill="1" applyAlignment="1">
      <alignment horizontal="left" vertical="center" indent="1"/>
    </xf>
    <xf numFmtId="0" fontId="35" fillId="21" borderId="44" xfId="0" applyFont="1" applyFill="1" applyBorder="1"/>
    <xf numFmtId="0" fontId="35" fillId="21" borderId="35" xfId="0" applyFont="1" applyFill="1" applyBorder="1"/>
    <xf numFmtId="0" fontId="28" fillId="22" borderId="35" xfId="0" applyFont="1" applyFill="1" applyBorder="1" applyAlignment="1">
      <alignment horizontal="left" vertical="center"/>
    </xf>
    <xf numFmtId="0" fontId="28" fillId="22" borderId="0" xfId="0" applyFont="1" applyFill="1" applyAlignment="1">
      <alignment horizontal="left" vertical="center"/>
    </xf>
    <xf numFmtId="0" fontId="3" fillId="22" borderId="0" xfId="0" applyFont="1" applyFill="1" applyAlignment="1">
      <alignment horizontal="left" vertical="center"/>
    </xf>
    <xf numFmtId="0" fontId="28" fillId="22" borderId="65" xfId="0" applyFont="1" applyFill="1" applyBorder="1" applyAlignment="1">
      <alignment horizontal="left" vertical="center"/>
    </xf>
    <xf numFmtId="0" fontId="0" fillId="20" borderId="1" xfId="0" applyFill="1" applyBorder="1"/>
    <xf numFmtId="0" fontId="15" fillId="44" borderId="69" xfId="0" applyFont="1" applyFill="1" applyBorder="1" applyAlignment="1">
      <alignment horizontal="left" vertical="center" wrapText="1"/>
    </xf>
    <xf numFmtId="0" fontId="56" fillId="37" borderId="51" xfId="0" applyFont="1" applyFill="1" applyBorder="1" applyAlignment="1">
      <alignment horizontal="center" vertical="center"/>
    </xf>
    <xf numFmtId="0" fontId="56" fillId="38" borderId="51" xfId="0" applyFont="1" applyFill="1" applyBorder="1" applyAlignment="1">
      <alignment horizontal="center" vertical="center"/>
    </xf>
    <xf numFmtId="0" fontId="60" fillId="37" borderId="69" xfId="0" applyFont="1" applyFill="1" applyBorder="1" applyAlignment="1">
      <alignment horizontal="center" vertical="center" wrapText="1"/>
    </xf>
    <xf numFmtId="0" fontId="60" fillId="37" borderId="69" xfId="0" quotePrefix="1" applyFont="1" applyFill="1" applyBorder="1" applyAlignment="1">
      <alignment horizontal="center" vertical="center" wrapText="1"/>
    </xf>
    <xf numFmtId="0" fontId="56" fillId="38" borderId="9" xfId="0" applyFont="1" applyFill="1" applyBorder="1" applyAlignment="1">
      <alignment horizontal="center" vertical="center"/>
    </xf>
    <xf numFmtId="166" fontId="3" fillId="15" borderId="32" xfId="0" applyNumberFormat="1" applyFont="1" applyFill="1" applyBorder="1" applyAlignment="1" applyProtection="1">
      <alignment horizontal="right" vertical="center"/>
      <protection locked="0"/>
    </xf>
    <xf numFmtId="0" fontId="3" fillId="16" borderId="11" xfId="0" applyFont="1" applyFill="1" applyBorder="1" applyAlignment="1" applyProtection="1">
      <alignment horizontal="left" vertical="center"/>
      <protection locked="0"/>
    </xf>
    <xf numFmtId="0" fontId="2" fillId="12" borderId="69" xfId="0" applyFont="1" applyFill="1" applyBorder="1" applyAlignment="1" applyProtection="1">
      <alignment horizontal="left" vertical="center"/>
      <protection locked="0"/>
    </xf>
    <xf numFmtId="0" fontId="7" fillId="43" borderId="86" xfId="0" applyFont="1" applyFill="1" applyBorder="1" applyAlignment="1">
      <alignment vertical="center"/>
    </xf>
    <xf numFmtId="0" fontId="8" fillId="6" borderId="87" xfId="0" applyFont="1" applyFill="1" applyBorder="1" applyAlignment="1">
      <alignment vertical="center"/>
    </xf>
    <xf numFmtId="0" fontId="8" fillId="6" borderId="51" xfId="0" applyFont="1" applyFill="1" applyBorder="1" applyAlignment="1">
      <alignment vertical="center"/>
    </xf>
    <xf numFmtId="0" fontId="8" fillId="6" borderId="86" xfId="0" applyFont="1" applyFill="1" applyBorder="1" applyAlignment="1">
      <alignment vertical="center"/>
    </xf>
    <xf numFmtId="0" fontId="21" fillId="7" borderId="87" xfId="0" applyFont="1" applyFill="1" applyBorder="1" applyAlignment="1">
      <alignment vertical="center"/>
    </xf>
    <xf numFmtId="0" fontId="21" fillId="7" borderId="51" xfId="0" applyFont="1" applyFill="1" applyBorder="1" applyAlignment="1">
      <alignment vertical="center"/>
    </xf>
    <xf numFmtId="0" fontId="7" fillId="45" borderId="86" xfId="0" applyFont="1" applyFill="1" applyBorder="1" applyAlignment="1">
      <alignment vertical="center"/>
    </xf>
    <xf numFmtId="0" fontId="8" fillId="46" borderId="87" xfId="0" applyFont="1" applyFill="1" applyBorder="1" applyAlignment="1">
      <alignment vertical="center"/>
    </xf>
    <xf numFmtId="0" fontId="8" fillId="8" borderId="51" xfId="0" applyFont="1" applyFill="1" applyBorder="1" applyAlignment="1">
      <alignment vertical="center"/>
    </xf>
    <xf numFmtId="0" fontId="7" fillId="47" borderId="51" xfId="0" applyFont="1" applyFill="1" applyBorder="1" applyAlignment="1">
      <alignment vertical="center"/>
    </xf>
    <xf numFmtId="2" fontId="0" fillId="34" borderId="92" xfId="0" applyNumberFormat="1" applyFill="1" applyBorder="1" applyAlignment="1" applyProtection="1">
      <alignment horizontal="left"/>
      <protection locked="0"/>
    </xf>
    <xf numFmtId="2" fontId="0" fillId="34" borderId="50" xfId="0" applyNumberFormat="1" applyFill="1" applyBorder="1" applyAlignment="1" applyProtection="1">
      <alignment horizontal="left"/>
      <protection locked="0"/>
    </xf>
    <xf numFmtId="2" fontId="0" fillId="34" borderId="89" xfId="0" applyNumberFormat="1" applyFill="1" applyBorder="1" applyAlignment="1" applyProtection="1">
      <alignment horizontal="left"/>
      <protection locked="0"/>
    </xf>
    <xf numFmtId="0" fontId="1" fillId="23" borderId="0" xfId="0" applyFont="1" applyFill="1" applyAlignment="1">
      <alignment vertical="center"/>
    </xf>
    <xf numFmtId="0" fontId="7" fillId="40" borderId="86" xfId="0" applyFont="1" applyFill="1" applyBorder="1" applyAlignment="1">
      <alignment vertical="center"/>
    </xf>
    <xf numFmtId="0" fontId="8" fillId="42" borderId="87" xfId="0" applyFont="1" applyFill="1" applyBorder="1" applyAlignment="1">
      <alignment vertical="center"/>
    </xf>
    <xf numFmtId="0" fontId="7" fillId="41" borderId="86" xfId="0" applyFont="1" applyFill="1" applyBorder="1" applyAlignment="1">
      <alignment vertical="center"/>
    </xf>
    <xf numFmtId="0" fontId="8" fillId="5" borderId="87" xfId="0" applyFont="1" applyFill="1" applyBorder="1" applyAlignment="1">
      <alignment vertical="center"/>
    </xf>
    <xf numFmtId="0" fontId="8" fillId="5" borderId="51" xfId="0" applyFont="1" applyFill="1" applyBorder="1" applyAlignment="1">
      <alignment vertical="center"/>
    </xf>
    <xf numFmtId="0" fontId="1" fillId="9" borderId="0" xfId="0" applyFont="1" applyFill="1" applyAlignment="1" applyProtection="1">
      <alignment horizontal="left" vertical="center"/>
      <protection locked="0"/>
    </xf>
    <xf numFmtId="0" fontId="23" fillId="9" borderId="0" xfId="0" applyFont="1" applyFill="1" applyAlignment="1" applyProtection="1">
      <alignment horizontal="left" vertical="center"/>
      <protection locked="0"/>
    </xf>
    <xf numFmtId="0" fontId="0" fillId="0" borderId="55" xfId="0" applyBorder="1" applyAlignment="1" applyProtection="1">
      <alignment horizontal="center" vertical="center"/>
      <protection locked="0"/>
    </xf>
    <xf numFmtId="0" fontId="0" fillId="0" borderId="58" xfId="0" applyBorder="1" applyAlignment="1" applyProtection="1">
      <alignment horizontal="center" vertical="center"/>
      <protection locked="0"/>
    </xf>
    <xf numFmtId="0" fontId="0" fillId="0" borderId="27" xfId="0" applyBorder="1" applyAlignment="1" applyProtection="1">
      <alignment horizontal="center" vertical="center"/>
      <protection locked="0"/>
    </xf>
    <xf numFmtId="0" fontId="0" fillId="0" borderId="64" xfId="0" applyBorder="1" applyAlignment="1" applyProtection="1">
      <alignment horizontal="center" vertical="center"/>
      <protection locked="0"/>
    </xf>
    <xf numFmtId="0" fontId="61" fillId="36" borderId="0" xfId="0" applyFont="1" applyFill="1" applyAlignment="1" applyProtection="1">
      <alignment horizontal="left" vertical="center" wrapText="1"/>
      <protection locked="0"/>
    </xf>
    <xf numFmtId="0" fontId="61" fillId="36" borderId="0" xfId="0" applyFont="1" applyFill="1" applyAlignment="1" applyProtection="1">
      <alignment horizontal="left" vertical="center"/>
      <protection locked="0"/>
    </xf>
    <xf numFmtId="164" fontId="0" fillId="0" borderId="55" xfId="1" applyFont="1" applyBorder="1" applyAlignment="1" applyProtection="1">
      <alignment horizontal="center" vertical="center"/>
      <protection locked="0"/>
    </xf>
    <xf numFmtId="164" fontId="0" fillId="0" borderId="58" xfId="1" applyFont="1" applyBorder="1" applyAlignment="1" applyProtection="1">
      <alignment horizontal="center" vertical="center"/>
      <protection locked="0"/>
    </xf>
    <xf numFmtId="164" fontId="0" fillId="0" borderId="27" xfId="1" applyFont="1" applyBorder="1" applyAlignment="1" applyProtection="1">
      <alignment horizontal="center" vertical="center"/>
      <protection locked="0"/>
    </xf>
    <xf numFmtId="0" fontId="0" fillId="0" borderId="78" xfId="0" applyBorder="1" applyAlignment="1" applyProtection="1">
      <alignment horizontal="center" vertical="center"/>
      <protection locked="0"/>
    </xf>
    <xf numFmtId="0" fontId="0" fillId="0" borderId="63" xfId="0" applyBorder="1" applyAlignment="1" applyProtection="1">
      <alignment horizontal="center" vertical="center"/>
      <protection locked="0"/>
    </xf>
    <xf numFmtId="0" fontId="5" fillId="3" borderId="9" xfId="0" applyFont="1" applyFill="1" applyBorder="1" applyAlignment="1">
      <alignment horizontal="center" vertical="center"/>
    </xf>
    <xf numFmtId="0" fontId="5" fillId="3" borderId="51" xfId="0" applyFont="1" applyFill="1" applyBorder="1" applyAlignment="1">
      <alignment horizontal="center" vertical="center"/>
    </xf>
    <xf numFmtId="0" fontId="5" fillId="3" borderId="67" xfId="0" applyFont="1" applyFill="1" applyBorder="1" applyAlignment="1">
      <alignment horizontal="center" vertical="center"/>
    </xf>
    <xf numFmtId="0" fontId="54" fillId="4" borderId="9" xfId="0" applyFont="1" applyFill="1" applyBorder="1" applyAlignment="1">
      <alignment horizontal="center" vertical="center"/>
    </xf>
    <xf numFmtId="0" fontId="54" fillId="4" borderId="51" xfId="0" applyFont="1" applyFill="1" applyBorder="1" applyAlignment="1">
      <alignment horizontal="center" vertical="center"/>
    </xf>
    <xf numFmtId="0" fontId="54" fillId="4" borderId="67" xfId="0" applyFont="1" applyFill="1" applyBorder="1" applyAlignment="1">
      <alignment horizontal="center" vertical="center"/>
    </xf>
    <xf numFmtId="0" fontId="4" fillId="30" borderId="51" xfId="0" applyFont="1" applyFill="1" applyBorder="1" applyAlignment="1">
      <alignment horizontal="center" vertical="center"/>
    </xf>
    <xf numFmtId="0" fontId="4" fillId="30" borderId="67" xfId="0" applyFont="1" applyFill="1" applyBorder="1" applyAlignment="1">
      <alignment horizontal="center" vertical="center"/>
    </xf>
    <xf numFmtId="0" fontId="41" fillId="25" borderId="69" xfId="0" applyFont="1" applyFill="1" applyBorder="1" applyAlignment="1">
      <alignment horizontal="left" vertical="center"/>
    </xf>
    <xf numFmtId="0" fontId="0" fillId="25" borderId="69" xfId="0" applyFill="1" applyBorder="1"/>
    <xf numFmtId="0" fontId="39" fillId="23" borderId="0" xfId="0" applyFont="1" applyFill="1" applyAlignment="1">
      <alignment horizontal="left" vertical="center"/>
    </xf>
    <xf numFmtId="0" fontId="0" fillId="0" borderId="0" xfId="0"/>
  </cellXfs>
  <cellStyles count="3">
    <cellStyle name="Komma 2" xfId="1" xr:uid="{CBE2C222-3929-4959-901C-BE7A74B39528}"/>
    <cellStyle name="Procent 2" xfId="2" xr:uid="{6CD27655-DFD0-4916-8084-234660E28578}"/>
    <cellStyle name="Standaard" xfId="0" builtinId="0"/>
  </cellStyles>
  <dxfs count="34">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numFmt numFmtId="169" formatCode="\(0\)"/>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dxf>
    <dxf>
      <numFmt numFmtId="169" formatCode="\(0\)"/>
    </dxf>
  </dxfs>
  <tableStyles count="0" defaultTableStyle="TableStyleMedium9" defaultPivotStyle="PivotStyleLight16"/>
  <colors>
    <mruColors>
      <color rgb="FF4D5656"/>
      <color rgb="FFFAD7A0"/>
      <color rgb="FF7B3F00"/>
      <color rgb="FFEAFAF1"/>
      <color rgb="FF145A32"/>
      <color rgb="FFC5A3C2"/>
      <color rgb="FF1B4F72"/>
      <color rgb="FF4A1942"/>
      <color rgb="FFFFC7CE"/>
      <color rgb="FFFFF9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2.xml"/><Relationship Id="rId5" Type="http://schemas.openxmlformats.org/officeDocument/2006/relationships/styles" Target="styles.xml"/><Relationship Id="rId10" Type="http://schemas.openxmlformats.org/officeDocument/2006/relationships/customXml" Target="../customXml/item1.xml"/><Relationship Id="rId4" Type="http://schemas.openxmlformats.org/officeDocument/2006/relationships/theme" Target="theme/theme1.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person displayName="Regitze Boateng Gottschalch" id="{AC287564-3677-4B9B-BEEF-09FCA20A367B}" userId="S::rg@planenergi.dk::18e418e5-e3e9-4fe0-a667-ebb56435d8b7"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T48" dT="2026-07-23T07:56:19.12" personId="{AC287564-3677-4B9B-BEEF-09FCA20A367B}" id="{0C5BCECC-1527-41E5-94A6-6BC5D6DCBC9F}">
    <text>They have renovated them with change of kølemiddel and controls</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79"/>
  <sheetViews>
    <sheetView zoomScaleNormal="100" workbookViewId="0">
      <pane ySplit="3" topLeftCell="A4" activePane="bottomLeft" state="frozen"/>
      <selection pane="bottomLeft" activeCell="M17" sqref="M17"/>
    </sheetView>
  </sheetViews>
  <sheetFormatPr defaultRowHeight="14.5" outlineLevelCol="1" x14ac:dyDescent="0.35"/>
  <cols>
    <col min="1" max="1" width="6" customWidth="1"/>
    <col min="2" max="2" width="6.81640625" bestFit="1" customWidth="1"/>
    <col min="3" max="3" width="24.26953125" customWidth="1"/>
    <col min="4" max="4" width="43.7265625" customWidth="1"/>
    <col min="5" max="5" width="8.1796875" customWidth="1"/>
    <col min="6" max="6" width="7.26953125" customWidth="1"/>
    <col min="7" max="7" width="14" customWidth="1"/>
    <col min="8" max="8" width="10.81640625" hidden="1" customWidth="1" outlineLevel="1"/>
    <col min="9" max="9" width="11" hidden="1" customWidth="1" outlineLevel="1"/>
    <col min="10" max="10" width="27.453125" hidden="1" customWidth="1" outlineLevel="1"/>
    <col min="11" max="11" width="11.81640625" hidden="1" customWidth="1" outlineLevel="1"/>
    <col min="12" max="12" width="7" style="202" hidden="1" customWidth="1" outlineLevel="1"/>
    <col min="13" max="13" width="9" customWidth="1" collapsed="1"/>
    <col min="14" max="14" width="10.81640625" hidden="1" customWidth="1" outlineLevel="1"/>
    <col min="15" max="15" width="9.7265625" hidden="1" customWidth="1" outlineLevel="1"/>
    <col min="16" max="16" width="27.26953125" hidden="1" customWidth="1" outlineLevel="1"/>
    <col min="17" max="17" width="12.453125" customWidth="1" collapsed="1"/>
    <col min="18" max="19" width="9" hidden="1" customWidth="1" outlineLevel="1"/>
    <col min="20" max="20" width="28.81640625" hidden="1" customWidth="1" outlineLevel="1"/>
    <col min="21" max="21" width="10" hidden="1" customWidth="1" outlineLevel="1"/>
    <col min="22" max="22" width="28.81640625" hidden="1" customWidth="1" outlineLevel="1"/>
    <col min="23" max="23" width="60.453125" customWidth="1" collapsed="1"/>
  </cols>
  <sheetData>
    <row r="1" spans="1:23" ht="22" customHeight="1" x14ac:dyDescent="0.35">
      <c r="A1" s="374" t="s">
        <v>588</v>
      </c>
      <c r="B1" s="374"/>
      <c r="C1" s="374"/>
      <c r="D1" s="374"/>
      <c r="E1" s="374"/>
      <c r="F1" s="374"/>
      <c r="G1" s="374"/>
      <c r="H1" s="374"/>
      <c r="I1" s="374"/>
      <c r="J1" s="374"/>
      <c r="K1" s="374"/>
      <c r="L1" s="374"/>
      <c r="M1" s="374"/>
      <c r="N1" s="374"/>
      <c r="O1" s="374"/>
      <c r="P1" s="374"/>
      <c r="Q1" s="374"/>
      <c r="R1" s="374"/>
      <c r="S1" s="374"/>
      <c r="T1" s="374"/>
      <c r="U1" s="374"/>
      <c r="V1" s="374"/>
      <c r="W1" s="374"/>
    </row>
    <row r="2" spans="1:23" ht="14.15" customHeight="1" x14ac:dyDescent="0.35">
      <c r="A2" s="399" t="s">
        <v>3</v>
      </c>
      <c r="B2" s="399"/>
      <c r="C2" s="399"/>
      <c r="D2" s="400"/>
      <c r="E2" s="393" t="s">
        <v>4</v>
      </c>
      <c r="F2" s="394"/>
      <c r="G2" s="394"/>
      <c r="H2" s="394"/>
      <c r="I2" s="394"/>
      <c r="J2" s="394"/>
      <c r="K2" s="394"/>
      <c r="L2" s="394"/>
      <c r="M2" s="395"/>
      <c r="N2" s="396" t="s">
        <v>5</v>
      </c>
      <c r="O2" s="397"/>
      <c r="P2" s="397"/>
      <c r="Q2" s="398"/>
      <c r="R2" s="357" t="s">
        <v>6</v>
      </c>
      <c r="S2" s="354"/>
      <c r="T2" s="354"/>
      <c r="U2" s="353"/>
      <c r="V2" s="353"/>
      <c r="W2" s="280" t="s">
        <v>476</v>
      </c>
    </row>
    <row r="3" spans="1:23" ht="42" x14ac:dyDescent="0.35">
      <c r="A3" s="203" t="s">
        <v>7</v>
      </c>
      <c r="B3" s="203" t="s">
        <v>8</v>
      </c>
      <c r="C3" s="203" t="s">
        <v>9</v>
      </c>
      <c r="D3" s="203" t="s">
        <v>0</v>
      </c>
      <c r="E3" s="198" t="s">
        <v>491</v>
      </c>
      <c r="F3" s="198" t="s">
        <v>526</v>
      </c>
      <c r="G3" s="198" t="s">
        <v>10</v>
      </c>
      <c r="H3" s="198" t="s">
        <v>11</v>
      </c>
      <c r="I3" s="198" t="s">
        <v>12</v>
      </c>
      <c r="J3" s="198" t="s">
        <v>13</v>
      </c>
      <c r="K3" s="198" t="s">
        <v>525</v>
      </c>
      <c r="L3" s="204" t="s">
        <v>14</v>
      </c>
      <c r="M3" s="198" t="s">
        <v>575</v>
      </c>
      <c r="N3" s="197" t="s">
        <v>15</v>
      </c>
      <c r="O3" s="197" t="s">
        <v>16</v>
      </c>
      <c r="P3" s="197" t="s">
        <v>17</v>
      </c>
      <c r="Q3" s="197" t="s">
        <v>572</v>
      </c>
      <c r="R3" s="246" t="s">
        <v>18</v>
      </c>
      <c r="S3" s="246" t="s">
        <v>19</v>
      </c>
      <c r="T3" s="246" t="s">
        <v>10</v>
      </c>
      <c r="U3" s="243" t="s">
        <v>573</v>
      </c>
      <c r="V3" s="243" t="s">
        <v>10</v>
      </c>
      <c r="W3" s="279"/>
    </row>
    <row r="4" spans="1:23" x14ac:dyDescent="0.35">
      <c r="A4" s="375" t="s">
        <v>20</v>
      </c>
      <c r="B4" s="375"/>
      <c r="C4" s="375"/>
      <c r="D4" s="375"/>
      <c r="E4" s="375"/>
      <c r="F4" s="375"/>
      <c r="G4" s="375"/>
      <c r="H4" s="375"/>
      <c r="I4" s="375"/>
      <c r="J4" s="375"/>
      <c r="K4" s="375"/>
      <c r="L4" s="375"/>
      <c r="M4" s="375"/>
      <c r="N4" s="375"/>
      <c r="O4" s="375"/>
      <c r="P4" s="375"/>
      <c r="Q4" s="375"/>
      <c r="R4" s="375"/>
      <c r="S4" s="375"/>
      <c r="T4" s="375"/>
      <c r="U4" s="375"/>
      <c r="V4" s="375"/>
      <c r="W4" s="375"/>
    </row>
    <row r="5" spans="1:23" x14ac:dyDescent="0.35">
      <c r="A5" s="376" t="s">
        <v>21</v>
      </c>
      <c r="B5" s="376"/>
      <c r="C5" s="376"/>
      <c r="D5" s="376"/>
      <c r="E5" s="376"/>
      <c r="F5" s="376"/>
      <c r="G5" s="376"/>
      <c r="H5" s="376"/>
      <c r="I5" s="376"/>
      <c r="J5" s="376"/>
      <c r="K5" s="376"/>
      <c r="L5" s="376"/>
      <c r="M5" s="376"/>
      <c r="N5" s="376"/>
      <c r="O5" s="376"/>
      <c r="P5" s="376"/>
      <c r="Q5" s="376"/>
      <c r="R5" s="376"/>
      <c r="S5" s="376"/>
      <c r="T5" s="376"/>
      <c r="U5" s="376"/>
      <c r="V5" s="376"/>
      <c r="W5" s="376"/>
    </row>
    <row r="6" spans="1:23" ht="30" x14ac:dyDescent="0.35">
      <c r="A6" s="205" t="s">
        <v>22</v>
      </c>
      <c r="B6" s="206" t="s">
        <v>23</v>
      </c>
      <c r="C6" s="207" t="s">
        <v>24</v>
      </c>
      <c r="D6" s="208" t="s">
        <v>25</v>
      </c>
      <c r="E6" s="209">
        <v>8</v>
      </c>
      <c r="F6" s="210" t="s">
        <v>602</v>
      </c>
      <c r="G6" s="211" t="s">
        <v>582</v>
      </c>
      <c r="H6" s="212">
        <v>2</v>
      </c>
      <c r="I6" s="212" t="s">
        <v>1</v>
      </c>
      <c r="J6" s="213" t="s">
        <v>26</v>
      </c>
      <c r="K6" s="214" t="s">
        <v>265</v>
      </c>
      <c r="L6" s="215">
        <f>IF($B6="","",IF($K6="Yes",IFERROR(VLOOKUP($B6,'Component Assessment'!$B$645:$G$672,6,FALSE),0),0))</f>
        <v>0</v>
      </c>
      <c r="M6" s="199">
        <f>IF(L6&lt;&gt;0,L6,E6)</f>
        <v>8</v>
      </c>
      <c r="N6" s="212">
        <v>1</v>
      </c>
      <c r="O6" s="212">
        <v>0</v>
      </c>
      <c r="P6" s="11" t="s">
        <v>27</v>
      </c>
      <c r="Q6" s="222">
        <v>5</v>
      </c>
      <c r="R6" s="247"/>
      <c r="S6" s="247"/>
      <c r="T6" s="245"/>
      <c r="U6" s="248"/>
      <c r="V6" s="244"/>
      <c r="W6" s="279"/>
    </row>
    <row r="7" spans="1:23" ht="30" x14ac:dyDescent="0.35">
      <c r="A7" s="205" t="s">
        <v>22</v>
      </c>
      <c r="B7" s="206" t="s">
        <v>28</v>
      </c>
      <c r="C7" s="207" t="s">
        <v>29</v>
      </c>
      <c r="D7" s="208" t="s">
        <v>30</v>
      </c>
      <c r="E7" s="209">
        <v>10</v>
      </c>
      <c r="F7" s="210" t="s">
        <v>602</v>
      </c>
      <c r="G7" s="211" t="s">
        <v>582</v>
      </c>
      <c r="H7" s="212">
        <v>2</v>
      </c>
      <c r="I7" s="212" t="s">
        <v>1</v>
      </c>
      <c r="J7" s="213" t="s">
        <v>31</v>
      </c>
      <c r="K7" s="214" t="s">
        <v>265</v>
      </c>
      <c r="L7" s="215">
        <f>IF($B7="","",IF($K7="Yes",IFERROR(VLOOKUP($B7,'Component Assessment'!$B$645:$G$672,6,FALSE),0),0))</f>
        <v>0</v>
      </c>
      <c r="M7" s="199">
        <f>IF(L7&lt;&gt;0,L7,E7)</f>
        <v>10</v>
      </c>
      <c r="N7" s="212">
        <v>1</v>
      </c>
      <c r="O7" s="212">
        <v>0</v>
      </c>
      <c r="P7" s="11" t="s">
        <v>479</v>
      </c>
      <c r="Q7" s="222">
        <v>8</v>
      </c>
      <c r="R7" s="247"/>
      <c r="S7" s="247"/>
      <c r="T7" s="245"/>
      <c r="U7" s="248"/>
      <c r="V7" s="244"/>
      <c r="W7" s="279"/>
    </row>
    <row r="8" spans="1:23" ht="20" x14ac:dyDescent="0.35">
      <c r="A8" s="205" t="s">
        <v>22</v>
      </c>
      <c r="B8" s="206" t="s">
        <v>32</v>
      </c>
      <c r="C8" s="207" t="s">
        <v>33</v>
      </c>
      <c r="D8" s="208" t="s">
        <v>34</v>
      </c>
      <c r="E8" s="216" t="s">
        <v>602</v>
      </c>
      <c r="F8" s="210" t="s">
        <v>602</v>
      </c>
      <c r="G8" s="211" t="s">
        <v>35</v>
      </c>
      <c r="H8" s="217" t="s">
        <v>1</v>
      </c>
      <c r="I8" s="217" t="s">
        <v>1</v>
      </c>
      <c r="J8" s="213" t="s">
        <v>36</v>
      </c>
      <c r="K8" s="214" t="s">
        <v>265</v>
      </c>
      <c r="L8" s="215">
        <f>IF($B8="","",IF($K8="Yes",IFERROR(VLOOKUP($B8,'Component Assessment'!$B$645:$G$672,6,FALSE),0),0))</f>
        <v>0</v>
      </c>
      <c r="M8" s="199" t="str">
        <f>IF(L8&lt;&gt;0,L8,E8)</f>
        <v>-</v>
      </c>
      <c r="N8" s="217" t="s">
        <v>1</v>
      </c>
      <c r="O8" s="217" t="s">
        <v>1</v>
      </c>
      <c r="P8" s="11" t="s">
        <v>37</v>
      </c>
      <c r="Q8" s="218" t="s">
        <v>602</v>
      </c>
      <c r="R8" s="247"/>
      <c r="S8" s="247"/>
      <c r="T8" s="245"/>
      <c r="U8" s="248"/>
      <c r="V8" s="244"/>
      <c r="W8" s="279"/>
    </row>
    <row r="9" spans="1:23" x14ac:dyDescent="0.35">
      <c r="A9" s="377" t="s">
        <v>38</v>
      </c>
      <c r="B9" s="377"/>
      <c r="C9" s="377"/>
      <c r="D9" s="377"/>
      <c r="E9" s="377"/>
      <c r="F9" s="377"/>
      <c r="G9" s="377"/>
      <c r="H9" s="377"/>
      <c r="I9" s="377"/>
      <c r="J9" s="377"/>
      <c r="K9" s="377"/>
      <c r="L9" s="377"/>
      <c r="M9" s="377"/>
      <c r="N9" s="377"/>
      <c r="O9" s="377"/>
      <c r="P9" s="377"/>
      <c r="Q9" s="377"/>
      <c r="R9" s="377"/>
      <c r="S9" s="377"/>
      <c r="T9" s="377"/>
      <c r="U9" s="377"/>
      <c r="V9" s="377"/>
      <c r="W9" s="377"/>
    </row>
    <row r="10" spans="1:23" x14ac:dyDescent="0.35">
      <c r="A10" s="378" t="s">
        <v>39</v>
      </c>
      <c r="B10" s="378"/>
      <c r="C10" s="378"/>
      <c r="D10" s="378"/>
      <c r="E10" s="378"/>
      <c r="F10" s="378"/>
      <c r="G10" s="378"/>
      <c r="H10" s="378"/>
      <c r="I10" s="378"/>
      <c r="J10" s="378"/>
      <c r="K10" s="378"/>
      <c r="L10" s="378"/>
      <c r="M10" s="378"/>
      <c r="N10" s="378"/>
      <c r="O10" s="378"/>
      <c r="P10" s="378"/>
      <c r="Q10" s="378"/>
      <c r="R10" s="378"/>
      <c r="S10" s="378"/>
      <c r="T10" s="378"/>
      <c r="U10" s="378"/>
      <c r="V10" s="378"/>
      <c r="W10" s="378"/>
    </row>
    <row r="11" spans="1:23" ht="40" x14ac:dyDescent="0.35">
      <c r="A11" s="205" t="s">
        <v>40</v>
      </c>
      <c r="B11" s="206" t="s">
        <v>41</v>
      </c>
      <c r="C11" s="207" t="s">
        <v>42</v>
      </c>
      <c r="D11" s="208" t="s">
        <v>43</v>
      </c>
      <c r="E11" s="209">
        <v>45</v>
      </c>
      <c r="F11" s="219" t="s">
        <v>44</v>
      </c>
      <c r="G11" s="211" t="s">
        <v>45</v>
      </c>
      <c r="H11" s="212">
        <v>0</v>
      </c>
      <c r="I11" s="212">
        <v>0</v>
      </c>
      <c r="J11" s="213" t="s">
        <v>477</v>
      </c>
      <c r="K11" s="214" t="s">
        <v>265</v>
      </c>
      <c r="L11" s="215">
        <f>IF($B11="","",IF($K11="Yes",IFERROR(VLOOKUP($B11,'Component Assessment'!$B$645:$G$672,6,FALSE),0),0))</f>
        <v>0</v>
      </c>
      <c r="M11" s="199">
        <f>IF(L11&lt;&gt;0,L11,E11)</f>
        <v>45</v>
      </c>
      <c r="N11" s="212">
        <v>0</v>
      </c>
      <c r="O11" s="212">
        <v>0</v>
      </c>
      <c r="P11" s="221" t="s">
        <v>46</v>
      </c>
      <c r="Q11" s="222">
        <v>45</v>
      </c>
      <c r="R11" s="247" t="s">
        <v>47</v>
      </c>
      <c r="S11" s="247" t="s">
        <v>48</v>
      </c>
      <c r="T11" s="245" t="s">
        <v>49</v>
      </c>
      <c r="U11" s="248">
        <v>40</v>
      </c>
      <c r="V11" s="244" t="s">
        <v>570</v>
      </c>
      <c r="W11" s="279"/>
    </row>
    <row r="12" spans="1:23" ht="40" x14ac:dyDescent="0.35">
      <c r="A12" s="205" t="s">
        <v>40</v>
      </c>
      <c r="B12" s="206" t="s">
        <v>50</v>
      </c>
      <c r="C12" s="207" t="s">
        <v>51</v>
      </c>
      <c r="D12" s="208" t="s">
        <v>485</v>
      </c>
      <c r="E12" s="209">
        <v>45</v>
      </c>
      <c r="F12" s="219" t="s">
        <v>44</v>
      </c>
      <c r="G12" s="211" t="s">
        <v>52</v>
      </c>
      <c r="H12" s="212">
        <v>1</v>
      </c>
      <c r="I12" s="212">
        <v>0</v>
      </c>
      <c r="J12" s="213" t="s">
        <v>53</v>
      </c>
      <c r="K12" s="214" t="s">
        <v>265</v>
      </c>
      <c r="L12" s="215">
        <f>IF($B12="","",IF($K12="Yes",IFERROR(VLOOKUP($B12,'Component Assessment'!$B$645:$G$672,6,FALSE),0),0))</f>
        <v>0</v>
      </c>
      <c r="M12" s="199">
        <f>IF(L12&lt;&gt;0,L12,E12)</f>
        <v>45</v>
      </c>
      <c r="N12" s="212">
        <v>0</v>
      </c>
      <c r="O12" s="212">
        <v>0</v>
      </c>
      <c r="P12" s="221" t="s">
        <v>46</v>
      </c>
      <c r="Q12" s="222">
        <v>45</v>
      </c>
      <c r="R12" s="247" t="s">
        <v>47</v>
      </c>
      <c r="S12" s="247" t="s">
        <v>48</v>
      </c>
      <c r="T12" s="245" t="s">
        <v>49</v>
      </c>
      <c r="U12" s="248">
        <v>40</v>
      </c>
      <c r="V12" s="244" t="s">
        <v>570</v>
      </c>
      <c r="W12" s="279"/>
    </row>
    <row r="13" spans="1:23" ht="40" x14ac:dyDescent="0.35">
      <c r="A13" s="205" t="s">
        <v>40</v>
      </c>
      <c r="B13" s="206" t="s">
        <v>54</v>
      </c>
      <c r="C13" s="207" t="s">
        <v>55</v>
      </c>
      <c r="D13" s="208" t="s">
        <v>486</v>
      </c>
      <c r="E13" s="209">
        <v>45</v>
      </c>
      <c r="F13" s="219" t="s">
        <v>44</v>
      </c>
      <c r="G13" s="211" t="s">
        <v>56</v>
      </c>
      <c r="H13" s="212">
        <v>1</v>
      </c>
      <c r="I13" s="212">
        <v>0</v>
      </c>
      <c r="J13" s="213" t="s">
        <v>57</v>
      </c>
      <c r="K13" s="214" t="s">
        <v>265</v>
      </c>
      <c r="L13" s="215">
        <f>IF($B13="","",IF($K13="Yes",IFERROR(VLOOKUP($B13,'Component Assessment'!$B$645:$G$672,6,FALSE),0),0))</f>
        <v>0</v>
      </c>
      <c r="M13" s="199">
        <f>IF(L13&lt;&gt;0,L13,E13)</f>
        <v>45</v>
      </c>
      <c r="N13" s="212">
        <v>0</v>
      </c>
      <c r="O13" s="212">
        <v>0</v>
      </c>
      <c r="P13" s="221" t="s">
        <v>46</v>
      </c>
      <c r="Q13" s="222">
        <v>45</v>
      </c>
      <c r="R13" s="247" t="s">
        <v>47</v>
      </c>
      <c r="S13" s="247" t="s">
        <v>48</v>
      </c>
      <c r="T13" s="245" t="s">
        <v>49</v>
      </c>
      <c r="U13" s="248">
        <v>40</v>
      </c>
      <c r="V13" s="244" t="s">
        <v>570</v>
      </c>
      <c r="W13" s="279"/>
    </row>
    <row r="14" spans="1:23" ht="40" x14ac:dyDescent="0.35">
      <c r="A14" s="205" t="s">
        <v>40</v>
      </c>
      <c r="B14" s="206" t="s">
        <v>58</v>
      </c>
      <c r="C14" s="207" t="s">
        <v>59</v>
      </c>
      <c r="D14" s="208" t="s">
        <v>487</v>
      </c>
      <c r="E14" s="209">
        <v>30</v>
      </c>
      <c r="F14" s="210" t="s">
        <v>602</v>
      </c>
      <c r="G14" s="211" t="s">
        <v>582</v>
      </c>
      <c r="H14" s="212">
        <v>0</v>
      </c>
      <c r="I14" s="212" t="s">
        <v>1</v>
      </c>
      <c r="J14" s="213" t="s">
        <v>60</v>
      </c>
      <c r="K14" s="214" t="s">
        <v>265</v>
      </c>
      <c r="L14" s="215">
        <f>IF($B14="","",IF($K14="Yes",IFERROR(VLOOKUP($B14,'Component Assessment'!$B$645:$G$672,6,FALSE),0),0))</f>
        <v>0</v>
      </c>
      <c r="M14" s="199">
        <f>IF(L14&lt;&gt;0,L14,E14)</f>
        <v>30</v>
      </c>
      <c r="N14" s="212">
        <v>0</v>
      </c>
      <c r="O14" s="212">
        <v>1</v>
      </c>
      <c r="P14" s="11" t="s">
        <v>61</v>
      </c>
      <c r="Q14" s="222">
        <v>25</v>
      </c>
      <c r="R14" s="247"/>
      <c r="S14" s="247" t="s">
        <v>44</v>
      </c>
      <c r="T14" s="245" t="s">
        <v>62</v>
      </c>
      <c r="U14" s="248">
        <v>40</v>
      </c>
      <c r="V14" s="244" t="s">
        <v>570</v>
      </c>
      <c r="W14" s="279"/>
    </row>
    <row r="15" spans="1:23" ht="30" x14ac:dyDescent="0.35">
      <c r="A15" s="205" t="s">
        <v>40</v>
      </c>
      <c r="B15" s="206" t="s">
        <v>63</v>
      </c>
      <c r="C15" s="207" t="s">
        <v>64</v>
      </c>
      <c r="D15" s="208" t="s">
        <v>488</v>
      </c>
      <c r="E15" s="209">
        <v>75</v>
      </c>
      <c r="F15" s="210" t="s">
        <v>602</v>
      </c>
      <c r="G15" s="211" t="s">
        <v>582</v>
      </c>
      <c r="H15" s="212">
        <v>0</v>
      </c>
      <c r="I15" s="212" t="s">
        <v>1</v>
      </c>
      <c r="J15" s="213" t="s">
        <v>65</v>
      </c>
      <c r="K15" s="223" t="s">
        <v>265</v>
      </c>
      <c r="L15" s="215">
        <f>IF($B15="","",IF($K15="Yes",IFERROR(VLOOKUP($B15,'Component Assessment'!$B$645:$G$672,6,FALSE),0),0))</f>
        <v>0</v>
      </c>
      <c r="M15" s="199">
        <f>IF(L15&lt;&gt;0,L15,E15)</f>
        <v>75</v>
      </c>
      <c r="N15" s="212">
        <v>0</v>
      </c>
      <c r="O15" s="212">
        <v>0</v>
      </c>
      <c r="P15" s="11" t="s">
        <v>66</v>
      </c>
      <c r="Q15" s="222">
        <v>60</v>
      </c>
      <c r="R15" s="247"/>
      <c r="S15" s="247"/>
      <c r="T15" s="245"/>
      <c r="U15" s="248"/>
      <c r="V15" s="244"/>
      <c r="W15" s="279"/>
    </row>
    <row r="16" spans="1:23" x14ac:dyDescent="0.35">
      <c r="A16" s="379" t="s">
        <v>67</v>
      </c>
      <c r="B16" s="379"/>
      <c r="C16" s="379"/>
      <c r="D16" s="379"/>
      <c r="E16" s="379"/>
      <c r="F16" s="379"/>
      <c r="G16" s="379"/>
      <c r="H16" s="379"/>
      <c r="I16" s="379"/>
      <c r="J16" s="379"/>
      <c r="K16" s="379"/>
      <c r="L16" s="379"/>
      <c r="M16" s="379"/>
      <c r="N16" s="379"/>
      <c r="O16" s="379"/>
      <c r="P16" s="379"/>
      <c r="Q16" s="379"/>
      <c r="R16" s="379"/>
      <c r="S16" s="379"/>
      <c r="T16" s="379"/>
      <c r="U16" s="379"/>
      <c r="V16" s="379"/>
      <c r="W16" s="379"/>
    </row>
    <row r="17" spans="1:23" ht="30" x14ac:dyDescent="0.35">
      <c r="A17" s="205" t="s">
        <v>40</v>
      </c>
      <c r="B17" s="224" t="s">
        <v>68</v>
      </c>
      <c r="C17" s="207" t="s">
        <v>69</v>
      </c>
      <c r="D17" s="208" t="s">
        <v>70</v>
      </c>
      <c r="E17" s="209">
        <v>25</v>
      </c>
      <c r="F17" s="210" t="s">
        <v>602</v>
      </c>
      <c r="G17" s="211" t="s">
        <v>582</v>
      </c>
      <c r="H17" s="212">
        <v>2</v>
      </c>
      <c r="I17" s="212" t="s">
        <v>1</v>
      </c>
      <c r="J17" s="220" t="s">
        <v>71</v>
      </c>
      <c r="K17" s="223" t="s">
        <v>267</v>
      </c>
      <c r="L17" s="215">
        <f>IF($B17="","",IF($K17="Yes",IFERROR(VLOOKUP($B17,'Component Assessment'!$B$645:$G$672,6,FALSE),0),0))</f>
        <v>26.25</v>
      </c>
      <c r="M17" s="199">
        <f>IF(L17&lt;&gt;0,L17,E17)</f>
        <v>26.25</v>
      </c>
      <c r="N17" s="212">
        <v>1</v>
      </c>
      <c r="O17" s="212">
        <v>0</v>
      </c>
      <c r="P17" s="11" t="s">
        <v>72</v>
      </c>
      <c r="Q17" s="222">
        <v>20</v>
      </c>
      <c r="R17" s="247"/>
      <c r="S17" s="247"/>
      <c r="T17" s="245"/>
      <c r="U17" s="248"/>
      <c r="V17" s="244"/>
      <c r="W17" s="279"/>
    </row>
    <row r="18" spans="1:23" x14ac:dyDescent="0.35">
      <c r="A18" s="379" t="s">
        <v>76</v>
      </c>
      <c r="B18" s="379"/>
      <c r="C18" s="379"/>
      <c r="D18" s="379"/>
      <c r="E18" s="379"/>
      <c r="F18" s="379"/>
      <c r="G18" s="379"/>
      <c r="H18" s="379"/>
      <c r="I18" s="379"/>
      <c r="J18" s="379"/>
      <c r="K18" s="379"/>
      <c r="L18" s="379"/>
      <c r="M18" s="379"/>
      <c r="N18" s="379"/>
      <c r="O18" s="379"/>
      <c r="P18" s="379"/>
      <c r="Q18" s="379"/>
      <c r="R18" s="379"/>
      <c r="S18" s="379"/>
      <c r="T18" s="379"/>
      <c r="U18" s="379"/>
      <c r="V18" s="379"/>
      <c r="W18" s="379"/>
    </row>
    <row r="19" spans="1:23" ht="30" x14ac:dyDescent="0.35">
      <c r="A19" s="205" t="s">
        <v>40</v>
      </c>
      <c r="B19" s="224" t="s">
        <v>77</v>
      </c>
      <c r="C19" s="207" t="s">
        <v>78</v>
      </c>
      <c r="D19" s="208" t="s">
        <v>79</v>
      </c>
      <c r="E19" s="209">
        <v>20</v>
      </c>
      <c r="F19" s="210" t="s">
        <v>602</v>
      </c>
      <c r="G19" s="211" t="s">
        <v>582</v>
      </c>
      <c r="H19" s="212">
        <v>2</v>
      </c>
      <c r="I19" s="212" t="s">
        <v>1</v>
      </c>
      <c r="J19" s="213" t="s">
        <v>80</v>
      </c>
      <c r="K19" s="223" t="s">
        <v>267</v>
      </c>
      <c r="L19" s="215">
        <f>IF($B19="","",IF($K19="Yes",IFERROR(VLOOKUP($B19,'Component Assessment'!$B$645:$G$672,6,FALSE),0),0))</f>
        <v>25</v>
      </c>
      <c r="M19" s="199">
        <f>IF(L19&lt;&gt;0,L19,E19)</f>
        <v>25</v>
      </c>
      <c r="N19" s="212">
        <v>1</v>
      </c>
      <c r="O19" s="212">
        <v>0</v>
      </c>
      <c r="P19" s="11" t="s">
        <v>81</v>
      </c>
      <c r="Q19" s="222">
        <v>20</v>
      </c>
      <c r="R19" s="247"/>
      <c r="S19" s="247"/>
      <c r="T19" s="245"/>
      <c r="U19" s="248"/>
      <c r="V19" s="244"/>
      <c r="W19" s="279"/>
    </row>
    <row r="20" spans="1:23" ht="30" x14ac:dyDescent="0.35">
      <c r="A20" s="205" t="s">
        <v>40</v>
      </c>
      <c r="B20" s="206" t="s">
        <v>82</v>
      </c>
      <c r="C20" s="207" t="s">
        <v>83</v>
      </c>
      <c r="D20" s="208" t="s">
        <v>492</v>
      </c>
      <c r="E20" s="209">
        <v>20</v>
      </c>
      <c r="F20" s="210" t="s">
        <v>602</v>
      </c>
      <c r="G20" s="211" t="s">
        <v>582</v>
      </c>
      <c r="H20" s="212">
        <v>2</v>
      </c>
      <c r="I20" s="212" t="s">
        <v>1</v>
      </c>
      <c r="J20" s="213" t="s">
        <v>84</v>
      </c>
      <c r="K20" s="223" t="s">
        <v>265</v>
      </c>
      <c r="L20" s="215">
        <f>IF($B20="","",IF($K20="Yes",IFERROR(VLOOKUP($B20,'Component Assessment'!$B$645:$G$672,6,FALSE),0),0))</f>
        <v>0</v>
      </c>
      <c r="M20" s="199">
        <f>IF(L20&lt;&gt;0,L20,E20)</f>
        <v>20</v>
      </c>
      <c r="N20" s="212">
        <v>1</v>
      </c>
      <c r="O20" s="212">
        <v>0</v>
      </c>
      <c r="P20" s="11"/>
      <c r="Q20" s="222">
        <v>20</v>
      </c>
      <c r="R20" s="247"/>
      <c r="S20" s="247"/>
      <c r="T20" s="245"/>
      <c r="U20" s="248"/>
      <c r="V20" s="244"/>
      <c r="W20" s="279"/>
    </row>
    <row r="21" spans="1:23" x14ac:dyDescent="0.35">
      <c r="A21" s="379" t="s">
        <v>85</v>
      </c>
      <c r="B21" s="379"/>
      <c r="C21" s="379"/>
      <c r="D21" s="379"/>
      <c r="E21" s="379"/>
      <c r="F21" s="379"/>
      <c r="G21" s="379"/>
      <c r="H21" s="379"/>
      <c r="I21" s="379"/>
      <c r="J21" s="379"/>
      <c r="K21" s="379"/>
      <c r="L21" s="379"/>
      <c r="M21" s="379"/>
      <c r="N21" s="379"/>
      <c r="O21" s="379"/>
      <c r="P21" s="379"/>
      <c r="Q21" s="379"/>
      <c r="R21" s="379"/>
      <c r="S21" s="379"/>
      <c r="T21" s="379"/>
      <c r="U21" s="379"/>
      <c r="V21" s="379"/>
      <c r="W21" s="379"/>
    </row>
    <row r="22" spans="1:23" ht="30" x14ac:dyDescent="0.35">
      <c r="A22" s="205" t="s">
        <v>40</v>
      </c>
      <c r="B22" s="206" t="s">
        <v>86</v>
      </c>
      <c r="C22" s="207" t="s">
        <v>87</v>
      </c>
      <c r="D22" s="208" t="s">
        <v>88</v>
      </c>
      <c r="E22" s="209">
        <v>25</v>
      </c>
      <c r="F22" s="210" t="s">
        <v>602</v>
      </c>
      <c r="G22" s="211" t="s">
        <v>582</v>
      </c>
      <c r="H22" s="212">
        <v>1</v>
      </c>
      <c r="I22" s="212" t="s">
        <v>1</v>
      </c>
      <c r="J22" s="220" t="s">
        <v>89</v>
      </c>
      <c r="K22" s="223" t="s">
        <v>265</v>
      </c>
      <c r="L22" s="215">
        <f>IF($B22="","",IF($K22="Yes",IFERROR(VLOOKUP($B22,'Component Assessment'!$B$645:$G$672,6,FALSE),0),0))</f>
        <v>0</v>
      </c>
      <c r="M22" s="199">
        <f t="shared" ref="M22:M30" si="0">IF(L22&lt;&gt;0,L22,E22)</f>
        <v>25</v>
      </c>
      <c r="N22" s="212">
        <v>1</v>
      </c>
      <c r="O22" s="212">
        <v>0</v>
      </c>
      <c r="P22" s="11" t="s">
        <v>90</v>
      </c>
      <c r="Q22" s="222">
        <v>20</v>
      </c>
      <c r="R22" s="247"/>
      <c r="S22" s="247"/>
      <c r="T22" s="245"/>
      <c r="U22" s="248"/>
      <c r="V22" s="244"/>
      <c r="W22" s="279"/>
    </row>
    <row r="23" spans="1:23" ht="30" x14ac:dyDescent="0.35">
      <c r="A23" s="205" t="s">
        <v>40</v>
      </c>
      <c r="B23" s="206" t="s">
        <v>91</v>
      </c>
      <c r="C23" s="207" t="s">
        <v>92</v>
      </c>
      <c r="D23" s="208" t="s">
        <v>93</v>
      </c>
      <c r="E23" s="209">
        <v>20</v>
      </c>
      <c r="F23" s="210" t="s">
        <v>602</v>
      </c>
      <c r="G23" s="211" t="s">
        <v>582</v>
      </c>
      <c r="H23" s="212">
        <v>2</v>
      </c>
      <c r="I23" s="212" t="s">
        <v>1</v>
      </c>
      <c r="J23" s="213" t="s">
        <v>94</v>
      </c>
      <c r="K23" s="223" t="s">
        <v>265</v>
      </c>
      <c r="L23" s="215">
        <f>IF($B23="","",IF($K23="Yes",IFERROR(VLOOKUP($B23,'Component Assessment'!$B$645:$G$672,6,FALSE),0),0))</f>
        <v>0</v>
      </c>
      <c r="M23" s="199">
        <f t="shared" si="0"/>
        <v>20</v>
      </c>
      <c r="N23" s="212">
        <v>1</v>
      </c>
      <c r="O23" s="212">
        <v>0</v>
      </c>
      <c r="P23" s="11"/>
      <c r="Q23" s="222">
        <v>15</v>
      </c>
      <c r="R23" s="247"/>
      <c r="S23" s="247"/>
      <c r="T23" s="245"/>
      <c r="U23" s="248"/>
      <c r="V23" s="244"/>
      <c r="W23" s="279"/>
    </row>
    <row r="24" spans="1:23" x14ac:dyDescent="0.35">
      <c r="A24" s="379" t="s">
        <v>95</v>
      </c>
      <c r="B24" s="379"/>
      <c r="C24" s="379"/>
      <c r="D24" s="379"/>
      <c r="E24" s="379"/>
      <c r="F24" s="379"/>
      <c r="G24" s="379"/>
      <c r="H24" s="379"/>
      <c r="I24" s="379"/>
      <c r="J24" s="379"/>
      <c r="K24" s="379"/>
      <c r="L24" s="379"/>
      <c r="M24" s="379"/>
      <c r="N24" s="379"/>
      <c r="O24" s="379"/>
      <c r="P24" s="379"/>
      <c r="Q24" s="379"/>
      <c r="R24" s="379"/>
      <c r="S24" s="379"/>
      <c r="T24" s="379"/>
      <c r="U24" s="379"/>
      <c r="V24" s="379"/>
      <c r="W24" s="379"/>
    </row>
    <row r="25" spans="1:23" ht="30" x14ac:dyDescent="0.35">
      <c r="A25" s="205" t="s">
        <v>40</v>
      </c>
      <c r="B25" s="206" t="s">
        <v>96</v>
      </c>
      <c r="C25" s="207" t="s">
        <v>102</v>
      </c>
      <c r="D25" s="208" t="s">
        <v>103</v>
      </c>
      <c r="E25" s="209">
        <v>18</v>
      </c>
      <c r="F25" s="210" t="s">
        <v>602</v>
      </c>
      <c r="G25" s="211" t="s">
        <v>582</v>
      </c>
      <c r="H25" s="212">
        <v>2</v>
      </c>
      <c r="I25" s="212" t="s">
        <v>1</v>
      </c>
      <c r="J25" s="213" t="s">
        <v>104</v>
      </c>
      <c r="K25" s="223" t="s">
        <v>265</v>
      </c>
      <c r="L25" s="215">
        <f>IF($B25="","",IF($K25="Yes",IFERROR(VLOOKUP($B25,'Component Assessment'!$B$645:$G$672,6,FALSE),0),0))</f>
        <v>0</v>
      </c>
      <c r="M25" s="199">
        <f t="shared" si="0"/>
        <v>18</v>
      </c>
      <c r="N25" s="212">
        <v>1</v>
      </c>
      <c r="O25" s="212">
        <v>0</v>
      </c>
      <c r="P25" s="11"/>
      <c r="Q25" s="222">
        <v>15</v>
      </c>
      <c r="R25" s="247"/>
      <c r="S25" s="247"/>
      <c r="T25" s="245"/>
      <c r="U25" s="248"/>
      <c r="V25" s="244"/>
      <c r="W25" s="279"/>
    </row>
    <row r="26" spans="1:23" ht="40" x14ac:dyDescent="0.35">
      <c r="A26" s="205" t="s">
        <v>40</v>
      </c>
      <c r="B26" s="206" t="s">
        <v>101</v>
      </c>
      <c r="C26" s="207" t="s">
        <v>105</v>
      </c>
      <c r="D26" s="208" t="s">
        <v>106</v>
      </c>
      <c r="E26" s="209">
        <v>12</v>
      </c>
      <c r="F26" s="210" t="s">
        <v>602</v>
      </c>
      <c r="G26" s="211" t="s">
        <v>582</v>
      </c>
      <c r="H26" s="212">
        <v>1</v>
      </c>
      <c r="I26" s="212" t="s">
        <v>1</v>
      </c>
      <c r="J26" s="213" t="s">
        <v>107</v>
      </c>
      <c r="K26" s="223" t="s">
        <v>265</v>
      </c>
      <c r="L26" s="215">
        <f>IF($B26="","",IF($K26="Yes",IFERROR(VLOOKUP($B26,'Component Assessment'!$B$645:$G$672,6,FALSE),0),0))</f>
        <v>0</v>
      </c>
      <c r="M26" s="199">
        <f t="shared" si="0"/>
        <v>12</v>
      </c>
      <c r="N26" s="212">
        <v>2</v>
      </c>
      <c r="O26" s="212">
        <v>1</v>
      </c>
      <c r="P26" s="11" t="s">
        <v>493</v>
      </c>
      <c r="Q26" s="222">
        <v>10</v>
      </c>
      <c r="R26" s="247"/>
      <c r="S26" s="247"/>
      <c r="T26" s="245"/>
      <c r="U26" s="248"/>
      <c r="V26" s="244"/>
      <c r="W26" s="279"/>
    </row>
    <row r="27" spans="1:23" x14ac:dyDescent="0.35">
      <c r="A27" s="379" t="s">
        <v>108</v>
      </c>
      <c r="B27" s="379"/>
      <c r="C27" s="379"/>
      <c r="D27" s="379"/>
      <c r="E27" s="379"/>
      <c r="F27" s="379"/>
      <c r="G27" s="379"/>
      <c r="H27" s="379"/>
      <c r="I27" s="379"/>
      <c r="J27" s="379"/>
      <c r="K27" s="379"/>
      <c r="L27" s="379"/>
      <c r="M27" s="379"/>
      <c r="N27" s="379"/>
      <c r="O27" s="379"/>
      <c r="P27" s="379"/>
      <c r="Q27" s="379"/>
      <c r="R27" s="379"/>
      <c r="S27" s="379"/>
      <c r="T27" s="379"/>
      <c r="U27" s="379"/>
      <c r="V27" s="379"/>
      <c r="W27" s="379"/>
    </row>
    <row r="28" spans="1:23" ht="30" x14ac:dyDescent="0.35">
      <c r="A28" s="205" t="s">
        <v>40</v>
      </c>
      <c r="B28" s="206" t="s">
        <v>109</v>
      </c>
      <c r="C28" s="207" t="s">
        <v>481</v>
      </c>
      <c r="D28" s="208" t="s">
        <v>482</v>
      </c>
      <c r="E28" s="209">
        <v>40</v>
      </c>
      <c r="F28" s="210" t="s">
        <v>602</v>
      </c>
      <c r="G28" s="211" t="s">
        <v>582</v>
      </c>
      <c r="H28" s="212">
        <v>0</v>
      </c>
      <c r="I28" s="212" t="s">
        <v>1</v>
      </c>
      <c r="J28" s="213" t="s">
        <v>110</v>
      </c>
      <c r="K28" s="223" t="s">
        <v>265</v>
      </c>
      <c r="L28" s="215">
        <f>IF($B28="","",IF($K28="Yes",IFERROR(VLOOKUP($B28,'Component Assessment'!$B$645:$G$672,6,FALSE),0),0))</f>
        <v>0</v>
      </c>
      <c r="M28" s="199">
        <f t="shared" si="0"/>
        <v>40</v>
      </c>
      <c r="N28" s="212">
        <v>0</v>
      </c>
      <c r="O28" s="212">
        <v>0</v>
      </c>
      <c r="P28" s="11"/>
      <c r="Q28" s="222">
        <v>35</v>
      </c>
      <c r="R28" s="247"/>
      <c r="S28" s="247"/>
      <c r="T28" s="245"/>
      <c r="U28" s="248"/>
      <c r="V28" s="244"/>
      <c r="W28" s="279"/>
    </row>
    <row r="29" spans="1:23" ht="40" x14ac:dyDescent="0.35">
      <c r="A29" s="205" t="s">
        <v>40</v>
      </c>
      <c r="B29" s="206" t="s">
        <v>111</v>
      </c>
      <c r="C29" s="207" t="s">
        <v>484</v>
      </c>
      <c r="D29" s="208" t="s">
        <v>483</v>
      </c>
      <c r="E29" s="209">
        <v>50</v>
      </c>
      <c r="F29" s="210" t="s">
        <v>602</v>
      </c>
      <c r="G29" s="211" t="s">
        <v>582</v>
      </c>
      <c r="H29" s="212">
        <v>0</v>
      </c>
      <c r="I29" s="212" t="s">
        <v>1</v>
      </c>
      <c r="J29" s="213" t="s">
        <v>110</v>
      </c>
      <c r="K29" s="223" t="s">
        <v>265</v>
      </c>
      <c r="L29" s="215">
        <f>IF($B29="","",IF($K29="Yes",IFERROR(VLOOKUP($B29,'Component Assessment'!$B$645:$G$672,6,FALSE),0),0))</f>
        <v>0</v>
      </c>
      <c r="M29" s="199">
        <f t="shared" si="0"/>
        <v>50</v>
      </c>
      <c r="N29" s="212">
        <v>0</v>
      </c>
      <c r="O29" s="212">
        <v>0</v>
      </c>
      <c r="P29" s="11"/>
      <c r="Q29" s="222">
        <v>45</v>
      </c>
      <c r="R29" s="247"/>
      <c r="S29" s="247"/>
      <c r="T29" s="245"/>
      <c r="U29" s="248">
        <v>50</v>
      </c>
      <c r="V29" s="244" t="s">
        <v>571</v>
      </c>
      <c r="W29" s="279"/>
    </row>
    <row r="30" spans="1:23" ht="23" x14ac:dyDescent="0.35">
      <c r="A30" s="205" t="s">
        <v>40</v>
      </c>
      <c r="B30" s="206" t="s">
        <v>480</v>
      </c>
      <c r="C30" s="207" t="s">
        <v>603</v>
      </c>
      <c r="D30" s="208" t="s">
        <v>112</v>
      </c>
      <c r="E30" s="209">
        <v>45</v>
      </c>
      <c r="F30" s="219" t="s">
        <v>44</v>
      </c>
      <c r="G30" s="211" t="s">
        <v>583</v>
      </c>
      <c r="H30" s="212">
        <v>0</v>
      </c>
      <c r="I30" s="212">
        <v>1</v>
      </c>
      <c r="J30" s="213" t="s">
        <v>113</v>
      </c>
      <c r="K30" s="223" t="s">
        <v>265</v>
      </c>
      <c r="L30" s="215">
        <f>IF($B30="","",IF($K30="Yes",IFERROR(VLOOKUP($B30,'Component Assessment'!$B$645:$G$672,6,FALSE),0),0))</f>
        <v>0</v>
      </c>
      <c r="M30" s="199">
        <f t="shared" si="0"/>
        <v>45</v>
      </c>
      <c r="N30" s="212">
        <v>1</v>
      </c>
      <c r="O30" s="212">
        <v>0</v>
      </c>
      <c r="P30" s="11" t="s">
        <v>494</v>
      </c>
      <c r="Q30" s="222">
        <v>45</v>
      </c>
      <c r="R30" s="247"/>
      <c r="S30" s="247"/>
      <c r="T30" s="245"/>
      <c r="U30" s="248">
        <v>50</v>
      </c>
      <c r="V30" s="244" t="s">
        <v>571</v>
      </c>
      <c r="W30" s="279"/>
    </row>
    <row r="31" spans="1:23" x14ac:dyDescent="0.35">
      <c r="A31" s="361" t="s">
        <v>114</v>
      </c>
      <c r="B31" s="361"/>
      <c r="C31" s="361"/>
      <c r="D31" s="361"/>
      <c r="E31" s="361"/>
      <c r="F31" s="361"/>
      <c r="G31" s="361"/>
      <c r="H31" s="361"/>
      <c r="I31" s="361"/>
      <c r="J31" s="361"/>
      <c r="K31" s="361"/>
      <c r="L31" s="361"/>
      <c r="M31" s="361"/>
      <c r="N31" s="361"/>
      <c r="O31" s="361"/>
      <c r="P31" s="361"/>
      <c r="Q31" s="361"/>
      <c r="R31" s="361"/>
      <c r="S31" s="361"/>
      <c r="T31" s="361"/>
      <c r="U31" s="361"/>
      <c r="V31" s="361"/>
      <c r="W31" s="361"/>
    </row>
    <row r="32" spans="1:23" x14ac:dyDescent="0.35">
      <c r="A32" s="362" t="s">
        <v>478</v>
      </c>
      <c r="B32" s="362"/>
      <c r="C32" s="362"/>
      <c r="D32" s="362"/>
      <c r="E32" s="362"/>
      <c r="F32" s="362"/>
      <c r="G32" s="362"/>
      <c r="H32" s="362"/>
      <c r="I32" s="362"/>
      <c r="J32" s="362"/>
      <c r="K32" s="362"/>
      <c r="L32" s="362"/>
      <c r="M32" s="362"/>
      <c r="N32" s="362"/>
      <c r="O32" s="362"/>
      <c r="P32" s="362"/>
      <c r="Q32" s="362"/>
      <c r="R32" s="362"/>
      <c r="S32" s="362"/>
      <c r="T32" s="362"/>
      <c r="U32" s="362"/>
      <c r="V32" s="362"/>
      <c r="W32" s="362"/>
    </row>
    <row r="33" spans="1:23" ht="20" x14ac:dyDescent="0.35">
      <c r="A33" s="205" t="s">
        <v>115</v>
      </c>
      <c r="B33" s="224" t="s">
        <v>116</v>
      </c>
      <c r="C33" s="229" t="s">
        <v>604</v>
      </c>
      <c r="D33" s="208" t="s">
        <v>589</v>
      </c>
      <c r="E33" s="209">
        <v>25</v>
      </c>
      <c r="F33" s="219" t="s">
        <v>117</v>
      </c>
      <c r="G33" s="211" t="s">
        <v>118</v>
      </c>
      <c r="H33" s="212">
        <v>1</v>
      </c>
      <c r="I33" s="212">
        <v>0</v>
      </c>
      <c r="J33" s="213" t="s">
        <v>119</v>
      </c>
      <c r="K33" s="223" t="s">
        <v>265</v>
      </c>
      <c r="L33" s="215">
        <f>IF($B33="","",IF($K33="Yes",IFERROR(VLOOKUP($B33,'Component Assessment'!$B$645:$G$672,6,FALSE),0),0))</f>
        <v>0</v>
      </c>
      <c r="M33" s="199">
        <f t="shared" ref="M33:M34" si="1">IF(L33&lt;&gt;0,L33,E33)</f>
        <v>25</v>
      </c>
      <c r="N33" s="212">
        <v>0</v>
      </c>
      <c r="O33" s="212">
        <v>2</v>
      </c>
      <c r="P33" s="11" t="s">
        <v>120</v>
      </c>
      <c r="Q33" s="222">
        <v>20</v>
      </c>
      <c r="R33" s="247"/>
      <c r="S33" s="247"/>
      <c r="T33" s="245"/>
      <c r="U33" s="248">
        <v>25</v>
      </c>
      <c r="V33" s="244" t="s">
        <v>566</v>
      </c>
      <c r="W33" s="279"/>
    </row>
    <row r="34" spans="1:23" ht="30" x14ac:dyDescent="0.35">
      <c r="A34" s="205" t="s">
        <v>115</v>
      </c>
      <c r="B34" s="224" t="s">
        <v>121</v>
      </c>
      <c r="C34" s="207" t="s">
        <v>605</v>
      </c>
      <c r="D34" s="208" t="s">
        <v>511</v>
      </c>
      <c r="E34" s="209">
        <v>20</v>
      </c>
      <c r="F34" s="219" t="s">
        <v>122</v>
      </c>
      <c r="G34" s="211" t="s">
        <v>123</v>
      </c>
      <c r="H34" s="212">
        <v>1</v>
      </c>
      <c r="I34" s="212">
        <v>0</v>
      </c>
      <c r="J34" s="213" t="s">
        <v>124</v>
      </c>
      <c r="K34" s="223" t="s">
        <v>267</v>
      </c>
      <c r="L34" s="215">
        <f>IF($B34="","",IF($K34="Yes",IFERROR(VLOOKUP($B34,'Component Assessment'!$B$645:$G$672,6,FALSE),0),0))</f>
        <v>23.333333333333332</v>
      </c>
      <c r="M34" s="199">
        <f t="shared" si="1"/>
        <v>23.333333333333332</v>
      </c>
      <c r="N34" s="212">
        <v>0</v>
      </c>
      <c r="O34" s="212">
        <v>0</v>
      </c>
      <c r="P34" s="352" t="s">
        <v>125</v>
      </c>
      <c r="Q34" s="222">
        <v>20</v>
      </c>
      <c r="R34" s="247"/>
      <c r="S34" s="247"/>
      <c r="T34" s="245"/>
      <c r="U34" s="248"/>
      <c r="V34" s="244"/>
      <c r="W34" s="279"/>
    </row>
    <row r="35" spans="1:23" ht="30" x14ac:dyDescent="0.35">
      <c r="A35" s="205" t="s">
        <v>115</v>
      </c>
      <c r="B35" s="206" t="s">
        <v>495</v>
      </c>
      <c r="C35" s="207" t="s">
        <v>606</v>
      </c>
      <c r="D35" s="208" t="s">
        <v>524</v>
      </c>
      <c r="E35" s="209">
        <v>25</v>
      </c>
      <c r="F35" s="219" t="s">
        <v>117</v>
      </c>
      <c r="G35" s="211" t="s">
        <v>205</v>
      </c>
      <c r="H35" s="212">
        <v>1</v>
      </c>
      <c r="I35" s="212">
        <v>0</v>
      </c>
      <c r="J35" s="213" t="s">
        <v>607</v>
      </c>
      <c r="K35" s="223" t="s">
        <v>265</v>
      </c>
      <c r="L35" s="215">
        <f>IF($B35="","",IF($K35="Yes",IFERROR(VLOOKUP($B35,'Component Assessment'!$B$645:$G$672,6,FALSE),0),0))</f>
        <v>0</v>
      </c>
      <c r="M35" s="199">
        <f>IF(L35&lt;&gt;0,L35,E35)</f>
        <v>25</v>
      </c>
      <c r="N35" s="212">
        <v>1</v>
      </c>
      <c r="O35" s="212">
        <v>1</v>
      </c>
      <c r="P35" s="11" t="s">
        <v>206</v>
      </c>
      <c r="Q35" s="222">
        <v>20</v>
      </c>
      <c r="R35" s="247"/>
      <c r="S35" s="247"/>
      <c r="T35" s="245"/>
      <c r="U35" s="248"/>
      <c r="V35" s="244"/>
      <c r="W35" s="279"/>
    </row>
    <row r="36" spans="1:23" x14ac:dyDescent="0.35">
      <c r="A36" s="363" t="s">
        <v>126</v>
      </c>
      <c r="B36" s="363"/>
      <c r="C36" s="363"/>
      <c r="D36" s="363"/>
      <c r="E36" s="363"/>
      <c r="F36" s="363"/>
      <c r="G36" s="363"/>
      <c r="H36" s="363"/>
      <c r="I36" s="363"/>
      <c r="J36" s="363"/>
      <c r="K36" s="363"/>
      <c r="L36" s="363"/>
      <c r="M36" s="363"/>
      <c r="N36" s="363"/>
      <c r="O36" s="363"/>
      <c r="P36" s="363"/>
      <c r="Q36" s="363"/>
      <c r="R36" s="363"/>
      <c r="S36" s="363"/>
      <c r="T36" s="363"/>
      <c r="U36" s="363"/>
      <c r="V36" s="363"/>
      <c r="W36" s="363"/>
    </row>
    <row r="37" spans="1:23" ht="30" x14ac:dyDescent="0.35">
      <c r="A37" s="227" t="s">
        <v>115</v>
      </c>
      <c r="B37" s="228" t="s">
        <v>127</v>
      </c>
      <c r="C37" s="229" t="s">
        <v>128</v>
      </c>
      <c r="D37" s="230" t="s">
        <v>129</v>
      </c>
      <c r="E37" s="231">
        <v>25</v>
      </c>
      <c r="F37" s="232" t="s">
        <v>117</v>
      </c>
      <c r="G37" s="233" t="s">
        <v>130</v>
      </c>
      <c r="H37" s="234">
        <v>1</v>
      </c>
      <c r="I37" s="234">
        <v>0</v>
      </c>
      <c r="J37" s="201" t="s">
        <v>131</v>
      </c>
      <c r="K37" s="223" t="s">
        <v>265</v>
      </c>
      <c r="L37" s="215">
        <f>IF($B37="","",IF($K37="Yes",IFERROR(VLOOKUP($B37,'Component Assessment'!$B$645:$G$672,6,FALSE),0),0))</f>
        <v>0</v>
      </c>
      <c r="M37" s="199">
        <f t="shared" ref="M37:M40" si="2">IF(L37&lt;&gt;0,L37,E37)</f>
        <v>25</v>
      </c>
      <c r="N37" s="234">
        <v>1</v>
      </c>
      <c r="O37" s="234">
        <v>2</v>
      </c>
      <c r="P37" s="11" t="s">
        <v>132</v>
      </c>
      <c r="Q37" s="222">
        <v>20</v>
      </c>
      <c r="R37" s="247"/>
      <c r="S37" s="247"/>
      <c r="T37" s="245"/>
      <c r="U37" s="248">
        <v>15</v>
      </c>
      <c r="V37" s="244" t="s">
        <v>567</v>
      </c>
      <c r="W37" s="279"/>
    </row>
    <row r="38" spans="1:23" ht="20" x14ac:dyDescent="0.35">
      <c r="A38" s="227" t="s">
        <v>115</v>
      </c>
      <c r="B38" s="235" t="s">
        <v>133</v>
      </c>
      <c r="C38" s="229" t="s">
        <v>474</v>
      </c>
      <c r="D38" s="230" t="s">
        <v>475</v>
      </c>
      <c r="E38" s="231">
        <v>25</v>
      </c>
      <c r="F38" s="232" t="s">
        <v>117</v>
      </c>
      <c r="G38" s="233" t="s">
        <v>134</v>
      </c>
      <c r="H38" s="234">
        <v>1</v>
      </c>
      <c r="I38" s="234">
        <v>0</v>
      </c>
      <c r="J38" s="201" t="s">
        <v>135</v>
      </c>
      <c r="K38" s="223" t="s">
        <v>265</v>
      </c>
      <c r="L38" s="215">
        <f>IF($B38="","",IF($K38="Yes",IFERROR(VLOOKUP($B38,'Component Assessment'!$B$645:$G$672,6,FALSE),0),0))</f>
        <v>0</v>
      </c>
      <c r="M38" s="199">
        <f t="shared" si="2"/>
        <v>25</v>
      </c>
      <c r="N38" s="234">
        <v>1</v>
      </c>
      <c r="O38" s="234">
        <v>2</v>
      </c>
      <c r="P38" s="11" t="s">
        <v>136</v>
      </c>
      <c r="Q38" s="222">
        <v>20</v>
      </c>
      <c r="R38" s="247"/>
      <c r="S38" s="247"/>
      <c r="T38" s="245"/>
      <c r="U38" s="248"/>
      <c r="V38" s="244"/>
      <c r="W38" s="279"/>
    </row>
    <row r="39" spans="1:23" ht="40" x14ac:dyDescent="0.35">
      <c r="A39" s="205" t="s">
        <v>115</v>
      </c>
      <c r="B39" s="224" t="s">
        <v>137</v>
      </c>
      <c r="C39" s="207" t="s">
        <v>138</v>
      </c>
      <c r="D39" s="208" t="s">
        <v>523</v>
      </c>
      <c r="E39" s="209">
        <v>25</v>
      </c>
      <c r="F39" s="219" t="s">
        <v>117</v>
      </c>
      <c r="G39" s="211" t="s">
        <v>139</v>
      </c>
      <c r="H39" s="212">
        <v>1</v>
      </c>
      <c r="I39" s="212">
        <v>0</v>
      </c>
      <c r="J39" s="213"/>
      <c r="K39" s="223" t="s">
        <v>265</v>
      </c>
      <c r="L39" s="215">
        <f>IF($B39="","",IF($K39="Yes",IFERROR(VLOOKUP($B39,'Component Assessment'!$B$645:$G$672,6,FALSE),0),0))</f>
        <v>0</v>
      </c>
      <c r="M39" s="199">
        <f t="shared" si="2"/>
        <v>25</v>
      </c>
      <c r="N39" s="212">
        <v>1</v>
      </c>
      <c r="O39" s="212">
        <v>1</v>
      </c>
      <c r="P39" s="11" t="s">
        <v>496</v>
      </c>
      <c r="Q39" s="222">
        <v>25</v>
      </c>
      <c r="R39" s="247"/>
      <c r="S39" s="247"/>
      <c r="T39" s="245"/>
      <c r="U39" s="248"/>
      <c r="V39" s="244"/>
      <c r="W39" s="279"/>
    </row>
    <row r="40" spans="1:23" ht="40" x14ac:dyDescent="0.35">
      <c r="A40" s="205" t="s">
        <v>115</v>
      </c>
      <c r="B40" s="224" t="s">
        <v>140</v>
      </c>
      <c r="C40" s="207" t="s">
        <v>141</v>
      </c>
      <c r="D40" s="208" t="s">
        <v>142</v>
      </c>
      <c r="E40" s="209">
        <v>25</v>
      </c>
      <c r="F40" s="219" t="s">
        <v>117</v>
      </c>
      <c r="G40" s="211" t="s">
        <v>143</v>
      </c>
      <c r="H40" s="212">
        <v>1</v>
      </c>
      <c r="I40" s="212">
        <v>0</v>
      </c>
      <c r="J40" s="213" t="s">
        <v>608</v>
      </c>
      <c r="K40" s="223" t="s">
        <v>265</v>
      </c>
      <c r="L40" s="215">
        <f>IF($B40="","",IF($K40="Yes",IFERROR(VLOOKUP($B40,'Component Assessment'!$B$645:$G$672,6,FALSE),0),0))</f>
        <v>0</v>
      </c>
      <c r="M40" s="199">
        <f t="shared" si="2"/>
        <v>25</v>
      </c>
      <c r="N40" s="212">
        <v>1</v>
      </c>
      <c r="O40" s="212">
        <v>1</v>
      </c>
      <c r="P40" s="11" t="s">
        <v>497</v>
      </c>
      <c r="Q40" s="222">
        <v>25</v>
      </c>
      <c r="R40" s="247"/>
      <c r="S40" s="247"/>
      <c r="T40" s="245"/>
      <c r="U40" s="356" t="s">
        <v>568</v>
      </c>
      <c r="V40" s="244" t="s">
        <v>566</v>
      </c>
      <c r="W40" s="279"/>
    </row>
    <row r="41" spans="1:23" x14ac:dyDescent="0.35">
      <c r="A41" s="364" t="s">
        <v>144</v>
      </c>
      <c r="B41" s="364"/>
      <c r="C41" s="364"/>
      <c r="D41" s="364"/>
      <c r="E41" s="364"/>
      <c r="F41" s="364"/>
      <c r="G41" s="364"/>
      <c r="H41" s="364"/>
      <c r="I41" s="364"/>
      <c r="J41" s="364"/>
      <c r="K41" s="364"/>
      <c r="L41" s="364"/>
      <c r="M41" s="364"/>
      <c r="N41" s="364"/>
      <c r="O41" s="364"/>
      <c r="P41" s="364"/>
      <c r="Q41" s="364"/>
      <c r="R41" s="364"/>
      <c r="S41" s="364"/>
      <c r="T41" s="364"/>
      <c r="U41" s="364"/>
      <c r="V41" s="364"/>
      <c r="W41" s="364"/>
    </row>
    <row r="42" spans="1:23" x14ac:dyDescent="0.35">
      <c r="A42" s="365" t="s">
        <v>574</v>
      </c>
      <c r="B42" s="365"/>
      <c r="C42" s="365"/>
      <c r="D42" s="365"/>
      <c r="E42" s="365"/>
      <c r="F42" s="365"/>
      <c r="G42" s="365"/>
      <c r="H42" s="365"/>
      <c r="I42" s="365"/>
      <c r="J42" s="365"/>
      <c r="K42" s="365"/>
      <c r="L42" s="365"/>
      <c r="M42" s="365"/>
      <c r="N42" s="365"/>
      <c r="O42" s="365"/>
      <c r="P42" s="365"/>
      <c r="Q42" s="365"/>
      <c r="R42" s="365"/>
      <c r="S42" s="365"/>
      <c r="T42" s="365"/>
      <c r="U42" s="365"/>
      <c r="V42" s="365"/>
      <c r="W42" s="365"/>
    </row>
    <row r="43" spans="1:23" ht="40" x14ac:dyDescent="0.35">
      <c r="A43" s="205" t="s">
        <v>115</v>
      </c>
      <c r="B43" s="224" t="s">
        <v>145</v>
      </c>
      <c r="C43" s="207" t="s">
        <v>609</v>
      </c>
      <c r="D43" s="208" t="s">
        <v>610</v>
      </c>
      <c r="E43" s="209">
        <v>25</v>
      </c>
      <c r="F43" s="219" t="s">
        <v>146</v>
      </c>
      <c r="G43" s="211" t="s">
        <v>147</v>
      </c>
      <c r="H43" s="212">
        <v>1</v>
      </c>
      <c r="I43" s="212">
        <v>1</v>
      </c>
      <c r="J43" s="213" t="s">
        <v>148</v>
      </c>
      <c r="K43" s="223" t="s">
        <v>267</v>
      </c>
      <c r="L43" s="215">
        <f>IF($B43="","",IF($K43="Yes",IFERROR(VLOOKUP($B43,'Component Assessment'!$B$645:$G$672,6,FALSE),0),0))</f>
        <v>20.434782608695652</v>
      </c>
      <c r="M43" s="199">
        <f t="shared" ref="M43:M44" si="3">IF(L43&lt;&gt;0,L43,E43)</f>
        <v>20.434782608695652</v>
      </c>
      <c r="N43" s="212">
        <v>2</v>
      </c>
      <c r="O43" s="212">
        <v>1</v>
      </c>
      <c r="P43" s="11" t="s">
        <v>149</v>
      </c>
      <c r="Q43" s="222">
        <v>15</v>
      </c>
      <c r="R43" s="247"/>
      <c r="S43" s="247"/>
      <c r="T43" s="245"/>
      <c r="U43" s="248">
        <v>25</v>
      </c>
      <c r="V43" s="244" t="s">
        <v>566</v>
      </c>
      <c r="W43" s="279"/>
    </row>
    <row r="44" spans="1:23" ht="30" x14ac:dyDescent="0.35">
      <c r="A44" s="205" t="s">
        <v>115</v>
      </c>
      <c r="B44" s="206" t="s">
        <v>150</v>
      </c>
      <c r="C44" s="207" t="s">
        <v>611</v>
      </c>
      <c r="D44" s="208" t="s">
        <v>151</v>
      </c>
      <c r="E44" s="209">
        <v>25</v>
      </c>
      <c r="F44" s="219" t="s">
        <v>146</v>
      </c>
      <c r="G44" s="211" t="s">
        <v>147</v>
      </c>
      <c r="H44" s="212">
        <v>1</v>
      </c>
      <c r="I44" s="212">
        <v>0</v>
      </c>
      <c r="J44" s="220" t="s">
        <v>152</v>
      </c>
      <c r="K44" s="223" t="s">
        <v>267</v>
      </c>
      <c r="L44" s="215">
        <f>IF($B44="","",IF($K44="Yes",IFERROR(VLOOKUP($B44,'Component Assessment'!$B$645:$G$672,6,FALSE),0),0))</f>
        <v>21.304347826086957</v>
      </c>
      <c r="M44" s="199">
        <f t="shared" si="3"/>
        <v>21.304347826086957</v>
      </c>
      <c r="N44" s="212">
        <v>1</v>
      </c>
      <c r="O44" s="212">
        <v>1</v>
      </c>
      <c r="P44" s="11" t="s">
        <v>153</v>
      </c>
      <c r="Q44" s="222">
        <v>20</v>
      </c>
      <c r="R44" s="247"/>
      <c r="S44" s="247"/>
      <c r="T44" s="245"/>
      <c r="U44" s="248">
        <v>25</v>
      </c>
      <c r="V44" s="244" t="s">
        <v>566</v>
      </c>
      <c r="W44" s="279"/>
    </row>
    <row r="45" spans="1:23" x14ac:dyDescent="0.35">
      <c r="A45" s="366" t="s">
        <v>154</v>
      </c>
      <c r="B45" s="366"/>
      <c r="C45" s="366"/>
      <c r="D45" s="366"/>
      <c r="E45" s="366"/>
      <c r="F45" s="366"/>
      <c r="G45" s="366"/>
      <c r="H45" s="366"/>
      <c r="I45" s="366"/>
      <c r="J45" s="366"/>
      <c r="K45" s="366"/>
      <c r="L45" s="366"/>
      <c r="M45" s="366"/>
      <c r="N45" s="366"/>
      <c r="O45" s="366"/>
      <c r="P45" s="366"/>
      <c r="Q45" s="366"/>
      <c r="R45" s="366"/>
      <c r="S45" s="366"/>
      <c r="T45" s="366"/>
      <c r="U45" s="366"/>
      <c r="V45" s="366"/>
      <c r="W45" s="366"/>
    </row>
    <row r="46" spans="1:23" ht="40" x14ac:dyDescent="0.35">
      <c r="A46" s="205" t="s">
        <v>115</v>
      </c>
      <c r="B46" s="224" t="s">
        <v>155</v>
      </c>
      <c r="C46" s="207" t="s">
        <v>612</v>
      </c>
      <c r="D46" s="208" t="s">
        <v>156</v>
      </c>
      <c r="E46" s="209">
        <v>25</v>
      </c>
      <c r="F46" s="219" t="s">
        <v>146</v>
      </c>
      <c r="G46" s="211" t="s">
        <v>147</v>
      </c>
      <c r="H46" s="212">
        <v>1</v>
      </c>
      <c r="I46" s="212">
        <v>1</v>
      </c>
      <c r="J46" s="213" t="s">
        <v>157</v>
      </c>
      <c r="K46" s="223" t="s">
        <v>267</v>
      </c>
      <c r="L46" s="215">
        <f>IF($B46="","",IF($K46="Yes",IFERROR(VLOOKUP($B46,'Component Assessment'!$B$645:$G$672,6,FALSE),0),0))</f>
        <v>23.793103448275861</v>
      </c>
      <c r="M46" s="199">
        <f t="shared" ref="M46:M49" si="4">IF(L46&lt;&gt;0,L46,E46)</f>
        <v>23.793103448275861</v>
      </c>
      <c r="N46" s="212">
        <v>2</v>
      </c>
      <c r="O46" s="212">
        <v>1</v>
      </c>
      <c r="P46" s="11" t="s">
        <v>501</v>
      </c>
      <c r="Q46" s="222">
        <v>15</v>
      </c>
      <c r="R46" s="247"/>
      <c r="S46" s="247"/>
      <c r="T46" s="245"/>
      <c r="U46" s="248">
        <v>25</v>
      </c>
      <c r="V46" s="244" t="s">
        <v>566</v>
      </c>
      <c r="W46" s="279"/>
    </row>
    <row r="47" spans="1:23" ht="30" x14ac:dyDescent="0.35">
      <c r="A47" s="205" t="s">
        <v>115</v>
      </c>
      <c r="B47" s="224" t="s">
        <v>158</v>
      </c>
      <c r="C47" s="207" t="s">
        <v>613</v>
      </c>
      <c r="D47" s="208" t="s">
        <v>159</v>
      </c>
      <c r="E47" s="209">
        <v>25</v>
      </c>
      <c r="F47" s="219" t="s">
        <v>146</v>
      </c>
      <c r="G47" s="211" t="s">
        <v>147</v>
      </c>
      <c r="H47" s="212">
        <v>1</v>
      </c>
      <c r="I47" s="212">
        <v>0</v>
      </c>
      <c r="J47" s="213" t="s">
        <v>160</v>
      </c>
      <c r="K47" s="223" t="s">
        <v>267</v>
      </c>
      <c r="L47" s="215">
        <f>IF($B47="","",IF($K47="Yes",IFERROR(VLOOKUP($B47,'Component Assessment'!$B$645:$G$672,6,FALSE),0),0))</f>
        <v>24.482758620689655</v>
      </c>
      <c r="M47" s="199">
        <f t="shared" si="4"/>
        <v>24.482758620689655</v>
      </c>
      <c r="N47" s="212">
        <v>1</v>
      </c>
      <c r="O47" s="212">
        <v>1</v>
      </c>
      <c r="P47" s="11" t="s">
        <v>500</v>
      </c>
      <c r="Q47" s="222">
        <v>20</v>
      </c>
      <c r="R47" s="247"/>
      <c r="S47" s="247"/>
      <c r="T47" s="245"/>
      <c r="U47" s="248">
        <v>25</v>
      </c>
      <c r="V47" s="244" t="s">
        <v>566</v>
      </c>
      <c r="W47" s="279"/>
    </row>
    <row r="48" spans="1:23" ht="40" x14ac:dyDescent="0.35">
      <c r="A48" s="205" t="s">
        <v>115</v>
      </c>
      <c r="B48" s="224" t="s">
        <v>161</v>
      </c>
      <c r="C48" s="207" t="s">
        <v>162</v>
      </c>
      <c r="D48" s="208" t="s">
        <v>163</v>
      </c>
      <c r="E48" s="209">
        <v>25</v>
      </c>
      <c r="F48" s="219" t="s">
        <v>146</v>
      </c>
      <c r="G48" s="211" t="s">
        <v>147</v>
      </c>
      <c r="H48" s="212">
        <v>1</v>
      </c>
      <c r="I48" s="212">
        <v>0</v>
      </c>
      <c r="J48" s="213" t="s">
        <v>498</v>
      </c>
      <c r="K48" s="223" t="s">
        <v>265</v>
      </c>
      <c r="L48" s="215">
        <f>IF($B48="","",IF($K48="Yes",IFERROR(VLOOKUP($B48,'Component Assessment'!$B$645:$G$672,6,FALSE),0),0))</f>
        <v>0</v>
      </c>
      <c r="M48" s="199">
        <f t="shared" si="4"/>
        <v>25</v>
      </c>
      <c r="N48" s="212">
        <v>1</v>
      </c>
      <c r="O48" s="212">
        <v>1</v>
      </c>
      <c r="P48" s="11" t="s">
        <v>500</v>
      </c>
      <c r="Q48" s="222">
        <v>20</v>
      </c>
      <c r="R48" s="247">
        <v>55</v>
      </c>
      <c r="S48" s="247"/>
      <c r="T48" s="245" t="s">
        <v>164</v>
      </c>
      <c r="U48" s="248">
        <v>25</v>
      </c>
      <c r="V48" s="244" t="s">
        <v>566</v>
      </c>
      <c r="W48" s="279"/>
    </row>
    <row r="49" spans="1:23" ht="40" x14ac:dyDescent="0.35">
      <c r="A49" s="205" t="s">
        <v>115</v>
      </c>
      <c r="B49" s="224" t="s">
        <v>165</v>
      </c>
      <c r="C49" s="207" t="s">
        <v>166</v>
      </c>
      <c r="D49" s="208" t="s">
        <v>167</v>
      </c>
      <c r="E49" s="209">
        <v>25</v>
      </c>
      <c r="F49" s="219" t="s">
        <v>146</v>
      </c>
      <c r="G49" s="211" t="s">
        <v>147</v>
      </c>
      <c r="H49" s="212">
        <v>1</v>
      </c>
      <c r="I49" s="212">
        <v>0</v>
      </c>
      <c r="J49" s="213" t="s">
        <v>168</v>
      </c>
      <c r="K49" s="223" t="s">
        <v>265</v>
      </c>
      <c r="L49" s="215">
        <f>IF($B49="","",IF($K49="Yes",IFERROR(VLOOKUP($B49,'Component Assessment'!$B$645:$G$672,6,FALSE),0),0))</f>
        <v>0</v>
      </c>
      <c r="M49" s="199">
        <f t="shared" si="4"/>
        <v>25</v>
      </c>
      <c r="N49" s="212">
        <v>1</v>
      </c>
      <c r="O49" s="212">
        <v>2</v>
      </c>
      <c r="P49" s="11" t="s">
        <v>499</v>
      </c>
      <c r="Q49" s="222">
        <v>15</v>
      </c>
      <c r="R49" s="247"/>
      <c r="S49" s="247"/>
      <c r="T49" s="245"/>
      <c r="U49" s="248">
        <v>20</v>
      </c>
      <c r="V49" s="244" t="s">
        <v>566</v>
      </c>
      <c r="W49" s="279"/>
    </row>
    <row r="50" spans="1:23" x14ac:dyDescent="0.35">
      <c r="A50" s="363" t="s">
        <v>169</v>
      </c>
      <c r="B50" s="363"/>
      <c r="C50" s="363"/>
      <c r="D50" s="363"/>
      <c r="E50" s="363"/>
      <c r="F50" s="363"/>
      <c r="G50" s="363"/>
      <c r="H50" s="363"/>
      <c r="I50" s="363"/>
      <c r="J50" s="363"/>
      <c r="K50" s="363"/>
      <c r="L50" s="363"/>
      <c r="M50" s="363"/>
      <c r="N50" s="363"/>
      <c r="O50" s="363"/>
      <c r="P50" s="363"/>
      <c r="Q50" s="363"/>
      <c r="R50" s="363"/>
      <c r="S50" s="363"/>
      <c r="T50" s="363"/>
      <c r="U50" s="363"/>
      <c r="V50" s="363"/>
      <c r="W50" s="363"/>
    </row>
    <row r="51" spans="1:23" ht="60" x14ac:dyDescent="0.35">
      <c r="A51" s="205" t="s">
        <v>115</v>
      </c>
      <c r="B51" s="206" t="s">
        <v>170</v>
      </c>
      <c r="C51" s="207" t="s">
        <v>171</v>
      </c>
      <c r="D51" s="208" t="s">
        <v>172</v>
      </c>
      <c r="E51" s="209">
        <v>25</v>
      </c>
      <c r="F51" s="219" t="s">
        <v>173</v>
      </c>
      <c r="G51" s="211" t="s">
        <v>174</v>
      </c>
      <c r="H51" s="212">
        <v>1</v>
      </c>
      <c r="I51" s="212">
        <v>0</v>
      </c>
      <c r="J51" s="213" t="s">
        <v>175</v>
      </c>
      <c r="K51" s="223" t="s">
        <v>265</v>
      </c>
      <c r="L51" s="215">
        <f>IF($B51="","",IF($K51="Yes",IFERROR(VLOOKUP($B51,'Component Assessment'!$B$645:$G$672,6,FALSE),0),0))</f>
        <v>0</v>
      </c>
      <c r="M51" s="199">
        <f>IF(L51&lt;&gt;0,L51,E51)</f>
        <v>25</v>
      </c>
      <c r="N51" s="212">
        <v>1</v>
      </c>
      <c r="O51" s="212">
        <v>0</v>
      </c>
      <c r="P51" s="11" t="s">
        <v>502</v>
      </c>
      <c r="Q51" s="222">
        <v>25</v>
      </c>
      <c r="R51" s="247"/>
      <c r="S51" s="247"/>
      <c r="T51" s="245"/>
      <c r="U51" s="248">
        <v>30</v>
      </c>
      <c r="V51" s="244" t="s">
        <v>569</v>
      </c>
      <c r="W51" s="279"/>
    </row>
    <row r="52" spans="1:23" x14ac:dyDescent="0.35">
      <c r="A52" s="363" t="s">
        <v>176</v>
      </c>
      <c r="B52" s="363"/>
      <c r="C52" s="363"/>
      <c r="D52" s="363"/>
      <c r="E52" s="363"/>
      <c r="F52" s="363"/>
      <c r="G52" s="363"/>
      <c r="H52" s="363"/>
      <c r="I52" s="363"/>
      <c r="J52" s="363"/>
      <c r="K52" s="363"/>
      <c r="L52" s="363"/>
      <c r="M52" s="363"/>
      <c r="N52" s="363"/>
      <c r="O52" s="363"/>
      <c r="P52" s="363"/>
      <c r="Q52" s="363"/>
      <c r="R52" s="363"/>
      <c r="S52" s="363"/>
      <c r="T52" s="363"/>
      <c r="U52" s="363"/>
      <c r="V52" s="363"/>
      <c r="W52" s="363"/>
    </row>
    <row r="53" spans="1:23" ht="30" x14ac:dyDescent="0.35">
      <c r="A53" s="205" t="s">
        <v>115</v>
      </c>
      <c r="B53" s="224" t="s">
        <v>177</v>
      </c>
      <c r="C53" s="207" t="s">
        <v>581</v>
      </c>
      <c r="D53" s="208" t="s">
        <v>178</v>
      </c>
      <c r="E53" s="209">
        <v>30</v>
      </c>
      <c r="F53" s="219" t="s">
        <v>179</v>
      </c>
      <c r="G53" s="211" t="s">
        <v>180</v>
      </c>
      <c r="H53" s="212">
        <v>0</v>
      </c>
      <c r="I53" s="212">
        <v>0</v>
      </c>
      <c r="J53" s="213" t="s">
        <v>580</v>
      </c>
      <c r="K53" s="223" t="s">
        <v>265</v>
      </c>
      <c r="L53" s="215">
        <f>IF($B53="","",IF($K53="Yes",IFERROR(VLOOKUP($B53,'Component Assessment'!$B$645:$G$672,6,FALSE),0),0))</f>
        <v>0</v>
      </c>
      <c r="M53" s="199">
        <f>IF(L53&lt;&gt;0,L53,E53)</f>
        <v>30</v>
      </c>
      <c r="N53" s="212">
        <v>1</v>
      </c>
      <c r="O53" s="212">
        <v>0</v>
      </c>
      <c r="P53" s="11" t="s">
        <v>504</v>
      </c>
      <c r="Q53" s="222">
        <v>20</v>
      </c>
      <c r="R53" s="247"/>
      <c r="S53" s="247"/>
      <c r="T53" s="245"/>
      <c r="U53" s="248">
        <v>25</v>
      </c>
      <c r="V53" s="244" t="s">
        <v>566</v>
      </c>
      <c r="W53" s="279"/>
    </row>
    <row r="54" spans="1:23" ht="30" x14ac:dyDescent="0.35">
      <c r="A54" s="205" t="s">
        <v>115</v>
      </c>
      <c r="B54" s="206" t="s">
        <v>181</v>
      </c>
      <c r="C54" s="207" t="s">
        <v>182</v>
      </c>
      <c r="D54" s="226" t="s">
        <v>183</v>
      </c>
      <c r="E54" s="209">
        <v>25</v>
      </c>
      <c r="F54" s="210" t="s">
        <v>602</v>
      </c>
      <c r="G54" s="211" t="s">
        <v>582</v>
      </c>
      <c r="H54" s="212">
        <v>1</v>
      </c>
      <c r="I54" s="212" t="s">
        <v>1</v>
      </c>
      <c r="J54" s="213"/>
      <c r="K54" s="223" t="s">
        <v>265</v>
      </c>
      <c r="L54" s="215">
        <f>IF($B54="","",IF($K54="Yes",IFERROR(VLOOKUP($B54,'Component Assessment'!$B$645:$G$672,6,FALSE),0),0))</f>
        <v>0</v>
      </c>
      <c r="M54" s="199">
        <f>IF(L54&lt;&gt;0,L54,E54)</f>
        <v>25</v>
      </c>
      <c r="N54" s="212">
        <v>1</v>
      </c>
      <c r="O54" s="212">
        <v>2</v>
      </c>
      <c r="P54" s="11" t="s">
        <v>503</v>
      </c>
      <c r="Q54" s="222">
        <v>15</v>
      </c>
      <c r="R54" s="247"/>
      <c r="S54" s="247"/>
      <c r="T54" s="245"/>
      <c r="U54" s="248"/>
      <c r="V54" s="244"/>
      <c r="W54" s="279"/>
    </row>
    <row r="55" spans="1:23" ht="40" x14ac:dyDescent="0.35">
      <c r="A55" s="205" t="s">
        <v>115</v>
      </c>
      <c r="B55" s="206" t="s">
        <v>450</v>
      </c>
      <c r="C55" s="207" t="s">
        <v>452</v>
      </c>
      <c r="D55" s="208" t="s">
        <v>578</v>
      </c>
      <c r="E55" s="209">
        <v>30</v>
      </c>
      <c r="F55" s="210" t="s">
        <v>602</v>
      </c>
      <c r="G55" s="211" t="s">
        <v>582</v>
      </c>
      <c r="H55" s="212">
        <v>1</v>
      </c>
      <c r="I55" s="212" t="s">
        <v>1</v>
      </c>
      <c r="J55" s="213"/>
      <c r="K55" s="223" t="s">
        <v>267</v>
      </c>
      <c r="L55" s="215">
        <f>IF($B55="","",IF($K55="Yes",IFERROR(VLOOKUP($B55,'Component Assessment'!$B$645:$G$672,6,FALSE),0),0))</f>
        <v>26.071428571428573</v>
      </c>
      <c r="M55" s="199">
        <f>IF(L55&lt;&gt;0,L55,E55)</f>
        <v>26.071428571428573</v>
      </c>
      <c r="N55" s="212">
        <v>1</v>
      </c>
      <c r="O55" s="212">
        <v>0</v>
      </c>
      <c r="P55" s="11" t="s">
        <v>564</v>
      </c>
      <c r="Q55" s="222">
        <v>25</v>
      </c>
      <c r="R55" s="247"/>
      <c r="S55" s="247"/>
      <c r="T55" s="245"/>
      <c r="U55" s="248"/>
      <c r="V55" s="244"/>
      <c r="W55" s="279"/>
    </row>
    <row r="56" spans="1:23" ht="46" x14ac:dyDescent="0.35">
      <c r="A56" s="205" t="s">
        <v>115</v>
      </c>
      <c r="B56" s="206" t="s">
        <v>451</v>
      </c>
      <c r="C56" s="207" t="s">
        <v>453</v>
      </c>
      <c r="D56" s="208" t="s">
        <v>577</v>
      </c>
      <c r="E56" s="209">
        <v>30</v>
      </c>
      <c r="F56" s="210" t="s">
        <v>602</v>
      </c>
      <c r="G56" s="211" t="s">
        <v>582</v>
      </c>
      <c r="H56" s="212">
        <v>1</v>
      </c>
      <c r="I56" s="212" t="s">
        <v>1</v>
      </c>
      <c r="J56" s="213"/>
      <c r="K56" s="223" t="s">
        <v>267</v>
      </c>
      <c r="L56" s="215">
        <f>IF($B56="","",IF($K56="Yes",IFERROR(VLOOKUP($B56,'Component Assessment'!$B$645:$G$672,6,FALSE),0),0))</f>
        <v>26.25</v>
      </c>
      <c r="M56" s="199">
        <f>IF(L56&lt;&gt;0,L56,E56)</f>
        <v>26.25</v>
      </c>
      <c r="N56" s="212">
        <v>1</v>
      </c>
      <c r="O56" s="212">
        <v>0</v>
      </c>
      <c r="P56" s="11" t="s">
        <v>564</v>
      </c>
      <c r="Q56" s="222">
        <v>25</v>
      </c>
      <c r="R56" s="247"/>
      <c r="S56" s="247"/>
      <c r="T56" s="245"/>
      <c r="U56" s="248"/>
      <c r="V56" s="244"/>
      <c r="W56" s="279"/>
    </row>
    <row r="57" spans="1:23" x14ac:dyDescent="0.35">
      <c r="A57" s="363" t="s">
        <v>184</v>
      </c>
      <c r="B57" s="363"/>
      <c r="C57" s="363"/>
      <c r="D57" s="363"/>
      <c r="E57" s="363"/>
      <c r="F57" s="363"/>
      <c r="G57" s="363"/>
      <c r="H57" s="363"/>
      <c r="I57" s="363"/>
      <c r="J57" s="363"/>
      <c r="K57" s="363"/>
      <c r="L57" s="363"/>
      <c r="M57" s="363"/>
      <c r="N57" s="363"/>
      <c r="O57" s="363"/>
      <c r="P57" s="363"/>
      <c r="Q57" s="363"/>
      <c r="R57" s="363"/>
      <c r="S57" s="363"/>
      <c r="T57" s="363"/>
      <c r="U57" s="363"/>
      <c r="V57" s="363"/>
      <c r="W57" s="363"/>
    </row>
    <row r="58" spans="1:23" ht="30" x14ac:dyDescent="0.35">
      <c r="A58" s="205" t="s">
        <v>115</v>
      </c>
      <c r="B58" s="224" t="s">
        <v>185</v>
      </c>
      <c r="C58" s="207" t="s">
        <v>579</v>
      </c>
      <c r="D58" s="208" t="s">
        <v>186</v>
      </c>
      <c r="E58" s="209">
        <v>40</v>
      </c>
      <c r="F58" s="219" t="s">
        <v>187</v>
      </c>
      <c r="G58" s="211" t="s">
        <v>529</v>
      </c>
      <c r="H58" s="212">
        <v>0</v>
      </c>
      <c r="I58" s="212">
        <v>0</v>
      </c>
      <c r="J58" s="220" t="s">
        <v>188</v>
      </c>
      <c r="K58" s="223" t="s">
        <v>267</v>
      </c>
      <c r="L58" s="215">
        <f>IF($B58="","",IF($K58="Yes",IFERROR(VLOOKUP($B58,'Component Assessment'!$B$645:$G$672,6,FALSE),0),0))</f>
        <v>27</v>
      </c>
      <c r="M58" s="199">
        <f>IF(L58&lt;&gt;0,L58,E58)</f>
        <v>27</v>
      </c>
      <c r="N58" s="212">
        <v>0</v>
      </c>
      <c r="O58" s="212">
        <v>0</v>
      </c>
      <c r="P58" s="11" t="s">
        <v>189</v>
      </c>
      <c r="Q58" s="222">
        <v>27</v>
      </c>
      <c r="R58" s="247"/>
      <c r="S58" s="247"/>
      <c r="T58" s="245"/>
      <c r="U58" s="356" t="s">
        <v>187</v>
      </c>
      <c r="V58" s="244" t="s">
        <v>570</v>
      </c>
      <c r="W58" s="279"/>
    </row>
    <row r="59" spans="1:23" ht="40" x14ac:dyDescent="0.35">
      <c r="A59" s="205" t="s">
        <v>115</v>
      </c>
      <c r="B59" s="224" t="s">
        <v>190</v>
      </c>
      <c r="C59" s="207" t="s">
        <v>505</v>
      </c>
      <c r="D59" s="226" t="s">
        <v>191</v>
      </c>
      <c r="E59" s="209">
        <v>30</v>
      </c>
      <c r="F59" s="219" t="s">
        <v>179</v>
      </c>
      <c r="G59" s="211" t="s">
        <v>530</v>
      </c>
      <c r="H59" s="212">
        <v>1</v>
      </c>
      <c r="I59" s="212">
        <v>0</v>
      </c>
      <c r="J59" s="213" t="s">
        <v>506</v>
      </c>
      <c r="K59" s="223" t="s">
        <v>267</v>
      </c>
      <c r="L59" s="215">
        <f>IF($B59="","",IF($K59="Yes",IFERROR(VLOOKUP($B59,'Component Assessment'!$B$645:$G$672,6,FALSE),0),0))</f>
        <v>25.833333333333332</v>
      </c>
      <c r="M59" s="199">
        <f>IF(L59&lt;&gt;0,L59,E59)</f>
        <v>25.833333333333332</v>
      </c>
      <c r="N59" s="212">
        <v>1</v>
      </c>
      <c r="O59" s="212">
        <v>0</v>
      </c>
      <c r="P59" s="11" t="s">
        <v>507</v>
      </c>
      <c r="Q59" s="222">
        <v>20</v>
      </c>
      <c r="R59" s="247"/>
      <c r="S59" s="247"/>
      <c r="T59" s="245"/>
      <c r="U59" s="355">
        <v>20</v>
      </c>
      <c r="V59" s="244" t="s">
        <v>570</v>
      </c>
      <c r="W59" s="279" t="s">
        <v>508</v>
      </c>
    </row>
    <row r="60" spans="1:23" ht="30" x14ac:dyDescent="0.35">
      <c r="A60" s="205" t="s">
        <v>115</v>
      </c>
      <c r="B60" s="224" t="s">
        <v>192</v>
      </c>
      <c r="C60" s="207" t="s">
        <v>614</v>
      </c>
      <c r="D60" s="208" t="s">
        <v>193</v>
      </c>
      <c r="E60" s="209">
        <v>30</v>
      </c>
      <c r="F60" s="210" t="s">
        <v>602</v>
      </c>
      <c r="G60" s="211" t="s">
        <v>582</v>
      </c>
      <c r="H60" s="212">
        <v>1</v>
      </c>
      <c r="I60" s="212">
        <v>1</v>
      </c>
      <c r="J60" s="220" t="s">
        <v>194</v>
      </c>
      <c r="K60" s="223" t="s">
        <v>265</v>
      </c>
      <c r="L60" s="215">
        <f>IF($B60="","",IF($K60="Yes",IFERROR(VLOOKUP($B60,'Component Assessment'!$B$645:$G$672,6,FALSE),0),0))</f>
        <v>0</v>
      </c>
      <c r="M60" s="199">
        <f>IF(L60&lt;&gt;0,L60,E60)</f>
        <v>30</v>
      </c>
      <c r="N60" s="212">
        <v>1</v>
      </c>
      <c r="O60" s="212">
        <v>0</v>
      </c>
      <c r="P60" s="11" t="s">
        <v>565</v>
      </c>
      <c r="Q60" s="222">
        <v>25</v>
      </c>
      <c r="R60" s="247"/>
      <c r="S60" s="247"/>
      <c r="T60" s="245"/>
      <c r="U60" s="248"/>
      <c r="V60" s="244"/>
      <c r="W60" s="279"/>
    </row>
    <row r="61" spans="1:23" x14ac:dyDescent="0.35">
      <c r="A61" s="363" t="s">
        <v>195</v>
      </c>
      <c r="B61" s="363"/>
      <c r="C61" s="363"/>
      <c r="D61" s="363"/>
      <c r="E61" s="363"/>
      <c r="F61" s="363"/>
      <c r="G61" s="363"/>
      <c r="H61" s="363"/>
      <c r="I61" s="363"/>
      <c r="J61" s="363"/>
      <c r="K61" s="363"/>
      <c r="L61" s="363"/>
      <c r="M61" s="363"/>
      <c r="N61" s="363"/>
      <c r="O61" s="363"/>
      <c r="P61" s="363"/>
      <c r="Q61" s="363"/>
      <c r="R61" s="363"/>
      <c r="S61" s="363"/>
      <c r="T61" s="363"/>
      <c r="U61" s="363"/>
      <c r="V61" s="363"/>
      <c r="W61" s="363"/>
    </row>
    <row r="62" spans="1:23" ht="30" x14ac:dyDescent="0.35">
      <c r="A62" s="205" t="s">
        <v>115</v>
      </c>
      <c r="B62" s="206" t="s">
        <v>196</v>
      </c>
      <c r="C62" s="207" t="s">
        <v>197</v>
      </c>
      <c r="D62" s="208" t="s">
        <v>590</v>
      </c>
      <c r="E62" s="209">
        <v>25</v>
      </c>
      <c r="F62" s="210" t="s">
        <v>602</v>
      </c>
      <c r="G62" s="211" t="s">
        <v>582</v>
      </c>
      <c r="H62" s="212">
        <v>1</v>
      </c>
      <c r="I62" s="212" t="s">
        <v>1</v>
      </c>
      <c r="J62" s="220" t="s">
        <v>198</v>
      </c>
      <c r="K62" s="223" t="s">
        <v>265</v>
      </c>
      <c r="L62" s="215">
        <f>IF($B62="","",IF($K62="Yes",IFERROR(VLOOKUP($B62,'Component Assessment'!$B$645:$G$672,6,FALSE),0),0))</f>
        <v>0</v>
      </c>
      <c r="M62" s="199">
        <f>IF(L62&lt;&gt;0,L62,E62)</f>
        <v>25</v>
      </c>
      <c r="N62" s="212">
        <v>1</v>
      </c>
      <c r="O62" s="212">
        <v>0</v>
      </c>
      <c r="P62" s="11" t="s">
        <v>199</v>
      </c>
      <c r="Q62" s="222">
        <v>20</v>
      </c>
      <c r="R62" s="247"/>
      <c r="S62" s="247"/>
      <c r="T62" s="245"/>
      <c r="U62" s="248"/>
      <c r="V62" s="244"/>
      <c r="W62" s="279"/>
    </row>
    <row r="63" spans="1:23" ht="40" x14ac:dyDescent="0.35">
      <c r="A63" s="205" t="s">
        <v>115</v>
      </c>
      <c r="B63" s="206" t="s">
        <v>200</v>
      </c>
      <c r="C63" s="207" t="s">
        <v>201</v>
      </c>
      <c r="D63" s="208" t="s">
        <v>202</v>
      </c>
      <c r="E63" s="209">
        <v>25</v>
      </c>
      <c r="F63" s="210" t="s">
        <v>602</v>
      </c>
      <c r="G63" s="211" t="s">
        <v>582</v>
      </c>
      <c r="H63" s="212">
        <v>1</v>
      </c>
      <c r="I63" s="212" t="s">
        <v>1</v>
      </c>
      <c r="J63" s="213" t="s">
        <v>203</v>
      </c>
      <c r="K63" s="223" t="s">
        <v>265</v>
      </c>
      <c r="L63" s="215">
        <f>IF($B63="","",IF($K63="Yes",IFERROR(VLOOKUP($B63,'Component Assessment'!$B$645:$G$672,6,FALSE),0),0))</f>
        <v>0</v>
      </c>
      <c r="M63" s="199">
        <f>IF(L63&lt;&gt;0,L63,E63)</f>
        <v>25</v>
      </c>
      <c r="N63" s="212">
        <v>1</v>
      </c>
      <c r="O63" s="212">
        <v>1</v>
      </c>
      <c r="P63" s="11" t="s">
        <v>509</v>
      </c>
      <c r="Q63" s="222">
        <v>20</v>
      </c>
      <c r="R63" s="247"/>
      <c r="S63" s="247"/>
      <c r="T63" s="245"/>
      <c r="U63" s="248"/>
      <c r="V63" s="244"/>
      <c r="W63" s="279"/>
    </row>
    <row r="64" spans="1:23" ht="70" x14ac:dyDescent="0.35">
      <c r="A64" s="205" t="s">
        <v>115</v>
      </c>
      <c r="B64" s="206" t="s">
        <v>204</v>
      </c>
      <c r="C64" s="207" t="s">
        <v>615</v>
      </c>
      <c r="D64" s="208" t="s">
        <v>510</v>
      </c>
      <c r="E64" s="209">
        <v>20</v>
      </c>
      <c r="F64" s="219" t="s">
        <v>122</v>
      </c>
      <c r="G64" s="211" t="s">
        <v>123</v>
      </c>
      <c r="H64" s="212">
        <v>1</v>
      </c>
      <c r="I64" s="212">
        <v>0</v>
      </c>
      <c r="J64" s="213" t="s">
        <v>124</v>
      </c>
      <c r="K64" s="223" t="s">
        <v>267</v>
      </c>
      <c r="L64" s="215">
        <f>IF($B64="","",IF($K64="Yes",IFERROR(VLOOKUP($B64,'Component Assessment'!$B$645:$G$672,6,FALSE),0),0))</f>
        <v>0</v>
      </c>
      <c r="M64" s="199">
        <f t="shared" ref="M64" si="5">IF(L64&lt;&gt;0,L64,E64)</f>
        <v>20</v>
      </c>
      <c r="N64" s="212">
        <v>1</v>
      </c>
      <c r="O64" s="212">
        <v>2</v>
      </c>
      <c r="P64" s="11" t="s">
        <v>512</v>
      </c>
      <c r="Q64" s="222">
        <v>5</v>
      </c>
      <c r="R64" s="247"/>
      <c r="S64" s="247"/>
      <c r="T64" s="245"/>
      <c r="U64" s="248"/>
      <c r="V64" s="244"/>
      <c r="W64" s="279" t="s">
        <v>522</v>
      </c>
    </row>
    <row r="65" spans="1:23" x14ac:dyDescent="0.35">
      <c r="A65" s="367" t="s">
        <v>207</v>
      </c>
      <c r="B65" s="367"/>
      <c r="C65" s="367"/>
      <c r="D65" s="367"/>
      <c r="E65" s="367"/>
      <c r="F65" s="367"/>
      <c r="G65" s="367"/>
      <c r="H65" s="367"/>
      <c r="I65" s="367"/>
      <c r="J65" s="367"/>
      <c r="K65" s="367"/>
      <c r="L65" s="367"/>
      <c r="M65" s="367"/>
      <c r="N65" s="367"/>
      <c r="O65" s="367"/>
      <c r="P65" s="367"/>
      <c r="Q65" s="367"/>
      <c r="R65" s="367"/>
      <c r="S65" s="367"/>
      <c r="T65" s="367"/>
      <c r="U65" s="367"/>
      <c r="V65" s="367"/>
      <c r="W65" s="367"/>
    </row>
    <row r="66" spans="1:23" x14ac:dyDescent="0.35">
      <c r="A66" s="368" t="s">
        <v>624</v>
      </c>
      <c r="B66" s="368"/>
      <c r="C66" s="368"/>
      <c r="D66" s="368"/>
      <c r="E66" s="368"/>
      <c r="F66" s="368"/>
      <c r="G66" s="368"/>
      <c r="H66" s="368"/>
      <c r="I66" s="368"/>
      <c r="J66" s="368"/>
      <c r="K66" s="368"/>
      <c r="L66" s="368"/>
      <c r="M66" s="368"/>
      <c r="N66" s="368"/>
      <c r="O66" s="368"/>
      <c r="P66" s="368"/>
      <c r="Q66" s="368"/>
      <c r="R66" s="368"/>
      <c r="S66" s="368"/>
      <c r="T66" s="368"/>
      <c r="U66" s="368"/>
      <c r="V66" s="368"/>
      <c r="W66" s="368"/>
    </row>
    <row r="67" spans="1:23" ht="40" x14ac:dyDescent="0.35">
      <c r="A67" s="205" t="s">
        <v>208</v>
      </c>
      <c r="B67" s="206" t="s">
        <v>209</v>
      </c>
      <c r="C67" s="229" t="s">
        <v>600</v>
      </c>
      <c r="D67" s="230" t="s">
        <v>516</v>
      </c>
      <c r="E67" s="209">
        <v>25</v>
      </c>
      <c r="F67" s="219" t="s">
        <v>117</v>
      </c>
      <c r="G67" s="211" t="s">
        <v>527</v>
      </c>
      <c r="H67" s="212">
        <v>2</v>
      </c>
      <c r="I67" s="212">
        <v>0</v>
      </c>
      <c r="J67" s="220" t="s">
        <v>587</v>
      </c>
      <c r="K67" s="223" t="s">
        <v>267</v>
      </c>
      <c r="L67" s="215">
        <f>IF($B67="","",IF($K67="Yes",IFERROR(VLOOKUP($B67,'Component Assessment'!$B$645:$G$672,6,FALSE),0),0))</f>
        <v>18.833333333333332</v>
      </c>
      <c r="M67" s="199">
        <f>IF(L67&lt;&gt;0,L67,E67)</f>
        <v>18.833333333333332</v>
      </c>
      <c r="N67" s="212">
        <v>2</v>
      </c>
      <c r="O67" s="212">
        <v>1</v>
      </c>
      <c r="P67" s="11" t="s">
        <v>515</v>
      </c>
      <c r="Q67" s="222">
        <v>15</v>
      </c>
      <c r="R67" s="247"/>
      <c r="S67" s="247"/>
      <c r="T67" s="245"/>
      <c r="U67" s="248">
        <v>25</v>
      </c>
      <c r="V67" s="244" t="s">
        <v>570</v>
      </c>
      <c r="W67" s="279"/>
    </row>
    <row r="68" spans="1:23" ht="50" x14ac:dyDescent="0.35">
      <c r="A68" s="205" t="s">
        <v>208</v>
      </c>
      <c r="B68" s="224" t="s">
        <v>210</v>
      </c>
      <c r="C68" s="229" t="s">
        <v>599</v>
      </c>
      <c r="D68" s="230" t="s">
        <v>517</v>
      </c>
      <c r="E68" s="209">
        <v>25</v>
      </c>
      <c r="F68" s="219" t="s">
        <v>117</v>
      </c>
      <c r="G68" s="211" t="s">
        <v>528</v>
      </c>
      <c r="H68" s="212">
        <v>2</v>
      </c>
      <c r="I68" s="212">
        <v>0</v>
      </c>
      <c r="J68" s="213" t="s">
        <v>586</v>
      </c>
      <c r="K68" s="223" t="s">
        <v>267</v>
      </c>
      <c r="L68" s="215">
        <f>IF($B68="","",IF($K68="Yes",IFERROR(VLOOKUP($B68,'Component Assessment'!$B$645:$G$672,6,FALSE),0),0))</f>
        <v>19.5</v>
      </c>
      <c r="M68" s="199">
        <f t="shared" ref="M68:M69" si="6">IF(L68&lt;&gt;0,L68,E68)</f>
        <v>19.5</v>
      </c>
      <c r="N68" s="212">
        <v>1</v>
      </c>
      <c r="O68" s="212">
        <v>1</v>
      </c>
      <c r="P68" s="11" t="s">
        <v>513</v>
      </c>
      <c r="Q68" s="222">
        <v>20</v>
      </c>
      <c r="R68" s="247"/>
      <c r="S68" s="247"/>
      <c r="T68" s="245"/>
      <c r="U68" s="248">
        <v>25</v>
      </c>
      <c r="V68" s="244" t="s">
        <v>570</v>
      </c>
      <c r="W68" s="279"/>
    </row>
    <row r="69" spans="1:23" ht="50" x14ac:dyDescent="0.35">
      <c r="A69" s="205" t="s">
        <v>208</v>
      </c>
      <c r="B69" s="206" t="s">
        <v>211</v>
      </c>
      <c r="C69" s="229" t="s">
        <v>212</v>
      </c>
      <c r="D69" s="230" t="s">
        <v>518</v>
      </c>
      <c r="E69" s="209">
        <v>45</v>
      </c>
      <c r="F69" s="210" t="s">
        <v>602</v>
      </c>
      <c r="G69" s="211" t="s">
        <v>582</v>
      </c>
      <c r="H69" s="212">
        <v>0</v>
      </c>
      <c r="I69" s="212">
        <v>1</v>
      </c>
      <c r="J69" s="213" t="s">
        <v>519</v>
      </c>
      <c r="K69" s="223" t="s">
        <v>265</v>
      </c>
      <c r="L69" s="215">
        <f>IF($B69="","",IF($K69="Yes",IFERROR(VLOOKUP($B69,'Component Assessment'!$B$645:$G$672,6,FALSE),0),0))</f>
        <v>0</v>
      </c>
      <c r="M69" s="199">
        <f t="shared" si="6"/>
        <v>45</v>
      </c>
      <c r="N69" s="212">
        <v>0</v>
      </c>
      <c r="O69" s="212">
        <v>1</v>
      </c>
      <c r="P69" s="11" t="s">
        <v>213</v>
      </c>
      <c r="Q69" s="222">
        <v>40</v>
      </c>
      <c r="R69" s="247"/>
      <c r="S69" s="247"/>
      <c r="T69" s="245"/>
      <c r="U69" s="248"/>
      <c r="V69" s="244"/>
      <c r="W69" s="279"/>
    </row>
    <row r="70" spans="1:23" ht="60" x14ac:dyDescent="0.35">
      <c r="A70" s="205" t="s">
        <v>208</v>
      </c>
      <c r="B70" s="206" t="s">
        <v>489</v>
      </c>
      <c r="C70" s="229" t="s">
        <v>97</v>
      </c>
      <c r="D70" s="208" t="s">
        <v>520</v>
      </c>
      <c r="E70" s="209">
        <v>15</v>
      </c>
      <c r="F70" s="210" t="s">
        <v>602</v>
      </c>
      <c r="G70" s="211" t="s">
        <v>582</v>
      </c>
      <c r="H70" s="212">
        <v>1</v>
      </c>
      <c r="I70" s="212" t="s">
        <v>1</v>
      </c>
      <c r="J70" s="213" t="s">
        <v>98</v>
      </c>
      <c r="K70" s="223" t="s">
        <v>265</v>
      </c>
      <c r="L70" s="215">
        <f>IF($B70="","",IF($K70="Yes",IFERROR(VLOOKUP($B70,'Component Assessment'!$B$645:$G$672,6,FALSE),0),0))</f>
        <v>0</v>
      </c>
      <c r="M70" s="199">
        <f>IF(L70&lt;&gt;0,L70,E70)</f>
        <v>15</v>
      </c>
      <c r="N70" s="212">
        <v>1</v>
      </c>
      <c r="O70" s="212">
        <v>1</v>
      </c>
      <c r="P70" s="11" t="s">
        <v>514</v>
      </c>
      <c r="Q70" s="222">
        <v>15</v>
      </c>
      <c r="R70" s="247"/>
      <c r="S70" s="247" t="s">
        <v>99</v>
      </c>
      <c r="T70" s="245" t="s">
        <v>100</v>
      </c>
      <c r="U70" s="248"/>
      <c r="V70" s="244"/>
      <c r="W70" s="279"/>
    </row>
    <row r="71" spans="1:23" ht="40" x14ac:dyDescent="0.35">
      <c r="A71" s="205" t="s">
        <v>208</v>
      </c>
      <c r="B71" s="206" t="s">
        <v>490</v>
      </c>
      <c r="C71" s="207" t="s">
        <v>601</v>
      </c>
      <c r="D71" s="208" t="s">
        <v>73</v>
      </c>
      <c r="E71" s="209">
        <v>20</v>
      </c>
      <c r="F71" s="219" t="s">
        <v>74</v>
      </c>
      <c r="G71" s="225" t="s">
        <v>616</v>
      </c>
      <c r="H71" s="212">
        <v>2</v>
      </c>
      <c r="I71" s="212">
        <v>1</v>
      </c>
      <c r="J71" s="213" t="s">
        <v>576</v>
      </c>
      <c r="K71" s="214" t="s">
        <v>265</v>
      </c>
      <c r="L71" s="215">
        <f>IF($B71="","",IF($K71="Yes",IFERROR(VLOOKUP($B71,'Component Assessment'!$B$645:$G$672,6,FALSE),0),0))</f>
        <v>0</v>
      </c>
      <c r="M71" s="199">
        <f>IF(L71&lt;&gt;0,L71,E71)</f>
        <v>20</v>
      </c>
      <c r="N71" s="212">
        <v>2</v>
      </c>
      <c r="O71" s="212">
        <v>1</v>
      </c>
      <c r="P71" s="11" t="s">
        <v>75</v>
      </c>
      <c r="Q71" s="222">
        <v>12</v>
      </c>
      <c r="R71" s="247"/>
      <c r="S71" s="247"/>
      <c r="T71" s="245"/>
      <c r="U71" s="248"/>
      <c r="V71" s="244"/>
      <c r="W71" s="279"/>
    </row>
    <row r="72" spans="1:23" x14ac:dyDescent="0.35">
      <c r="A72" s="369" t="s">
        <v>214</v>
      </c>
      <c r="B72" s="369"/>
      <c r="C72" s="369"/>
      <c r="D72" s="369"/>
      <c r="E72" s="369"/>
      <c r="F72" s="369"/>
      <c r="G72" s="369"/>
      <c r="H72" s="369"/>
      <c r="I72" s="369"/>
      <c r="J72" s="369"/>
      <c r="K72" s="369"/>
      <c r="L72" s="369"/>
      <c r="M72" s="369"/>
      <c r="N72" s="369"/>
      <c r="O72" s="369"/>
      <c r="P72" s="369"/>
      <c r="Q72" s="369"/>
      <c r="R72" s="369"/>
      <c r="S72" s="369"/>
      <c r="T72" s="369"/>
      <c r="U72" s="369"/>
      <c r="V72" s="369"/>
      <c r="W72" s="369"/>
    </row>
    <row r="73" spans="1:23" ht="30" x14ac:dyDescent="0.35">
      <c r="A73" s="205" t="s">
        <v>208</v>
      </c>
      <c r="B73" s="206" t="s">
        <v>215</v>
      </c>
      <c r="C73" s="207" t="s">
        <v>216</v>
      </c>
      <c r="D73" s="208" t="s">
        <v>217</v>
      </c>
      <c r="E73" s="209">
        <v>10</v>
      </c>
      <c r="F73" s="210" t="s">
        <v>602</v>
      </c>
      <c r="G73" s="211" t="s">
        <v>582</v>
      </c>
      <c r="H73" s="212">
        <v>1</v>
      </c>
      <c r="I73" s="212" t="s">
        <v>1</v>
      </c>
      <c r="J73" s="213"/>
      <c r="K73" s="223" t="s">
        <v>265</v>
      </c>
      <c r="L73" s="215">
        <f>IF($B73="","",IF($K73="Yes",IFERROR(VLOOKUP($B73,'Component Assessment'!$B$645:$G$672,6,FALSE),0),0))</f>
        <v>0</v>
      </c>
      <c r="M73" s="199">
        <f t="shared" ref="M73" si="7">IF(L73&lt;&gt;0,L73,E73)</f>
        <v>10</v>
      </c>
      <c r="N73" s="212">
        <v>1</v>
      </c>
      <c r="O73" s="212">
        <v>0</v>
      </c>
      <c r="P73" s="11"/>
      <c r="Q73" s="222">
        <v>8</v>
      </c>
      <c r="R73" s="247"/>
      <c r="S73" s="247"/>
      <c r="T73" s="245"/>
      <c r="U73" s="248"/>
      <c r="V73" s="244"/>
      <c r="W73" s="279"/>
    </row>
    <row r="74" spans="1:23" x14ac:dyDescent="0.35">
      <c r="A74" s="369" t="s">
        <v>218</v>
      </c>
      <c r="B74" s="369"/>
      <c r="C74" s="369"/>
      <c r="D74" s="369"/>
      <c r="E74" s="369"/>
      <c r="F74" s="369"/>
      <c r="G74" s="369"/>
      <c r="H74" s="369"/>
      <c r="I74" s="369"/>
      <c r="J74" s="369"/>
      <c r="K74" s="369"/>
      <c r="L74" s="369"/>
      <c r="M74" s="369"/>
      <c r="N74" s="369"/>
      <c r="O74" s="369"/>
      <c r="P74" s="369"/>
      <c r="Q74" s="369"/>
      <c r="R74" s="369"/>
      <c r="S74" s="369"/>
      <c r="T74" s="369"/>
      <c r="U74" s="369"/>
      <c r="V74" s="369"/>
      <c r="W74" s="369"/>
    </row>
    <row r="75" spans="1:23" ht="30" x14ac:dyDescent="0.35">
      <c r="A75" s="205" t="s">
        <v>208</v>
      </c>
      <c r="B75" s="206" t="s">
        <v>219</v>
      </c>
      <c r="C75" s="207" t="s">
        <v>220</v>
      </c>
      <c r="D75" s="208" t="s">
        <v>521</v>
      </c>
      <c r="E75" s="209">
        <f>E6</f>
        <v>8</v>
      </c>
      <c r="F75" s="210" t="str">
        <f t="shared" ref="F75:Q75" si="8">F6</f>
        <v>-</v>
      </c>
      <c r="G75" s="211" t="s">
        <v>582</v>
      </c>
      <c r="H75" s="212">
        <f t="shared" si="8"/>
        <v>2</v>
      </c>
      <c r="I75" s="212" t="str">
        <f t="shared" si="8"/>
        <v>N</v>
      </c>
      <c r="J75" s="213" t="str">
        <f t="shared" si="8"/>
        <v>Life driven by vendor support cycles and functional obsolescence.</v>
      </c>
      <c r="K75" s="223" t="str">
        <f t="shared" si="8"/>
        <v>No</v>
      </c>
      <c r="L75" s="215">
        <f>IF($B75="","",IF($K75="Yes",IFERROR(VLOOKUP($B75,'Component Assessment'!$B$645:$G$672,6,FALSE),0),0))</f>
        <v>0</v>
      </c>
      <c r="M75" s="199">
        <f t="shared" si="8"/>
        <v>8</v>
      </c>
      <c r="N75" s="212">
        <f t="shared" si="8"/>
        <v>1</v>
      </c>
      <c r="O75" s="212">
        <f t="shared" si="8"/>
        <v>0</v>
      </c>
      <c r="P75" s="11" t="str">
        <f t="shared" si="8"/>
        <v>MEDIUM technical risk: IT hardware cycles. LOW policy risk.</v>
      </c>
      <c r="Q75" s="222">
        <f t="shared" si="8"/>
        <v>5</v>
      </c>
      <c r="R75" s="247"/>
      <c r="S75" s="247"/>
      <c r="T75" s="245"/>
      <c r="U75" s="248"/>
      <c r="V75" s="244"/>
      <c r="W75" s="279"/>
    </row>
    <row r="76" spans="1:23" x14ac:dyDescent="0.35">
      <c r="A76" s="370" t="s">
        <v>221</v>
      </c>
      <c r="B76" s="370"/>
      <c r="C76" s="370"/>
      <c r="D76" s="370"/>
      <c r="E76" s="370"/>
      <c r="F76" s="370"/>
      <c r="G76" s="370"/>
      <c r="H76" s="370"/>
      <c r="I76" s="370"/>
      <c r="J76" s="370"/>
      <c r="K76" s="370"/>
      <c r="L76" s="370"/>
      <c r="M76" s="370"/>
      <c r="N76" s="370"/>
      <c r="O76" s="370"/>
      <c r="P76" s="370"/>
      <c r="Q76" s="370"/>
      <c r="R76" s="370"/>
      <c r="S76" s="370"/>
      <c r="T76" s="370"/>
      <c r="U76" s="370"/>
      <c r="V76" s="370"/>
      <c r="W76" s="370"/>
    </row>
    <row r="77" spans="1:23" ht="23" x14ac:dyDescent="0.35">
      <c r="A77" s="205" t="s">
        <v>222</v>
      </c>
      <c r="B77" s="206" t="s">
        <v>223</v>
      </c>
      <c r="C77" s="207" t="s">
        <v>224</v>
      </c>
      <c r="D77" s="208" t="s">
        <v>225</v>
      </c>
      <c r="E77" s="216" t="s">
        <v>602</v>
      </c>
      <c r="F77" s="210" t="s">
        <v>602</v>
      </c>
      <c r="G77" s="211" t="s">
        <v>226</v>
      </c>
      <c r="H77" s="212" t="s">
        <v>1</v>
      </c>
      <c r="I77" s="212" t="s">
        <v>1</v>
      </c>
      <c r="J77" s="213" t="s">
        <v>227</v>
      </c>
      <c r="K77" s="223" t="s">
        <v>265</v>
      </c>
      <c r="L77" s="215">
        <f>IF($B77="","",IF($K77="Yes",IFERROR(VLOOKUP($B77,'Component Assessment'!$B$645:$G$672,6,FALSE),0),0))</f>
        <v>0</v>
      </c>
      <c r="M77" s="200"/>
      <c r="N77" s="217" t="s">
        <v>1</v>
      </c>
      <c r="O77" s="217" t="s">
        <v>1</v>
      </c>
      <c r="P77" s="11" t="s">
        <v>228</v>
      </c>
      <c r="Q77" s="218" t="s">
        <v>602</v>
      </c>
      <c r="R77" s="247"/>
      <c r="S77" s="247"/>
      <c r="T77" s="245"/>
      <c r="U77" s="248"/>
      <c r="V77" s="244"/>
      <c r="W77" s="279"/>
    </row>
    <row r="78" spans="1:23" ht="23" x14ac:dyDescent="0.35">
      <c r="A78" s="205" t="s">
        <v>222</v>
      </c>
      <c r="B78" s="206" t="s">
        <v>229</v>
      </c>
      <c r="C78" s="207" t="s">
        <v>230</v>
      </c>
      <c r="D78" s="208" t="s">
        <v>231</v>
      </c>
      <c r="E78" s="216" t="s">
        <v>602</v>
      </c>
      <c r="F78" s="210" t="s">
        <v>602</v>
      </c>
      <c r="G78" s="211" t="s">
        <v>226</v>
      </c>
      <c r="H78" s="212" t="s">
        <v>1</v>
      </c>
      <c r="I78" s="212" t="s">
        <v>1</v>
      </c>
      <c r="J78" s="213" t="s">
        <v>227</v>
      </c>
      <c r="K78" s="223" t="s">
        <v>265</v>
      </c>
      <c r="L78" s="215">
        <f>IF($B78="","",IF($K78="Yes",IFERROR(VLOOKUP($B78,'Component Assessment'!$B$645:$G$672,6,FALSE),0),0))</f>
        <v>0</v>
      </c>
      <c r="M78" s="200"/>
      <c r="N78" s="217" t="s">
        <v>1</v>
      </c>
      <c r="O78" s="217" t="s">
        <v>1</v>
      </c>
      <c r="P78" s="11" t="s">
        <v>228</v>
      </c>
      <c r="Q78" s="218" t="s">
        <v>602</v>
      </c>
      <c r="R78" s="247"/>
      <c r="S78" s="247"/>
      <c r="T78" s="245"/>
      <c r="U78" s="248"/>
      <c r="V78" s="244"/>
      <c r="W78" s="279"/>
    </row>
    <row r="79" spans="1:23" ht="34.5" x14ac:dyDescent="0.35">
      <c r="A79" s="205" t="s">
        <v>222</v>
      </c>
      <c r="B79" s="206" t="s">
        <v>232</v>
      </c>
      <c r="C79" s="207" t="s">
        <v>233</v>
      </c>
      <c r="D79" s="208" t="s">
        <v>234</v>
      </c>
      <c r="E79" s="216" t="s">
        <v>602</v>
      </c>
      <c r="F79" s="210" t="s">
        <v>602</v>
      </c>
      <c r="G79" s="211" t="s">
        <v>226</v>
      </c>
      <c r="H79" s="212" t="s">
        <v>1</v>
      </c>
      <c r="I79" s="212" t="s">
        <v>1</v>
      </c>
      <c r="J79" s="213" t="s">
        <v>227</v>
      </c>
      <c r="K79" s="223" t="s">
        <v>265</v>
      </c>
      <c r="L79" s="215">
        <f>IF($B79="","",IF($K79="Yes",IFERROR(VLOOKUP($B79,'Component Assessment'!$B$645:$G$672,6,FALSE),0),0))</f>
        <v>0</v>
      </c>
      <c r="M79" s="200"/>
      <c r="N79" s="217" t="s">
        <v>1</v>
      </c>
      <c r="O79" s="217" t="s">
        <v>1</v>
      </c>
      <c r="P79" s="11" t="s">
        <v>228</v>
      </c>
      <c r="Q79" s="218" t="s">
        <v>602</v>
      </c>
      <c r="R79" s="247"/>
      <c r="S79" s="247"/>
      <c r="T79" s="245"/>
      <c r="U79" s="248"/>
      <c r="V79" s="244"/>
      <c r="W79" s="279"/>
    </row>
  </sheetData>
  <mergeCells count="3">
    <mergeCell ref="E2:M2"/>
    <mergeCell ref="N2:Q2"/>
    <mergeCell ref="A2:D2"/>
  </mergeCells>
  <conditionalFormatting sqref="M6:M8 M11:M15 M17 M19:M20 M22:M23 M25:M26 M28:M30 M33:M35 M37:M40 M43:M44 M46:M49 M51 M53:M56 M58:M60 M62:M64 M67:M71 M73 M75 M77:M79">
    <cfRule type="expression" dxfId="33" priority="1">
      <formula>AND(M6&lt;&gt;"",NOT(_xlfn.ISFORMULA(M6)))</formula>
    </cfRule>
  </conditionalFormatting>
  <conditionalFormatting sqref="R2:W2 H3:I3 N3:O3 H6:I8 N6:O8 H11:I15 N11:O15 H17:I17 N17:O17 H19:I20 N19:O20 H22:I23 N22:O23 H25:I26 N25:O26 H28:I30 N28:O30 H33:I35 N33:O35 H37:I40 N37:O40 H43:I44 N43:O44 H46:I49 N46:O49 H51:I51 N51:O51 H53:I56 N53:O56 H58:I60 N58:O60 H62:I64 N62:O64 H67:I71 N67:O71 H73:I73 N73:O73 H75:I75 N75:O75 H77:I79 N77:O79">
    <cfRule type="cellIs" dxfId="32" priority="6" operator="equal">
      <formula>"N"</formula>
    </cfRule>
    <cfRule type="cellIs" dxfId="31" priority="7" operator="equal">
      <formula>0</formula>
    </cfRule>
    <cfRule type="cellIs" dxfId="30" priority="8" operator="equal">
      <formula>1</formula>
    </cfRule>
    <cfRule type="cellIs" dxfId="29" priority="9" operator="equal">
      <formula>2</formula>
    </cfRule>
  </conditionalFormatting>
  <dataValidations disablePrompts="1" count="4">
    <dataValidation type="list" allowBlank="1" promptTitle="Asset Composition" prompt="0=Low complexity/structural, 1=Medium, 2=High/equipment-dominated (component analysis req), N=N/A" sqref="H6:H8 H77:H79 H19:H20 H22:H23 H53:H56 H37:H40 H43:H44 H58:H60 H73 H62:H64 H11:H15 H46:H49 H51 H28:H30 H25:H26 H67:H71 H17 H33:H35" xr:uid="{00000000-0002-0000-0100-000001000000}">
      <formula1>"0,1,2,N"</formula1>
    </dataValidation>
    <dataValidation type="list" allowBlank="1" promptTitle="ETC Confidence" prompt="0=Primary DEA data (best), 1=Comparable/secondary, 2=Engineering judgment only (flag), N=N/A" sqref="I6:I8 I11:I15 I19:I20 I22:I23 I53:I56 I37:I40 I43:I44 I58:I60 I73 I62:I64 I77:I79 I46:I49 I51 I28:I30 I25:I26 I67:I71 I17 I33:I35" xr:uid="{00000000-0002-0000-0100-000002000000}">
      <formula1>"0,1,2,N"</formula1>
    </dataValidation>
    <dataValidation type="list" allowBlank="1" promptTitle="Degradation Risk" prompt="0=Low risk, 1=Medium, 2=High (costs approach replacement), N=N/A" sqref="N6:N8 N11:N15 N19:N20 N22:N23 N28:N30 N37:N40 N43:N44 N58:N60 N73 N62:N64 N77:N79 N46:N49 N51 N53:N56 N25:N26 N67:N71 N17 N33:N35" xr:uid="{00000000-0002-0000-0100-000003000000}">
      <formula1>"0,1,2,N"</formula1>
    </dataValidation>
    <dataValidation type="list" allowBlank="1" promptTitle="Policy/Stranding Risk" prompt="0=Low risk, 1=Medium, 2=High (clear phase-out or stranding), N=N/A" sqref="O6:O8 O11:O15 O19:O20 O22:O23 O28:O30 O37:O40 O43:O44 O58:O60 O73 O62:O64 O77:O79 O46:O49 O51 O53:O56 O25:O26 O67:O71 O17 O33:O35" xr:uid="{00000000-0002-0000-0100-000004000000}">
      <formula1>"0,1,2,N"</formula1>
    </dataValidation>
  </dataValidations>
  <pageMargins left="0.75" right="0.75" top="1" bottom="1" header="0.5" footer="0.5"/>
  <pageSetup paperSize="9" orientation="portrait" r:id="rId1"/>
  <ignoredErrors>
    <ignoredError sqref="L75" formula="1"/>
  </ignoredErrors>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C42C64-D389-4734-848F-74A380C97118}">
          <x14:formula1>
            <xm:f>'Component Assessment'!$A$645:$A$646</xm:f>
          </x14:formula1>
          <xm:sqref>K6:K8 K33:K35 K17 K67:K71 K25:K26 K28:K30 K19:K20 K22:K23 K11:K15 K37:K40 K43:K44 K46:K49 K51 K53:K56 K58:K60 K73 K62:K64 K77:K79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2A667-0A76-4993-B7DF-4132D61342B3}">
  <dimension ref="A1:L672"/>
  <sheetViews>
    <sheetView topLeftCell="A328" workbookViewId="0">
      <selection activeCell="B444" sqref="B444"/>
    </sheetView>
  </sheetViews>
  <sheetFormatPr defaultColWidth="8.7265625" defaultRowHeight="14.5" x14ac:dyDescent="0.35"/>
  <cols>
    <col min="1" max="1" width="35.54296875" style="12" bestFit="1" customWidth="1"/>
    <col min="2" max="2" width="66.7265625" style="12" customWidth="1"/>
    <col min="3" max="3" width="61" style="12" customWidth="1"/>
    <col min="4" max="4" width="11" customWidth="1"/>
    <col min="5" max="5" width="41.81640625" customWidth="1"/>
    <col min="6" max="6" width="11" style="12" customWidth="1"/>
    <col min="7" max="9" width="12.1796875" style="12" customWidth="1"/>
    <col min="10" max="10" width="55.453125" style="12" customWidth="1"/>
    <col min="11" max="11" width="84.54296875" style="12" bestFit="1" customWidth="1"/>
    <col min="12" max="12" width="41.453125" style="12" customWidth="1"/>
    <col min="13" max="15" width="20.54296875" style="12" customWidth="1"/>
    <col min="16" max="16384" width="8.7265625" style="12"/>
  </cols>
  <sheetData>
    <row r="1" spans="1:10" ht="21.75" customHeight="1" x14ac:dyDescent="0.35">
      <c r="A1" s="380" t="s">
        <v>598</v>
      </c>
      <c r="B1" s="381"/>
      <c r="C1" s="381"/>
      <c r="D1" s="381"/>
      <c r="E1" s="381"/>
      <c r="F1" s="381"/>
      <c r="G1" s="381"/>
      <c r="H1" s="381"/>
      <c r="I1" s="381"/>
      <c r="J1" s="381"/>
    </row>
    <row r="2" spans="1:10" ht="54.75" customHeight="1" x14ac:dyDescent="0.35">
      <c r="A2" s="386" t="s">
        <v>621</v>
      </c>
      <c r="B2" s="387"/>
      <c r="C2" s="387"/>
      <c r="D2" s="387"/>
      <c r="E2" s="387"/>
      <c r="F2" s="387"/>
      <c r="G2" s="387"/>
      <c r="H2" s="387"/>
      <c r="I2" s="387"/>
      <c r="J2" s="387"/>
    </row>
    <row r="3" spans="1:10" ht="7.5" customHeight="1" x14ac:dyDescent="0.35">
      <c r="D3" s="12"/>
      <c r="E3" s="12"/>
    </row>
    <row r="4" spans="1:10" ht="34.5" x14ac:dyDescent="0.35">
      <c r="A4" s="13" t="s">
        <v>236</v>
      </c>
      <c r="B4" s="13" t="s">
        <v>237</v>
      </c>
      <c r="C4" s="13"/>
      <c r="D4" s="13" t="s">
        <v>238</v>
      </c>
      <c r="E4" s="13"/>
      <c r="F4" s="14" t="s">
        <v>239</v>
      </c>
      <c r="G4" s="13" t="s">
        <v>240</v>
      </c>
      <c r="H4" s="13" t="s">
        <v>241</v>
      </c>
      <c r="I4" s="13"/>
      <c r="J4" s="13" t="s">
        <v>242</v>
      </c>
    </row>
    <row r="5" spans="1:10" x14ac:dyDescent="0.35">
      <c r="A5" s="15" t="s">
        <v>243</v>
      </c>
      <c r="B5" s="16" t="s">
        <v>244</v>
      </c>
      <c r="C5" s="16" t="s">
        <v>235</v>
      </c>
      <c r="D5" s="16"/>
      <c r="E5" s="16"/>
      <c r="F5" s="16"/>
      <c r="G5" s="16"/>
      <c r="H5" s="16"/>
      <c r="I5" s="16"/>
      <c r="J5" s="17"/>
    </row>
    <row r="6" spans="1:10" ht="13.5" customHeight="1" x14ac:dyDescent="0.35">
      <c r="A6" s="18"/>
      <c r="B6" s="19" t="s">
        <v>245</v>
      </c>
      <c r="C6" s="19" t="s">
        <v>235</v>
      </c>
      <c r="D6" s="19"/>
      <c r="E6" s="19"/>
      <c r="F6" s="19"/>
      <c r="G6" s="19"/>
      <c r="H6" s="19"/>
      <c r="I6" s="19"/>
      <c r="J6" s="20"/>
    </row>
    <row r="7" spans="1:10" ht="13.5" customHeight="1" x14ac:dyDescent="0.35">
      <c r="A7" s="21"/>
      <c r="B7" s="22" t="s">
        <v>246</v>
      </c>
      <c r="C7" s="22" t="s">
        <v>235</v>
      </c>
      <c r="D7" s="22"/>
      <c r="E7" s="22"/>
      <c r="F7" s="22"/>
      <c r="G7" s="22"/>
      <c r="H7" s="22"/>
      <c r="I7" s="22"/>
      <c r="J7" s="23"/>
    </row>
    <row r="8" spans="1:10" ht="6" customHeight="1" thickBot="1" x14ac:dyDescent="0.4">
      <c r="A8" s="24"/>
      <c r="B8" s="24"/>
      <c r="C8" s="24"/>
      <c r="D8" s="24"/>
      <c r="E8" s="24"/>
      <c r="F8" s="24"/>
      <c r="G8" s="24"/>
      <c r="H8" s="24"/>
      <c r="I8" s="24"/>
      <c r="J8" s="24"/>
    </row>
    <row r="9" spans="1:10" ht="45.75" customHeight="1" x14ac:dyDescent="0.35">
      <c r="A9" s="15" t="s">
        <v>247</v>
      </c>
      <c r="B9" s="25" t="s">
        <v>456</v>
      </c>
      <c r="C9" s="26" t="s">
        <v>248</v>
      </c>
      <c r="D9" s="27" t="str">
        <f>D4</f>
        <v>Standard lifetime</v>
      </c>
      <c r="E9" s="27" t="s">
        <v>249</v>
      </c>
      <c r="F9" s="27" t="str">
        <f>F4</f>
        <v>Corrected lifetime
(if needed)</v>
      </c>
      <c r="G9" s="27" t="str">
        <f>G4</f>
        <v>Standard cost allocation index</v>
      </c>
      <c r="H9" s="27" t="str">
        <f>H4</f>
        <v>Corrected cost allocation index</v>
      </c>
      <c r="I9" s="28" t="s">
        <v>250</v>
      </c>
      <c r="J9" s="29" t="s">
        <v>251</v>
      </c>
    </row>
    <row r="10" spans="1:10" ht="15" thickBot="1" x14ac:dyDescent="0.4">
      <c r="A10" s="30"/>
      <c r="B10" s="32" t="s">
        <v>252</v>
      </c>
      <c r="C10" s="33" t="s">
        <v>253</v>
      </c>
      <c r="D10" s="298">
        <f>VLOOKUP(C10,$C$554:$D$639,2,)</f>
        <v>45</v>
      </c>
      <c r="E10" s="299" t="str">
        <f>IF(D10&gt;0,(VLOOKUP(C10,$C$554:$F$639,4,)),0)</f>
        <v>PlanEnergi Engineering Judgement</v>
      </c>
      <c r="F10" s="34">
        <f>D10</f>
        <v>45</v>
      </c>
      <c r="G10" s="35">
        <f>IF(F10&gt;0,100,0)</f>
        <v>100</v>
      </c>
      <c r="H10" s="36">
        <f>G10</f>
        <v>100</v>
      </c>
      <c r="I10" s="37" cm="1">
        <f t="array" ref="I10">_xlfn.LET(_xlpm.life,$F$10:$F$10,_xlpm.idx,$H$10:$H$10,_xlpm.weights,IFERROR(_xlpm.idx/_xlpm.life,0),IFERROR((H10/F10)/SUM(_xlpm.weights),0))</f>
        <v>1</v>
      </c>
      <c r="J10" s="38"/>
    </row>
    <row r="11" spans="1:10" ht="15" thickBot="1" x14ac:dyDescent="0.4">
      <c r="A11" s="236"/>
      <c r="B11" s="39" t="str">
        <f>"Average weighted lifetime "&amp;B9</f>
        <v>Average weighted lifetime Transport Pipelines</v>
      </c>
      <c r="C11" s="40">
        <f>D10</f>
        <v>45</v>
      </c>
      <c r="D11" s="41"/>
      <c r="E11" s="41"/>
      <c r="F11" s="41"/>
      <c r="G11" s="42"/>
      <c r="H11" s="42"/>
      <c r="I11" s="270">
        <f>SUM(I10:I10)</f>
        <v>1</v>
      </c>
      <c r="J11" s="43"/>
    </row>
    <row r="12" spans="1:10" ht="6" customHeight="1" thickBot="1" x14ac:dyDescent="0.4">
      <c r="B12" s="44"/>
      <c r="C12" s="45"/>
      <c r="D12" s="46"/>
      <c r="E12" s="281"/>
      <c r="F12" s="46"/>
      <c r="G12" s="47"/>
      <c r="H12" s="48"/>
      <c r="I12" s="49"/>
      <c r="J12" s="50"/>
    </row>
    <row r="13" spans="1:10" ht="45.75" customHeight="1" x14ac:dyDescent="0.35">
      <c r="B13" s="25" t="s">
        <v>457</v>
      </c>
      <c r="C13" s="26" t="s">
        <v>248</v>
      </c>
      <c r="D13" s="27" t="str">
        <f t="shared" ref="D13:I13" si="0">D9</f>
        <v>Standard lifetime</v>
      </c>
      <c r="E13" s="27" t="str">
        <f t="shared" si="0"/>
        <v>Standard lifetime reference</v>
      </c>
      <c r="F13" s="27" t="str">
        <f>F9</f>
        <v>Corrected lifetime
(if needed)</v>
      </c>
      <c r="G13" s="27" t="str">
        <f t="shared" si="0"/>
        <v>Standard cost allocation index</v>
      </c>
      <c r="H13" s="27" t="str">
        <f t="shared" si="0"/>
        <v>Corrected cost allocation index</v>
      </c>
      <c r="I13" s="27" t="str">
        <f t="shared" si="0"/>
        <v>Annual %-cost allocation</v>
      </c>
      <c r="J13" s="29" t="s">
        <v>254</v>
      </c>
    </row>
    <row r="14" spans="1:10" ht="13.5" customHeight="1" thickBot="1" x14ac:dyDescent="0.4">
      <c r="B14" s="51" t="s">
        <v>255</v>
      </c>
      <c r="C14" s="33" t="s">
        <v>256</v>
      </c>
      <c r="D14" s="298">
        <f>VLOOKUP(C14,$C$554:$D$639,2,)</f>
        <v>45</v>
      </c>
      <c r="E14" s="299" t="str">
        <f>IF(D14&gt;0,(VLOOKUP(C14,$C$554:$F$639,4,)),0)</f>
        <v>PlanEnergi Engineering Judgement</v>
      </c>
      <c r="F14" s="34">
        <f>D14</f>
        <v>45</v>
      </c>
      <c r="G14" s="35">
        <f>IF(F14&gt;0,100,0)</f>
        <v>100</v>
      </c>
      <c r="H14" s="36">
        <f t="shared" ref="H14" si="1">G14</f>
        <v>100</v>
      </c>
      <c r="I14" s="37" cm="1">
        <f t="array" ref="I14">_xlfn.LET(_xlpm.life,$F$14:$F$14,_xlpm.idx,$H$14:$H$14,_xlpm.weights,IFERROR(_xlpm.idx/_xlpm.life,0),IFERROR((H14/F14)/SUM(_xlpm.weights),0))</f>
        <v>1</v>
      </c>
      <c r="J14" s="52"/>
    </row>
    <row r="15" spans="1:10" ht="15" customHeight="1" thickBot="1" x14ac:dyDescent="0.4">
      <c r="A15" s="236"/>
      <c r="B15" s="39" t="str">
        <f>"Average weighted lifetime "&amp;B13</f>
        <v>Average weighted lifetime Primary Distribution Network</v>
      </c>
      <c r="C15" s="40">
        <f>D14</f>
        <v>45</v>
      </c>
      <c r="D15" s="41"/>
      <c r="E15" s="41"/>
      <c r="F15" s="41"/>
      <c r="G15" s="42"/>
      <c r="H15" s="42"/>
      <c r="I15" s="270">
        <f>SUM(I14:I14)</f>
        <v>1</v>
      </c>
      <c r="J15" s="43"/>
    </row>
    <row r="16" spans="1:10" ht="6" customHeight="1" thickBot="1" x14ac:dyDescent="0.4">
      <c r="B16" s="54"/>
      <c r="C16" s="55"/>
      <c r="D16" s="55"/>
      <c r="E16" s="55"/>
      <c r="F16" s="55"/>
      <c r="G16" s="56"/>
      <c r="H16" s="56"/>
      <c r="I16" s="56"/>
      <c r="J16" s="57"/>
    </row>
    <row r="17" spans="1:10" ht="45.75" customHeight="1" x14ac:dyDescent="0.35">
      <c r="B17" s="25" t="s">
        <v>458</v>
      </c>
      <c r="C17" s="26" t="s">
        <v>248</v>
      </c>
      <c r="D17" s="27" t="str">
        <f t="shared" ref="D17:I17" si="2">D13</f>
        <v>Standard lifetime</v>
      </c>
      <c r="E17" s="27" t="str">
        <f t="shared" si="2"/>
        <v>Standard lifetime reference</v>
      </c>
      <c r="F17" s="27" t="str">
        <f t="shared" si="2"/>
        <v>Corrected lifetime
(if needed)</v>
      </c>
      <c r="G17" s="27" t="str">
        <f t="shared" si="2"/>
        <v>Standard cost allocation index</v>
      </c>
      <c r="H17" s="27" t="str">
        <f t="shared" si="2"/>
        <v>Corrected cost allocation index</v>
      </c>
      <c r="I17" s="27" t="str">
        <f t="shared" si="2"/>
        <v>Annual %-cost allocation</v>
      </c>
      <c r="J17" s="29" t="s">
        <v>257</v>
      </c>
    </row>
    <row r="18" spans="1:10" ht="14.25" customHeight="1" thickBot="1" x14ac:dyDescent="0.4">
      <c r="B18" s="51" t="s">
        <v>258</v>
      </c>
      <c r="C18" s="359" t="s">
        <v>256</v>
      </c>
      <c r="D18" s="298">
        <f>VLOOKUP(C18,$C$554:$D$639,2,)</f>
        <v>45</v>
      </c>
      <c r="E18" s="299" t="str">
        <f>IF(D18&gt;0,(VLOOKUP(C18,$C$554:$F$639,4,)),0)</f>
        <v>PlanEnergi Engineering Judgement</v>
      </c>
      <c r="F18" s="34">
        <f>D18</f>
        <v>45</v>
      </c>
      <c r="G18" s="35">
        <f>IF(F18&gt;0,100,0)</f>
        <v>100</v>
      </c>
      <c r="H18" s="36">
        <f t="shared" ref="H18" si="3">G18</f>
        <v>100</v>
      </c>
      <c r="I18" s="37" cm="1">
        <f t="array" ref="I18">_xlfn.LET(_xlpm.life,$F$18:$F$18,_xlpm.idx,$H$18:$H$18,_xlpm.weights,IFERROR(_xlpm.idx/_xlpm.life,0),IFERROR((H18/F18)/SUM(_xlpm.weights),0))</f>
        <v>1</v>
      </c>
      <c r="J18" s="52"/>
    </row>
    <row r="19" spans="1:10" ht="14.25" customHeight="1" thickBot="1" x14ac:dyDescent="0.4">
      <c r="A19" s="236"/>
      <c r="B19" s="39" t="str">
        <f>"Average weighted lifetime "&amp;B17</f>
        <v>Average weighted lifetime Secondary Distribution Network</v>
      </c>
      <c r="C19" s="40">
        <f>D18</f>
        <v>45</v>
      </c>
      <c r="D19" s="41"/>
      <c r="E19" s="41"/>
      <c r="F19" s="41"/>
      <c r="G19" s="42"/>
      <c r="H19" s="42"/>
      <c r="I19" s="270">
        <f>SUM(I18:I18)</f>
        <v>1</v>
      </c>
      <c r="J19" s="43"/>
    </row>
    <row r="20" spans="1:10" ht="6" customHeight="1" thickBot="1" x14ac:dyDescent="0.4">
      <c r="B20" s="58"/>
      <c r="C20" s="59"/>
      <c r="D20" s="55"/>
      <c r="E20" s="55"/>
      <c r="F20" s="55"/>
      <c r="G20" s="56"/>
      <c r="H20" s="56"/>
      <c r="I20" s="56"/>
      <c r="J20" s="57"/>
    </row>
    <row r="21" spans="1:10" ht="45" customHeight="1" x14ac:dyDescent="0.35">
      <c r="B21" s="25" t="s">
        <v>459</v>
      </c>
      <c r="C21" s="26" t="s">
        <v>248</v>
      </c>
      <c r="D21" s="27" t="str">
        <f t="shared" ref="D21:I21" si="4">D17</f>
        <v>Standard lifetime</v>
      </c>
      <c r="E21" s="27" t="str">
        <f t="shared" si="4"/>
        <v>Standard lifetime reference</v>
      </c>
      <c r="F21" s="27" t="str">
        <f t="shared" si="4"/>
        <v>Corrected lifetime
(if needed)</v>
      </c>
      <c r="G21" s="27" t="str">
        <f t="shared" si="4"/>
        <v>Standard cost allocation index</v>
      </c>
      <c r="H21" s="27" t="str">
        <f t="shared" si="4"/>
        <v>Corrected cost allocation index</v>
      </c>
      <c r="I21" s="27" t="str">
        <f t="shared" si="4"/>
        <v>Annual %-cost allocation</v>
      </c>
      <c r="J21" s="29" t="s">
        <v>259</v>
      </c>
    </row>
    <row r="22" spans="1:10" ht="15" customHeight="1" thickBot="1" x14ac:dyDescent="0.4">
      <c r="A22" s="53"/>
      <c r="B22" s="60" t="s">
        <v>260</v>
      </c>
      <c r="C22" s="61" t="s">
        <v>261</v>
      </c>
      <c r="D22" s="300">
        <f>VLOOKUP(C22,$C$554:$D$639,2,)</f>
        <v>35</v>
      </c>
      <c r="E22" s="301" t="str">
        <f>IF(D22&gt;0,(VLOOKUP(C22,$C$554:$F$639,4,)),0)</f>
        <v>PlanEnergi Engineering Judgement</v>
      </c>
      <c r="F22" s="62">
        <f>D22</f>
        <v>35</v>
      </c>
      <c r="G22" s="63">
        <f>IF(F22&gt;0,100,0)</f>
        <v>100</v>
      </c>
      <c r="H22" s="64">
        <f t="shared" ref="H22" si="5">G22</f>
        <v>100</v>
      </c>
      <c r="I22" s="65" cm="1">
        <f t="array" ref="I22">_xlfn.LET(_xlpm.life,$F$22:$F$22,_xlpm.idx,$H$22:$H$22,_xlpm.weights,IFERROR(_xlpm.idx/_xlpm.life,0),IFERROR((H22/F22)/SUM(_xlpm.weights),0))</f>
        <v>1</v>
      </c>
      <c r="J22" s="66"/>
    </row>
    <row r="23" spans="1:10" ht="15" customHeight="1" thickBot="1" x14ac:dyDescent="0.4">
      <c r="A23" s="236"/>
      <c r="B23" s="39" t="str">
        <f>"Average weighted lifetime "&amp;B21</f>
        <v>Average weighted lifetime Branch Pipe for Consumer</v>
      </c>
      <c r="C23" s="40">
        <f>D22</f>
        <v>35</v>
      </c>
      <c r="D23" s="41"/>
      <c r="E23" s="41"/>
      <c r="F23" s="41"/>
      <c r="G23" s="42"/>
      <c r="H23" s="42"/>
      <c r="I23" s="270">
        <f>SUM(I22:I22)</f>
        <v>1</v>
      </c>
      <c r="J23" s="43"/>
    </row>
    <row r="24" spans="1:10" ht="6" customHeight="1" thickBot="1" x14ac:dyDescent="0.4">
      <c r="B24" s="58"/>
      <c r="C24" s="59"/>
      <c r="D24" s="55"/>
      <c r="E24" s="55"/>
      <c r="F24" s="55"/>
      <c r="G24" s="56"/>
      <c r="H24" s="56"/>
      <c r="I24" s="56"/>
      <c r="J24" s="57"/>
    </row>
    <row r="25" spans="1:10" ht="45.75" customHeight="1" x14ac:dyDescent="0.35">
      <c r="A25" s="53"/>
      <c r="B25" s="67" t="s">
        <v>460</v>
      </c>
      <c r="C25" s="68" t="s">
        <v>262</v>
      </c>
      <c r="D25" s="69" t="str">
        <f>D9</f>
        <v>Standard lifetime</v>
      </c>
      <c r="E25" s="27" t="s">
        <v>249</v>
      </c>
      <c r="F25" s="69" t="str">
        <f>F9</f>
        <v>Corrected lifetime
(if needed)</v>
      </c>
      <c r="G25" s="70" t="str">
        <f>G9</f>
        <v>Standard cost allocation index</v>
      </c>
      <c r="H25" s="70" t="str">
        <f>H9</f>
        <v>Corrected cost allocation index</v>
      </c>
      <c r="I25" s="28" t="s">
        <v>250</v>
      </c>
      <c r="J25" s="29" t="s">
        <v>263</v>
      </c>
    </row>
    <row r="26" spans="1:10" ht="13.5" customHeight="1" x14ac:dyDescent="0.35">
      <c r="A26" s="53"/>
      <c r="B26" s="71" t="s">
        <v>264</v>
      </c>
      <c r="C26" s="72" t="s">
        <v>265</v>
      </c>
      <c r="D26" s="302">
        <f t="shared" ref="D26:D40" si="6">IF(B26="N/A",0,IF(C26=$A$645,(VLOOKUP(B26,$C$554:$D$639,2,)),0))</f>
        <v>0</v>
      </c>
      <c r="E26" s="299">
        <f t="shared" ref="E26:E40" si="7">IF(D26&gt;0,(VLOOKUP(B26,$C$554:$F$639,4,)),0)</f>
        <v>0</v>
      </c>
      <c r="F26" s="74">
        <f t="shared" ref="F26:F40" si="8">D26</f>
        <v>0</v>
      </c>
      <c r="G26" s="75">
        <f t="shared" ref="G26:G40" si="9">IF(F26&gt;0,100,0)</f>
        <v>0</v>
      </c>
      <c r="H26" s="291">
        <f t="shared" ref="H26:H40" si="10">G26</f>
        <v>0</v>
      </c>
      <c r="I26" s="76" cm="1">
        <f t="array" ref="I26">_xlfn.LET(_xlpm.life,$F$26:$F$40,_xlpm.idx,$H$26:$H$40,_xlpm.weights,IFERROR(_xlpm.idx/_xlpm.life,0),IFERROR((H26/F26)/SUM(_xlpm.weights),0))</f>
        <v>0</v>
      </c>
      <c r="J26" s="52"/>
    </row>
    <row r="27" spans="1:10" ht="13.5" customHeight="1" x14ac:dyDescent="0.35">
      <c r="A27" s="53"/>
      <c r="B27" s="77" t="s">
        <v>266</v>
      </c>
      <c r="C27" s="72" t="s">
        <v>267</v>
      </c>
      <c r="D27" s="298">
        <f t="shared" si="6"/>
        <v>35</v>
      </c>
      <c r="E27" s="299" t="str">
        <f t="shared" si="7"/>
        <v>BPC Estimate</v>
      </c>
      <c r="F27" s="74">
        <f t="shared" si="8"/>
        <v>35</v>
      </c>
      <c r="G27" s="75">
        <f t="shared" si="9"/>
        <v>100</v>
      </c>
      <c r="H27" s="291">
        <f t="shared" si="10"/>
        <v>100</v>
      </c>
      <c r="I27" s="76" cm="1">
        <f t="array" ref="I27">_xlfn.LET(_xlpm.life,$F$26:$F$40,_xlpm.idx,$H$26:$H$40,_xlpm.weights,IFERROR(_xlpm.idx/_xlpm.life,0),IFERROR((H27/F27)/SUM(_xlpm.weights),0))</f>
        <v>7.822685788787484E-2</v>
      </c>
      <c r="J27" s="52"/>
    </row>
    <row r="28" spans="1:10" ht="13.5" customHeight="1" x14ac:dyDescent="0.35">
      <c r="A28" s="53"/>
      <c r="B28" s="78" t="s">
        <v>268</v>
      </c>
      <c r="C28" s="72" t="s">
        <v>267</v>
      </c>
      <c r="D28" s="298">
        <f t="shared" si="6"/>
        <v>30</v>
      </c>
      <c r="E28" s="299" t="str">
        <f t="shared" si="7"/>
        <v>BPC Estimate</v>
      </c>
      <c r="F28" s="74">
        <f t="shared" si="8"/>
        <v>30</v>
      </c>
      <c r="G28" s="75">
        <f t="shared" si="9"/>
        <v>100</v>
      </c>
      <c r="H28" s="291">
        <f t="shared" si="10"/>
        <v>100</v>
      </c>
      <c r="I28" s="76" cm="1">
        <f t="array" ref="I28">_xlfn.LET(_xlpm.life,$F$26:$F$40,_xlpm.idx,$H$26:$H$40,_xlpm.weights,IFERROR(_xlpm.idx/_xlpm.life,0),IFERROR((H28/F28)/SUM(_xlpm.weights),0))</f>
        <v>9.126466753585398E-2</v>
      </c>
      <c r="J28" s="52"/>
    </row>
    <row r="29" spans="1:10" ht="13.5" customHeight="1" x14ac:dyDescent="0.35">
      <c r="A29" s="53"/>
      <c r="B29" s="78" t="s">
        <v>269</v>
      </c>
      <c r="C29" s="72" t="s">
        <v>267</v>
      </c>
      <c r="D29" s="298">
        <f t="shared" si="6"/>
        <v>50</v>
      </c>
      <c r="E29" s="299" t="str">
        <f t="shared" si="7"/>
        <v>BPC Estimate</v>
      </c>
      <c r="F29" s="74">
        <f t="shared" si="8"/>
        <v>50</v>
      </c>
      <c r="G29" s="75">
        <f t="shared" si="9"/>
        <v>100</v>
      </c>
      <c r="H29" s="291">
        <f t="shared" si="10"/>
        <v>100</v>
      </c>
      <c r="I29" s="76" cm="1">
        <f t="array" ref="I29">_xlfn.LET(_xlpm.life,$F$26:$F$40,_xlpm.idx,$H$26:$H$40,_xlpm.weights,IFERROR(_xlpm.idx/_xlpm.life,0),IFERROR((H29/F29)/SUM(_xlpm.weights),0))</f>
        <v>5.4758800521512385E-2</v>
      </c>
      <c r="J29" s="52"/>
    </row>
    <row r="30" spans="1:10" ht="13.5" customHeight="1" x14ac:dyDescent="0.35">
      <c r="A30" s="53"/>
      <c r="B30" s="78" t="s">
        <v>270</v>
      </c>
      <c r="C30" s="72" t="s">
        <v>267</v>
      </c>
      <c r="D30" s="298">
        <f t="shared" si="6"/>
        <v>15</v>
      </c>
      <c r="E30" s="299" t="str">
        <f t="shared" si="7"/>
        <v>BPC Estimate</v>
      </c>
      <c r="F30" s="74">
        <f t="shared" si="8"/>
        <v>15</v>
      </c>
      <c r="G30" s="75">
        <f t="shared" si="9"/>
        <v>100</v>
      </c>
      <c r="H30" s="291">
        <f t="shared" si="10"/>
        <v>100</v>
      </c>
      <c r="I30" s="76" cm="1">
        <f t="array" ref="I30">_xlfn.LET(_xlpm.life,$F$26:$F$40,_xlpm.idx,$H$26:$H$40,_xlpm.weights,IFERROR(_xlpm.idx/_xlpm.life,0),IFERROR((H30/F30)/SUM(_xlpm.weights),0))</f>
        <v>0.18252933507170796</v>
      </c>
      <c r="J30" s="52"/>
    </row>
    <row r="31" spans="1:10" ht="13.5" customHeight="1" x14ac:dyDescent="0.35">
      <c r="A31" s="53"/>
      <c r="B31" s="78" t="s">
        <v>271</v>
      </c>
      <c r="C31" s="72" t="s">
        <v>265</v>
      </c>
      <c r="D31" s="298">
        <f t="shared" si="6"/>
        <v>0</v>
      </c>
      <c r="E31" s="299">
        <f t="shared" si="7"/>
        <v>0</v>
      </c>
      <c r="F31" s="74">
        <f t="shared" si="8"/>
        <v>0</v>
      </c>
      <c r="G31" s="75">
        <f t="shared" si="9"/>
        <v>0</v>
      </c>
      <c r="H31" s="291">
        <f t="shared" si="10"/>
        <v>0</v>
      </c>
      <c r="I31" s="76" cm="1">
        <f t="array" ref="I31">_xlfn.LET(_xlpm.life,$F$26:$F$40,_xlpm.idx,$H$26:$H$40,_xlpm.weights,IFERROR(_xlpm.idx/_xlpm.life,0),IFERROR((H31/F31)/SUM(_xlpm.weights),0))</f>
        <v>0</v>
      </c>
      <c r="J31" s="52"/>
    </row>
    <row r="32" spans="1:10" ht="13.5" customHeight="1" x14ac:dyDescent="0.35">
      <c r="A32" s="53"/>
      <c r="B32" s="78" t="s">
        <v>272</v>
      </c>
      <c r="C32" s="72" t="s">
        <v>267</v>
      </c>
      <c r="D32" s="298">
        <f t="shared" si="6"/>
        <v>30</v>
      </c>
      <c r="E32" s="299" t="str">
        <f t="shared" si="7"/>
        <v>BPC Estimate</v>
      </c>
      <c r="F32" s="74">
        <f t="shared" si="8"/>
        <v>30</v>
      </c>
      <c r="G32" s="75">
        <f t="shared" si="9"/>
        <v>100</v>
      </c>
      <c r="H32" s="291">
        <f t="shared" si="10"/>
        <v>100</v>
      </c>
      <c r="I32" s="76" cm="1">
        <f t="array" ref="I32">_xlfn.LET(_xlpm.life,$F$26:$F$40,_xlpm.idx,$H$26:$H$40,_xlpm.weights,IFERROR(_xlpm.idx/_xlpm.life,0),IFERROR((H32/F32)/SUM(_xlpm.weights),0))</f>
        <v>9.126466753585398E-2</v>
      </c>
      <c r="J32" s="52"/>
    </row>
    <row r="33" spans="1:12" ht="13.5" customHeight="1" x14ac:dyDescent="0.35">
      <c r="A33" s="53"/>
      <c r="B33" s="78" t="s">
        <v>273</v>
      </c>
      <c r="C33" s="72" t="s">
        <v>265</v>
      </c>
      <c r="D33" s="298">
        <f t="shared" si="6"/>
        <v>0</v>
      </c>
      <c r="E33" s="299">
        <f t="shared" si="7"/>
        <v>0</v>
      </c>
      <c r="F33" s="74">
        <f t="shared" si="8"/>
        <v>0</v>
      </c>
      <c r="G33" s="75">
        <f t="shared" si="9"/>
        <v>0</v>
      </c>
      <c r="H33" s="291">
        <f t="shared" si="10"/>
        <v>0</v>
      </c>
      <c r="I33" s="76" cm="1">
        <f t="array" ref="I33">_xlfn.LET(_xlpm.life,$F$26:$F$40,_xlpm.idx,$H$26:$H$40,_xlpm.weights,IFERROR(_xlpm.idx/_xlpm.life,0),IFERROR((H33/F33)/SUM(_xlpm.weights),0))</f>
        <v>0</v>
      </c>
      <c r="J33" s="52"/>
    </row>
    <row r="34" spans="1:12" ht="13.5" customHeight="1" x14ac:dyDescent="0.35">
      <c r="A34" s="53"/>
      <c r="B34" s="78" t="s">
        <v>274</v>
      </c>
      <c r="C34" s="72" t="s">
        <v>267</v>
      </c>
      <c r="D34" s="298">
        <f t="shared" si="6"/>
        <v>15</v>
      </c>
      <c r="E34" s="299" t="str">
        <f t="shared" si="7"/>
        <v>BPC Estimate</v>
      </c>
      <c r="F34" s="74">
        <f t="shared" si="8"/>
        <v>15</v>
      </c>
      <c r="G34" s="75">
        <f t="shared" si="9"/>
        <v>100</v>
      </c>
      <c r="H34" s="291">
        <f t="shared" si="10"/>
        <v>100</v>
      </c>
      <c r="I34" s="76" cm="1">
        <f t="array" ref="I34">_xlfn.LET(_xlpm.life,$F$26:$F$40,_xlpm.idx,$H$26:$H$40,_xlpm.weights,IFERROR(_xlpm.idx/_xlpm.life,0),IFERROR((H34/F34)/SUM(_xlpm.weights),0))</f>
        <v>0.18252933507170796</v>
      </c>
      <c r="J34" s="52"/>
    </row>
    <row r="35" spans="1:12" ht="13.5" customHeight="1" x14ac:dyDescent="0.35">
      <c r="A35" s="53"/>
      <c r="B35" s="78" t="s">
        <v>275</v>
      </c>
      <c r="C35" s="72" t="s">
        <v>267</v>
      </c>
      <c r="D35" s="298">
        <f t="shared" si="6"/>
        <v>15</v>
      </c>
      <c r="E35" s="299" t="str">
        <f t="shared" si="7"/>
        <v>BPC Estimate</v>
      </c>
      <c r="F35" s="74">
        <f t="shared" si="8"/>
        <v>15</v>
      </c>
      <c r="G35" s="75">
        <f t="shared" si="9"/>
        <v>100</v>
      </c>
      <c r="H35" s="291">
        <f t="shared" si="10"/>
        <v>100</v>
      </c>
      <c r="I35" s="76" cm="1">
        <f t="array" ref="I35">_xlfn.LET(_xlpm.life,$F$26:$F$40,_xlpm.idx,$H$26:$H$40,_xlpm.weights,IFERROR(_xlpm.idx/_xlpm.life,0),IFERROR((H35/F35)/SUM(_xlpm.weights),0))</f>
        <v>0.18252933507170796</v>
      </c>
      <c r="J35" s="79"/>
    </row>
    <row r="36" spans="1:12" ht="13.5" customHeight="1" x14ac:dyDescent="0.35">
      <c r="A36" s="53"/>
      <c r="B36" s="78" t="s">
        <v>276</v>
      </c>
      <c r="C36" s="80" t="s">
        <v>267</v>
      </c>
      <c r="D36" s="298">
        <f t="shared" si="6"/>
        <v>20</v>
      </c>
      <c r="E36" s="299" t="str">
        <f t="shared" si="7"/>
        <v>BPC Estimate</v>
      </c>
      <c r="F36" s="81">
        <f t="shared" si="8"/>
        <v>20</v>
      </c>
      <c r="G36" s="75">
        <f t="shared" si="9"/>
        <v>100</v>
      </c>
      <c r="H36" s="292">
        <f t="shared" si="10"/>
        <v>100</v>
      </c>
      <c r="I36" s="76" cm="1">
        <f t="array" ref="I36">_xlfn.LET(_xlpm.life,$F$26:$F$40,_xlpm.idx,$H$26:$H$40,_xlpm.weights,IFERROR(_xlpm.idx/_xlpm.life,0),IFERROR((H36/F36)/SUM(_xlpm.weights),0))</f>
        <v>0.13689700130378096</v>
      </c>
      <c r="J36" s="66"/>
      <c r="L36" s="83"/>
    </row>
    <row r="37" spans="1:12" ht="13.5" customHeight="1" x14ac:dyDescent="0.35">
      <c r="A37" s="53"/>
      <c r="B37" s="78" t="s">
        <v>2</v>
      </c>
      <c r="C37" s="84" t="s">
        <v>267</v>
      </c>
      <c r="D37" s="303">
        <f t="shared" si="6"/>
        <v>0</v>
      </c>
      <c r="E37" s="304">
        <f t="shared" si="7"/>
        <v>0</v>
      </c>
      <c r="F37" s="86">
        <f t="shared" si="8"/>
        <v>0</v>
      </c>
      <c r="G37" s="87">
        <f t="shared" si="9"/>
        <v>0</v>
      </c>
      <c r="H37" s="293">
        <f t="shared" si="10"/>
        <v>0</v>
      </c>
      <c r="I37" s="76" cm="1">
        <f t="array" ref="I37">_xlfn.LET(_xlpm.life,$F$26:$F$40,_xlpm.idx,$H$26:$H$40,_xlpm.weights,IFERROR(_xlpm.idx/_xlpm.life,0),IFERROR((H37/F37)/SUM(_xlpm.weights),0))</f>
        <v>0</v>
      </c>
      <c r="J37" s="88"/>
      <c r="K37" s="83"/>
      <c r="L37" s="83"/>
    </row>
    <row r="38" spans="1:12" ht="13.5" customHeight="1" x14ac:dyDescent="0.35">
      <c r="A38" s="53"/>
      <c r="B38" s="78" t="s">
        <v>2</v>
      </c>
      <c r="C38" s="84" t="s">
        <v>267</v>
      </c>
      <c r="D38" s="303">
        <f t="shared" si="6"/>
        <v>0</v>
      </c>
      <c r="E38" s="304">
        <f t="shared" si="7"/>
        <v>0</v>
      </c>
      <c r="F38" s="86">
        <f t="shared" si="8"/>
        <v>0</v>
      </c>
      <c r="G38" s="87">
        <f t="shared" si="9"/>
        <v>0</v>
      </c>
      <c r="H38" s="293">
        <f t="shared" si="10"/>
        <v>0</v>
      </c>
      <c r="I38" s="76" cm="1">
        <f t="array" ref="I38">_xlfn.LET(_xlpm.life,$F$26:$F$40,_xlpm.idx,$H$26:$H$40,_xlpm.weights,IFERROR(_xlpm.idx/_xlpm.life,0),IFERROR((H38/F38)/SUM(_xlpm.weights),0))</f>
        <v>0</v>
      </c>
      <c r="J38" s="88"/>
      <c r="K38" s="83"/>
      <c r="L38" s="83"/>
    </row>
    <row r="39" spans="1:12" ht="13.5" customHeight="1" x14ac:dyDescent="0.35">
      <c r="A39" s="53"/>
      <c r="B39" s="78" t="s">
        <v>2</v>
      </c>
      <c r="C39" s="84" t="s">
        <v>267</v>
      </c>
      <c r="D39" s="303">
        <f t="shared" si="6"/>
        <v>0</v>
      </c>
      <c r="E39" s="304">
        <f t="shared" si="7"/>
        <v>0</v>
      </c>
      <c r="F39" s="86">
        <f t="shared" si="8"/>
        <v>0</v>
      </c>
      <c r="G39" s="87">
        <f t="shared" si="9"/>
        <v>0</v>
      </c>
      <c r="H39" s="293">
        <f t="shared" si="10"/>
        <v>0</v>
      </c>
      <c r="I39" s="76" cm="1">
        <f t="array" ref="I39">_xlfn.LET(_xlpm.life,$F$26:$F$40,_xlpm.idx,$H$26:$H$40,_xlpm.weights,IFERROR(_xlpm.idx/_xlpm.life,0),IFERROR((H39/F39)/SUM(_xlpm.weights),0))</f>
        <v>0</v>
      </c>
      <c r="J39" s="88"/>
      <c r="K39" s="83"/>
      <c r="L39" s="83"/>
    </row>
    <row r="40" spans="1:12" ht="13.5" customHeight="1" thickBot="1" x14ac:dyDescent="0.4">
      <c r="A40" s="53"/>
      <c r="B40" s="89" t="s">
        <v>2</v>
      </c>
      <c r="C40" s="84" t="s">
        <v>267</v>
      </c>
      <c r="D40" s="303">
        <f t="shared" si="6"/>
        <v>0</v>
      </c>
      <c r="E40" s="304">
        <f t="shared" si="7"/>
        <v>0</v>
      </c>
      <c r="F40" s="86">
        <f t="shared" si="8"/>
        <v>0</v>
      </c>
      <c r="G40" s="87">
        <f t="shared" si="9"/>
        <v>0</v>
      </c>
      <c r="H40" s="293">
        <f t="shared" si="10"/>
        <v>0</v>
      </c>
      <c r="I40" s="76" cm="1">
        <f t="array" ref="I40">_xlfn.LET(_xlpm.life,$F$26:$F$40,_xlpm.idx,$H$26:$H$40,_xlpm.weights,IFERROR(_xlpm.idx/_xlpm.life,0),IFERROR((H40/F40)/SUM(_xlpm.weights),0))</f>
        <v>0</v>
      </c>
      <c r="J40" s="88"/>
      <c r="L40" s="83"/>
    </row>
    <row r="41" spans="1:12" ht="15" customHeight="1" thickBot="1" x14ac:dyDescent="0.4">
      <c r="A41" s="236"/>
      <c r="B41" s="39" t="str">
        <f>"Average weighted lifetime "&amp;B25</f>
        <v>Average weighted lifetime Heat Transfer Station</v>
      </c>
      <c r="C41" s="40">
        <f>SUMPRODUCT(F26:F40,H26:H40)/SUM(H26:H40)</f>
        <v>26.25</v>
      </c>
      <c r="D41" s="41"/>
      <c r="E41" s="41"/>
      <c r="F41" s="41"/>
      <c r="G41" s="42"/>
      <c r="H41" s="42"/>
      <c r="I41" s="270">
        <f>SUM(I26:I40)</f>
        <v>1</v>
      </c>
      <c r="J41" s="43"/>
      <c r="K41" s="83"/>
    </row>
    <row r="42" spans="1:12" ht="6" customHeight="1" x14ac:dyDescent="0.35">
      <c r="A42" s="53"/>
      <c r="B42" s="55"/>
      <c r="C42" s="55"/>
      <c r="D42" s="55"/>
      <c r="E42" s="55"/>
      <c r="F42" s="55"/>
      <c r="G42" s="56"/>
      <c r="H42" s="56"/>
      <c r="I42" s="56"/>
      <c r="J42" s="57"/>
    </row>
    <row r="43" spans="1:12" ht="45.75" customHeight="1" x14ac:dyDescent="0.35">
      <c r="A43" s="53"/>
      <c r="B43" s="67" t="s">
        <v>461</v>
      </c>
      <c r="C43" s="68" t="s">
        <v>262</v>
      </c>
      <c r="D43" s="69" t="str">
        <f>D25</f>
        <v>Standard lifetime</v>
      </c>
      <c r="E43" s="69" t="s">
        <v>249</v>
      </c>
      <c r="F43" s="69" t="str">
        <f>F25</f>
        <v>Corrected lifetime
(if needed)</v>
      </c>
      <c r="G43" s="69" t="str">
        <f>G25</f>
        <v>Standard cost allocation index</v>
      </c>
      <c r="H43" s="69" t="str">
        <f>H25</f>
        <v>Corrected cost allocation index</v>
      </c>
      <c r="I43" s="70" t="s">
        <v>250</v>
      </c>
      <c r="J43" s="90" t="s">
        <v>277</v>
      </c>
    </row>
    <row r="44" spans="1:12" ht="13.5" customHeight="1" x14ac:dyDescent="0.35">
      <c r="A44" s="53"/>
      <c r="B44" s="71" t="s">
        <v>264</v>
      </c>
      <c r="C44" s="72" t="s">
        <v>265</v>
      </c>
      <c r="D44" s="302">
        <f t="shared" ref="D44:D58" si="11">IF(B44="N/A",0,IF(C44=$A$645,(VLOOKUP(B44,$C$554:$D$639,2,)),0))</f>
        <v>0</v>
      </c>
      <c r="E44" s="299">
        <f t="shared" ref="E44:E58" si="12">IF(D44&gt;0,(VLOOKUP(B44,$C$554:$F$639,4,)),0)</f>
        <v>0</v>
      </c>
      <c r="F44" s="74">
        <f t="shared" ref="F44:F58" si="13">D44</f>
        <v>0</v>
      </c>
      <c r="G44" s="75">
        <f t="shared" ref="G44:G58" si="14">IF(F44&gt;0,100,0)</f>
        <v>0</v>
      </c>
      <c r="H44" s="291">
        <f t="shared" ref="H44:H58" si="15">G44</f>
        <v>0</v>
      </c>
      <c r="I44" s="76" cm="1">
        <f t="array" ref="I44">_xlfn.LET(_xlpm.life,$F$44:$F$58,_xlpm.idx,$H$44:$H$58,_xlpm.weights,IFERROR(_xlpm.idx/_xlpm.life,0),IFERROR((H44/F44)/SUM(_xlpm.weights),0))</f>
        <v>0</v>
      </c>
      <c r="J44" s="91"/>
    </row>
    <row r="45" spans="1:12" ht="13.5" customHeight="1" x14ac:dyDescent="0.35">
      <c r="A45" s="53"/>
      <c r="B45" s="77" t="s">
        <v>266</v>
      </c>
      <c r="C45" s="72" t="s">
        <v>267</v>
      </c>
      <c r="D45" s="302">
        <f t="shared" si="11"/>
        <v>35</v>
      </c>
      <c r="E45" s="299" t="str">
        <f t="shared" si="12"/>
        <v>BPC Estimate</v>
      </c>
      <c r="F45" s="74">
        <f t="shared" si="13"/>
        <v>35</v>
      </c>
      <c r="G45" s="75">
        <f t="shared" si="14"/>
        <v>100</v>
      </c>
      <c r="H45" s="291">
        <f t="shared" si="15"/>
        <v>100</v>
      </c>
      <c r="I45" s="76" cm="1">
        <f t="array" ref="I45">_xlfn.LET(_xlpm.life,$F$44:$F$58,_xlpm.idx,$H$44:$H$58,_xlpm.weights,IFERROR(_xlpm.idx/_xlpm.life,0),IFERROR((H45/F45)/SUM(_xlpm.weights),0))</f>
        <v>9.5693779904306206E-2</v>
      </c>
      <c r="J45" s="91"/>
    </row>
    <row r="46" spans="1:12" ht="13.5" customHeight="1" x14ac:dyDescent="0.35">
      <c r="A46" s="53"/>
      <c r="B46" s="78" t="s">
        <v>269</v>
      </c>
      <c r="C46" s="92" t="s">
        <v>267</v>
      </c>
      <c r="D46" s="302">
        <f t="shared" si="11"/>
        <v>50</v>
      </c>
      <c r="E46" s="299" t="str">
        <f t="shared" si="12"/>
        <v>BPC Estimate</v>
      </c>
      <c r="F46" s="74">
        <f t="shared" si="13"/>
        <v>50</v>
      </c>
      <c r="G46" s="75">
        <f t="shared" si="14"/>
        <v>100</v>
      </c>
      <c r="H46" s="291">
        <f t="shared" si="15"/>
        <v>100</v>
      </c>
      <c r="I46" s="76" cm="1">
        <f t="array" ref="I46">_xlfn.LET(_xlpm.life,$F$44:$F$58,_xlpm.idx,$H$44:$H$58,_xlpm.weights,IFERROR(_xlpm.idx/_xlpm.life,0),IFERROR((H46/F46)/SUM(_xlpm.weights),0))</f>
        <v>6.6985645933014343E-2</v>
      </c>
      <c r="J46" s="91"/>
    </row>
    <row r="47" spans="1:12" ht="13.5" customHeight="1" x14ac:dyDescent="0.35">
      <c r="A47" s="53"/>
      <c r="B47" s="78" t="s">
        <v>270</v>
      </c>
      <c r="C47" s="92" t="s">
        <v>267</v>
      </c>
      <c r="D47" s="302">
        <f t="shared" si="11"/>
        <v>15</v>
      </c>
      <c r="E47" s="299" t="str">
        <f t="shared" si="12"/>
        <v>BPC Estimate</v>
      </c>
      <c r="F47" s="74">
        <f t="shared" si="13"/>
        <v>15</v>
      </c>
      <c r="G47" s="75">
        <f t="shared" si="14"/>
        <v>100</v>
      </c>
      <c r="H47" s="291">
        <f t="shared" si="15"/>
        <v>100</v>
      </c>
      <c r="I47" s="76" cm="1">
        <f t="array" ref="I47">_xlfn.LET(_xlpm.life,$F$44:$F$58,_xlpm.idx,$H$44:$H$58,_xlpm.weights,IFERROR(_xlpm.idx/_xlpm.life,0),IFERROR((H47/F47)/SUM(_xlpm.weights),0))</f>
        <v>0.22328548644338117</v>
      </c>
      <c r="J47" s="91"/>
    </row>
    <row r="48" spans="1:12" ht="13.5" customHeight="1" x14ac:dyDescent="0.35">
      <c r="A48" s="53"/>
      <c r="B48" s="78" t="s">
        <v>271</v>
      </c>
      <c r="C48" s="92" t="s">
        <v>267</v>
      </c>
      <c r="D48" s="302">
        <f t="shared" si="11"/>
        <v>15</v>
      </c>
      <c r="E48" s="299" t="str">
        <f t="shared" si="12"/>
        <v>BPC Estimate</v>
      </c>
      <c r="F48" s="74">
        <f t="shared" si="13"/>
        <v>15</v>
      </c>
      <c r="G48" s="75">
        <f t="shared" si="14"/>
        <v>100</v>
      </c>
      <c r="H48" s="291">
        <f t="shared" si="15"/>
        <v>100</v>
      </c>
      <c r="I48" s="76" cm="1">
        <f t="array" ref="I48">_xlfn.LET(_xlpm.life,$F$44:$F$58,_xlpm.idx,$H$44:$H$58,_xlpm.weights,IFERROR(_xlpm.idx/_xlpm.life,0),IFERROR((H48/F48)/SUM(_xlpm.weights),0))</f>
        <v>0.22328548644338117</v>
      </c>
      <c r="J48" s="91"/>
    </row>
    <row r="49" spans="1:12" ht="13.5" customHeight="1" x14ac:dyDescent="0.35">
      <c r="A49" s="53"/>
      <c r="B49" s="78" t="s">
        <v>272</v>
      </c>
      <c r="C49" s="92" t="s">
        <v>265</v>
      </c>
      <c r="D49" s="302">
        <f t="shared" si="11"/>
        <v>0</v>
      </c>
      <c r="E49" s="299">
        <f t="shared" si="12"/>
        <v>0</v>
      </c>
      <c r="F49" s="74">
        <f t="shared" si="13"/>
        <v>0</v>
      </c>
      <c r="G49" s="75">
        <f t="shared" si="14"/>
        <v>0</v>
      </c>
      <c r="H49" s="291">
        <f t="shared" si="15"/>
        <v>0</v>
      </c>
      <c r="I49" s="76" cm="1">
        <f t="array" ref="I49">_xlfn.LET(_xlpm.life,$F$44:$F$58,_xlpm.idx,$H$44:$H$58,_xlpm.weights,IFERROR(_xlpm.idx/_xlpm.life,0),IFERROR((H49/F49)/SUM(_xlpm.weights),0))</f>
        <v>0</v>
      </c>
      <c r="J49" s="91"/>
    </row>
    <row r="50" spans="1:12" ht="13.5" customHeight="1" x14ac:dyDescent="0.35">
      <c r="A50" s="53"/>
      <c r="B50" s="78" t="s">
        <v>275</v>
      </c>
      <c r="C50" s="92" t="s">
        <v>267</v>
      </c>
      <c r="D50" s="302">
        <f t="shared" si="11"/>
        <v>15</v>
      </c>
      <c r="E50" s="299" t="str">
        <f t="shared" si="12"/>
        <v>BPC Estimate</v>
      </c>
      <c r="F50" s="74">
        <f t="shared" si="13"/>
        <v>15</v>
      </c>
      <c r="G50" s="75">
        <f t="shared" si="14"/>
        <v>100</v>
      </c>
      <c r="H50" s="291">
        <f t="shared" si="15"/>
        <v>100</v>
      </c>
      <c r="I50" s="76" cm="1">
        <f t="array" ref="I50">_xlfn.LET(_xlpm.life,$F$44:$F$58,_xlpm.idx,$H$44:$H$58,_xlpm.weights,IFERROR(_xlpm.idx/_xlpm.life,0),IFERROR((H50/F50)/SUM(_xlpm.weights),0))</f>
        <v>0.22328548644338117</v>
      </c>
      <c r="J50" s="91"/>
    </row>
    <row r="51" spans="1:12" ht="13.5" customHeight="1" x14ac:dyDescent="0.35">
      <c r="A51" s="53"/>
      <c r="B51" s="78" t="s">
        <v>276</v>
      </c>
      <c r="C51" s="92" t="s">
        <v>267</v>
      </c>
      <c r="D51" s="302">
        <f t="shared" si="11"/>
        <v>20</v>
      </c>
      <c r="E51" s="299" t="str">
        <f t="shared" si="12"/>
        <v>BPC Estimate</v>
      </c>
      <c r="F51" s="74">
        <f t="shared" si="13"/>
        <v>20</v>
      </c>
      <c r="G51" s="75">
        <f t="shared" si="14"/>
        <v>100</v>
      </c>
      <c r="H51" s="291">
        <f t="shared" si="15"/>
        <v>100</v>
      </c>
      <c r="I51" s="76" cm="1">
        <f t="array" ref="I51">_xlfn.LET(_xlpm.life,$F$44:$F$58,_xlpm.idx,$H$44:$H$58,_xlpm.weights,IFERROR(_xlpm.idx/_xlpm.life,0),IFERROR((H51/F51)/SUM(_xlpm.weights),0))</f>
        <v>0.16746411483253587</v>
      </c>
      <c r="J51" s="91"/>
    </row>
    <row r="52" spans="1:12" ht="13.5" customHeight="1" x14ac:dyDescent="0.35">
      <c r="A52" s="53"/>
      <c r="B52" s="78" t="s">
        <v>2</v>
      </c>
      <c r="C52" s="92" t="s">
        <v>267</v>
      </c>
      <c r="D52" s="302">
        <f t="shared" si="11"/>
        <v>0</v>
      </c>
      <c r="E52" s="299">
        <f t="shared" si="12"/>
        <v>0</v>
      </c>
      <c r="F52" s="74">
        <f t="shared" si="13"/>
        <v>0</v>
      </c>
      <c r="G52" s="75">
        <f t="shared" si="14"/>
        <v>0</v>
      </c>
      <c r="H52" s="291">
        <f t="shared" si="15"/>
        <v>0</v>
      </c>
      <c r="I52" s="76" cm="1">
        <f t="array" ref="I52">_xlfn.LET(_xlpm.life,$F$44:$F$58,_xlpm.idx,$H$44:$H$58,_xlpm.weights,IFERROR(_xlpm.idx/_xlpm.life,0),IFERROR((H52/F52)/SUM(_xlpm.weights),0))</f>
        <v>0</v>
      </c>
      <c r="J52" s="91"/>
    </row>
    <row r="53" spans="1:12" ht="13.5" customHeight="1" x14ac:dyDescent="0.35">
      <c r="A53" s="53"/>
      <c r="B53" s="78" t="s">
        <v>2</v>
      </c>
      <c r="C53" s="92" t="s">
        <v>267</v>
      </c>
      <c r="D53" s="302">
        <f t="shared" si="11"/>
        <v>0</v>
      </c>
      <c r="E53" s="299">
        <f t="shared" si="12"/>
        <v>0</v>
      </c>
      <c r="F53" s="74">
        <f t="shared" si="13"/>
        <v>0</v>
      </c>
      <c r="G53" s="75">
        <f t="shared" si="14"/>
        <v>0</v>
      </c>
      <c r="H53" s="291">
        <f t="shared" si="15"/>
        <v>0</v>
      </c>
      <c r="I53" s="76" cm="1">
        <f t="array" ref="I53">_xlfn.LET(_xlpm.life,$F$44:$F$58,_xlpm.idx,$H$44:$H$58,_xlpm.weights,IFERROR(_xlpm.idx/_xlpm.life,0),IFERROR((H53/F53)/SUM(_xlpm.weights),0))</f>
        <v>0</v>
      </c>
      <c r="J53" s="91"/>
    </row>
    <row r="54" spans="1:12" ht="13.5" customHeight="1" x14ac:dyDescent="0.35">
      <c r="A54" s="53"/>
      <c r="B54" s="78" t="s">
        <v>2</v>
      </c>
      <c r="C54" s="92" t="s">
        <v>267</v>
      </c>
      <c r="D54" s="302">
        <f t="shared" si="11"/>
        <v>0</v>
      </c>
      <c r="E54" s="299">
        <f t="shared" si="12"/>
        <v>0</v>
      </c>
      <c r="F54" s="74">
        <f t="shared" si="13"/>
        <v>0</v>
      </c>
      <c r="G54" s="75">
        <f t="shared" si="14"/>
        <v>0</v>
      </c>
      <c r="H54" s="292">
        <f t="shared" si="15"/>
        <v>0</v>
      </c>
      <c r="I54" s="76" cm="1">
        <f t="array" ref="I54">_xlfn.LET(_xlpm.life,$F$44:$F$58,_xlpm.idx,$H$44:$H$58,_xlpm.weights,IFERROR(_xlpm.idx/_xlpm.life,0),IFERROR((H54/F54)/SUM(_xlpm.weights),0))</f>
        <v>0</v>
      </c>
      <c r="J54" s="91"/>
    </row>
    <row r="55" spans="1:12" ht="13.5" customHeight="1" x14ac:dyDescent="0.35">
      <c r="A55" s="53"/>
      <c r="B55" s="78" t="s">
        <v>2</v>
      </c>
      <c r="C55" s="72" t="s">
        <v>267</v>
      </c>
      <c r="D55" s="302">
        <f t="shared" si="11"/>
        <v>0</v>
      </c>
      <c r="E55" s="299">
        <f t="shared" si="12"/>
        <v>0</v>
      </c>
      <c r="F55" s="74">
        <f t="shared" si="13"/>
        <v>0</v>
      </c>
      <c r="G55" s="75">
        <f t="shared" si="14"/>
        <v>0</v>
      </c>
      <c r="H55" s="293">
        <f t="shared" si="15"/>
        <v>0</v>
      </c>
      <c r="I55" s="76" cm="1">
        <f t="array" ref="I55">_xlfn.LET(_xlpm.life,$F$44:$F$58,_xlpm.idx,$H$44:$H$58,_xlpm.weights,IFERROR(_xlpm.idx/_xlpm.life,0),IFERROR((H55/F55)/SUM(_xlpm.weights),0))</f>
        <v>0</v>
      </c>
      <c r="J55" s="93"/>
    </row>
    <row r="56" spans="1:12" ht="13.5" customHeight="1" x14ac:dyDescent="0.35">
      <c r="A56" s="53"/>
      <c r="B56" s="78" t="s">
        <v>2</v>
      </c>
      <c r="C56" s="72" t="s">
        <v>267</v>
      </c>
      <c r="D56" s="302">
        <f t="shared" si="11"/>
        <v>0</v>
      </c>
      <c r="E56" s="299">
        <f t="shared" si="12"/>
        <v>0</v>
      </c>
      <c r="F56" s="74">
        <f t="shared" si="13"/>
        <v>0</v>
      </c>
      <c r="G56" s="75">
        <f t="shared" si="14"/>
        <v>0</v>
      </c>
      <c r="H56" s="293">
        <f t="shared" si="15"/>
        <v>0</v>
      </c>
      <c r="I56" s="76" cm="1">
        <f t="array" ref="I56">_xlfn.LET(_xlpm.life,$F$44:$F$58,_xlpm.idx,$H$44:$H$58,_xlpm.weights,IFERROR(_xlpm.idx/_xlpm.life,0),IFERROR((H56/F56)/SUM(_xlpm.weights),0))</f>
        <v>0</v>
      </c>
      <c r="J56" s="91"/>
    </row>
    <row r="57" spans="1:12" ht="13.5" customHeight="1" x14ac:dyDescent="0.35">
      <c r="A57" s="110"/>
      <c r="B57" s="78" t="s">
        <v>2</v>
      </c>
      <c r="C57" s="72" t="s">
        <v>267</v>
      </c>
      <c r="D57" s="302">
        <f t="shared" si="11"/>
        <v>0</v>
      </c>
      <c r="E57" s="299">
        <f t="shared" si="12"/>
        <v>0</v>
      </c>
      <c r="F57" s="74">
        <f t="shared" si="13"/>
        <v>0</v>
      </c>
      <c r="G57" s="75">
        <f t="shared" si="14"/>
        <v>0</v>
      </c>
      <c r="H57" s="293">
        <f t="shared" si="15"/>
        <v>0</v>
      </c>
      <c r="I57" s="76" cm="1">
        <f t="array" ref="I57">_xlfn.LET(_xlpm.life,$F$44:$F$58,_xlpm.idx,$H$44:$H$58,_xlpm.weights,IFERROR(_xlpm.idx/_xlpm.life,0),IFERROR((H57/F57)/SUM(_xlpm.weights),0))</f>
        <v>0</v>
      </c>
      <c r="J57" s="91"/>
    </row>
    <row r="58" spans="1:12" ht="13.5" customHeight="1" thickBot="1" x14ac:dyDescent="0.4">
      <c r="A58" s="110"/>
      <c r="B58" s="94" t="s">
        <v>2</v>
      </c>
      <c r="C58" s="80" t="s">
        <v>267</v>
      </c>
      <c r="D58" s="303">
        <f t="shared" si="11"/>
        <v>0</v>
      </c>
      <c r="E58" s="301">
        <f t="shared" si="12"/>
        <v>0</v>
      </c>
      <c r="F58" s="81">
        <f t="shared" si="13"/>
        <v>0</v>
      </c>
      <c r="G58" s="82">
        <f t="shared" si="14"/>
        <v>0</v>
      </c>
      <c r="H58" s="293">
        <f t="shared" si="15"/>
        <v>0</v>
      </c>
      <c r="I58" s="95" cm="1">
        <f t="array" ref="I58">_xlfn.LET(_xlpm.life,$F$44:$F$58,_xlpm.idx,$H$44:$H$58,_xlpm.weights,IFERROR(_xlpm.idx/_xlpm.life,0),IFERROR((H58/F58)/SUM(_xlpm.weights),0))</f>
        <v>0</v>
      </c>
      <c r="J58" s="96"/>
      <c r="K58" s="83"/>
      <c r="L58" s="83"/>
    </row>
    <row r="59" spans="1:12" ht="15" customHeight="1" thickBot="1" x14ac:dyDescent="0.4">
      <c r="A59" s="236"/>
      <c r="B59" s="39" t="str">
        <f>"Average weighted lifetime "&amp;B43</f>
        <v>Average weighted lifetime Pump Station</v>
      </c>
      <c r="C59" s="40">
        <f>SUMPRODUCT(F44:F58,H44:H58)/SUM(H44:H58)</f>
        <v>25</v>
      </c>
      <c r="D59" s="41"/>
      <c r="E59" s="41"/>
      <c r="F59" s="41"/>
      <c r="G59" s="42"/>
      <c r="H59" s="42"/>
      <c r="I59" s="270">
        <f>SUM(I44:I58)</f>
        <v>1</v>
      </c>
      <c r="J59" s="43"/>
    </row>
    <row r="60" spans="1:12" ht="8.15" customHeight="1" x14ac:dyDescent="0.35">
      <c r="A60" s="97"/>
      <c r="B60" s="98"/>
      <c r="C60" s="59"/>
      <c r="D60" s="55"/>
      <c r="E60" s="55"/>
      <c r="F60" s="55"/>
      <c r="G60" s="56"/>
      <c r="H60" s="56"/>
      <c r="I60" s="56"/>
      <c r="J60" s="99"/>
    </row>
    <row r="61" spans="1:12" ht="8.15" customHeight="1" x14ac:dyDescent="0.35">
      <c r="A61" s="100"/>
      <c r="B61" s="101"/>
      <c r="C61" s="102"/>
      <c r="D61" s="103"/>
      <c r="E61" s="103"/>
      <c r="F61" s="103"/>
      <c r="G61" s="104"/>
      <c r="H61" s="104"/>
      <c r="I61" s="104"/>
      <c r="J61" s="105"/>
      <c r="K61" s="106"/>
      <c r="L61" s="106"/>
    </row>
    <row r="62" spans="1:12" ht="8.15" customHeight="1" thickBot="1" x14ac:dyDescent="0.4">
      <c r="A62" s="97"/>
      <c r="B62" s="98"/>
      <c r="C62" s="59"/>
      <c r="D62" s="55"/>
      <c r="E62" s="55"/>
      <c r="F62" s="55"/>
      <c r="G62" s="56"/>
      <c r="H62" s="56"/>
      <c r="I62" s="56"/>
      <c r="J62" s="99"/>
    </row>
    <row r="63" spans="1:12" ht="33" customHeight="1" thickBot="1" x14ac:dyDescent="0.4">
      <c r="A63" s="15" t="s">
        <v>278</v>
      </c>
      <c r="B63" s="107" t="s">
        <v>279</v>
      </c>
      <c r="C63" s="108"/>
      <c r="D63" s="108"/>
      <c r="E63" s="108"/>
      <c r="F63" s="108"/>
      <c r="G63" s="108"/>
      <c r="H63" s="108"/>
      <c r="I63" s="108"/>
      <c r="J63" s="109" t="s">
        <v>280</v>
      </c>
    </row>
    <row r="64" spans="1:12" ht="34.5" x14ac:dyDescent="0.35">
      <c r="A64" s="110"/>
      <c r="B64" s="111" t="s">
        <v>462</v>
      </c>
      <c r="C64" s="112" t="s">
        <v>262</v>
      </c>
      <c r="D64" s="113" t="str">
        <f>D43</f>
        <v>Standard lifetime</v>
      </c>
      <c r="E64" s="27" t="s">
        <v>249</v>
      </c>
      <c r="F64" s="113" t="str">
        <f>F43</f>
        <v>Corrected lifetime
(if needed)</v>
      </c>
      <c r="G64" s="113" t="str">
        <f>G43</f>
        <v>Standard cost allocation index</v>
      </c>
      <c r="H64" s="113" t="str">
        <f>H43</f>
        <v>Corrected cost allocation index</v>
      </c>
      <c r="I64" s="28" t="s">
        <v>250</v>
      </c>
      <c r="J64" s="114"/>
    </row>
    <row r="65" spans="1:10" x14ac:dyDescent="0.35">
      <c r="A65" s="110"/>
      <c r="B65" s="115" t="s">
        <v>264</v>
      </c>
      <c r="C65" s="116" t="s">
        <v>265</v>
      </c>
      <c r="D65" s="302">
        <f t="shared" ref="D65:D83" si="16">IF(B65="N/A",0,IF(C65=$A$645,(VLOOKUP(B65,$C$554:$D$639,2,)),0))</f>
        <v>0</v>
      </c>
      <c r="E65" s="299">
        <f t="shared" ref="E65:E83" si="17">IF(D65&gt;0,(VLOOKUP(B65,$C$554:$F$639,4,)),0)</f>
        <v>0</v>
      </c>
      <c r="F65" s="73">
        <f t="shared" ref="F65:F83" si="18">D65</f>
        <v>0</v>
      </c>
      <c r="G65" s="75">
        <f t="shared" ref="G65:G83" si="19">IF(F65&gt;0,100,0)</f>
        <v>0</v>
      </c>
      <c r="H65" s="294">
        <f t="shared" ref="H65:H83" si="20">G65</f>
        <v>0</v>
      </c>
      <c r="I65" s="76" cm="1">
        <f t="array" ref="I65">_xlfn.LET(_xlpm.life,$F$65:$F$83,_xlpm.idx,$H$65:$H$83,_xlpm.weights,IFERROR(_xlpm.idx/_xlpm.life,0),IFERROR((H65/F65)/SUM(_xlpm.weights),0))</f>
        <v>0</v>
      </c>
      <c r="J65" s="118"/>
    </row>
    <row r="66" spans="1:10" x14ac:dyDescent="0.35">
      <c r="A66" s="110"/>
      <c r="B66" s="119" t="s">
        <v>297</v>
      </c>
      <c r="C66" s="289" t="s">
        <v>267</v>
      </c>
      <c r="D66" s="302">
        <f t="shared" si="16"/>
        <v>50</v>
      </c>
      <c r="E66" s="299" t="str">
        <f t="shared" si="17"/>
        <v>BPC Estimate</v>
      </c>
      <c r="F66" s="73">
        <f t="shared" si="18"/>
        <v>50</v>
      </c>
      <c r="G66" s="75">
        <f t="shared" si="19"/>
        <v>100</v>
      </c>
      <c r="H66" s="358">
        <v>500</v>
      </c>
      <c r="I66" s="76" cm="1">
        <f t="array" ref="I66">_xlfn.LET(_xlpm.life,$F$65:$F$83,_xlpm.idx,$H$65:$H$83,_xlpm.weights,IFERROR(_xlpm.idx/_xlpm.life,0),IFERROR((H66/F66)/SUM(_xlpm.weights),0))</f>
        <v>0.25641025641025639</v>
      </c>
      <c r="J66" s="38"/>
    </row>
    <row r="67" spans="1:10" x14ac:dyDescent="0.35">
      <c r="A67" s="110"/>
      <c r="B67" s="119" t="s">
        <v>303</v>
      </c>
      <c r="C67" s="120" t="s">
        <v>267</v>
      </c>
      <c r="D67" s="302">
        <f t="shared" si="16"/>
        <v>25</v>
      </c>
      <c r="E67" s="299" t="str">
        <f t="shared" si="17"/>
        <v>BPC Estimate</v>
      </c>
      <c r="F67" s="73">
        <f t="shared" si="18"/>
        <v>25</v>
      </c>
      <c r="G67" s="75">
        <f t="shared" si="19"/>
        <v>100</v>
      </c>
      <c r="H67" s="294">
        <v>50</v>
      </c>
      <c r="I67" s="76" cm="1">
        <f t="array" ref="I67">_xlfn.LET(_xlpm.life,$F$65:$F$83,_xlpm.idx,$H$65:$H$83,_xlpm.weights,IFERROR(_xlpm.idx/_xlpm.life,0),IFERROR((H67/F67)/SUM(_xlpm.weights),0))</f>
        <v>5.128205128205128E-2</v>
      </c>
      <c r="J67" s="38"/>
    </row>
    <row r="68" spans="1:10" x14ac:dyDescent="0.35">
      <c r="A68" s="110"/>
      <c r="B68" s="119" t="s">
        <v>276</v>
      </c>
      <c r="C68" s="120" t="s">
        <v>267</v>
      </c>
      <c r="D68" s="302">
        <f t="shared" si="16"/>
        <v>20</v>
      </c>
      <c r="E68" s="299" t="str">
        <f t="shared" si="17"/>
        <v>BPC Estimate</v>
      </c>
      <c r="F68" s="73">
        <f t="shared" si="18"/>
        <v>20</v>
      </c>
      <c r="G68" s="75">
        <f t="shared" si="19"/>
        <v>100</v>
      </c>
      <c r="H68" s="294">
        <v>50</v>
      </c>
      <c r="I68" s="76" cm="1">
        <f t="array" ref="I68">_xlfn.LET(_xlpm.life,$F$65:$F$83,_xlpm.idx,$H$65:$H$83,_xlpm.weights,IFERROR(_xlpm.idx/_xlpm.life,0),IFERROR((H68/F68)/SUM(_xlpm.weights),0))</f>
        <v>6.4102564102564097E-2</v>
      </c>
      <c r="J68" s="38"/>
    </row>
    <row r="69" spans="1:10" x14ac:dyDescent="0.35">
      <c r="A69" s="110"/>
      <c r="B69" s="119" t="s">
        <v>266</v>
      </c>
      <c r="C69" s="120" t="s">
        <v>265</v>
      </c>
      <c r="D69" s="302">
        <f t="shared" si="16"/>
        <v>0</v>
      </c>
      <c r="E69" s="299">
        <f t="shared" si="17"/>
        <v>0</v>
      </c>
      <c r="F69" s="73">
        <f t="shared" si="18"/>
        <v>0</v>
      </c>
      <c r="G69" s="75">
        <f t="shared" si="19"/>
        <v>0</v>
      </c>
      <c r="H69" s="294">
        <f t="shared" si="20"/>
        <v>0</v>
      </c>
      <c r="I69" s="76" cm="1">
        <f t="array" ref="I69">_xlfn.LET(_xlpm.life,$F$65:$F$83,_xlpm.idx,$H$65:$H$83,_xlpm.weights,IFERROR(_xlpm.idx/_xlpm.life,0),IFERROR((H69/F69)/SUM(_xlpm.weights),0))</f>
        <v>0</v>
      </c>
      <c r="J69" s="38"/>
    </row>
    <row r="70" spans="1:10" x14ac:dyDescent="0.35">
      <c r="A70" s="110"/>
      <c r="B70" s="119" t="s">
        <v>268</v>
      </c>
      <c r="C70" s="120" t="s">
        <v>267</v>
      </c>
      <c r="D70" s="302">
        <f t="shared" si="16"/>
        <v>30</v>
      </c>
      <c r="E70" s="299" t="str">
        <f t="shared" si="17"/>
        <v>BPC Estimate</v>
      </c>
      <c r="F70" s="73">
        <f t="shared" si="18"/>
        <v>30</v>
      </c>
      <c r="G70" s="75">
        <f t="shared" si="19"/>
        <v>100</v>
      </c>
      <c r="H70" s="294">
        <v>50</v>
      </c>
      <c r="I70" s="76" cm="1">
        <f t="array" ref="I70">_xlfn.LET(_xlpm.life,$F$65:$F$83,_xlpm.idx,$H$65:$H$83,_xlpm.weights,IFERROR(_xlpm.idx/_xlpm.life,0),IFERROR((H70/F70)/SUM(_xlpm.weights),0))</f>
        <v>4.2735042735042736E-2</v>
      </c>
      <c r="J70" s="38"/>
    </row>
    <row r="71" spans="1:10" x14ac:dyDescent="0.35">
      <c r="A71" s="110"/>
      <c r="B71" s="119" t="s">
        <v>269</v>
      </c>
      <c r="C71" s="120" t="s">
        <v>267</v>
      </c>
      <c r="D71" s="302">
        <f t="shared" si="16"/>
        <v>50</v>
      </c>
      <c r="E71" s="299" t="str">
        <f t="shared" si="17"/>
        <v>BPC Estimate</v>
      </c>
      <c r="F71" s="73">
        <f t="shared" si="18"/>
        <v>50</v>
      </c>
      <c r="G71" s="75">
        <f t="shared" si="19"/>
        <v>100</v>
      </c>
      <c r="H71" s="294">
        <f t="shared" si="20"/>
        <v>100</v>
      </c>
      <c r="I71" s="76" cm="1">
        <f t="array" ref="I71">_xlfn.LET(_xlpm.life,$F$65:$F$83,_xlpm.idx,$H$65:$H$83,_xlpm.weights,IFERROR(_xlpm.idx/_xlpm.life,0),IFERROR((H71/F71)/SUM(_xlpm.weights),0))</f>
        <v>5.128205128205128E-2</v>
      </c>
      <c r="J71" s="38"/>
    </row>
    <row r="72" spans="1:10" x14ac:dyDescent="0.35">
      <c r="A72" s="110"/>
      <c r="B72" s="119" t="s">
        <v>270</v>
      </c>
      <c r="C72" s="120" t="s">
        <v>267</v>
      </c>
      <c r="D72" s="302">
        <f t="shared" si="16"/>
        <v>15</v>
      </c>
      <c r="E72" s="299" t="str">
        <f t="shared" si="17"/>
        <v>BPC Estimate</v>
      </c>
      <c r="F72" s="73">
        <f t="shared" si="18"/>
        <v>15</v>
      </c>
      <c r="G72" s="75">
        <f t="shared" si="19"/>
        <v>100</v>
      </c>
      <c r="H72" s="294">
        <v>50</v>
      </c>
      <c r="I72" s="76" cm="1">
        <f t="array" ref="I72">_xlfn.LET(_xlpm.life,$F$65:$F$83,_xlpm.idx,$H$65:$H$83,_xlpm.weights,IFERROR(_xlpm.idx/_xlpm.life,0),IFERROR((H72/F72)/SUM(_xlpm.weights),0))</f>
        <v>8.5470085470085472E-2</v>
      </c>
      <c r="J72" s="38"/>
    </row>
    <row r="73" spans="1:10" x14ac:dyDescent="0.35">
      <c r="A73" s="110"/>
      <c r="B73" s="119" t="s">
        <v>271</v>
      </c>
      <c r="C73" s="120" t="s">
        <v>267</v>
      </c>
      <c r="D73" s="302">
        <f t="shared" si="16"/>
        <v>15</v>
      </c>
      <c r="E73" s="299" t="str">
        <f t="shared" si="17"/>
        <v>BPC Estimate</v>
      </c>
      <c r="F73" s="73">
        <f t="shared" si="18"/>
        <v>15</v>
      </c>
      <c r="G73" s="75">
        <f t="shared" si="19"/>
        <v>100</v>
      </c>
      <c r="H73" s="294">
        <v>50</v>
      </c>
      <c r="I73" s="76" cm="1">
        <f t="array" ref="I73">_xlfn.LET(_xlpm.life,$F$65:$F$83,_xlpm.idx,$H$65:$H$83,_xlpm.weights,IFERROR(_xlpm.idx/_xlpm.life,0),IFERROR((H73/F73)/SUM(_xlpm.weights),0))</f>
        <v>8.5470085470085472E-2</v>
      </c>
      <c r="J73" s="38"/>
    </row>
    <row r="74" spans="1:10" x14ac:dyDescent="0.35">
      <c r="A74" s="110"/>
      <c r="B74" s="119" t="s">
        <v>272</v>
      </c>
      <c r="C74" s="116" t="s">
        <v>267</v>
      </c>
      <c r="D74" s="302">
        <f t="shared" si="16"/>
        <v>30</v>
      </c>
      <c r="E74" s="299" t="str">
        <f t="shared" si="17"/>
        <v>BPC Estimate</v>
      </c>
      <c r="F74" s="73">
        <f t="shared" si="18"/>
        <v>30</v>
      </c>
      <c r="G74" s="75">
        <f t="shared" si="19"/>
        <v>100</v>
      </c>
      <c r="H74" s="294">
        <v>50</v>
      </c>
      <c r="I74" s="76" cm="1">
        <f t="array" ref="I74">_xlfn.LET(_xlpm.life,$F$65:$F$83,_xlpm.idx,$H$65:$H$83,_xlpm.weights,IFERROR(_xlpm.idx/_xlpm.life,0),IFERROR((H74/F74)/SUM(_xlpm.weights),0))</f>
        <v>4.2735042735042736E-2</v>
      </c>
      <c r="J74" s="38"/>
    </row>
    <row r="75" spans="1:10" x14ac:dyDescent="0.35">
      <c r="A75" s="110"/>
      <c r="B75" s="119" t="s">
        <v>273</v>
      </c>
      <c r="C75" s="116" t="s">
        <v>267</v>
      </c>
      <c r="D75" s="302">
        <f t="shared" si="16"/>
        <v>15</v>
      </c>
      <c r="E75" s="299" t="str">
        <f t="shared" si="17"/>
        <v>BPC Estimate</v>
      </c>
      <c r="F75" s="73">
        <f t="shared" si="18"/>
        <v>15</v>
      </c>
      <c r="G75" s="75">
        <f t="shared" si="19"/>
        <v>100</v>
      </c>
      <c r="H75" s="294">
        <v>50</v>
      </c>
      <c r="I75" s="76" cm="1">
        <f t="array" ref="I75">_xlfn.LET(_xlpm.life,$F$65:$F$83,_xlpm.idx,$H$65:$H$83,_xlpm.weights,IFERROR(_xlpm.idx/_xlpm.life,0),IFERROR((H75/F75)/SUM(_xlpm.weights),0))</f>
        <v>8.5470085470085472E-2</v>
      </c>
      <c r="J75" s="38"/>
    </row>
    <row r="76" spans="1:10" x14ac:dyDescent="0.35">
      <c r="A76" s="110"/>
      <c r="B76" s="119" t="s">
        <v>274</v>
      </c>
      <c r="C76" s="116" t="s">
        <v>267</v>
      </c>
      <c r="D76" s="302">
        <f t="shared" si="16"/>
        <v>15</v>
      </c>
      <c r="E76" s="299" t="str">
        <f t="shared" si="17"/>
        <v>BPC Estimate</v>
      </c>
      <c r="F76" s="73">
        <f t="shared" si="18"/>
        <v>15</v>
      </c>
      <c r="G76" s="75">
        <f t="shared" si="19"/>
        <v>100</v>
      </c>
      <c r="H76" s="294">
        <v>50</v>
      </c>
      <c r="I76" s="76" cm="1">
        <f t="array" ref="I76">_xlfn.LET(_xlpm.life,$F$65:$F$83,_xlpm.idx,$H$65:$H$83,_xlpm.weights,IFERROR(_xlpm.idx/_xlpm.life,0),IFERROR((H76/F76)/SUM(_xlpm.weights),0))</f>
        <v>8.5470085470085472E-2</v>
      </c>
      <c r="J76" s="38"/>
    </row>
    <row r="77" spans="1:10" x14ac:dyDescent="0.35">
      <c r="A77" s="110"/>
      <c r="B77" s="119" t="s">
        <v>275</v>
      </c>
      <c r="C77" s="116" t="s">
        <v>267</v>
      </c>
      <c r="D77" s="302">
        <f t="shared" si="16"/>
        <v>15</v>
      </c>
      <c r="E77" s="299" t="str">
        <f t="shared" si="17"/>
        <v>BPC Estimate</v>
      </c>
      <c r="F77" s="73">
        <f t="shared" si="18"/>
        <v>15</v>
      </c>
      <c r="G77" s="75">
        <f t="shared" si="19"/>
        <v>100</v>
      </c>
      <c r="H77" s="294">
        <v>50</v>
      </c>
      <c r="I77" s="76" cm="1">
        <f t="array" ref="I77">_xlfn.LET(_xlpm.life,$F$65:$F$83,_xlpm.idx,$H$65:$H$83,_xlpm.weights,IFERROR(_xlpm.idx/_xlpm.life,0),IFERROR((H77/F77)/SUM(_xlpm.weights),0))</f>
        <v>8.5470085470085472E-2</v>
      </c>
      <c r="J77" s="38"/>
    </row>
    <row r="78" spans="1:10" x14ac:dyDescent="0.35">
      <c r="A78" s="110"/>
      <c r="B78" s="119" t="s">
        <v>301</v>
      </c>
      <c r="C78" s="116" t="s">
        <v>267</v>
      </c>
      <c r="D78" s="302">
        <f t="shared" si="16"/>
        <v>20</v>
      </c>
      <c r="E78" s="299" t="str">
        <f t="shared" si="17"/>
        <v>BPC Estimate</v>
      </c>
      <c r="F78" s="73">
        <f t="shared" si="18"/>
        <v>20</v>
      </c>
      <c r="G78" s="75">
        <f t="shared" si="19"/>
        <v>100</v>
      </c>
      <c r="H78" s="294">
        <v>50</v>
      </c>
      <c r="I78" s="76" cm="1">
        <f t="array" ref="I78">_xlfn.LET(_xlpm.life,$F$65:$F$83,_xlpm.idx,$H$65:$H$83,_xlpm.weights,IFERROR(_xlpm.idx/_xlpm.life,0),IFERROR((H78/F78)/SUM(_xlpm.weights),0))</f>
        <v>6.4102564102564097E-2</v>
      </c>
      <c r="J78" s="38"/>
    </row>
    <row r="79" spans="1:10" x14ac:dyDescent="0.35">
      <c r="A79" s="110"/>
      <c r="B79" s="119" t="s">
        <v>2</v>
      </c>
      <c r="C79" s="116" t="s">
        <v>267</v>
      </c>
      <c r="D79" s="302">
        <f t="shared" si="16"/>
        <v>0</v>
      </c>
      <c r="E79" s="299">
        <f t="shared" si="17"/>
        <v>0</v>
      </c>
      <c r="F79" s="73">
        <f t="shared" si="18"/>
        <v>0</v>
      </c>
      <c r="G79" s="75">
        <f t="shared" si="19"/>
        <v>0</v>
      </c>
      <c r="H79" s="294">
        <f t="shared" si="20"/>
        <v>0</v>
      </c>
      <c r="I79" s="76" cm="1">
        <f t="array" ref="I79">_xlfn.LET(_xlpm.life,$F$65:$F$83,_xlpm.idx,$H$65:$H$83,_xlpm.weights,IFERROR(_xlpm.idx/_xlpm.life,0),IFERROR((H79/F79)/SUM(_xlpm.weights),0))</f>
        <v>0</v>
      </c>
      <c r="J79" s="38"/>
    </row>
    <row r="80" spans="1:10" x14ac:dyDescent="0.35">
      <c r="A80" s="110"/>
      <c r="B80" s="119" t="s">
        <v>2</v>
      </c>
      <c r="C80" s="120" t="s">
        <v>267</v>
      </c>
      <c r="D80" s="302">
        <f t="shared" si="16"/>
        <v>0</v>
      </c>
      <c r="E80" s="299">
        <f t="shared" si="17"/>
        <v>0</v>
      </c>
      <c r="F80" s="73">
        <f t="shared" si="18"/>
        <v>0</v>
      </c>
      <c r="G80" s="75">
        <f t="shared" si="19"/>
        <v>0</v>
      </c>
      <c r="H80" s="294">
        <f t="shared" si="20"/>
        <v>0</v>
      </c>
      <c r="I80" s="76" cm="1">
        <f t="array" ref="I80">_xlfn.LET(_xlpm.life,$F$65:$F$83,_xlpm.idx,$H$65:$H$83,_xlpm.weights,IFERROR(_xlpm.idx/_xlpm.life,0),IFERROR((H80/F80)/SUM(_xlpm.weights),0))</f>
        <v>0</v>
      </c>
      <c r="J80" s="38"/>
    </row>
    <row r="81" spans="1:12" x14ac:dyDescent="0.35">
      <c r="A81" s="110"/>
      <c r="B81" s="119" t="s">
        <v>2</v>
      </c>
      <c r="C81" s="120" t="s">
        <v>267</v>
      </c>
      <c r="D81" s="302">
        <f t="shared" si="16"/>
        <v>0</v>
      </c>
      <c r="E81" s="299">
        <f t="shared" si="17"/>
        <v>0</v>
      </c>
      <c r="F81" s="73">
        <f t="shared" si="18"/>
        <v>0</v>
      </c>
      <c r="G81" s="75">
        <f t="shared" si="19"/>
        <v>0</v>
      </c>
      <c r="H81" s="294">
        <f t="shared" si="20"/>
        <v>0</v>
      </c>
      <c r="I81" s="76" cm="1">
        <f t="array" ref="I81">_xlfn.LET(_xlpm.life,$F$65:$F$83,_xlpm.idx,$H$65:$H$83,_xlpm.weights,IFERROR(_xlpm.idx/_xlpm.life,0),IFERROR((H81/F81)/SUM(_xlpm.weights),0))</f>
        <v>0</v>
      </c>
      <c r="J81" s="38"/>
    </row>
    <row r="82" spans="1:12" x14ac:dyDescent="0.35">
      <c r="A82" s="110"/>
      <c r="B82" s="119" t="s">
        <v>2</v>
      </c>
      <c r="C82" s="120" t="s">
        <v>267</v>
      </c>
      <c r="D82" s="302">
        <f t="shared" si="16"/>
        <v>0</v>
      </c>
      <c r="E82" s="299">
        <f t="shared" si="17"/>
        <v>0</v>
      </c>
      <c r="F82" s="73">
        <f t="shared" si="18"/>
        <v>0</v>
      </c>
      <c r="G82" s="75">
        <f t="shared" si="19"/>
        <v>0</v>
      </c>
      <c r="H82" s="294">
        <f t="shared" si="20"/>
        <v>0</v>
      </c>
      <c r="I82" s="76" cm="1">
        <f t="array" ref="I82">_xlfn.LET(_xlpm.life,$F$65:$F$83,_xlpm.idx,$H$65:$H$83,_xlpm.weights,IFERROR(_xlpm.idx/_xlpm.life,0),IFERROR((H82/F82)/SUM(_xlpm.weights),0))</f>
        <v>0</v>
      </c>
      <c r="J82" s="38"/>
    </row>
    <row r="83" spans="1:12" ht="15" thickBot="1" x14ac:dyDescent="0.4">
      <c r="A83" s="110"/>
      <c r="B83" s="121" t="s">
        <v>2</v>
      </c>
      <c r="C83" s="122" t="s">
        <v>267</v>
      </c>
      <c r="D83" s="303">
        <f t="shared" si="16"/>
        <v>0</v>
      </c>
      <c r="E83" s="301">
        <f t="shared" si="17"/>
        <v>0</v>
      </c>
      <c r="F83" s="85">
        <f t="shared" si="18"/>
        <v>0</v>
      </c>
      <c r="G83" s="82">
        <f t="shared" si="19"/>
        <v>0</v>
      </c>
      <c r="H83" s="295">
        <f t="shared" si="20"/>
        <v>0</v>
      </c>
      <c r="I83" s="76" cm="1">
        <f t="array" ref="I83">_xlfn.LET(_xlpm.life,$F$65:$F$83,_xlpm.idx,$H$65:$H$83,_xlpm.weights,IFERROR(_xlpm.idx/_xlpm.life,0),IFERROR((H83/F83)/SUM(_xlpm.weights),0))</f>
        <v>0</v>
      </c>
      <c r="J83" s="124"/>
      <c r="K83" s="83"/>
      <c r="L83" s="83"/>
    </row>
    <row r="84" spans="1:12" ht="15" thickBot="1" x14ac:dyDescent="0.4">
      <c r="A84" s="110"/>
      <c r="B84" s="39" t="str">
        <f>"Average weighted lifetime "&amp;B64</f>
        <v>Average weighted lifetime Main Plant - Common Systems</v>
      </c>
      <c r="C84" s="40">
        <f>SUMPRODUCT(F65:F83,H65:H83)/SUM(H65:H83)</f>
        <v>36.363636363636367</v>
      </c>
      <c r="D84" s="41"/>
      <c r="E84" s="41"/>
      <c r="F84" s="41"/>
      <c r="G84" s="125"/>
      <c r="H84" s="126"/>
      <c r="I84" s="271">
        <f>SUM(I65:I83)</f>
        <v>1</v>
      </c>
      <c r="J84" s="127"/>
    </row>
    <row r="85" spans="1:12" ht="15" thickBot="1" x14ac:dyDescent="0.4">
      <c r="A85" s="110"/>
      <c r="B85" s="128"/>
      <c r="C85" s="129"/>
      <c r="D85" s="129"/>
      <c r="E85" s="129"/>
      <c r="F85" s="129"/>
      <c r="G85" s="130"/>
      <c r="H85" s="130"/>
      <c r="I85" s="130"/>
      <c r="J85" s="131"/>
    </row>
    <row r="86" spans="1:12" ht="34.5" x14ac:dyDescent="0.35">
      <c r="A86" s="110"/>
      <c r="B86" s="132" t="s">
        <v>467</v>
      </c>
      <c r="C86" s="133" t="s">
        <v>262</v>
      </c>
      <c r="D86" s="134" t="str">
        <f t="shared" ref="D86:H86" si="21">D$64</f>
        <v>Standard lifetime</v>
      </c>
      <c r="E86" s="134" t="str">
        <f t="shared" si="21"/>
        <v>Standard lifetime reference</v>
      </c>
      <c r="F86" s="134" t="str">
        <f t="shared" si="21"/>
        <v>Corrected lifetime
(if needed)</v>
      </c>
      <c r="G86" s="134" t="str">
        <f t="shared" si="21"/>
        <v>Standard cost allocation index</v>
      </c>
      <c r="H86" s="134" t="str">
        <f t="shared" si="21"/>
        <v>Corrected cost allocation index</v>
      </c>
      <c r="I86" s="134" t="str">
        <f>I$64</f>
        <v>Annual %-cost allocation</v>
      </c>
      <c r="J86" s="135"/>
    </row>
    <row r="87" spans="1:12" x14ac:dyDescent="0.35">
      <c r="A87" s="110"/>
      <c r="B87" s="115" t="s">
        <v>305</v>
      </c>
      <c r="C87" s="116" t="s">
        <v>267</v>
      </c>
      <c r="D87" s="302">
        <f t="shared" ref="D87:D105" si="22">IF(B87="N/A",0,IF(C87=$A$645,(VLOOKUP(B87,$C$554:$D$639,2,)),0))</f>
        <v>15</v>
      </c>
      <c r="E87" s="299" t="str">
        <f t="shared" ref="E87:E105" si="23">IF(D87&gt;0,(VLOOKUP(B87,$C$554:$F$639,4,)),0)</f>
        <v>BPC Estimate</v>
      </c>
      <c r="F87" s="73">
        <f t="shared" ref="F87:F105" si="24">D87</f>
        <v>15</v>
      </c>
      <c r="G87" s="75">
        <f t="shared" ref="G87:G105" si="25">IF(F87&gt;0,100,0)</f>
        <v>100</v>
      </c>
      <c r="H87" s="294">
        <f t="shared" ref="H87:H91" si="26">G87</f>
        <v>100</v>
      </c>
      <c r="I87" s="76" cm="1">
        <f t="array" ref="I87">_xlfn.LET(_xlpm.life,$F$87:$F$105,_xlpm.idx,$H$87:$H$105,_xlpm.weights,IFERROR(_xlpm.idx/_xlpm.life,0),IFERROR((H87/F87)/SUM(_xlpm.weights),0))</f>
        <v>0.10526315789473685</v>
      </c>
      <c r="J87" s="118"/>
    </row>
    <row r="88" spans="1:12" x14ac:dyDescent="0.35">
      <c r="A88" s="110"/>
      <c r="B88" s="119" t="s">
        <v>310</v>
      </c>
      <c r="C88" s="120" t="s">
        <v>265</v>
      </c>
      <c r="D88" s="302">
        <f t="shared" si="22"/>
        <v>0</v>
      </c>
      <c r="E88" s="299">
        <f t="shared" si="23"/>
        <v>0</v>
      </c>
      <c r="F88" s="73">
        <f t="shared" si="24"/>
        <v>0</v>
      </c>
      <c r="G88" s="75">
        <f t="shared" si="25"/>
        <v>0</v>
      </c>
      <c r="H88" s="294">
        <f t="shared" si="26"/>
        <v>0</v>
      </c>
      <c r="I88" s="76" cm="1">
        <f t="array" ref="I88">_xlfn.LET(_xlpm.life,$F$87:$F$105,_xlpm.idx,$H$87:$H$105,_xlpm.weights,IFERROR(_xlpm.idx/_xlpm.life,0),IFERROR((H88/F88)/SUM(_xlpm.weights),0))</f>
        <v>0</v>
      </c>
      <c r="J88" s="38"/>
    </row>
    <row r="89" spans="1:12" x14ac:dyDescent="0.35">
      <c r="A89" s="110"/>
      <c r="B89" s="119" t="s">
        <v>308</v>
      </c>
      <c r="C89" s="120" t="s">
        <v>267</v>
      </c>
      <c r="D89" s="302">
        <f t="shared" si="22"/>
        <v>15</v>
      </c>
      <c r="E89" s="299" t="str">
        <f t="shared" si="23"/>
        <v>BPC Estimate</v>
      </c>
      <c r="F89" s="73">
        <f t="shared" si="24"/>
        <v>15</v>
      </c>
      <c r="G89" s="75">
        <f t="shared" si="25"/>
        <v>100</v>
      </c>
      <c r="H89" s="294">
        <f t="shared" si="26"/>
        <v>100</v>
      </c>
      <c r="I89" s="76" cm="1">
        <f t="array" ref="I89">_xlfn.LET(_xlpm.life,$F$87:$F$105,_xlpm.idx,$H$87:$H$105,_xlpm.weights,IFERROR(_xlpm.idx/_xlpm.life,0),IFERROR((H89/F89)/SUM(_xlpm.weights),0))</f>
        <v>0.10526315789473685</v>
      </c>
      <c r="J89" s="38"/>
    </row>
    <row r="90" spans="1:12" x14ac:dyDescent="0.35">
      <c r="A90" s="31"/>
      <c r="B90" s="119" t="s">
        <v>298</v>
      </c>
      <c r="C90" s="120" t="s">
        <v>265</v>
      </c>
      <c r="D90" s="302">
        <f t="shared" si="22"/>
        <v>0</v>
      </c>
      <c r="E90" s="299">
        <f t="shared" si="23"/>
        <v>0</v>
      </c>
      <c r="F90" s="73">
        <f t="shared" si="24"/>
        <v>0</v>
      </c>
      <c r="G90" s="75">
        <f t="shared" si="25"/>
        <v>0</v>
      </c>
      <c r="H90" s="294">
        <f t="shared" si="26"/>
        <v>0</v>
      </c>
      <c r="I90" s="76" cm="1">
        <f t="array" ref="I90">_xlfn.LET(_xlpm.life,$F$87:$F$105,_xlpm.idx,$H$87:$H$105,_xlpm.weights,IFERROR(_xlpm.idx/_xlpm.life,0),IFERROR((H90/F90)/SUM(_xlpm.weights),0))</f>
        <v>0</v>
      </c>
      <c r="J90" s="38"/>
    </row>
    <row r="91" spans="1:12" x14ac:dyDescent="0.35">
      <c r="A91" s="110"/>
      <c r="B91" s="119" t="s">
        <v>268</v>
      </c>
      <c r="C91" s="120" t="s">
        <v>267</v>
      </c>
      <c r="D91" s="302">
        <f t="shared" si="22"/>
        <v>30</v>
      </c>
      <c r="E91" s="299" t="str">
        <f t="shared" si="23"/>
        <v>BPC Estimate</v>
      </c>
      <c r="F91" s="73">
        <f t="shared" si="24"/>
        <v>30</v>
      </c>
      <c r="G91" s="75">
        <f t="shared" si="25"/>
        <v>100</v>
      </c>
      <c r="H91" s="294">
        <f t="shared" si="26"/>
        <v>100</v>
      </c>
      <c r="I91" s="76" cm="1">
        <f t="array" ref="I91">_xlfn.LET(_xlpm.life,$F$87:$F$105,_xlpm.idx,$H$87:$H$105,_xlpm.weights,IFERROR(_xlpm.idx/_xlpm.life,0),IFERROR((H91/F91)/SUM(_xlpm.weights),0))</f>
        <v>5.2631578947368425E-2</v>
      </c>
      <c r="J91" s="38"/>
    </row>
    <row r="92" spans="1:12" x14ac:dyDescent="0.35">
      <c r="A92" s="110"/>
      <c r="B92" s="119" t="s">
        <v>269</v>
      </c>
      <c r="C92" s="120" t="s">
        <v>267</v>
      </c>
      <c r="D92" s="302">
        <f t="shared" si="22"/>
        <v>50</v>
      </c>
      <c r="E92" s="299" t="str">
        <f t="shared" si="23"/>
        <v>BPC Estimate</v>
      </c>
      <c r="F92" s="73">
        <f t="shared" si="24"/>
        <v>50</v>
      </c>
      <c r="G92" s="75">
        <f t="shared" si="25"/>
        <v>100</v>
      </c>
      <c r="H92" s="294">
        <v>50</v>
      </c>
      <c r="I92" s="76" cm="1">
        <f t="array" ref="I92">_xlfn.LET(_xlpm.life,$F$87:$F$105,_xlpm.idx,$H$87:$H$105,_xlpm.weights,IFERROR(_xlpm.idx/_xlpm.life,0),IFERROR((H92/F92)/SUM(_xlpm.weights),0))</f>
        <v>1.5789473684210527E-2</v>
      </c>
      <c r="J92" s="38"/>
    </row>
    <row r="93" spans="1:12" x14ac:dyDescent="0.35">
      <c r="A93" s="110"/>
      <c r="B93" s="119" t="s">
        <v>270</v>
      </c>
      <c r="C93" s="120" t="s">
        <v>267</v>
      </c>
      <c r="D93" s="302">
        <f t="shared" si="22"/>
        <v>15</v>
      </c>
      <c r="E93" s="299" t="str">
        <f t="shared" si="23"/>
        <v>BPC Estimate</v>
      </c>
      <c r="F93" s="73">
        <f t="shared" si="24"/>
        <v>15</v>
      </c>
      <c r="G93" s="75">
        <f t="shared" si="25"/>
        <v>100</v>
      </c>
      <c r="H93" s="294">
        <f t="shared" ref="H93:H105" si="27">G93</f>
        <v>100</v>
      </c>
      <c r="I93" s="76" cm="1">
        <f t="array" ref="I93">_xlfn.LET(_xlpm.life,$F$87:$F$105,_xlpm.idx,$H$87:$H$105,_xlpm.weights,IFERROR(_xlpm.idx/_xlpm.life,0),IFERROR((H93/F93)/SUM(_xlpm.weights),0))</f>
        <v>0.10526315789473685</v>
      </c>
      <c r="J93" s="38"/>
    </row>
    <row r="94" spans="1:12" x14ac:dyDescent="0.35">
      <c r="A94" s="110"/>
      <c r="B94" s="119" t="s">
        <v>271</v>
      </c>
      <c r="C94" s="120" t="s">
        <v>267</v>
      </c>
      <c r="D94" s="302">
        <f t="shared" si="22"/>
        <v>15</v>
      </c>
      <c r="E94" s="299" t="str">
        <f t="shared" si="23"/>
        <v>BPC Estimate</v>
      </c>
      <c r="F94" s="73">
        <f t="shared" si="24"/>
        <v>15</v>
      </c>
      <c r="G94" s="75">
        <f t="shared" si="25"/>
        <v>100</v>
      </c>
      <c r="H94" s="294">
        <f t="shared" si="27"/>
        <v>100</v>
      </c>
      <c r="I94" s="76" cm="1">
        <f t="array" ref="I94">_xlfn.LET(_xlpm.life,$F$87:$F$105,_xlpm.idx,$H$87:$H$105,_xlpm.weights,IFERROR(_xlpm.idx/_xlpm.life,0),IFERROR((H94/F94)/SUM(_xlpm.weights),0))</f>
        <v>0.10526315789473685</v>
      </c>
      <c r="J94" s="38"/>
    </row>
    <row r="95" spans="1:12" x14ac:dyDescent="0.35">
      <c r="A95" s="110"/>
      <c r="B95" s="119" t="s">
        <v>272</v>
      </c>
      <c r="C95" s="120" t="s">
        <v>267</v>
      </c>
      <c r="D95" s="302">
        <f t="shared" si="22"/>
        <v>30</v>
      </c>
      <c r="E95" s="299" t="str">
        <f t="shared" si="23"/>
        <v>BPC Estimate</v>
      </c>
      <c r="F95" s="73">
        <f t="shared" si="24"/>
        <v>30</v>
      </c>
      <c r="G95" s="75">
        <f t="shared" si="25"/>
        <v>100</v>
      </c>
      <c r="H95" s="294">
        <f t="shared" si="27"/>
        <v>100</v>
      </c>
      <c r="I95" s="76" cm="1">
        <f t="array" ref="I95">_xlfn.LET(_xlpm.life,$F$87:$F$105,_xlpm.idx,$H$87:$H$105,_xlpm.weights,IFERROR(_xlpm.idx/_xlpm.life,0),IFERROR((H95/F95)/SUM(_xlpm.weights),0))</f>
        <v>5.2631578947368425E-2</v>
      </c>
      <c r="J95" s="38"/>
    </row>
    <row r="96" spans="1:12" x14ac:dyDescent="0.35">
      <c r="A96" s="110"/>
      <c r="B96" s="119" t="s">
        <v>273</v>
      </c>
      <c r="C96" s="120" t="s">
        <v>267</v>
      </c>
      <c r="D96" s="302">
        <f t="shared" si="22"/>
        <v>15</v>
      </c>
      <c r="E96" s="299" t="str">
        <f t="shared" si="23"/>
        <v>BPC Estimate</v>
      </c>
      <c r="F96" s="73">
        <f t="shared" si="24"/>
        <v>15</v>
      </c>
      <c r="G96" s="75">
        <f t="shared" si="25"/>
        <v>100</v>
      </c>
      <c r="H96" s="294">
        <f t="shared" si="27"/>
        <v>100</v>
      </c>
      <c r="I96" s="76" cm="1">
        <f t="array" ref="I96">_xlfn.LET(_xlpm.life,$F$87:$F$105,_xlpm.idx,$H$87:$H$105,_xlpm.weights,IFERROR(_xlpm.idx/_xlpm.life,0),IFERROR((H96/F96)/SUM(_xlpm.weights),0))</f>
        <v>0.10526315789473685</v>
      </c>
      <c r="J96" s="38"/>
    </row>
    <row r="97" spans="1:12" x14ac:dyDescent="0.35">
      <c r="A97" s="110"/>
      <c r="B97" s="119" t="s">
        <v>274</v>
      </c>
      <c r="C97" s="120" t="s">
        <v>267</v>
      </c>
      <c r="D97" s="302">
        <f t="shared" si="22"/>
        <v>15</v>
      </c>
      <c r="E97" s="299" t="str">
        <f t="shared" si="23"/>
        <v>BPC Estimate</v>
      </c>
      <c r="F97" s="73">
        <f t="shared" si="24"/>
        <v>15</v>
      </c>
      <c r="G97" s="75">
        <f t="shared" si="25"/>
        <v>100</v>
      </c>
      <c r="H97" s="294">
        <f t="shared" si="27"/>
        <v>100</v>
      </c>
      <c r="I97" s="76" cm="1">
        <f t="array" ref="I97">_xlfn.LET(_xlpm.life,$F$87:$F$105,_xlpm.idx,$H$87:$H$105,_xlpm.weights,IFERROR(_xlpm.idx/_xlpm.life,0),IFERROR((H97/F97)/SUM(_xlpm.weights),0))</f>
        <v>0.10526315789473685</v>
      </c>
      <c r="J97" s="38"/>
    </row>
    <row r="98" spans="1:12" x14ac:dyDescent="0.35">
      <c r="A98" s="110"/>
      <c r="B98" s="119" t="s">
        <v>275</v>
      </c>
      <c r="C98" s="120" t="s">
        <v>267</v>
      </c>
      <c r="D98" s="302">
        <f t="shared" si="22"/>
        <v>15</v>
      </c>
      <c r="E98" s="299" t="str">
        <f t="shared" si="23"/>
        <v>BPC Estimate</v>
      </c>
      <c r="F98" s="73">
        <f t="shared" si="24"/>
        <v>15</v>
      </c>
      <c r="G98" s="75">
        <f t="shared" si="25"/>
        <v>100</v>
      </c>
      <c r="H98" s="294">
        <f t="shared" si="27"/>
        <v>100</v>
      </c>
      <c r="I98" s="76" cm="1">
        <f t="array" ref="I98">_xlfn.LET(_xlpm.life,$F$87:$F$105,_xlpm.idx,$H$87:$H$105,_xlpm.weights,IFERROR(_xlpm.idx/_xlpm.life,0),IFERROR((H98/F98)/SUM(_xlpm.weights),0))</f>
        <v>0.10526315789473685</v>
      </c>
      <c r="J98" s="38"/>
    </row>
    <row r="99" spans="1:12" x14ac:dyDescent="0.35">
      <c r="A99" s="110"/>
      <c r="B99" s="119" t="s">
        <v>276</v>
      </c>
      <c r="C99" s="120" t="s">
        <v>267</v>
      </c>
      <c r="D99" s="302">
        <f t="shared" si="22"/>
        <v>20</v>
      </c>
      <c r="E99" s="299" t="str">
        <f t="shared" si="23"/>
        <v>BPC Estimate</v>
      </c>
      <c r="F99" s="73">
        <f t="shared" si="24"/>
        <v>20</v>
      </c>
      <c r="G99" s="75">
        <f t="shared" si="25"/>
        <v>100</v>
      </c>
      <c r="H99" s="294">
        <f t="shared" si="27"/>
        <v>100</v>
      </c>
      <c r="I99" s="76" cm="1">
        <f t="array" ref="I99">_xlfn.LET(_xlpm.life,$F$87:$F$105,_xlpm.idx,$H$87:$H$105,_xlpm.weights,IFERROR(_xlpm.idx/_xlpm.life,0),IFERROR((H99/F99)/SUM(_xlpm.weights),0))</f>
        <v>7.8947368421052641E-2</v>
      </c>
      <c r="J99" s="38"/>
    </row>
    <row r="100" spans="1:12" x14ac:dyDescent="0.35">
      <c r="A100" s="110"/>
      <c r="B100" s="119" t="s">
        <v>303</v>
      </c>
      <c r="C100" s="120" t="s">
        <v>267</v>
      </c>
      <c r="D100" s="302">
        <f t="shared" si="22"/>
        <v>25</v>
      </c>
      <c r="E100" s="299" t="str">
        <f t="shared" si="23"/>
        <v>BPC Estimate</v>
      </c>
      <c r="F100" s="73">
        <f t="shared" si="24"/>
        <v>25</v>
      </c>
      <c r="G100" s="75">
        <f t="shared" si="25"/>
        <v>100</v>
      </c>
      <c r="H100" s="294">
        <f t="shared" si="27"/>
        <v>100</v>
      </c>
      <c r="I100" s="76" cm="1">
        <f t="array" ref="I100">_xlfn.LET(_xlpm.life,$F$87:$F$105,_xlpm.idx,$H$87:$H$105,_xlpm.weights,IFERROR(_xlpm.idx/_xlpm.life,0),IFERROR((H100/F100)/SUM(_xlpm.weights),0))</f>
        <v>6.3157894736842107E-2</v>
      </c>
      <c r="J100" s="38"/>
    </row>
    <row r="101" spans="1:12" x14ac:dyDescent="0.35">
      <c r="A101" s="110"/>
      <c r="B101" s="119" t="s">
        <v>2</v>
      </c>
      <c r="C101" s="120" t="s">
        <v>267</v>
      </c>
      <c r="D101" s="302">
        <f t="shared" si="22"/>
        <v>0</v>
      </c>
      <c r="E101" s="299">
        <f t="shared" si="23"/>
        <v>0</v>
      </c>
      <c r="F101" s="73">
        <f t="shared" si="24"/>
        <v>0</v>
      </c>
      <c r="G101" s="75">
        <f t="shared" si="25"/>
        <v>0</v>
      </c>
      <c r="H101" s="294">
        <f t="shared" si="27"/>
        <v>0</v>
      </c>
      <c r="I101" s="76" cm="1">
        <f t="array" ref="I101">_xlfn.LET(_xlpm.life,$F$87:$F$105,_xlpm.idx,$H$87:$H$105,_xlpm.weights,IFERROR(_xlpm.idx/_xlpm.life,0),IFERROR((H101/F101)/SUM(_xlpm.weights),0))</f>
        <v>0</v>
      </c>
      <c r="J101" s="38"/>
      <c r="K101" s="83"/>
      <c r="L101" s="83"/>
    </row>
    <row r="102" spans="1:12" x14ac:dyDescent="0.35">
      <c r="A102" s="110"/>
      <c r="B102" s="119" t="s">
        <v>2</v>
      </c>
      <c r="C102" s="120" t="s">
        <v>267</v>
      </c>
      <c r="D102" s="302">
        <f t="shared" si="22"/>
        <v>0</v>
      </c>
      <c r="E102" s="299">
        <f t="shared" si="23"/>
        <v>0</v>
      </c>
      <c r="F102" s="73">
        <f t="shared" si="24"/>
        <v>0</v>
      </c>
      <c r="G102" s="75">
        <f t="shared" si="25"/>
        <v>0</v>
      </c>
      <c r="H102" s="294">
        <f t="shared" si="27"/>
        <v>0</v>
      </c>
      <c r="I102" s="76" cm="1">
        <f t="array" ref="I102">_xlfn.LET(_xlpm.life,$F$87:$F$105,_xlpm.idx,$H$87:$H$105,_xlpm.weights,IFERROR(_xlpm.idx/_xlpm.life,0),IFERROR((H102/F102)/SUM(_xlpm.weights),0))</f>
        <v>0</v>
      </c>
      <c r="J102" s="38"/>
    </row>
    <row r="103" spans="1:12" x14ac:dyDescent="0.35">
      <c r="A103" s="110"/>
      <c r="B103" s="119" t="s">
        <v>2</v>
      </c>
      <c r="C103" s="120" t="s">
        <v>267</v>
      </c>
      <c r="D103" s="302">
        <f t="shared" si="22"/>
        <v>0</v>
      </c>
      <c r="E103" s="299">
        <f t="shared" si="23"/>
        <v>0</v>
      </c>
      <c r="F103" s="73">
        <f t="shared" si="24"/>
        <v>0</v>
      </c>
      <c r="G103" s="75">
        <f t="shared" si="25"/>
        <v>0</v>
      </c>
      <c r="H103" s="294">
        <f t="shared" si="27"/>
        <v>0</v>
      </c>
      <c r="I103" s="76" cm="1">
        <f t="array" ref="I103">_xlfn.LET(_xlpm.life,$F$87:$F$105,_xlpm.idx,$H$87:$H$105,_xlpm.weights,IFERROR(_xlpm.idx/_xlpm.life,0),IFERROR((H103/F103)/SUM(_xlpm.weights),0))</f>
        <v>0</v>
      </c>
      <c r="J103" s="38"/>
    </row>
    <row r="104" spans="1:12" x14ac:dyDescent="0.35">
      <c r="A104" s="110"/>
      <c r="B104" s="119" t="s">
        <v>2</v>
      </c>
      <c r="C104" s="120" t="s">
        <v>267</v>
      </c>
      <c r="D104" s="302">
        <f t="shared" si="22"/>
        <v>0</v>
      </c>
      <c r="E104" s="299">
        <f t="shared" si="23"/>
        <v>0</v>
      </c>
      <c r="F104" s="73">
        <f t="shared" si="24"/>
        <v>0</v>
      </c>
      <c r="G104" s="75">
        <f t="shared" si="25"/>
        <v>0</v>
      </c>
      <c r="H104" s="294">
        <f t="shared" si="27"/>
        <v>0</v>
      </c>
      <c r="I104" s="76" cm="1">
        <f t="array" ref="I104">_xlfn.LET(_xlpm.life,$F$87:$F$105,_xlpm.idx,$H$87:$H$105,_xlpm.weights,IFERROR(_xlpm.idx/_xlpm.life,0),IFERROR((H104/F104)/SUM(_xlpm.weights),0))</f>
        <v>0</v>
      </c>
      <c r="J104" s="38"/>
    </row>
    <row r="105" spans="1:12" ht="15" thickBot="1" x14ac:dyDescent="0.4">
      <c r="A105" s="110"/>
      <c r="B105" s="121" t="s">
        <v>2</v>
      </c>
      <c r="C105" s="122" t="s">
        <v>265</v>
      </c>
      <c r="D105" s="303">
        <f t="shared" si="22"/>
        <v>0</v>
      </c>
      <c r="E105" s="301">
        <f t="shared" si="23"/>
        <v>0</v>
      </c>
      <c r="F105" s="85">
        <f t="shared" si="24"/>
        <v>0</v>
      </c>
      <c r="G105" s="82">
        <f t="shared" si="25"/>
        <v>0</v>
      </c>
      <c r="H105" s="295">
        <f t="shared" si="27"/>
        <v>0</v>
      </c>
      <c r="I105" s="95" cm="1">
        <f t="array" ref="I105">_xlfn.LET(_xlpm.life,$F$87:$F$105,_xlpm.idx,$H$87:$H$105,_xlpm.weights,IFERROR(_xlpm.idx/_xlpm.life,0),IFERROR((H105/F105)/SUM(_xlpm.weights),0))</f>
        <v>0</v>
      </c>
      <c r="J105" s="124"/>
      <c r="K105" s="83"/>
      <c r="L105" s="83"/>
    </row>
    <row r="106" spans="1:12" ht="15" thickBot="1" x14ac:dyDescent="0.4">
      <c r="A106" s="110"/>
      <c r="B106" s="39" t="s">
        <v>538</v>
      </c>
      <c r="C106" s="40">
        <f>SUMPRODUCT(F87:F105,H87:H105)/SUM(H87:H105)</f>
        <v>20.434782608695652</v>
      </c>
      <c r="D106" s="41"/>
      <c r="E106" s="41"/>
      <c r="F106" s="41"/>
      <c r="G106" s="125"/>
      <c r="H106" s="126"/>
      <c r="I106" s="271">
        <f>SUM(I87:I105)</f>
        <v>1</v>
      </c>
      <c r="J106" s="127"/>
    </row>
    <row r="107" spans="1:12" ht="15" thickBot="1" x14ac:dyDescent="0.4">
      <c r="A107" s="110"/>
      <c r="B107" s="128"/>
      <c r="C107" s="129"/>
      <c r="D107" s="129"/>
      <c r="E107" s="129"/>
      <c r="F107" s="129"/>
      <c r="G107" s="130"/>
      <c r="H107" s="130"/>
      <c r="I107" s="130"/>
      <c r="J107" s="131"/>
    </row>
    <row r="108" spans="1:12" ht="34.5" x14ac:dyDescent="0.35">
      <c r="A108" s="110"/>
      <c r="B108" s="132" t="s">
        <v>468</v>
      </c>
      <c r="C108" s="133" t="s">
        <v>262</v>
      </c>
      <c r="D108" s="134" t="str">
        <f t="shared" ref="D108:H108" si="28">D$64</f>
        <v>Standard lifetime</v>
      </c>
      <c r="E108" s="134" t="str">
        <f t="shared" si="28"/>
        <v>Standard lifetime reference</v>
      </c>
      <c r="F108" s="134" t="str">
        <f t="shared" si="28"/>
        <v>Corrected lifetime
(if needed)</v>
      </c>
      <c r="G108" s="134" t="str">
        <f t="shared" si="28"/>
        <v>Standard cost allocation index</v>
      </c>
      <c r="H108" s="134" t="str">
        <f t="shared" si="28"/>
        <v>Corrected cost allocation index</v>
      </c>
      <c r="I108" s="134" t="str">
        <f>I$64</f>
        <v>Annual %-cost allocation</v>
      </c>
      <c r="J108" s="135"/>
    </row>
    <row r="109" spans="1:12" x14ac:dyDescent="0.35">
      <c r="A109" s="110"/>
      <c r="B109" s="115" t="s">
        <v>305</v>
      </c>
      <c r="C109" s="116" t="s">
        <v>265</v>
      </c>
      <c r="D109" s="302">
        <f t="shared" ref="D109:D127" si="29">IF(B109="N/A",0,IF(C109=$A$645,(VLOOKUP(B109,$C$554:$D$639,2,)),0))</f>
        <v>0</v>
      </c>
      <c r="E109" s="299">
        <f t="shared" ref="E109:E127" si="30">IF(D109&gt;0,(VLOOKUP(B109,$C$554:$F$639,4,)),0)</f>
        <v>0</v>
      </c>
      <c r="F109" s="73">
        <f t="shared" ref="F109:F127" si="31">D109</f>
        <v>0</v>
      </c>
      <c r="G109" s="75">
        <f t="shared" ref="G109:G127" si="32">IF(F109&gt;0,100,0)</f>
        <v>0</v>
      </c>
      <c r="H109" s="294">
        <f t="shared" ref="H109:H113" si="33">G109</f>
        <v>0</v>
      </c>
      <c r="I109" s="76" cm="1">
        <f t="array" ref="I109">_xlfn.LET(_xlpm.life,$F$109:$F$127,_xlpm.idx,$H$109:$H$127,_xlpm.weights,IFERROR(_xlpm.idx/_xlpm.life,0),IFERROR((H109/F109)/SUM(_xlpm.weights),0))</f>
        <v>0</v>
      </c>
      <c r="J109" s="118"/>
    </row>
    <row r="110" spans="1:12" x14ac:dyDescent="0.35">
      <c r="A110" s="110"/>
      <c r="B110" s="119" t="s">
        <v>310</v>
      </c>
      <c r="C110" s="120" t="s">
        <v>267</v>
      </c>
      <c r="D110" s="302">
        <f t="shared" si="29"/>
        <v>25</v>
      </c>
      <c r="E110" s="299" t="str">
        <f t="shared" si="30"/>
        <v>Energy Technology Catalogue</v>
      </c>
      <c r="F110" s="73">
        <f t="shared" si="31"/>
        <v>25</v>
      </c>
      <c r="G110" s="75">
        <f t="shared" si="32"/>
        <v>100</v>
      </c>
      <c r="H110" s="294">
        <f t="shared" si="33"/>
        <v>100</v>
      </c>
      <c r="I110" s="76" cm="1">
        <f t="array" ref="I110">_xlfn.LET(_xlpm.life,$F$109:$F$127,_xlpm.idx,$H$109:$H$127,_xlpm.weights,IFERROR(_xlpm.idx/_xlpm.life,0),IFERROR((H110/F110)/SUM(_xlpm.weights),0))</f>
        <v>6.5934065934065936E-2</v>
      </c>
      <c r="J110" s="38"/>
    </row>
    <row r="111" spans="1:12" x14ac:dyDescent="0.35">
      <c r="A111" s="110"/>
      <c r="B111" s="119" t="s">
        <v>308</v>
      </c>
      <c r="C111" s="120" t="s">
        <v>267</v>
      </c>
      <c r="D111" s="302">
        <f t="shared" si="29"/>
        <v>15</v>
      </c>
      <c r="E111" s="299" t="str">
        <f t="shared" si="30"/>
        <v>BPC Estimate</v>
      </c>
      <c r="F111" s="73">
        <f t="shared" si="31"/>
        <v>15</v>
      </c>
      <c r="G111" s="75">
        <f t="shared" si="32"/>
        <v>100</v>
      </c>
      <c r="H111" s="294">
        <f t="shared" si="33"/>
        <v>100</v>
      </c>
      <c r="I111" s="76" cm="1">
        <f t="array" ref="I111">_xlfn.LET(_xlpm.life,$F$109:$F$127,_xlpm.idx,$H$109:$H$127,_xlpm.weights,IFERROR(_xlpm.idx/_xlpm.life,0),IFERROR((H111/F111)/SUM(_xlpm.weights),0))</f>
        <v>0.1098901098901099</v>
      </c>
      <c r="J111" s="38"/>
    </row>
    <row r="112" spans="1:12" x14ac:dyDescent="0.35">
      <c r="A112" s="31"/>
      <c r="B112" s="119" t="s">
        <v>298</v>
      </c>
      <c r="C112" s="120" t="s">
        <v>265</v>
      </c>
      <c r="D112" s="302">
        <f t="shared" si="29"/>
        <v>0</v>
      </c>
      <c r="E112" s="299">
        <f t="shared" si="30"/>
        <v>0</v>
      </c>
      <c r="F112" s="73">
        <f t="shared" si="31"/>
        <v>0</v>
      </c>
      <c r="G112" s="75">
        <f t="shared" si="32"/>
        <v>0</v>
      </c>
      <c r="H112" s="294">
        <f t="shared" si="33"/>
        <v>0</v>
      </c>
      <c r="I112" s="76" cm="1">
        <f t="array" ref="I112">_xlfn.LET(_xlpm.life,$F$109:$F$127,_xlpm.idx,$H$109:$H$127,_xlpm.weights,IFERROR(_xlpm.idx/_xlpm.life,0),IFERROR((H112/F112)/SUM(_xlpm.weights),0))</f>
        <v>0</v>
      </c>
      <c r="J112" s="38"/>
    </row>
    <row r="113" spans="1:12" x14ac:dyDescent="0.35">
      <c r="A113" s="110"/>
      <c r="B113" s="119" t="s">
        <v>268</v>
      </c>
      <c r="C113" s="120" t="s">
        <v>267</v>
      </c>
      <c r="D113" s="302">
        <f t="shared" si="29"/>
        <v>30</v>
      </c>
      <c r="E113" s="299" t="str">
        <f t="shared" si="30"/>
        <v>BPC Estimate</v>
      </c>
      <c r="F113" s="73">
        <f t="shared" si="31"/>
        <v>30</v>
      </c>
      <c r="G113" s="75">
        <f t="shared" si="32"/>
        <v>100</v>
      </c>
      <c r="H113" s="294">
        <f t="shared" si="33"/>
        <v>100</v>
      </c>
      <c r="I113" s="76" cm="1">
        <f t="array" ref="I113">_xlfn.LET(_xlpm.life,$F$109:$F$127,_xlpm.idx,$H$109:$H$127,_xlpm.weights,IFERROR(_xlpm.idx/_xlpm.life,0),IFERROR((H113/F113)/SUM(_xlpm.weights),0))</f>
        <v>5.4945054945054951E-2</v>
      </c>
      <c r="J113" s="38"/>
    </row>
    <row r="114" spans="1:12" x14ac:dyDescent="0.35">
      <c r="A114" s="110"/>
      <c r="B114" s="119" t="s">
        <v>269</v>
      </c>
      <c r="C114" s="120" t="s">
        <v>267</v>
      </c>
      <c r="D114" s="302">
        <f t="shared" si="29"/>
        <v>50</v>
      </c>
      <c r="E114" s="299" t="str">
        <f t="shared" si="30"/>
        <v>BPC Estimate</v>
      </c>
      <c r="F114" s="73">
        <f t="shared" si="31"/>
        <v>50</v>
      </c>
      <c r="G114" s="75">
        <f t="shared" si="32"/>
        <v>100</v>
      </c>
      <c r="H114" s="294">
        <v>50</v>
      </c>
      <c r="I114" s="76" cm="1">
        <f t="array" ref="I114">_xlfn.LET(_xlpm.life,$F$109:$F$127,_xlpm.idx,$H$109:$H$127,_xlpm.weights,IFERROR(_xlpm.idx/_xlpm.life,0),IFERROR((H114/F114)/SUM(_xlpm.weights),0))</f>
        <v>1.6483516483516484E-2</v>
      </c>
      <c r="J114" s="38"/>
    </row>
    <row r="115" spans="1:12" x14ac:dyDescent="0.35">
      <c r="A115" s="110"/>
      <c r="B115" s="119" t="s">
        <v>270</v>
      </c>
      <c r="C115" s="120" t="s">
        <v>267</v>
      </c>
      <c r="D115" s="302">
        <f t="shared" si="29"/>
        <v>15</v>
      </c>
      <c r="E115" s="299" t="str">
        <f t="shared" si="30"/>
        <v>BPC Estimate</v>
      </c>
      <c r="F115" s="73">
        <f t="shared" si="31"/>
        <v>15</v>
      </c>
      <c r="G115" s="75">
        <f t="shared" si="32"/>
        <v>100</v>
      </c>
      <c r="H115" s="294">
        <f t="shared" ref="H115:H127" si="34">G115</f>
        <v>100</v>
      </c>
      <c r="I115" s="76" cm="1">
        <f t="array" ref="I115">_xlfn.LET(_xlpm.life,$F$109:$F$127,_xlpm.idx,$H$109:$H$127,_xlpm.weights,IFERROR(_xlpm.idx/_xlpm.life,0),IFERROR((H115/F115)/SUM(_xlpm.weights),0))</f>
        <v>0.1098901098901099</v>
      </c>
      <c r="J115" s="38"/>
    </row>
    <row r="116" spans="1:12" x14ac:dyDescent="0.35">
      <c r="A116" s="110"/>
      <c r="B116" s="119" t="s">
        <v>271</v>
      </c>
      <c r="C116" s="120" t="s">
        <v>267</v>
      </c>
      <c r="D116" s="302">
        <f t="shared" si="29"/>
        <v>15</v>
      </c>
      <c r="E116" s="299" t="str">
        <f t="shared" si="30"/>
        <v>BPC Estimate</v>
      </c>
      <c r="F116" s="73">
        <f t="shared" si="31"/>
        <v>15</v>
      </c>
      <c r="G116" s="75">
        <f t="shared" si="32"/>
        <v>100</v>
      </c>
      <c r="H116" s="294">
        <f t="shared" si="34"/>
        <v>100</v>
      </c>
      <c r="I116" s="76" cm="1">
        <f t="array" ref="I116">_xlfn.LET(_xlpm.life,$F$109:$F$127,_xlpm.idx,$H$109:$H$127,_xlpm.weights,IFERROR(_xlpm.idx/_xlpm.life,0),IFERROR((H116/F116)/SUM(_xlpm.weights),0))</f>
        <v>0.1098901098901099</v>
      </c>
      <c r="J116" s="38"/>
    </row>
    <row r="117" spans="1:12" x14ac:dyDescent="0.35">
      <c r="A117" s="110"/>
      <c r="B117" s="119" t="s">
        <v>272</v>
      </c>
      <c r="C117" s="120" t="s">
        <v>267</v>
      </c>
      <c r="D117" s="302">
        <f t="shared" si="29"/>
        <v>30</v>
      </c>
      <c r="E117" s="299" t="str">
        <f t="shared" si="30"/>
        <v>BPC Estimate</v>
      </c>
      <c r="F117" s="73">
        <f t="shared" si="31"/>
        <v>30</v>
      </c>
      <c r="G117" s="75">
        <f t="shared" si="32"/>
        <v>100</v>
      </c>
      <c r="H117" s="294">
        <f t="shared" si="34"/>
        <v>100</v>
      </c>
      <c r="I117" s="76" cm="1">
        <f t="array" ref="I117">_xlfn.LET(_xlpm.life,$F$109:$F$127,_xlpm.idx,$H$109:$H$127,_xlpm.weights,IFERROR(_xlpm.idx/_xlpm.life,0),IFERROR((H117/F117)/SUM(_xlpm.weights),0))</f>
        <v>5.4945054945054951E-2</v>
      </c>
      <c r="J117" s="38"/>
    </row>
    <row r="118" spans="1:12" x14ac:dyDescent="0.35">
      <c r="A118" s="110"/>
      <c r="B118" s="119" t="s">
        <v>273</v>
      </c>
      <c r="C118" s="120" t="s">
        <v>267</v>
      </c>
      <c r="D118" s="302">
        <f t="shared" si="29"/>
        <v>15</v>
      </c>
      <c r="E118" s="299" t="str">
        <f t="shared" si="30"/>
        <v>BPC Estimate</v>
      </c>
      <c r="F118" s="73">
        <f t="shared" si="31"/>
        <v>15</v>
      </c>
      <c r="G118" s="75">
        <f t="shared" si="32"/>
        <v>100</v>
      </c>
      <c r="H118" s="294">
        <f t="shared" si="34"/>
        <v>100</v>
      </c>
      <c r="I118" s="76" cm="1">
        <f t="array" ref="I118">_xlfn.LET(_xlpm.life,$F$109:$F$127,_xlpm.idx,$H$109:$H$127,_xlpm.weights,IFERROR(_xlpm.idx/_xlpm.life,0),IFERROR((H118/F118)/SUM(_xlpm.weights),0))</f>
        <v>0.1098901098901099</v>
      </c>
      <c r="J118" s="38"/>
    </row>
    <row r="119" spans="1:12" x14ac:dyDescent="0.35">
      <c r="A119" s="110"/>
      <c r="B119" s="119" t="s">
        <v>274</v>
      </c>
      <c r="C119" s="120" t="s">
        <v>267</v>
      </c>
      <c r="D119" s="302">
        <f t="shared" si="29"/>
        <v>15</v>
      </c>
      <c r="E119" s="299" t="str">
        <f t="shared" si="30"/>
        <v>BPC Estimate</v>
      </c>
      <c r="F119" s="73">
        <f t="shared" si="31"/>
        <v>15</v>
      </c>
      <c r="G119" s="75">
        <f t="shared" si="32"/>
        <v>100</v>
      </c>
      <c r="H119" s="294">
        <f t="shared" si="34"/>
        <v>100</v>
      </c>
      <c r="I119" s="76" cm="1">
        <f t="array" ref="I119">_xlfn.LET(_xlpm.life,$F$109:$F$127,_xlpm.idx,$H$109:$H$127,_xlpm.weights,IFERROR(_xlpm.idx/_xlpm.life,0),IFERROR((H119/F119)/SUM(_xlpm.weights),0))</f>
        <v>0.1098901098901099</v>
      </c>
      <c r="J119" s="38"/>
    </row>
    <row r="120" spans="1:12" x14ac:dyDescent="0.35">
      <c r="A120" s="110"/>
      <c r="B120" s="119" t="s">
        <v>275</v>
      </c>
      <c r="C120" s="120" t="s">
        <v>267</v>
      </c>
      <c r="D120" s="302">
        <f t="shared" si="29"/>
        <v>15</v>
      </c>
      <c r="E120" s="299" t="str">
        <f t="shared" si="30"/>
        <v>BPC Estimate</v>
      </c>
      <c r="F120" s="73">
        <f t="shared" si="31"/>
        <v>15</v>
      </c>
      <c r="G120" s="75">
        <f t="shared" si="32"/>
        <v>100</v>
      </c>
      <c r="H120" s="294">
        <f t="shared" si="34"/>
        <v>100</v>
      </c>
      <c r="I120" s="76" cm="1">
        <f t="array" ref="I120">_xlfn.LET(_xlpm.life,$F$109:$F$127,_xlpm.idx,$H$109:$H$127,_xlpm.weights,IFERROR(_xlpm.idx/_xlpm.life,0),IFERROR((H120/F120)/SUM(_xlpm.weights),0))</f>
        <v>0.1098901098901099</v>
      </c>
      <c r="J120" s="38"/>
    </row>
    <row r="121" spans="1:12" x14ac:dyDescent="0.35">
      <c r="A121" s="110"/>
      <c r="B121" s="119" t="s">
        <v>276</v>
      </c>
      <c r="C121" s="120" t="s">
        <v>267</v>
      </c>
      <c r="D121" s="302">
        <f t="shared" si="29"/>
        <v>20</v>
      </c>
      <c r="E121" s="299" t="str">
        <f t="shared" si="30"/>
        <v>BPC Estimate</v>
      </c>
      <c r="F121" s="73">
        <f t="shared" si="31"/>
        <v>20</v>
      </c>
      <c r="G121" s="75">
        <f t="shared" si="32"/>
        <v>100</v>
      </c>
      <c r="H121" s="294">
        <f t="shared" si="34"/>
        <v>100</v>
      </c>
      <c r="I121" s="76" cm="1">
        <f t="array" ref="I121">_xlfn.LET(_xlpm.life,$F$109:$F$127,_xlpm.idx,$H$109:$H$127,_xlpm.weights,IFERROR(_xlpm.idx/_xlpm.life,0),IFERROR((H121/F121)/SUM(_xlpm.weights),0))</f>
        <v>8.2417582417582416E-2</v>
      </c>
      <c r="J121" s="38"/>
    </row>
    <row r="122" spans="1:12" x14ac:dyDescent="0.35">
      <c r="A122" s="110"/>
      <c r="B122" s="119" t="s">
        <v>303</v>
      </c>
      <c r="C122" s="120" t="s">
        <v>267</v>
      </c>
      <c r="D122" s="302">
        <f t="shared" si="29"/>
        <v>25</v>
      </c>
      <c r="E122" s="299" t="str">
        <f t="shared" si="30"/>
        <v>BPC Estimate</v>
      </c>
      <c r="F122" s="73">
        <f t="shared" si="31"/>
        <v>25</v>
      </c>
      <c r="G122" s="75">
        <f t="shared" si="32"/>
        <v>100</v>
      </c>
      <c r="H122" s="294">
        <f t="shared" si="34"/>
        <v>100</v>
      </c>
      <c r="I122" s="76" cm="1">
        <f t="array" ref="I122">_xlfn.LET(_xlpm.life,$F$109:$F$127,_xlpm.idx,$H$109:$H$127,_xlpm.weights,IFERROR(_xlpm.idx/_xlpm.life,0),IFERROR((H122/F122)/SUM(_xlpm.weights),0))</f>
        <v>6.5934065934065936E-2</v>
      </c>
      <c r="J122" s="38"/>
    </row>
    <row r="123" spans="1:12" x14ac:dyDescent="0.35">
      <c r="A123" s="110"/>
      <c r="B123" s="119" t="s">
        <v>2</v>
      </c>
      <c r="C123" s="120" t="s">
        <v>267</v>
      </c>
      <c r="D123" s="302">
        <f t="shared" si="29"/>
        <v>0</v>
      </c>
      <c r="E123" s="299">
        <f t="shared" si="30"/>
        <v>0</v>
      </c>
      <c r="F123" s="73">
        <f t="shared" si="31"/>
        <v>0</v>
      </c>
      <c r="G123" s="75">
        <f t="shared" si="32"/>
        <v>0</v>
      </c>
      <c r="H123" s="294">
        <f t="shared" si="34"/>
        <v>0</v>
      </c>
      <c r="I123" s="76" cm="1">
        <f t="array" ref="I123">_xlfn.LET(_xlpm.life,$F$109:$F$127,_xlpm.idx,$H$109:$H$127,_xlpm.weights,IFERROR(_xlpm.idx/_xlpm.life,0),IFERROR((H123/F123)/SUM(_xlpm.weights),0))</f>
        <v>0</v>
      </c>
      <c r="J123" s="38"/>
      <c r="K123" s="83"/>
      <c r="L123" s="83"/>
    </row>
    <row r="124" spans="1:12" x14ac:dyDescent="0.35">
      <c r="A124" s="110"/>
      <c r="B124" s="119" t="s">
        <v>2</v>
      </c>
      <c r="C124" s="120" t="s">
        <v>267</v>
      </c>
      <c r="D124" s="302">
        <f t="shared" si="29"/>
        <v>0</v>
      </c>
      <c r="E124" s="299">
        <f t="shared" si="30"/>
        <v>0</v>
      </c>
      <c r="F124" s="73">
        <f t="shared" si="31"/>
        <v>0</v>
      </c>
      <c r="G124" s="75">
        <f t="shared" si="32"/>
        <v>0</v>
      </c>
      <c r="H124" s="294">
        <f t="shared" si="34"/>
        <v>0</v>
      </c>
      <c r="I124" s="76" cm="1">
        <f t="array" ref="I124">_xlfn.LET(_xlpm.life,$F$109:$F$127,_xlpm.idx,$H$109:$H$127,_xlpm.weights,IFERROR(_xlpm.idx/_xlpm.life,0),IFERROR((H124/F124)/SUM(_xlpm.weights),0))</f>
        <v>0</v>
      </c>
      <c r="J124" s="38"/>
    </row>
    <row r="125" spans="1:12" x14ac:dyDescent="0.35">
      <c r="A125" s="110"/>
      <c r="B125" s="119" t="s">
        <v>2</v>
      </c>
      <c r="C125" s="120" t="s">
        <v>267</v>
      </c>
      <c r="D125" s="302">
        <f t="shared" si="29"/>
        <v>0</v>
      </c>
      <c r="E125" s="299">
        <f t="shared" si="30"/>
        <v>0</v>
      </c>
      <c r="F125" s="73">
        <f t="shared" si="31"/>
        <v>0</v>
      </c>
      <c r="G125" s="75">
        <f t="shared" si="32"/>
        <v>0</v>
      </c>
      <c r="H125" s="294">
        <f t="shared" si="34"/>
        <v>0</v>
      </c>
      <c r="I125" s="76" cm="1">
        <f t="array" ref="I125">_xlfn.LET(_xlpm.life,$F$109:$F$127,_xlpm.idx,$H$109:$H$127,_xlpm.weights,IFERROR(_xlpm.idx/_xlpm.life,0),IFERROR((H125/F125)/SUM(_xlpm.weights),0))</f>
        <v>0</v>
      </c>
      <c r="J125" s="38"/>
    </row>
    <row r="126" spans="1:12" x14ac:dyDescent="0.35">
      <c r="A126" s="110"/>
      <c r="B126" s="119" t="s">
        <v>2</v>
      </c>
      <c r="C126" s="120" t="s">
        <v>267</v>
      </c>
      <c r="D126" s="302">
        <f t="shared" si="29"/>
        <v>0</v>
      </c>
      <c r="E126" s="299">
        <f t="shared" si="30"/>
        <v>0</v>
      </c>
      <c r="F126" s="73">
        <f t="shared" si="31"/>
        <v>0</v>
      </c>
      <c r="G126" s="75">
        <f t="shared" si="32"/>
        <v>0</v>
      </c>
      <c r="H126" s="294">
        <f t="shared" si="34"/>
        <v>0</v>
      </c>
      <c r="I126" s="76" cm="1">
        <f t="array" ref="I126">_xlfn.LET(_xlpm.life,$F$109:$F$127,_xlpm.idx,$H$109:$H$127,_xlpm.weights,IFERROR(_xlpm.idx/_xlpm.life,0),IFERROR((H126/F126)/SUM(_xlpm.weights),0))</f>
        <v>0</v>
      </c>
      <c r="J126" s="38"/>
    </row>
    <row r="127" spans="1:12" ht="15" thickBot="1" x14ac:dyDescent="0.4">
      <c r="A127" s="110"/>
      <c r="B127" s="121" t="s">
        <v>2</v>
      </c>
      <c r="C127" s="122" t="s">
        <v>265</v>
      </c>
      <c r="D127" s="303">
        <f t="shared" si="29"/>
        <v>0</v>
      </c>
      <c r="E127" s="301">
        <f t="shared" si="30"/>
        <v>0</v>
      </c>
      <c r="F127" s="85">
        <f t="shared" si="31"/>
        <v>0</v>
      </c>
      <c r="G127" s="82">
        <f t="shared" si="32"/>
        <v>0</v>
      </c>
      <c r="H127" s="295">
        <f t="shared" si="34"/>
        <v>0</v>
      </c>
      <c r="I127" s="95" cm="1">
        <f t="array" ref="I127">_xlfn.LET(_xlpm.life,$F$109:$F$127,_xlpm.idx,$H$109:$H$127,_xlpm.weights,IFERROR(_xlpm.idx/_xlpm.life,0),IFERROR((H127/F127)/SUM(_xlpm.weights),0))</f>
        <v>0</v>
      </c>
      <c r="J127" s="124"/>
      <c r="K127" s="83"/>
      <c r="L127" s="83"/>
    </row>
    <row r="128" spans="1:12" ht="15" thickBot="1" x14ac:dyDescent="0.4">
      <c r="A128" s="110"/>
      <c r="B128" s="39" t="s">
        <v>539</v>
      </c>
      <c r="C128" s="40">
        <f>SUMPRODUCT(F109:F127,H109:H127)/SUM(H109:H127)</f>
        <v>21.304347826086957</v>
      </c>
      <c r="D128" s="41"/>
      <c r="E128" s="41"/>
      <c r="F128" s="41"/>
      <c r="G128" s="125"/>
      <c r="H128" s="126"/>
      <c r="I128" s="271">
        <f>SUM(I109:I127)</f>
        <v>1.0000000000000002</v>
      </c>
      <c r="J128" s="127"/>
    </row>
    <row r="129" spans="1:10" ht="15" thickBot="1" x14ac:dyDescent="0.4">
      <c r="A129" s="110"/>
      <c r="B129" s="128"/>
      <c r="C129" s="129"/>
      <c r="D129" s="129"/>
      <c r="E129" s="129"/>
      <c r="F129" s="129"/>
      <c r="G129" s="130"/>
      <c r="H129" s="130"/>
      <c r="I129" s="130"/>
      <c r="J129" s="131"/>
    </row>
    <row r="130" spans="1:10" ht="34.5" x14ac:dyDescent="0.35">
      <c r="A130" s="110"/>
      <c r="B130" s="132" t="s">
        <v>469</v>
      </c>
      <c r="C130" s="133" t="s">
        <v>262</v>
      </c>
      <c r="D130" s="134" t="str">
        <f t="shared" ref="D130:H130" si="35">D$64</f>
        <v>Standard lifetime</v>
      </c>
      <c r="E130" s="134" t="str">
        <f t="shared" si="35"/>
        <v>Standard lifetime reference</v>
      </c>
      <c r="F130" s="134" t="str">
        <f t="shared" si="35"/>
        <v>Corrected lifetime
(if needed)</v>
      </c>
      <c r="G130" s="134" t="str">
        <f t="shared" si="35"/>
        <v>Standard cost allocation index</v>
      </c>
      <c r="H130" s="134" t="str">
        <f t="shared" si="35"/>
        <v>Corrected cost allocation index</v>
      </c>
      <c r="I130" s="134" t="str">
        <f>I$64</f>
        <v>Annual %-cost allocation</v>
      </c>
      <c r="J130" s="135"/>
    </row>
    <row r="131" spans="1:10" x14ac:dyDescent="0.35">
      <c r="A131" s="110"/>
      <c r="B131" s="115" t="s">
        <v>305</v>
      </c>
      <c r="C131" s="116" t="s">
        <v>267</v>
      </c>
      <c r="D131" s="302">
        <f t="shared" ref="D131:D149" si="36">IF(B131="N/A",0,IF(C131=$A$645,(VLOOKUP(B131,$C$554:$D$639,2,)),0))</f>
        <v>15</v>
      </c>
      <c r="E131" s="299" t="str">
        <f t="shared" ref="E131:E149" si="37">IF(D131&gt;0,(VLOOKUP(B131,$C$554:$F$639,4,)),0)</f>
        <v>BPC Estimate</v>
      </c>
      <c r="F131" s="73">
        <f t="shared" ref="F131:F149" si="38">D131</f>
        <v>15</v>
      </c>
      <c r="G131" s="75">
        <f t="shared" ref="G131:G149" si="39">IF(F131&gt;0,100,0)</f>
        <v>100</v>
      </c>
      <c r="H131" s="294">
        <f t="shared" ref="H131:H132" si="40">G131</f>
        <v>100</v>
      </c>
      <c r="I131" s="76" cm="1">
        <f t="array" ref="I131">_xlfn.LET(_xlpm.life,$F$131:$F$149,_xlpm.idx,$H$131:$H$149,_xlpm.weights,IFERROR(_xlpm.idx/_xlpm.life,0),IFERROR((H131/F131)/SUM(_xlpm.weights),0))</f>
        <v>9.3178036605657238E-2</v>
      </c>
      <c r="J131" s="118"/>
    </row>
    <row r="132" spans="1:10" x14ac:dyDescent="0.35">
      <c r="A132" s="110"/>
      <c r="B132" s="119" t="s">
        <v>310</v>
      </c>
      <c r="C132" s="120" t="s">
        <v>265</v>
      </c>
      <c r="D132" s="302">
        <f t="shared" si="36"/>
        <v>0</v>
      </c>
      <c r="E132" s="299">
        <f t="shared" si="37"/>
        <v>0</v>
      </c>
      <c r="F132" s="73">
        <f t="shared" si="38"/>
        <v>0</v>
      </c>
      <c r="G132" s="75">
        <f t="shared" si="39"/>
        <v>0</v>
      </c>
      <c r="H132" s="294">
        <f t="shared" si="40"/>
        <v>0</v>
      </c>
      <c r="I132" s="76" cm="1">
        <f t="array" ref="I132">_xlfn.LET(_xlpm.life,$F$131:$F$149,_xlpm.idx,$H$131:$H$149,_xlpm.weights,IFERROR(_xlpm.idx/_xlpm.life,0),IFERROR((H132/F132)/SUM(_xlpm.weights),0))</f>
        <v>0</v>
      </c>
      <c r="J132" s="38"/>
    </row>
    <row r="133" spans="1:10" x14ac:dyDescent="0.35">
      <c r="A133" s="110"/>
      <c r="B133" s="119" t="s">
        <v>298</v>
      </c>
      <c r="C133" s="120" t="s">
        <v>267</v>
      </c>
      <c r="D133" s="302">
        <f t="shared" si="36"/>
        <v>35</v>
      </c>
      <c r="E133" s="299" t="str">
        <f t="shared" si="37"/>
        <v>BPC Estimate</v>
      </c>
      <c r="F133" s="73">
        <f t="shared" si="38"/>
        <v>35</v>
      </c>
      <c r="G133" s="75">
        <f t="shared" si="39"/>
        <v>100</v>
      </c>
      <c r="H133" s="294">
        <f>G133</f>
        <v>100</v>
      </c>
      <c r="I133" s="76" cm="1">
        <f t="array" ref="I133">_xlfn.LET(_xlpm.life,$F$131:$F$149,_xlpm.idx,$H$131:$H$149,_xlpm.weights,IFERROR(_xlpm.idx/_xlpm.life,0),IFERROR((H133/F133)/SUM(_xlpm.weights),0))</f>
        <v>3.9933444259567387E-2</v>
      </c>
      <c r="J133" s="38"/>
    </row>
    <row r="134" spans="1:10" x14ac:dyDescent="0.35">
      <c r="A134" s="31"/>
      <c r="B134" s="119" t="s">
        <v>268</v>
      </c>
      <c r="C134" s="120" t="s">
        <v>267</v>
      </c>
      <c r="D134" s="302">
        <f t="shared" si="36"/>
        <v>30</v>
      </c>
      <c r="E134" s="299" t="str">
        <f t="shared" si="37"/>
        <v>BPC Estimate</v>
      </c>
      <c r="F134" s="73">
        <f t="shared" si="38"/>
        <v>30</v>
      </c>
      <c r="G134" s="75">
        <f t="shared" si="39"/>
        <v>100</v>
      </c>
      <c r="H134" s="294">
        <f t="shared" ref="H134" si="41">G134</f>
        <v>100</v>
      </c>
      <c r="I134" s="76" cm="1">
        <f t="array" ref="I134">_xlfn.LET(_xlpm.life,$F$131:$F$149,_xlpm.idx,$H$131:$H$149,_xlpm.weights,IFERROR(_xlpm.idx/_xlpm.life,0),IFERROR((H134/F134)/SUM(_xlpm.weights),0))</f>
        <v>4.6589018302828619E-2</v>
      </c>
      <c r="J134" s="38"/>
    </row>
    <row r="135" spans="1:10" x14ac:dyDescent="0.35">
      <c r="A135" s="110"/>
      <c r="B135" s="119" t="s">
        <v>269</v>
      </c>
      <c r="C135" s="120" t="s">
        <v>267</v>
      </c>
      <c r="D135" s="302">
        <f t="shared" si="36"/>
        <v>50</v>
      </c>
      <c r="E135" s="299" t="str">
        <f t="shared" si="37"/>
        <v>BPC Estimate</v>
      </c>
      <c r="F135" s="73">
        <f t="shared" si="38"/>
        <v>50</v>
      </c>
      <c r="G135" s="75">
        <f t="shared" si="39"/>
        <v>100</v>
      </c>
      <c r="H135" s="294">
        <v>50</v>
      </c>
      <c r="I135" s="76" cm="1">
        <f t="array" ref="I135">_xlfn.LET(_xlpm.life,$F$131:$F$149,_xlpm.idx,$H$131:$H$149,_xlpm.weights,IFERROR(_xlpm.idx/_xlpm.life,0),IFERROR((H135/F135)/SUM(_xlpm.weights),0))</f>
        <v>1.3976705490848585E-2</v>
      </c>
      <c r="J135" s="38"/>
    </row>
    <row r="136" spans="1:10" x14ac:dyDescent="0.35">
      <c r="A136" s="110"/>
      <c r="B136" s="119" t="s">
        <v>270</v>
      </c>
      <c r="C136" s="120" t="s">
        <v>267</v>
      </c>
      <c r="D136" s="302">
        <f t="shared" si="36"/>
        <v>15</v>
      </c>
      <c r="E136" s="299" t="str">
        <f t="shared" si="37"/>
        <v>BPC Estimate</v>
      </c>
      <c r="F136" s="73">
        <f t="shared" si="38"/>
        <v>15</v>
      </c>
      <c r="G136" s="75">
        <f t="shared" si="39"/>
        <v>100</v>
      </c>
      <c r="H136" s="294">
        <f t="shared" ref="H136:H149" si="42">G136</f>
        <v>100</v>
      </c>
      <c r="I136" s="76" cm="1">
        <f t="array" ref="I136">_xlfn.LET(_xlpm.life,$F$131:$F$149,_xlpm.idx,$H$131:$H$149,_xlpm.weights,IFERROR(_xlpm.idx/_xlpm.life,0),IFERROR((H136/F136)/SUM(_xlpm.weights),0))</f>
        <v>9.3178036605657238E-2</v>
      </c>
      <c r="J136" s="38"/>
    </row>
    <row r="137" spans="1:10" x14ac:dyDescent="0.35">
      <c r="A137" s="110"/>
      <c r="B137" s="119" t="s">
        <v>271</v>
      </c>
      <c r="C137" s="120" t="s">
        <v>267</v>
      </c>
      <c r="D137" s="302">
        <f t="shared" si="36"/>
        <v>15</v>
      </c>
      <c r="E137" s="299" t="str">
        <f t="shared" si="37"/>
        <v>BPC Estimate</v>
      </c>
      <c r="F137" s="73">
        <f t="shared" si="38"/>
        <v>15</v>
      </c>
      <c r="G137" s="75">
        <f t="shared" si="39"/>
        <v>100</v>
      </c>
      <c r="H137" s="294">
        <f t="shared" si="42"/>
        <v>100</v>
      </c>
      <c r="I137" s="76" cm="1">
        <f t="array" ref="I137">_xlfn.LET(_xlpm.life,$F$131:$F$149,_xlpm.idx,$H$131:$H$149,_xlpm.weights,IFERROR(_xlpm.idx/_xlpm.life,0),IFERROR((H137/F137)/SUM(_xlpm.weights),0))</f>
        <v>9.3178036605657238E-2</v>
      </c>
      <c r="J137" s="38"/>
    </row>
    <row r="138" spans="1:10" x14ac:dyDescent="0.35">
      <c r="A138" s="110"/>
      <c r="B138" s="119" t="s">
        <v>272</v>
      </c>
      <c r="C138" s="120" t="s">
        <v>267</v>
      </c>
      <c r="D138" s="302">
        <f t="shared" si="36"/>
        <v>30</v>
      </c>
      <c r="E138" s="299" t="str">
        <f t="shared" si="37"/>
        <v>BPC Estimate</v>
      </c>
      <c r="F138" s="73">
        <f t="shared" si="38"/>
        <v>30</v>
      </c>
      <c r="G138" s="75">
        <f t="shared" si="39"/>
        <v>100</v>
      </c>
      <c r="H138" s="294">
        <f t="shared" si="42"/>
        <v>100</v>
      </c>
      <c r="I138" s="76" cm="1">
        <f t="array" ref="I138">_xlfn.LET(_xlpm.life,$F$131:$F$149,_xlpm.idx,$H$131:$H$149,_xlpm.weights,IFERROR(_xlpm.idx/_xlpm.life,0),IFERROR((H138/F138)/SUM(_xlpm.weights),0))</f>
        <v>4.6589018302828619E-2</v>
      </c>
      <c r="J138" s="38"/>
    </row>
    <row r="139" spans="1:10" x14ac:dyDescent="0.35">
      <c r="A139" s="110"/>
      <c r="B139" s="119" t="s">
        <v>273</v>
      </c>
      <c r="C139" s="120" t="s">
        <v>267</v>
      </c>
      <c r="D139" s="302">
        <f t="shared" si="36"/>
        <v>15</v>
      </c>
      <c r="E139" s="299" t="str">
        <f t="shared" si="37"/>
        <v>BPC Estimate</v>
      </c>
      <c r="F139" s="73">
        <f t="shared" si="38"/>
        <v>15</v>
      </c>
      <c r="G139" s="75">
        <f t="shared" si="39"/>
        <v>100</v>
      </c>
      <c r="H139" s="294">
        <f t="shared" si="42"/>
        <v>100</v>
      </c>
      <c r="I139" s="76" cm="1">
        <f t="array" ref="I139">_xlfn.LET(_xlpm.life,$F$131:$F$149,_xlpm.idx,$H$131:$H$149,_xlpm.weights,IFERROR(_xlpm.idx/_xlpm.life,0),IFERROR((H139/F139)/SUM(_xlpm.weights),0))</f>
        <v>9.3178036605657238E-2</v>
      </c>
      <c r="J139" s="38"/>
    </row>
    <row r="140" spans="1:10" x14ac:dyDescent="0.35">
      <c r="A140" s="110"/>
      <c r="B140" s="119" t="s">
        <v>274</v>
      </c>
      <c r="C140" s="120" t="s">
        <v>267</v>
      </c>
      <c r="D140" s="302">
        <f t="shared" si="36"/>
        <v>15</v>
      </c>
      <c r="E140" s="299" t="str">
        <f t="shared" si="37"/>
        <v>BPC Estimate</v>
      </c>
      <c r="F140" s="73">
        <f t="shared" si="38"/>
        <v>15</v>
      </c>
      <c r="G140" s="75">
        <f t="shared" si="39"/>
        <v>100</v>
      </c>
      <c r="H140" s="294">
        <f t="shared" si="42"/>
        <v>100</v>
      </c>
      <c r="I140" s="76" cm="1">
        <f t="array" ref="I140">_xlfn.LET(_xlpm.life,$F$131:$F$149,_xlpm.idx,$H$131:$H$149,_xlpm.weights,IFERROR(_xlpm.idx/_xlpm.life,0),IFERROR((H140/F140)/SUM(_xlpm.weights),0))</f>
        <v>9.3178036605657238E-2</v>
      </c>
      <c r="J140" s="38"/>
    </row>
    <row r="141" spans="1:10" x14ac:dyDescent="0.35">
      <c r="A141" s="110"/>
      <c r="B141" s="119" t="s">
        <v>275</v>
      </c>
      <c r="C141" s="120" t="s">
        <v>267</v>
      </c>
      <c r="D141" s="302">
        <f t="shared" si="36"/>
        <v>15</v>
      </c>
      <c r="E141" s="299" t="str">
        <f t="shared" si="37"/>
        <v>BPC Estimate</v>
      </c>
      <c r="F141" s="73">
        <f t="shared" si="38"/>
        <v>15</v>
      </c>
      <c r="G141" s="75">
        <f t="shared" si="39"/>
        <v>100</v>
      </c>
      <c r="H141" s="294">
        <f t="shared" si="42"/>
        <v>100</v>
      </c>
      <c r="I141" s="76" cm="1">
        <f t="array" ref="I141">_xlfn.LET(_xlpm.life,$F$131:$F$149,_xlpm.idx,$H$131:$H$149,_xlpm.weights,IFERROR(_xlpm.idx/_xlpm.life,0),IFERROR((H141/F141)/SUM(_xlpm.weights),0))</f>
        <v>9.3178036605657238E-2</v>
      </c>
      <c r="J141" s="38"/>
    </row>
    <row r="142" spans="1:10" x14ac:dyDescent="0.35">
      <c r="A142" s="110"/>
      <c r="B142" s="119" t="s">
        <v>276</v>
      </c>
      <c r="C142" s="120" t="s">
        <v>267</v>
      </c>
      <c r="D142" s="302">
        <f t="shared" si="36"/>
        <v>20</v>
      </c>
      <c r="E142" s="299" t="str">
        <f t="shared" si="37"/>
        <v>BPC Estimate</v>
      </c>
      <c r="F142" s="73">
        <f t="shared" si="38"/>
        <v>20</v>
      </c>
      <c r="G142" s="75">
        <f t="shared" si="39"/>
        <v>100</v>
      </c>
      <c r="H142" s="294">
        <f t="shared" si="42"/>
        <v>100</v>
      </c>
      <c r="I142" s="76" cm="1">
        <f t="array" ref="I142">_xlfn.LET(_xlpm.life,$F$131:$F$149,_xlpm.idx,$H$131:$H$149,_xlpm.weights,IFERROR(_xlpm.idx/_xlpm.life,0),IFERROR((H142/F142)/SUM(_xlpm.weights),0))</f>
        <v>6.9883527454242922E-2</v>
      </c>
      <c r="J142" s="38"/>
    </row>
    <row r="143" spans="1:10" x14ac:dyDescent="0.35">
      <c r="A143" s="110"/>
      <c r="B143" s="119" t="s">
        <v>303</v>
      </c>
      <c r="C143" s="120" t="s">
        <v>267</v>
      </c>
      <c r="D143" s="302">
        <f t="shared" si="36"/>
        <v>25</v>
      </c>
      <c r="E143" s="299" t="str">
        <f t="shared" si="37"/>
        <v>BPC Estimate</v>
      </c>
      <c r="F143" s="73">
        <f t="shared" si="38"/>
        <v>25</v>
      </c>
      <c r="G143" s="75">
        <f t="shared" si="39"/>
        <v>100</v>
      </c>
      <c r="H143" s="294">
        <f t="shared" si="42"/>
        <v>100</v>
      </c>
      <c r="I143" s="76" cm="1">
        <f t="array" ref="I143">_xlfn.LET(_xlpm.life,$F$131:$F$149,_xlpm.idx,$H$131:$H$149,_xlpm.weights,IFERROR(_xlpm.idx/_xlpm.life,0),IFERROR((H143/F143)/SUM(_xlpm.weights),0))</f>
        <v>5.5906821963394339E-2</v>
      </c>
      <c r="J143" s="38"/>
    </row>
    <row r="144" spans="1:10" x14ac:dyDescent="0.35">
      <c r="A144" s="110"/>
      <c r="B144" s="119" t="s">
        <v>353</v>
      </c>
      <c r="C144" s="120" t="s">
        <v>267</v>
      </c>
      <c r="D144" s="302">
        <f t="shared" si="36"/>
        <v>40</v>
      </c>
      <c r="E144" s="299" t="str">
        <f t="shared" si="37"/>
        <v>BPC Estimate</v>
      </c>
      <c r="F144" s="73">
        <f t="shared" si="38"/>
        <v>40</v>
      </c>
      <c r="G144" s="75">
        <f t="shared" si="39"/>
        <v>100</v>
      </c>
      <c r="H144" s="294">
        <f t="shared" si="42"/>
        <v>100</v>
      </c>
      <c r="I144" s="76" cm="1">
        <f t="array" ref="I144">_xlfn.LET(_xlpm.life,$F$131:$F$149,_xlpm.idx,$H$131:$H$149,_xlpm.weights,IFERROR(_xlpm.idx/_xlpm.life,0),IFERROR((H144/F144)/SUM(_xlpm.weights),0))</f>
        <v>3.4941763727121461E-2</v>
      </c>
      <c r="J144" s="38"/>
    </row>
    <row r="145" spans="1:12" x14ac:dyDescent="0.35">
      <c r="A145" s="110"/>
      <c r="B145" s="119" t="s">
        <v>355</v>
      </c>
      <c r="C145" s="120" t="s">
        <v>267</v>
      </c>
      <c r="D145" s="302">
        <f t="shared" si="36"/>
        <v>15</v>
      </c>
      <c r="E145" s="299" t="str">
        <f t="shared" si="37"/>
        <v>BPC Estimate</v>
      </c>
      <c r="F145" s="73">
        <f t="shared" si="38"/>
        <v>15</v>
      </c>
      <c r="G145" s="75">
        <f t="shared" si="39"/>
        <v>100</v>
      </c>
      <c r="H145" s="294">
        <f t="shared" si="42"/>
        <v>100</v>
      </c>
      <c r="I145" s="76" cm="1">
        <f t="array" ref="I145">_xlfn.LET(_xlpm.life,$F$131:$F$149,_xlpm.idx,$H$131:$H$149,_xlpm.weights,IFERROR(_xlpm.idx/_xlpm.life,0),IFERROR((H145/F145)/SUM(_xlpm.weights),0))</f>
        <v>9.3178036605657238E-2</v>
      </c>
      <c r="J145" s="38"/>
      <c r="K145" s="83"/>
      <c r="L145" s="83"/>
    </row>
    <row r="146" spans="1:12" x14ac:dyDescent="0.35">
      <c r="A146" s="110"/>
      <c r="B146" s="119" t="s">
        <v>266</v>
      </c>
      <c r="C146" s="120" t="s">
        <v>267</v>
      </c>
      <c r="D146" s="302">
        <f t="shared" si="36"/>
        <v>35</v>
      </c>
      <c r="E146" s="299" t="str">
        <f t="shared" si="37"/>
        <v>BPC Estimate</v>
      </c>
      <c r="F146" s="73">
        <f t="shared" si="38"/>
        <v>35</v>
      </c>
      <c r="G146" s="75">
        <f t="shared" si="39"/>
        <v>100</v>
      </c>
      <c r="H146" s="294">
        <f t="shared" si="42"/>
        <v>100</v>
      </c>
      <c r="I146" s="76" cm="1">
        <f t="array" ref="I146">_xlfn.LET(_xlpm.life,$F$131:$F$149,_xlpm.idx,$H$131:$H$149,_xlpm.weights,IFERROR(_xlpm.idx/_xlpm.life,0),IFERROR((H146/F146)/SUM(_xlpm.weights),0))</f>
        <v>3.9933444259567387E-2</v>
      </c>
      <c r="J146" s="38"/>
    </row>
    <row r="147" spans="1:12" x14ac:dyDescent="0.35">
      <c r="A147" s="110"/>
      <c r="B147" s="119" t="s">
        <v>2</v>
      </c>
      <c r="C147" s="120" t="s">
        <v>267</v>
      </c>
      <c r="D147" s="302">
        <f t="shared" si="36"/>
        <v>0</v>
      </c>
      <c r="E147" s="299">
        <f t="shared" si="37"/>
        <v>0</v>
      </c>
      <c r="F147" s="73">
        <f t="shared" si="38"/>
        <v>0</v>
      </c>
      <c r="G147" s="75">
        <f t="shared" si="39"/>
        <v>0</v>
      </c>
      <c r="H147" s="294">
        <f t="shared" si="42"/>
        <v>0</v>
      </c>
      <c r="I147" s="76" cm="1">
        <f t="array" ref="I147">_xlfn.LET(_xlpm.life,$F$131:$F$149,_xlpm.idx,$H$131:$H$149,_xlpm.weights,IFERROR(_xlpm.idx/_xlpm.life,0),IFERROR((H147/F147)/SUM(_xlpm.weights),0))</f>
        <v>0</v>
      </c>
      <c r="J147" s="38"/>
    </row>
    <row r="148" spans="1:12" x14ac:dyDescent="0.35">
      <c r="A148" s="110"/>
      <c r="B148" s="119" t="s">
        <v>2</v>
      </c>
      <c r="C148" s="120" t="s">
        <v>267</v>
      </c>
      <c r="D148" s="302">
        <f t="shared" si="36"/>
        <v>0</v>
      </c>
      <c r="E148" s="299">
        <f t="shared" si="37"/>
        <v>0</v>
      </c>
      <c r="F148" s="73">
        <f t="shared" si="38"/>
        <v>0</v>
      </c>
      <c r="G148" s="75">
        <f t="shared" si="39"/>
        <v>0</v>
      </c>
      <c r="H148" s="294">
        <f t="shared" si="42"/>
        <v>0</v>
      </c>
      <c r="I148" s="76" cm="1">
        <f t="array" ref="I148">_xlfn.LET(_xlpm.life,$F$131:$F$149,_xlpm.idx,$H$131:$H$149,_xlpm.weights,IFERROR(_xlpm.idx/_xlpm.life,0),IFERROR((H148/F148)/SUM(_xlpm.weights),0))</f>
        <v>0</v>
      </c>
      <c r="J148" s="38"/>
    </row>
    <row r="149" spans="1:12" ht="15" thickBot="1" x14ac:dyDescent="0.4">
      <c r="A149" s="110"/>
      <c r="B149" s="121" t="s">
        <v>2</v>
      </c>
      <c r="C149" s="122" t="s">
        <v>265</v>
      </c>
      <c r="D149" s="303">
        <f t="shared" si="36"/>
        <v>0</v>
      </c>
      <c r="E149" s="301">
        <f t="shared" si="37"/>
        <v>0</v>
      </c>
      <c r="F149" s="85">
        <f t="shared" si="38"/>
        <v>0</v>
      </c>
      <c r="G149" s="82">
        <f t="shared" si="39"/>
        <v>0</v>
      </c>
      <c r="H149" s="295">
        <f t="shared" si="42"/>
        <v>0</v>
      </c>
      <c r="I149" s="76" cm="1">
        <f t="array" ref="I149">_xlfn.LET(_xlpm.life,$F$131:$F$149,_xlpm.idx,$H$131:$H$149,_xlpm.weights,IFERROR(_xlpm.idx/_xlpm.life,0),IFERROR((H149/F149)/SUM(_xlpm.weights),0))</f>
        <v>0</v>
      </c>
      <c r="J149" s="124"/>
      <c r="K149" s="83"/>
      <c r="L149" s="83"/>
    </row>
    <row r="150" spans="1:12" ht="15" thickBot="1" x14ac:dyDescent="0.4">
      <c r="A150" s="110"/>
      <c r="B150" s="39" t="s">
        <v>540</v>
      </c>
      <c r="C150" s="40">
        <f>SUMPRODUCT(F131:F149,H131:H149)/SUM(H131:H149)</f>
        <v>23.793103448275861</v>
      </c>
      <c r="D150" s="41"/>
      <c r="E150" s="41"/>
      <c r="F150" s="41"/>
      <c r="G150" s="125"/>
      <c r="H150" s="126"/>
      <c r="I150" s="271">
        <f>SUM(I131:I149)</f>
        <v>1</v>
      </c>
      <c r="J150" s="127"/>
    </row>
    <row r="151" spans="1:12" ht="15" thickBot="1" x14ac:dyDescent="0.4">
      <c r="A151" s="110"/>
      <c r="B151" s="136"/>
      <c r="C151" s="98"/>
      <c r="D151" s="137"/>
      <c r="E151" s="137"/>
      <c r="F151" s="137"/>
      <c r="G151" s="98"/>
      <c r="H151" s="98"/>
      <c r="I151" s="130"/>
      <c r="J151" s="131"/>
    </row>
    <row r="152" spans="1:12" ht="34.5" x14ac:dyDescent="0.35">
      <c r="A152" s="110"/>
      <c r="B152" s="132" t="s">
        <v>470</v>
      </c>
      <c r="C152" s="133" t="s">
        <v>262</v>
      </c>
      <c r="D152" s="134" t="str">
        <f t="shared" ref="D152:H152" si="43">D$64</f>
        <v>Standard lifetime</v>
      </c>
      <c r="E152" s="134" t="str">
        <f t="shared" si="43"/>
        <v>Standard lifetime reference</v>
      </c>
      <c r="F152" s="134" t="str">
        <f t="shared" si="43"/>
        <v>Corrected lifetime
(if needed)</v>
      </c>
      <c r="G152" s="134" t="str">
        <f t="shared" si="43"/>
        <v>Standard cost allocation index</v>
      </c>
      <c r="H152" s="134" t="str">
        <f t="shared" si="43"/>
        <v>Corrected cost allocation index</v>
      </c>
      <c r="I152" s="134" t="str">
        <f>I$64</f>
        <v>Annual %-cost allocation</v>
      </c>
      <c r="J152" s="135"/>
    </row>
    <row r="153" spans="1:12" x14ac:dyDescent="0.35">
      <c r="A153" s="110"/>
      <c r="B153" s="115" t="s">
        <v>305</v>
      </c>
      <c r="C153" s="116" t="s">
        <v>265</v>
      </c>
      <c r="D153" s="302">
        <f t="shared" ref="D153:D171" si="44">IF(B153="N/A",0,IF(C153=$A$645,(VLOOKUP(B153,$C$554:$D$639,2,)),0))</f>
        <v>0</v>
      </c>
      <c r="E153" s="299">
        <f t="shared" ref="E153:E171" si="45">IF(D153&gt;0,(VLOOKUP(B153,$C$554:$F$639,4,)),0)</f>
        <v>0</v>
      </c>
      <c r="F153" s="73">
        <f t="shared" ref="F153:F171" si="46">D153</f>
        <v>0</v>
      </c>
      <c r="G153" s="75">
        <f t="shared" ref="G153:G171" si="47">IF(F153&gt;0,100,0)</f>
        <v>0</v>
      </c>
      <c r="H153" s="294">
        <f t="shared" ref="H153:H154" si="48">G153</f>
        <v>0</v>
      </c>
      <c r="I153" s="76" cm="1">
        <f t="array" ref="I153">_xlfn.LET(_xlpm.life,$F$153:$F$171,_xlpm.idx,$H$153:$H$171,_xlpm.weights,IFERROR(_xlpm.idx/_xlpm.life,0),IFERROR((H153/F153)/SUM(_xlpm.weights),0))</f>
        <v>0</v>
      </c>
      <c r="J153" s="118"/>
    </row>
    <row r="154" spans="1:12" x14ac:dyDescent="0.35">
      <c r="A154" s="110"/>
      <c r="B154" s="119" t="s">
        <v>310</v>
      </c>
      <c r="C154" s="120" t="s">
        <v>267</v>
      </c>
      <c r="D154" s="302">
        <f t="shared" si="44"/>
        <v>25</v>
      </c>
      <c r="E154" s="299" t="str">
        <f t="shared" si="45"/>
        <v>Energy Technology Catalogue</v>
      </c>
      <c r="F154" s="73">
        <f t="shared" si="46"/>
        <v>25</v>
      </c>
      <c r="G154" s="75">
        <f t="shared" si="47"/>
        <v>100</v>
      </c>
      <c r="H154" s="294">
        <f t="shared" si="48"/>
        <v>100</v>
      </c>
      <c r="I154" s="76" cm="1">
        <f t="array" ref="I154">_xlfn.LET(_xlpm.life,$F$153:$F$171,_xlpm.idx,$H$153:$H$171,_xlpm.weights,IFERROR(_xlpm.idx/_xlpm.life,0),IFERROR((H154/F154)/SUM(_xlpm.weights),0))</f>
        <v>5.8071206360179747E-2</v>
      </c>
      <c r="J154" s="38"/>
    </row>
    <row r="155" spans="1:12" x14ac:dyDescent="0.35">
      <c r="A155" s="110"/>
      <c r="B155" s="119" t="s">
        <v>298</v>
      </c>
      <c r="C155" s="120" t="s">
        <v>267</v>
      </c>
      <c r="D155" s="302">
        <f t="shared" si="44"/>
        <v>35</v>
      </c>
      <c r="E155" s="299" t="str">
        <f t="shared" si="45"/>
        <v>BPC Estimate</v>
      </c>
      <c r="F155" s="73">
        <f t="shared" si="46"/>
        <v>35</v>
      </c>
      <c r="G155" s="75">
        <f t="shared" si="47"/>
        <v>100</v>
      </c>
      <c r="H155" s="294">
        <f>G155</f>
        <v>100</v>
      </c>
      <c r="I155" s="76" cm="1">
        <f t="array" ref="I155">_xlfn.LET(_xlpm.life,$F$153:$F$171,_xlpm.idx,$H$153:$H$171,_xlpm.weights,IFERROR(_xlpm.idx/_xlpm.life,0),IFERROR((H155/F155)/SUM(_xlpm.weights),0))</f>
        <v>4.1479433114414106E-2</v>
      </c>
      <c r="J155" s="38"/>
    </row>
    <row r="156" spans="1:12" x14ac:dyDescent="0.35">
      <c r="A156" s="31"/>
      <c r="B156" s="119" t="s">
        <v>268</v>
      </c>
      <c r="C156" s="120" t="s">
        <v>267</v>
      </c>
      <c r="D156" s="302">
        <f t="shared" si="44"/>
        <v>30</v>
      </c>
      <c r="E156" s="299" t="str">
        <f t="shared" si="45"/>
        <v>BPC Estimate</v>
      </c>
      <c r="F156" s="73">
        <f t="shared" si="46"/>
        <v>30</v>
      </c>
      <c r="G156" s="75">
        <f t="shared" si="47"/>
        <v>100</v>
      </c>
      <c r="H156" s="294">
        <f t="shared" ref="H156" si="49">G156</f>
        <v>100</v>
      </c>
      <c r="I156" s="76" cm="1">
        <f t="array" ref="I156">_xlfn.LET(_xlpm.life,$F$153:$F$171,_xlpm.idx,$H$153:$H$171,_xlpm.weights,IFERROR(_xlpm.idx/_xlpm.life,0),IFERROR((H156/F156)/SUM(_xlpm.weights),0))</f>
        <v>4.8392671966816458E-2</v>
      </c>
      <c r="J156" s="38"/>
    </row>
    <row r="157" spans="1:12" x14ac:dyDescent="0.35">
      <c r="A157" s="110"/>
      <c r="B157" s="119" t="s">
        <v>269</v>
      </c>
      <c r="C157" s="120" t="s">
        <v>267</v>
      </c>
      <c r="D157" s="302">
        <f t="shared" si="44"/>
        <v>50</v>
      </c>
      <c r="E157" s="299" t="str">
        <f t="shared" si="45"/>
        <v>BPC Estimate</v>
      </c>
      <c r="F157" s="73">
        <f t="shared" si="46"/>
        <v>50</v>
      </c>
      <c r="G157" s="75">
        <f t="shared" si="47"/>
        <v>100</v>
      </c>
      <c r="H157" s="294">
        <v>50</v>
      </c>
      <c r="I157" s="76" cm="1">
        <f t="array" ref="I157">_xlfn.LET(_xlpm.life,$F$153:$F$171,_xlpm.idx,$H$153:$H$171,_xlpm.weights,IFERROR(_xlpm.idx/_xlpm.life,0),IFERROR((H157/F157)/SUM(_xlpm.weights),0))</f>
        <v>1.4517801590044937E-2</v>
      </c>
      <c r="J157" s="38"/>
    </row>
    <row r="158" spans="1:12" x14ac:dyDescent="0.35">
      <c r="A158" s="110"/>
      <c r="B158" s="119" t="s">
        <v>270</v>
      </c>
      <c r="C158" s="120" t="s">
        <v>267</v>
      </c>
      <c r="D158" s="302">
        <f t="shared" si="44"/>
        <v>15</v>
      </c>
      <c r="E158" s="299" t="str">
        <f t="shared" si="45"/>
        <v>BPC Estimate</v>
      </c>
      <c r="F158" s="73">
        <f t="shared" si="46"/>
        <v>15</v>
      </c>
      <c r="G158" s="75">
        <f t="shared" si="47"/>
        <v>100</v>
      </c>
      <c r="H158" s="294">
        <f t="shared" ref="H158:H171" si="50">G158</f>
        <v>100</v>
      </c>
      <c r="I158" s="76" cm="1">
        <f t="array" ref="I158">_xlfn.LET(_xlpm.life,$F$153:$F$171,_xlpm.idx,$H$153:$H$171,_xlpm.weights,IFERROR(_xlpm.idx/_xlpm.life,0),IFERROR((H158/F158)/SUM(_xlpm.weights),0))</f>
        <v>9.6785343933632917E-2</v>
      </c>
      <c r="J158" s="38"/>
    </row>
    <row r="159" spans="1:12" x14ac:dyDescent="0.35">
      <c r="A159" s="110"/>
      <c r="B159" s="119" t="s">
        <v>271</v>
      </c>
      <c r="C159" s="120" t="s">
        <v>267</v>
      </c>
      <c r="D159" s="302">
        <f t="shared" si="44"/>
        <v>15</v>
      </c>
      <c r="E159" s="299" t="str">
        <f t="shared" si="45"/>
        <v>BPC Estimate</v>
      </c>
      <c r="F159" s="73">
        <f t="shared" si="46"/>
        <v>15</v>
      </c>
      <c r="G159" s="75">
        <f t="shared" si="47"/>
        <v>100</v>
      </c>
      <c r="H159" s="294">
        <f t="shared" si="50"/>
        <v>100</v>
      </c>
      <c r="I159" s="76" cm="1">
        <f t="array" ref="I159">_xlfn.LET(_xlpm.life,$F$153:$F$171,_xlpm.idx,$H$153:$H$171,_xlpm.weights,IFERROR(_xlpm.idx/_xlpm.life,0),IFERROR((H159/F159)/SUM(_xlpm.weights),0))</f>
        <v>9.6785343933632917E-2</v>
      </c>
      <c r="J159" s="38"/>
    </row>
    <row r="160" spans="1:12" x14ac:dyDescent="0.35">
      <c r="A160" s="110"/>
      <c r="B160" s="119" t="s">
        <v>272</v>
      </c>
      <c r="C160" s="120" t="s">
        <v>267</v>
      </c>
      <c r="D160" s="302">
        <f t="shared" si="44"/>
        <v>30</v>
      </c>
      <c r="E160" s="299" t="str">
        <f t="shared" si="45"/>
        <v>BPC Estimate</v>
      </c>
      <c r="F160" s="73">
        <f t="shared" si="46"/>
        <v>30</v>
      </c>
      <c r="G160" s="75">
        <f t="shared" si="47"/>
        <v>100</v>
      </c>
      <c r="H160" s="294">
        <f t="shared" si="50"/>
        <v>100</v>
      </c>
      <c r="I160" s="76" cm="1">
        <f t="array" ref="I160">_xlfn.LET(_xlpm.life,$F$153:$F$171,_xlpm.idx,$H$153:$H$171,_xlpm.weights,IFERROR(_xlpm.idx/_xlpm.life,0),IFERROR((H160/F160)/SUM(_xlpm.weights),0))</f>
        <v>4.8392671966816458E-2</v>
      </c>
      <c r="J160" s="38"/>
    </row>
    <row r="161" spans="1:12" x14ac:dyDescent="0.35">
      <c r="A161" s="110"/>
      <c r="B161" s="119" t="s">
        <v>273</v>
      </c>
      <c r="C161" s="120" t="s">
        <v>267</v>
      </c>
      <c r="D161" s="302">
        <f t="shared" si="44"/>
        <v>15</v>
      </c>
      <c r="E161" s="299" t="str">
        <f t="shared" si="45"/>
        <v>BPC Estimate</v>
      </c>
      <c r="F161" s="73">
        <f t="shared" si="46"/>
        <v>15</v>
      </c>
      <c r="G161" s="75">
        <f t="shared" si="47"/>
        <v>100</v>
      </c>
      <c r="H161" s="294">
        <f t="shared" si="50"/>
        <v>100</v>
      </c>
      <c r="I161" s="76" cm="1">
        <f t="array" ref="I161">_xlfn.LET(_xlpm.life,$F$153:$F$171,_xlpm.idx,$H$153:$H$171,_xlpm.weights,IFERROR(_xlpm.idx/_xlpm.life,0),IFERROR((H161/F161)/SUM(_xlpm.weights),0))</f>
        <v>9.6785343933632917E-2</v>
      </c>
      <c r="J161" s="38"/>
    </row>
    <row r="162" spans="1:12" x14ac:dyDescent="0.35">
      <c r="A162" s="110"/>
      <c r="B162" s="119" t="s">
        <v>274</v>
      </c>
      <c r="C162" s="120" t="s">
        <v>267</v>
      </c>
      <c r="D162" s="302">
        <f t="shared" si="44"/>
        <v>15</v>
      </c>
      <c r="E162" s="299" t="str">
        <f t="shared" si="45"/>
        <v>BPC Estimate</v>
      </c>
      <c r="F162" s="73">
        <f t="shared" si="46"/>
        <v>15</v>
      </c>
      <c r="G162" s="75">
        <f t="shared" si="47"/>
        <v>100</v>
      </c>
      <c r="H162" s="294">
        <f t="shared" si="50"/>
        <v>100</v>
      </c>
      <c r="I162" s="76" cm="1">
        <f t="array" ref="I162">_xlfn.LET(_xlpm.life,$F$153:$F$171,_xlpm.idx,$H$153:$H$171,_xlpm.weights,IFERROR(_xlpm.idx/_xlpm.life,0),IFERROR((H162/F162)/SUM(_xlpm.weights),0))</f>
        <v>9.6785343933632917E-2</v>
      </c>
      <c r="J162" s="38"/>
    </row>
    <row r="163" spans="1:12" x14ac:dyDescent="0.35">
      <c r="A163" s="110"/>
      <c r="B163" s="119" t="s">
        <v>275</v>
      </c>
      <c r="C163" s="120" t="s">
        <v>267</v>
      </c>
      <c r="D163" s="302">
        <f t="shared" si="44"/>
        <v>15</v>
      </c>
      <c r="E163" s="299" t="str">
        <f t="shared" si="45"/>
        <v>BPC Estimate</v>
      </c>
      <c r="F163" s="73">
        <f t="shared" si="46"/>
        <v>15</v>
      </c>
      <c r="G163" s="75">
        <f t="shared" si="47"/>
        <v>100</v>
      </c>
      <c r="H163" s="294">
        <f t="shared" si="50"/>
        <v>100</v>
      </c>
      <c r="I163" s="76" cm="1">
        <f t="array" ref="I163">_xlfn.LET(_xlpm.life,$F$153:$F$171,_xlpm.idx,$H$153:$H$171,_xlpm.weights,IFERROR(_xlpm.idx/_xlpm.life,0),IFERROR((H163/F163)/SUM(_xlpm.weights),0))</f>
        <v>9.6785343933632917E-2</v>
      </c>
      <c r="J163" s="38"/>
    </row>
    <row r="164" spans="1:12" x14ac:dyDescent="0.35">
      <c r="A164" s="110"/>
      <c r="B164" s="119" t="s">
        <v>276</v>
      </c>
      <c r="C164" s="120" t="s">
        <v>267</v>
      </c>
      <c r="D164" s="302">
        <f t="shared" si="44"/>
        <v>20</v>
      </c>
      <c r="E164" s="299" t="str">
        <f t="shared" si="45"/>
        <v>BPC Estimate</v>
      </c>
      <c r="F164" s="73">
        <f t="shared" si="46"/>
        <v>20</v>
      </c>
      <c r="G164" s="75">
        <f t="shared" si="47"/>
        <v>100</v>
      </c>
      <c r="H164" s="294">
        <f t="shared" si="50"/>
        <v>100</v>
      </c>
      <c r="I164" s="76" cm="1">
        <f t="array" ref="I164">_xlfn.LET(_xlpm.life,$F$153:$F$171,_xlpm.idx,$H$153:$H$171,_xlpm.weights,IFERROR(_xlpm.idx/_xlpm.life,0),IFERROR((H164/F164)/SUM(_xlpm.weights),0))</f>
        <v>7.2589007950224688E-2</v>
      </c>
      <c r="J164" s="38"/>
    </row>
    <row r="165" spans="1:12" x14ac:dyDescent="0.35">
      <c r="A165" s="110"/>
      <c r="B165" s="119" t="s">
        <v>303</v>
      </c>
      <c r="C165" s="120" t="s">
        <v>267</v>
      </c>
      <c r="D165" s="302">
        <f t="shared" si="44"/>
        <v>25</v>
      </c>
      <c r="E165" s="299" t="str">
        <f t="shared" si="45"/>
        <v>BPC Estimate</v>
      </c>
      <c r="F165" s="73">
        <f t="shared" si="46"/>
        <v>25</v>
      </c>
      <c r="G165" s="75">
        <f t="shared" si="47"/>
        <v>100</v>
      </c>
      <c r="H165" s="294">
        <f t="shared" si="50"/>
        <v>100</v>
      </c>
      <c r="I165" s="76" cm="1">
        <f t="array" ref="I165">_xlfn.LET(_xlpm.life,$F$153:$F$171,_xlpm.idx,$H$153:$H$171,_xlpm.weights,IFERROR(_xlpm.idx/_xlpm.life,0),IFERROR((H165/F165)/SUM(_xlpm.weights),0))</f>
        <v>5.8071206360179747E-2</v>
      </c>
      <c r="J165" s="38"/>
    </row>
    <row r="166" spans="1:12" x14ac:dyDescent="0.35">
      <c r="A166" s="110"/>
      <c r="B166" s="119" t="s">
        <v>353</v>
      </c>
      <c r="C166" s="120" t="s">
        <v>267</v>
      </c>
      <c r="D166" s="302">
        <f t="shared" si="44"/>
        <v>40</v>
      </c>
      <c r="E166" s="299" t="str">
        <f t="shared" si="45"/>
        <v>BPC Estimate</v>
      </c>
      <c r="F166" s="73">
        <f t="shared" si="46"/>
        <v>40</v>
      </c>
      <c r="G166" s="75">
        <f t="shared" si="47"/>
        <v>100</v>
      </c>
      <c r="H166" s="294">
        <f t="shared" si="50"/>
        <v>100</v>
      </c>
      <c r="I166" s="76" cm="1">
        <f t="array" ref="I166">_xlfn.LET(_xlpm.life,$F$153:$F$171,_xlpm.idx,$H$153:$H$171,_xlpm.weights,IFERROR(_xlpm.idx/_xlpm.life,0),IFERROR((H166/F166)/SUM(_xlpm.weights),0))</f>
        <v>3.6294503975112344E-2</v>
      </c>
      <c r="J166" s="38"/>
    </row>
    <row r="167" spans="1:12" x14ac:dyDescent="0.35">
      <c r="A167" s="110"/>
      <c r="B167" s="119" t="s">
        <v>355</v>
      </c>
      <c r="C167" s="120" t="s">
        <v>267</v>
      </c>
      <c r="D167" s="302">
        <f t="shared" si="44"/>
        <v>15</v>
      </c>
      <c r="E167" s="299" t="str">
        <f t="shared" si="45"/>
        <v>BPC Estimate</v>
      </c>
      <c r="F167" s="73">
        <f t="shared" si="46"/>
        <v>15</v>
      </c>
      <c r="G167" s="75">
        <f t="shared" si="47"/>
        <v>100</v>
      </c>
      <c r="H167" s="294">
        <f t="shared" si="50"/>
        <v>100</v>
      </c>
      <c r="I167" s="76" cm="1">
        <f t="array" ref="I167">_xlfn.LET(_xlpm.life,$F$153:$F$171,_xlpm.idx,$H$153:$H$171,_xlpm.weights,IFERROR(_xlpm.idx/_xlpm.life,0),IFERROR((H167/F167)/SUM(_xlpm.weights),0))</f>
        <v>9.6785343933632917E-2</v>
      </c>
      <c r="J167" s="38"/>
      <c r="K167" s="83"/>
      <c r="L167" s="83"/>
    </row>
    <row r="168" spans="1:12" x14ac:dyDescent="0.35">
      <c r="A168" s="110"/>
      <c r="B168" s="119" t="s">
        <v>266</v>
      </c>
      <c r="C168" s="120" t="s">
        <v>267</v>
      </c>
      <c r="D168" s="302">
        <f t="shared" si="44"/>
        <v>35</v>
      </c>
      <c r="E168" s="299" t="str">
        <f t="shared" si="45"/>
        <v>BPC Estimate</v>
      </c>
      <c r="F168" s="73">
        <f t="shared" si="46"/>
        <v>35</v>
      </c>
      <c r="G168" s="75">
        <f t="shared" si="47"/>
        <v>100</v>
      </c>
      <c r="H168" s="294">
        <f t="shared" si="50"/>
        <v>100</v>
      </c>
      <c r="I168" s="76" cm="1">
        <f t="array" ref="I168">_xlfn.LET(_xlpm.life,$F$153:$F$171,_xlpm.idx,$H$153:$H$171,_xlpm.weights,IFERROR(_xlpm.idx/_xlpm.life,0),IFERROR((H168/F168)/SUM(_xlpm.weights),0))</f>
        <v>4.1479433114414106E-2</v>
      </c>
      <c r="J168" s="38"/>
    </row>
    <row r="169" spans="1:12" x14ac:dyDescent="0.35">
      <c r="A169" s="110"/>
      <c r="B169" s="119" t="s">
        <v>2</v>
      </c>
      <c r="C169" s="120" t="s">
        <v>267</v>
      </c>
      <c r="D169" s="302">
        <f t="shared" si="44"/>
        <v>0</v>
      </c>
      <c r="E169" s="299">
        <f t="shared" si="45"/>
        <v>0</v>
      </c>
      <c r="F169" s="73">
        <f t="shared" si="46"/>
        <v>0</v>
      </c>
      <c r="G169" s="75">
        <f t="shared" si="47"/>
        <v>0</v>
      </c>
      <c r="H169" s="294">
        <f t="shared" si="50"/>
        <v>0</v>
      </c>
      <c r="I169" s="76" cm="1">
        <f t="array" ref="I169">_xlfn.LET(_xlpm.life,$F$153:$F$171,_xlpm.idx,$H$153:$H$171,_xlpm.weights,IFERROR(_xlpm.idx/_xlpm.life,0),IFERROR((H169/F169)/SUM(_xlpm.weights),0))</f>
        <v>0</v>
      </c>
      <c r="J169" s="38"/>
    </row>
    <row r="170" spans="1:12" x14ac:dyDescent="0.35">
      <c r="A170" s="110"/>
      <c r="B170" s="119" t="s">
        <v>2</v>
      </c>
      <c r="C170" s="120" t="s">
        <v>267</v>
      </c>
      <c r="D170" s="302">
        <f t="shared" si="44"/>
        <v>0</v>
      </c>
      <c r="E170" s="299">
        <f t="shared" si="45"/>
        <v>0</v>
      </c>
      <c r="F170" s="73">
        <f t="shared" si="46"/>
        <v>0</v>
      </c>
      <c r="G170" s="75">
        <f t="shared" si="47"/>
        <v>0</v>
      </c>
      <c r="H170" s="294">
        <f t="shared" si="50"/>
        <v>0</v>
      </c>
      <c r="I170" s="76" cm="1">
        <f t="array" ref="I170">_xlfn.LET(_xlpm.life,$F$153:$F$171,_xlpm.idx,$H$153:$H$171,_xlpm.weights,IFERROR(_xlpm.idx/_xlpm.life,0),IFERROR((H170/F170)/SUM(_xlpm.weights),0))</f>
        <v>0</v>
      </c>
      <c r="J170" s="38"/>
    </row>
    <row r="171" spans="1:12" ht="15" thickBot="1" x14ac:dyDescent="0.4">
      <c r="A171" s="110"/>
      <c r="B171" s="121" t="s">
        <v>2</v>
      </c>
      <c r="C171" s="122" t="s">
        <v>265</v>
      </c>
      <c r="D171" s="303">
        <f t="shared" si="44"/>
        <v>0</v>
      </c>
      <c r="E171" s="301">
        <f t="shared" si="45"/>
        <v>0</v>
      </c>
      <c r="F171" s="85">
        <f t="shared" si="46"/>
        <v>0</v>
      </c>
      <c r="G171" s="82">
        <f t="shared" si="47"/>
        <v>0</v>
      </c>
      <c r="H171" s="295">
        <f t="shared" si="50"/>
        <v>0</v>
      </c>
      <c r="I171" s="76" cm="1">
        <f t="array" ref="I171">_xlfn.LET(_xlpm.life,$F$153:$F$171,_xlpm.idx,$H$153:$H$171,_xlpm.weights,IFERROR(_xlpm.idx/_xlpm.life,0),IFERROR((H171/F171)/SUM(_xlpm.weights),0))</f>
        <v>0</v>
      </c>
      <c r="J171" s="124"/>
      <c r="K171" s="83"/>
      <c r="L171" s="83"/>
    </row>
    <row r="172" spans="1:12" ht="15" thickBot="1" x14ac:dyDescent="0.4">
      <c r="A172" s="110"/>
      <c r="B172" s="39" t="s">
        <v>541</v>
      </c>
      <c r="C172" s="40">
        <f>SUMPRODUCT(F153:F171,H153:H171)/SUM(H153:H171)</f>
        <v>24.482758620689655</v>
      </c>
      <c r="D172" s="41"/>
      <c r="E172" s="41"/>
      <c r="F172" s="41"/>
      <c r="G172" s="125"/>
      <c r="H172" s="126"/>
      <c r="I172" s="271">
        <f>SUM(I153:I171)</f>
        <v>1.0000000000000002</v>
      </c>
      <c r="J172" s="127"/>
    </row>
    <row r="173" spans="1:12" ht="15" thickBot="1" x14ac:dyDescent="0.4">
      <c r="A173" s="110"/>
      <c r="B173" s="136"/>
      <c r="C173" s="98"/>
      <c r="D173" s="137"/>
      <c r="E173" s="137"/>
      <c r="F173" s="137"/>
      <c r="G173" s="98"/>
      <c r="H173" s="98"/>
      <c r="I173" s="130"/>
      <c r="J173" s="131"/>
    </row>
    <row r="174" spans="1:12" ht="34.5" x14ac:dyDescent="0.35">
      <c r="A174" s="110"/>
      <c r="B174" s="132" t="s">
        <v>471</v>
      </c>
      <c r="C174" s="133" t="s">
        <v>262</v>
      </c>
      <c r="D174" s="134" t="str">
        <f t="shared" ref="D174:H174" si="51">D$64</f>
        <v>Standard lifetime</v>
      </c>
      <c r="E174" s="134" t="str">
        <f t="shared" si="51"/>
        <v>Standard lifetime reference</v>
      </c>
      <c r="F174" s="134" t="str">
        <f t="shared" si="51"/>
        <v>Corrected lifetime
(if needed)</v>
      </c>
      <c r="G174" s="134" t="str">
        <f t="shared" si="51"/>
        <v>Standard cost allocation index</v>
      </c>
      <c r="H174" s="134" t="str">
        <f t="shared" si="51"/>
        <v>Corrected cost allocation index</v>
      </c>
      <c r="I174" s="134" t="str">
        <f>I$64</f>
        <v>Annual %-cost allocation</v>
      </c>
      <c r="J174" s="135"/>
    </row>
    <row r="175" spans="1:12" x14ac:dyDescent="0.35">
      <c r="A175" s="110"/>
      <c r="B175" s="115" t="s">
        <v>298</v>
      </c>
      <c r="C175" s="116" t="s">
        <v>267</v>
      </c>
      <c r="D175" s="302">
        <f t="shared" ref="D175:D193" si="52">IF(B175="N/A",0,IF(C175=$A$645,(VLOOKUP(B175,$C$554:$D$639,2,)),0))</f>
        <v>35</v>
      </c>
      <c r="E175" s="299" t="str">
        <f t="shared" ref="E175:E193" si="53">IF(D175&gt;0,(VLOOKUP(B175,$C$554:$F$639,4,)),0)</f>
        <v>BPC Estimate</v>
      </c>
      <c r="F175" s="73">
        <f t="shared" ref="F175:F193" si="54">D175</f>
        <v>35</v>
      </c>
      <c r="G175" s="75">
        <f t="shared" ref="G175:G193" si="55">IF(F175&gt;0,100,0)</f>
        <v>100</v>
      </c>
      <c r="H175" s="294">
        <f>G175</f>
        <v>100</v>
      </c>
      <c r="I175" s="76" cm="1">
        <f t="array" ref="I175">_xlfn.LET(_xlpm.life,$F$175:$F$193,_xlpm.idx,$H$175:$H$193,_xlpm.weights,IFERROR(_xlpm.idx/_xlpm.life,0),IFERROR((H175/F175)/SUM(_xlpm.weights),0))</f>
        <v>5.5248618784530391E-2</v>
      </c>
      <c r="J175" s="118"/>
    </row>
    <row r="176" spans="1:12" x14ac:dyDescent="0.35">
      <c r="A176" s="110"/>
      <c r="B176" s="119" t="s">
        <v>268</v>
      </c>
      <c r="C176" s="120" t="s">
        <v>267</v>
      </c>
      <c r="D176" s="302">
        <f t="shared" si="52"/>
        <v>30</v>
      </c>
      <c r="E176" s="299" t="str">
        <f t="shared" si="53"/>
        <v>BPC Estimate</v>
      </c>
      <c r="F176" s="73">
        <f t="shared" si="54"/>
        <v>30</v>
      </c>
      <c r="G176" s="75">
        <f t="shared" si="55"/>
        <v>100</v>
      </c>
      <c r="H176" s="294">
        <f t="shared" ref="H176:H193" si="56">G176</f>
        <v>100</v>
      </c>
      <c r="I176" s="76" cm="1">
        <f t="array" ref="I176">_xlfn.LET(_xlpm.life,$F$175:$F$193,_xlpm.idx,$H$175:$H$193,_xlpm.weights,IFERROR(_xlpm.idx/_xlpm.life,0),IFERROR((H176/F176)/SUM(_xlpm.weights),0))</f>
        <v>6.4456721915285467E-2</v>
      </c>
      <c r="J176" s="38"/>
    </row>
    <row r="177" spans="1:12" x14ac:dyDescent="0.35">
      <c r="A177" s="110"/>
      <c r="B177" s="119" t="s">
        <v>315</v>
      </c>
      <c r="C177" s="120" t="s">
        <v>267</v>
      </c>
      <c r="D177" s="302">
        <f t="shared" si="52"/>
        <v>50</v>
      </c>
      <c r="E177" s="299" t="str">
        <f t="shared" si="53"/>
        <v>Like DH-pipes</v>
      </c>
      <c r="F177" s="73">
        <f t="shared" si="54"/>
        <v>50</v>
      </c>
      <c r="G177" s="75">
        <f t="shared" si="55"/>
        <v>100</v>
      </c>
      <c r="H177" s="294">
        <v>50</v>
      </c>
      <c r="I177" s="76" cm="1">
        <f t="array" ref="I177">_xlfn.LET(_xlpm.life,$F$175:$F$193,_xlpm.idx,$H$175:$H$193,_xlpm.weights,IFERROR(_xlpm.idx/_xlpm.life,0),IFERROR((H177/F177)/SUM(_xlpm.weights),0))</f>
        <v>1.9337016574585638E-2</v>
      </c>
      <c r="J177" s="38"/>
    </row>
    <row r="178" spans="1:12" x14ac:dyDescent="0.35">
      <c r="A178" s="31"/>
      <c r="B178" s="119" t="s">
        <v>270</v>
      </c>
      <c r="C178" s="120" t="s">
        <v>267</v>
      </c>
      <c r="D178" s="302">
        <f t="shared" si="52"/>
        <v>15</v>
      </c>
      <c r="E178" s="299" t="str">
        <f t="shared" si="53"/>
        <v>BPC Estimate</v>
      </c>
      <c r="F178" s="73">
        <f t="shared" si="54"/>
        <v>15</v>
      </c>
      <c r="G178" s="75">
        <f t="shared" si="55"/>
        <v>100</v>
      </c>
      <c r="H178" s="294">
        <f t="shared" si="56"/>
        <v>100</v>
      </c>
      <c r="I178" s="76" cm="1">
        <f t="array" ref="I178">_xlfn.LET(_xlpm.life,$F$175:$F$193,_xlpm.idx,$H$175:$H$193,_xlpm.weights,IFERROR(_xlpm.idx/_xlpm.life,0),IFERROR((H178/F178)/SUM(_xlpm.weights),0))</f>
        <v>0.12891344383057093</v>
      </c>
      <c r="J178" s="38"/>
    </row>
    <row r="179" spans="1:12" x14ac:dyDescent="0.35">
      <c r="A179" s="110"/>
      <c r="B179" s="119" t="s">
        <v>271</v>
      </c>
      <c r="C179" s="120" t="s">
        <v>267</v>
      </c>
      <c r="D179" s="302">
        <f t="shared" si="52"/>
        <v>15</v>
      </c>
      <c r="E179" s="299" t="str">
        <f t="shared" si="53"/>
        <v>BPC Estimate</v>
      </c>
      <c r="F179" s="73">
        <f t="shared" si="54"/>
        <v>15</v>
      </c>
      <c r="G179" s="75">
        <f t="shared" si="55"/>
        <v>100</v>
      </c>
      <c r="H179" s="294">
        <f t="shared" si="56"/>
        <v>100</v>
      </c>
      <c r="I179" s="76" cm="1">
        <f t="array" ref="I179">_xlfn.LET(_xlpm.life,$F$175:$F$193,_xlpm.idx,$H$175:$H$193,_xlpm.weights,IFERROR(_xlpm.idx/_xlpm.life,0),IFERROR((H179/F179)/SUM(_xlpm.weights),0))</f>
        <v>0.12891344383057093</v>
      </c>
      <c r="J179" s="38"/>
    </row>
    <row r="180" spans="1:12" x14ac:dyDescent="0.35">
      <c r="A180" s="110"/>
      <c r="B180" s="119" t="s">
        <v>272</v>
      </c>
      <c r="C180" s="120" t="s">
        <v>267</v>
      </c>
      <c r="D180" s="302">
        <f t="shared" si="52"/>
        <v>30</v>
      </c>
      <c r="E180" s="299" t="str">
        <f t="shared" si="53"/>
        <v>BPC Estimate</v>
      </c>
      <c r="F180" s="73">
        <f t="shared" si="54"/>
        <v>30</v>
      </c>
      <c r="G180" s="75">
        <f t="shared" si="55"/>
        <v>100</v>
      </c>
      <c r="H180" s="294">
        <f t="shared" si="56"/>
        <v>100</v>
      </c>
      <c r="I180" s="76" cm="1">
        <f t="array" ref="I180">_xlfn.LET(_xlpm.life,$F$175:$F$193,_xlpm.idx,$H$175:$H$193,_xlpm.weights,IFERROR(_xlpm.idx/_xlpm.life,0),IFERROR((H180/F180)/SUM(_xlpm.weights),0))</f>
        <v>6.4456721915285467E-2</v>
      </c>
      <c r="J180" s="38"/>
    </row>
    <row r="181" spans="1:12" x14ac:dyDescent="0.35">
      <c r="A181" s="110"/>
      <c r="B181" s="119" t="s">
        <v>273</v>
      </c>
      <c r="C181" s="120" t="s">
        <v>267</v>
      </c>
      <c r="D181" s="302">
        <f t="shared" si="52"/>
        <v>15</v>
      </c>
      <c r="E181" s="299" t="str">
        <f t="shared" si="53"/>
        <v>BPC Estimate</v>
      </c>
      <c r="F181" s="73">
        <f t="shared" si="54"/>
        <v>15</v>
      </c>
      <c r="G181" s="75">
        <f t="shared" si="55"/>
        <v>100</v>
      </c>
      <c r="H181" s="294">
        <f t="shared" si="56"/>
        <v>100</v>
      </c>
      <c r="I181" s="76" cm="1">
        <f t="array" ref="I181">_xlfn.LET(_xlpm.life,$F$175:$F$193,_xlpm.idx,$H$175:$H$193,_xlpm.weights,IFERROR(_xlpm.idx/_xlpm.life,0),IFERROR((H181/F181)/SUM(_xlpm.weights),0))</f>
        <v>0.12891344383057093</v>
      </c>
      <c r="J181" s="38"/>
    </row>
    <row r="182" spans="1:12" x14ac:dyDescent="0.35">
      <c r="A182" s="110"/>
      <c r="B182" s="119" t="s">
        <v>274</v>
      </c>
      <c r="C182" s="120" t="s">
        <v>267</v>
      </c>
      <c r="D182" s="302">
        <f t="shared" si="52"/>
        <v>15</v>
      </c>
      <c r="E182" s="299" t="str">
        <f t="shared" si="53"/>
        <v>BPC Estimate</v>
      </c>
      <c r="F182" s="73">
        <f t="shared" si="54"/>
        <v>15</v>
      </c>
      <c r="G182" s="75">
        <f t="shared" si="55"/>
        <v>100</v>
      </c>
      <c r="H182" s="294">
        <f t="shared" si="56"/>
        <v>100</v>
      </c>
      <c r="I182" s="76" cm="1">
        <f t="array" ref="I182">_xlfn.LET(_xlpm.life,$F$175:$F$193,_xlpm.idx,$H$175:$H$193,_xlpm.weights,IFERROR(_xlpm.idx/_xlpm.life,0),IFERROR((H182/F182)/SUM(_xlpm.weights),0))</f>
        <v>0.12891344383057093</v>
      </c>
      <c r="J182" s="38"/>
    </row>
    <row r="183" spans="1:12" x14ac:dyDescent="0.35">
      <c r="A183" s="110"/>
      <c r="B183" s="119" t="s">
        <v>275</v>
      </c>
      <c r="C183" s="120" t="s">
        <v>267</v>
      </c>
      <c r="D183" s="302">
        <f t="shared" si="52"/>
        <v>15</v>
      </c>
      <c r="E183" s="299" t="str">
        <f t="shared" si="53"/>
        <v>BPC Estimate</v>
      </c>
      <c r="F183" s="73">
        <f t="shared" si="54"/>
        <v>15</v>
      </c>
      <c r="G183" s="75">
        <f t="shared" si="55"/>
        <v>100</v>
      </c>
      <c r="H183" s="294">
        <f t="shared" si="56"/>
        <v>100</v>
      </c>
      <c r="I183" s="76" cm="1">
        <f t="array" ref="I183">_xlfn.LET(_xlpm.life,$F$175:$F$193,_xlpm.idx,$H$175:$H$193,_xlpm.weights,IFERROR(_xlpm.idx/_xlpm.life,0),IFERROR((H183/F183)/SUM(_xlpm.weights),0))</f>
        <v>0.12891344383057093</v>
      </c>
      <c r="J183" s="38"/>
    </row>
    <row r="184" spans="1:12" x14ac:dyDescent="0.35">
      <c r="A184" s="110"/>
      <c r="B184" s="119" t="s">
        <v>276</v>
      </c>
      <c r="C184" s="120" t="s">
        <v>267</v>
      </c>
      <c r="D184" s="302">
        <f t="shared" si="52"/>
        <v>20</v>
      </c>
      <c r="E184" s="299" t="str">
        <f t="shared" si="53"/>
        <v>BPC Estimate</v>
      </c>
      <c r="F184" s="73">
        <f t="shared" si="54"/>
        <v>20</v>
      </c>
      <c r="G184" s="75">
        <f t="shared" si="55"/>
        <v>100</v>
      </c>
      <c r="H184" s="294">
        <f t="shared" si="56"/>
        <v>100</v>
      </c>
      <c r="I184" s="76" cm="1">
        <f t="array" ref="I184">_xlfn.LET(_xlpm.life,$F$175:$F$193,_xlpm.idx,$H$175:$H$193,_xlpm.weights,IFERROR(_xlpm.idx/_xlpm.life,0),IFERROR((H184/F184)/SUM(_xlpm.weights),0))</f>
        <v>9.6685082872928194E-2</v>
      </c>
      <c r="J184" s="38"/>
    </row>
    <row r="185" spans="1:12" x14ac:dyDescent="0.35">
      <c r="A185" s="110"/>
      <c r="B185" s="119" t="s">
        <v>266</v>
      </c>
      <c r="C185" s="120" t="s">
        <v>267</v>
      </c>
      <c r="D185" s="302">
        <f t="shared" si="52"/>
        <v>35</v>
      </c>
      <c r="E185" s="299" t="str">
        <f t="shared" si="53"/>
        <v>BPC Estimate</v>
      </c>
      <c r="F185" s="73">
        <f t="shared" si="54"/>
        <v>35</v>
      </c>
      <c r="G185" s="75">
        <f t="shared" si="55"/>
        <v>100</v>
      </c>
      <c r="H185" s="294">
        <f t="shared" si="56"/>
        <v>100</v>
      </c>
      <c r="I185" s="76" cm="1">
        <f t="array" ref="I185">_xlfn.LET(_xlpm.life,$F$175:$F$193,_xlpm.idx,$H$175:$H$193,_xlpm.weights,IFERROR(_xlpm.idx/_xlpm.life,0),IFERROR((H185/F185)/SUM(_xlpm.weights),0))</f>
        <v>5.5248618784530391E-2</v>
      </c>
      <c r="J185" s="38"/>
    </row>
    <row r="186" spans="1:12" x14ac:dyDescent="0.35">
      <c r="A186" s="110"/>
      <c r="B186" s="119" t="s">
        <v>2</v>
      </c>
      <c r="C186" s="120" t="s">
        <v>267</v>
      </c>
      <c r="D186" s="302">
        <f t="shared" si="52"/>
        <v>0</v>
      </c>
      <c r="E186" s="299">
        <f t="shared" si="53"/>
        <v>0</v>
      </c>
      <c r="F186" s="73">
        <f t="shared" si="54"/>
        <v>0</v>
      </c>
      <c r="G186" s="75">
        <f t="shared" si="55"/>
        <v>0</v>
      </c>
      <c r="H186" s="294">
        <f t="shared" si="56"/>
        <v>0</v>
      </c>
      <c r="I186" s="76" cm="1">
        <f t="array" ref="I186">_xlfn.LET(_xlpm.life,$F$175:$F$193,_xlpm.idx,$H$175:$H$193,_xlpm.weights,IFERROR(_xlpm.idx/_xlpm.life,0),IFERROR((H186/F186)/SUM(_xlpm.weights),0))</f>
        <v>0</v>
      </c>
      <c r="J186" s="38"/>
    </row>
    <row r="187" spans="1:12" x14ac:dyDescent="0.35">
      <c r="A187" s="110"/>
      <c r="B187" s="119" t="s">
        <v>2</v>
      </c>
      <c r="C187" s="120" t="s">
        <v>267</v>
      </c>
      <c r="D187" s="302">
        <f t="shared" si="52"/>
        <v>0</v>
      </c>
      <c r="E187" s="299">
        <f t="shared" si="53"/>
        <v>0</v>
      </c>
      <c r="F187" s="73">
        <f t="shared" si="54"/>
        <v>0</v>
      </c>
      <c r="G187" s="75">
        <f t="shared" si="55"/>
        <v>0</v>
      </c>
      <c r="H187" s="294">
        <f t="shared" si="56"/>
        <v>0</v>
      </c>
      <c r="I187" s="76" cm="1">
        <f t="array" ref="I187">_xlfn.LET(_xlpm.life,$F$175:$F$193,_xlpm.idx,$H$175:$H$193,_xlpm.weights,IFERROR(_xlpm.idx/_xlpm.life,0),IFERROR((H187/F187)/SUM(_xlpm.weights),0))</f>
        <v>0</v>
      </c>
      <c r="J187" s="38"/>
    </row>
    <row r="188" spans="1:12" x14ac:dyDescent="0.35">
      <c r="A188" s="110"/>
      <c r="B188" s="119" t="s">
        <v>2</v>
      </c>
      <c r="C188" s="120" t="s">
        <v>267</v>
      </c>
      <c r="D188" s="302">
        <f t="shared" si="52"/>
        <v>0</v>
      </c>
      <c r="E188" s="299">
        <f t="shared" si="53"/>
        <v>0</v>
      </c>
      <c r="F188" s="73">
        <f t="shared" si="54"/>
        <v>0</v>
      </c>
      <c r="G188" s="75">
        <f t="shared" si="55"/>
        <v>0</v>
      </c>
      <c r="H188" s="294">
        <f t="shared" si="56"/>
        <v>0</v>
      </c>
      <c r="I188" s="76" cm="1">
        <f t="array" ref="I188">_xlfn.LET(_xlpm.life,$F$175:$F$193,_xlpm.idx,$H$175:$H$193,_xlpm.weights,IFERROR(_xlpm.idx/_xlpm.life,0),IFERROR((H188/F188)/SUM(_xlpm.weights),0))</f>
        <v>0</v>
      </c>
      <c r="J188" s="38"/>
    </row>
    <row r="189" spans="1:12" x14ac:dyDescent="0.35">
      <c r="A189" s="110"/>
      <c r="B189" s="119" t="s">
        <v>2</v>
      </c>
      <c r="C189" s="120" t="s">
        <v>267</v>
      </c>
      <c r="D189" s="302">
        <f t="shared" si="52"/>
        <v>0</v>
      </c>
      <c r="E189" s="299">
        <f t="shared" si="53"/>
        <v>0</v>
      </c>
      <c r="F189" s="73">
        <f t="shared" si="54"/>
        <v>0</v>
      </c>
      <c r="G189" s="75">
        <f t="shared" si="55"/>
        <v>0</v>
      </c>
      <c r="H189" s="294">
        <f t="shared" si="56"/>
        <v>0</v>
      </c>
      <c r="I189" s="76" cm="1">
        <f t="array" ref="I189">_xlfn.LET(_xlpm.life,$F$175:$F$193,_xlpm.idx,$H$175:$H$193,_xlpm.weights,IFERROR(_xlpm.idx/_xlpm.life,0),IFERROR((H189/F189)/SUM(_xlpm.weights),0))</f>
        <v>0</v>
      </c>
      <c r="J189" s="38"/>
      <c r="K189" s="83"/>
      <c r="L189" s="83"/>
    </row>
    <row r="190" spans="1:12" x14ac:dyDescent="0.35">
      <c r="A190" s="110"/>
      <c r="B190" s="119" t="s">
        <v>2</v>
      </c>
      <c r="C190" s="120" t="s">
        <v>267</v>
      </c>
      <c r="D190" s="302">
        <f t="shared" si="52"/>
        <v>0</v>
      </c>
      <c r="E190" s="299">
        <f t="shared" si="53"/>
        <v>0</v>
      </c>
      <c r="F190" s="73">
        <f t="shared" si="54"/>
        <v>0</v>
      </c>
      <c r="G190" s="75">
        <f t="shared" si="55"/>
        <v>0</v>
      </c>
      <c r="H190" s="294">
        <f t="shared" si="56"/>
        <v>0</v>
      </c>
      <c r="I190" s="76" cm="1">
        <f t="array" ref="I190">_xlfn.LET(_xlpm.life,$F$175:$F$193,_xlpm.idx,$H$175:$H$193,_xlpm.weights,IFERROR(_xlpm.idx/_xlpm.life,0),IFERROR((H190/F190)/SUM(_xlpm.weights),0))</f>
        <v>0</v>
      </c>
      <c r="J190" s="38"/>
    </row>
    <row r="191" spans="1:12" x14ac:dyDescent="0.35">
      <c r="A191" s="110"/>
      <c r="B191" s="119" t="s">
        <v>2</v>
      </c>
      <c r="C191" s="120" t="s">
        <v>267</v>
      </c>
      <c r="D191" s="302">
        <f t="shared" si="52"/>
        <v>0</v>
      </c>
      <c r="E191" s="299">
        <f t="shared" si="53"/>
        <v>0</v>
      </c>
      <c r="F191" s="73">
        <f t="shared" si="54"/>
        <v>0</v>
      </c>
      <c r="G191" s="75">
        <f t="shared" si="55"/>
        <v>0</v>
      </c>
      <c r="H191" s="294">
        <f t="shared" si="56"/>
        <v>0</v>
      </c>
      <c r="I191" s="76" cm="1">
        <f t="array" ref="I191">_xlfn.LET(_xlpm.life,$F$175:$F$193,_xlpm.idx,$H$175:$H$193,_xlpm.weights,IFERROR(_xlpm.idx/_xlpm.life,0),IFERROR((H191/F191)/SUM(_xlpm.weights),0))</f>
        <v>0</v>
      </c>
      <c r="J191" s="38"/>
    </row>
    <row r="192" spans="1:12" x14ac:dyDescent="0.35">
      <c r="A192" s="110"/>
      <c r="B192" s="119" t="s">
        <v>2</v>
      </c>
      <c r="C192" s="120" t="s">
        <v>267</v>
      </c>
      <c r="D192" s="302">
        <f t="shared" si="52"/>
        <v>0</v>
      </c>
      <c r="E192" s="299">
        <f t="shared" si="53"/>
        <v>0</v>
      </c>
      <c r="F192" s="73">
        <f t="shared" si="54"/>
        <v>0</v>
      </c>
      <c r="G192" s="75">
        <f t="shared" si="55"/>
        <v>0</v>
      </c>
      <c r="H192" s="294">
        <f t="shared" si="56"/>
        <v>0</v>
      </c>
      <c r="I192" s="76" cm="1">
        <f t="array" ref="I192">_xlfn.LET(_xlpm.life,$F$175:$F$193,_xlpm.idx,$H$175:$H$193,_xlpm.weights,IFERROR(_xlpm.idx/_xlpm.life,0),IFERROR((H192/F192)/SUM(_xlpm.weights),0))</f>
        <v>0</v>
      </c>
      <c r="J192" s="38"/>
    </row>
    <row r="193" spans="1:12" ht="15" thickBot="1" x14ac:dyDescent="0.4">
      <c r="A193" s="110"/>
      <c r="B193" s="121" t="s">
        <v>2</v>
      </c>
      <c r="C193" s="122" t="s">
        <v>265</v>
      </c>
      <c r="D193" s="303">
        <f t="shared" si="52"/>
        <v>0</v>
      </c>
      <c r="E193" s="301">
        <f t="shared" si="53"/>
        <v>0</v>
      </c>
      <c r="F193" s="85">
        <f t="shared" si="54"/>
        <v>0</v>
      </c>
      <c r="G193" s="82">
        <f t="shared" si="55"/>
        <v>0</v>
      </c>
      <c r="H193" s="295">
        <f t="shared" si="56"/>
        <v>0</v>
      </c>
      <c r="I193" s="76" cm="1">
        <f t="array" ref="I193">_xlfn.LET(_xlpm.life,$F$175:$F$193,_xlpm.idx,$H$175:$H$193,_xlpm.weights,IFERROR(_xlpm.idx/_xlpm.life,0),IFERROR((H193/F193)/SUM(_xlpm.weights),0))</f>
        <v>0</v>
      </c>
      <c r="J193" s="124"/>
      <c r="K193" s="83"/>
      <c r="L193" s="83"/>
    </row>
    <row r="194" spans="1:12" ht="15" thickBot="1" x14ac:dyDescent="0.4">
      <c r="A194" s="110"/>
      <c r="B194" s="39" t="s">
        <v>542</v>
      </c>
      <c r="C194" s="40">
        <f>SUMPRODUCT(F175:F193,H175:H193)/SUM(H175:H193)</f>
        <v>23.80952380952381</v>
      </c>
      <c r="D194" s="41"/>
      <c r="E194" s="41"/>
      <c r="F194" s="41"/>
      <c r="G194" s="125"/>
      <c r="H194" s="126"/>
      <c r="I194" s="271">
        <f>SUM(I175:I193)</f>
        <v>1.0000000000000002</v>
      </c>
      <c r="J194" s="127"/>
    </row>
    <row r="195" spans="1:12" ht="15" thickBot="1" x14ac:dyDescent="0.4">
      <c r="A195" s="110"/>
      <c r="B195" s="136"/>
      <c r="C195" s="98"/>
      <c r="D195" s="137"/>
      <c r="E195" s="137"/>
      <c r="F195" s="137"/>
      <c r="G195" s="98"/>
      <c r="H195" s="98"/>
      <c r="I195" s="130"/>
      <c r="J195" s="131"/>
    </row>
    <row r="196" spans="1:12" ht="34.5" x14ac:dyDescent="0.35">
      <c r="A196" s="110"/>
      <c r="B196" s="132" t="s">
        <v>472</v>
      </c>
      <c r="C196" s="133" t="s">
        <v>262</v>
      </c>
      <c r="D196" s="134" t="str">
        <f t="shared" ref="D196:H196" si="57">D$64</f>
        <v>Standard lifetime</v>
      </c>
      <c r="E196" s="134" t="str">
        <f t="shared" si="57"/>
        <v>Standard lifetime reference</v>
      </c>
      <c r="F196" s="134" t="str">
        <f t="shared" si="57"/>
        <v>Corrected lifetime
(if needed)</v>
      </c>
      <c r="G196" s="134" t="str">
        <f t="shared" si="57"/>
        <v>Standard cost allocation index</v>
      </c>
      <c r="H196" s="134" t="str">
        <f t="shared" si="57"/>
        <v>Corrected cost allocation index</v>
      </c>
      <c r="I196" s="134" t="str">
        <f>I$64</f>
        <v>Annual %-cost allocation</v>
      </c>
      <c r="J196" s="135"/>
    </row>
    <row r="197" spans="1:12" x14ac:dyDescent="0.35">
      <c r="A197" s="110"/>
      <c r="B197" s="115" t="s">
        <v>298</v>
      </c>
      <c r="C197" s="116" t="s">
        <v>267</v>
      </c>
      <c r="D197" s="302">
        <f t="shared" ref="D197:D215" si="58">IF(B197="N/A",0,IF(C197=$A$645,(VLOOKUP(B197,$C$554:$D$639,2,)),0))</f>
        <v>35</v>
      </c>
      <c r="E197" s="299" t="str">
        <f t="shared" ref="E197:E215" si="59">IF(D197&gt;0,(VLOOKUP(B197,$C$554:$F$639,4,)),0)</f>
        <v>BPC Estimate</v>
      </c>
      <c r="F197" s="73">
        <f t="shared" ref="F197:F215" si="60">D197</f>
        <v>35</v>
      </c>
      <c r="G197" s="75">
        <f t="shared" ref="G197:G215" si="61">IF(F197&gt;0,100,0)</f>
        <v>100</v>
      </c>
      <c r="H197" s="294">
        <f>G197</f>
        <v>100</v>
      </c>
      <c r="I197" s="76" cm="1">
        <f t="array" ref="I197">_xlfn.LET(_xlpm.life,$F$197:$F$215,_xlpm.idx,$H$197:$H$215,_xlpm.weights,IFERROR(_xlpm.idx/_xlpm.life,0),IFERROR((H197/F197)/SUM(_xlpm.weights),0))</f>
        <v>5.5248618784530391E-2</v>
      </c>
      <c r="J197" s="118"/>
    </row>
    <row r="198" spans="1:12" x14ac:dyDescent="0.35">
      <c r="A198" s="110"/>
      <c r="B198" s="119" t="s">
        <v>268</v>
      </c>
      <c r="C198" s="120" t="s">
        <v>267</v>
      </c>
      <c r="D198" s="302">
        <f t="shared" si="58"/>
        <v>30</v>
      </c>
      <c r="E198" s="299" t="str">
        <f t="shared" si="59"/>
        <v>BPC Estimate</v>
      </c>
      <c r="F198" s="73">
        <f t="shared" si="60"/>
        <v>30</v>
      </c>
      <c r="G198" s="75">
        <f t="shared" si="61"/>
        <v>100</v>
      </c>
      <c r="H198" s="294">
        <f t="shared" ref="H198" si="62">G198</f>
        <v>100</v>
      </c>
      <c r="I198" s="76" cm="1">
        <f t="array" ref="I198">_xlfn.LET(_xlpm.life,$F$197:$F$215,_xlpm.idx,$H$197:$H$215,_xlpm.weights,IFERROR(_xlpm.idx/_xlpm.life,0),IFERROR((H198/F198)/SUM(_xlpm.weights),0))</f>
        <v>6.4456721915285467E-2</v>
      </c>
      <c r="J198" s="38"/>
    </row>
    <row r="199" spans="1:12" x14ac:dyDescent="0.35">
      <c r="A199" s="110"/>
      <c r="B199" s="119" t="s">
        <v>269</v>
      </c>
      <c r="C199" s="120" t="s">
        <v>267</v>
      </c>
      <c r="D199" s="302">
        <f t="shared" si="58"/>
        <v>50</v>
      </c>
      <c r="E199" s="299" t="str">
        <f t="shared" si="59"/>
        <v>BPC Estimate</v>
      </c>
      <c r="F199" s="73">
        <f t="shared" si="60"/>
        <v>50</v>
      </c>
      <c r="G199" s="75">
        <f t="shared" si="61"/>
        <v>100</v>
      </c>
      <c r="H199" s="294">
        <v>50</v>
      </c>
      <c r="I199" s="76" cm="1">
        <f t="array" ref="I199">_xlfn.LET(_xlpm.life,$F$197:$F$215,_xlpm.idx,$H$197:$H$215,_xlpm.weights,IFERROR(_xlpm.idx/_xlpm.life,0),IFERROR((H199/F199)/SUM(_xlpm.weights),0))</f>
        <v>1.9337016574585638E-2</v>
      </c>
      <c r="J199" s="38"/>
    </row>
    <row r="200" spans="1:12" x14ac:dyDescent="0.35">
      <c r="A200" s="31"/>
      <c r="B200" s="119" t="s">
        <v>270</v>
      </c>
      <c r="C200" s="120" t="s">
        <v>267</v>
      </c>
      <c r="D200" s="302">
        <f t="shared" si="58"/>
        <v>15</v>
      </c>
      <c r="E200" s="299" t="str">
        <f t="shared" si="59"/>
        <v>BPC Estimate</v>
      </c>
      <c r="F200" s="73">
        <f t="shared" si="60"/>
        <v>15</v>
      </c>
      <c r="G200" s="75">
        <f t="shared" si="61"/>
        <v>100</v>
      </c>
      <c r="H200" s="294">
        <f t="shared" ref="H200:H215" si="63">G200</f>
        <v>100</v>
      </c>
      <c r="I200" s="76" cm="1">
        <f t="array" ref="I200">_xlfn.LET(_xlpm.life,$F$197:$F$215,_xlpm.idx,$H$197:$H$215,_xlpm.weights,IFERROR(_xlpm.idx/_xlpm.life,0),IFERROR((H200/F200)/SUM(_xlpm.weights),0))</f>
        <v>0.12891344383057093</v>
      </c>
      <c r="J200" s="38"/>
    </row>
    <row r="201" spans="1:12" x14ac:dyDescent="0.35">
      <c r="A201" s="110"/>
      <c r="B201" s="119" t="s">
        <v>271</v>
      </c>
      <c r="C201" s="120" t="s">
        <v>267</v>
      </c>
      <c r="D201" s="302">
        <f t="shared" si="58"/>
        <v>15</v>
      </c>
      <c r="E201" s="299" t="str">
        <f t="shared" si="59"/>
        <v>BPC Estimate</v>
      </c>
      <c r="F201" s="73">
        <f t="shared" si="60"/>
        <v>15</v>
      </c>
      <c r="G201" s="75">
        <f t="shared" si="61"/>
        <v>100</v>
      </c>
      <c r="H201" s="294">
        <f t="shared" si="63"/>
        <v>100</v>
      </c>
      <c r="I201" s="76" cm="1">
        <f t="array" ref="I201">_xlfn.LET(_xlpm.life,$F$197:$F$215,_xlpm.idx,$H$197:$H$215,_xlpm.weights,IFERROR(_xlpm.idx/_xlpm.life,0),IFERROR((H201/F201)/SUM(_xlpm.weights),0))</f>
        <v>0.12891344383057093</v>
      </c>
      <c r="J201" s="38"/>
    </row>
    <row r="202" spans="1:12" x14ac:dyDescent="0.35">
      <c r="A202" s="110"/>
      <c r="B202" s="119" t="s">
        <v>272</v>
      </c>
      <c r="C202" s="120" t="s">
        <v>267</v>
      </c>
      <c r="D202" s="302">
        <f t="shared" si="58"/>
        <v>30</v>
      </c>
      <c r="E202" s="299" t="str">
        <f t="shared" si="59"/>
        <v>BPC Estimate</v>
      </c>
      <c r="F202" s="73">
        <f t="shared" si="60"/>
        <v>30</v>
      </c>
      <c r="G202" s="75">
        <f t="shared" si="61"/>
        <v>100</v>
      </c>
      <c r="H202" s="294">
        <f t="shared" si="63"/>
        <v>100</v>
      </c>
      <c r="I202" s="76" cm="1">
        <f t="array" ref="I202">_xlfn.LET(_xlpm.life,$F$197:$F$215,_xlpm.idx,$H$197:$H$215,_xlpm.weights,IFERROR(_xlpm.idx/_xlpm.life,0),IFERROR((H202/F202)/SUM(_xlpm.weights),0))</f>
        <v>6.4456721915285467E-2</v>
      </c>
      <c r="J202" s="38"/>
    </row>
    <row r="203" spans="1:12" x14ac:dyDescent="0.35">
      <c r="A203" s="110"/>
      <c r="B203" s="119" t="s">
        <v>273</v>
      </c>
      <c r="C203" s="120" t="s">
        <v>267</v>
      </c>
      <c r="D203" s="302">
        <f t="shared" si="58"/>
        <v>15</v>
      </c>
      <c r="E203" s="299" t="str">
        <f t="shared" si="59"/>
        <v>BPC Estimate</v>
      </c>
      <c r="F203" s="73">
        <f t="shared" si="60"/>
        <v>15</v>
      </c>
      <c r="G203" s="75">
        <f t="shared" si="61"/>
        <v>100</v>
      </c>
      <c r="H203" s="294">
        <f t="shared" si="63"/>
        <v>100</v>
      </c>
      <c r="I203" s="76" cm="1">
        <f t="array" ref="I203">_xlfn.LET(_xlpm.life,$F$197:$F$215,_xlpm.idx,$H$197:$H$215,_xlpm.weights,IFERROR(_xlpm.idx/_xlpm.life,0),IFERROR((H203/F203)/SUM(_xlpm.weights),0))</f>
        <v>0.12891344383057093</v>
      </c>
      <c r="J203" s="38"/>
    </row>
    <row r="204" spans="1:12" x14ac:dyDescent="0.35">
      <c r="A204" s="110"/>
      <c r="B204" s="119" t="s">
        <v>274</v>
      </c>
      <c r="C204" s="120" t="s">
        <v>267</v>
      </c>
      <c r="D204" s="302">
        <f t="shared" si="58"/>
        <v>15</v>
      </c>
      <c r="E204" s="299" t="str">
        <f t="shared" si="59"/>
        <v>BPC Estimate</v>
      </c>
      <c r="F204" s="73">
        <f t="shared" si="60"/>
        <v>15</v>
      </c>
      <c r="G204" s="75">
        <f t="shared" si="61"/>
        <v>100</v>
      </c>
      <c r="H204" s="294">
        <f t="shared" si="63"/>
        <v>100</v>
      </c>
      <c r="I204" s="76" cm="1">
        <f t="array" ref="I204">_xlfn.LET(_xlpm.life,$F$197:$F$215,_xlpm.idx,$H$197:$H$215,_xlpm.weights,IFERROR(_xlpm.idx/_xlpm.life,0),IFERROR((H204/F204)/SUM(_xlpm.weights),0))</f>
        <v>0.12891344383057093</v>
      </c>
      <c r="J204" s="38"/>
    </row>
    <row r="205" spans="1:12" x14ac:dyDescent="0.35">
      <c r="A205" s="110"/>
      <c r="B205" s="119" t="s">
        <v>275</v>
      </c>
      <c r="C205" s="120" t="s">
        <v>267</v>
      </c>
      <c r="D205" s="302">
        <f t="shared" si="58"/>
        <v>15</v>
      </c>
      <c r="E205" s="299" t="str">
        <f t="shared" si="59"/>
        <v>BPC Estimate</v>
      </c>
      <c r="F205" s="73">
        <f t="shared" si="60"/>
        <v>15</v>
      </c>
      <c r="G205" s="75">
        <f t="shared" si="61"/>
        <v>100</v>
      </c>
      <c r="H205" s="294">
        <f t="shared" si="63"/>
        <v>100</v>
      </c>
      <c r="I205" s="76" cm="1">
        <f t="array" ref="I205">_xlfn.LET(_xlpm.life,$F$197:$F$215,_xlpm.idx,$H$197:$H$215,_xlpm.weights,IFERROR(_xlpm.idx/_xlpm.life,0),IFERROR((H205/F205)/SUM(_xlpm.weights),0))</f>
        <v>0.12891344383057093</v>
      </c>
      <c r="J205" s="38"/>
    </row>
    <row r="206" spans="1:12" x14ac:dyDescent="0.35">
      <c r="A206" s="110"/>
      <c r="B206" s="119" t="s">
        <v>276</v>
      </c>
      <c r="C206" s="120" t="s">
        <v>267</v>
      </c>
      <c r="D206" s="302">
        <f t="shared" si="58"/>
        <v>20</v>
      </c>
      <c r="E206" s="299" t="str">
        <f t="shared" si="59"/>
        <v>BPC Estimate</v>
      </c>
      <c r="F206" s="73">
        <f t="shared" si="60"/>
        <v>20</v>
      </c>
      <c r="G206" s="75">
        <f t="shared" si="61"/>
        <v>100</v>
      </c>
      <c r="H206" s="294">
        <f t="shared" si="63"/>
        <v>100</v>
      </c>
      <c r="I206" s="76" cm="1">
        <f t="array" ref="I206">_xlfn.LET(_xlpm.life,$F$197:$F$215,_xlpm.idx,$H$197:$H$215,_xlpm.weights,IFERROR(_xlpm.idx/_xlpm.life,0),IFERROR((H206/F206)/SUM(_xlpm.weights),0))</f>
        <v>9.6685082872928194E-2</v>
      </c>
      <c r="J206" s="38"/>
    </row>
    <row r="207" spans="1:12" x14ac:dyDescent="0.35">
      <c r="A207" s="110"/>
      <c r="B207" s="119" t="s">
        <v>266</v>
      </c>
      <c r="C207" s="120" t="s">
        <v>267</v>
      </c>
      <c r="D207" s="302">
        <f t="shared" si="58"/>
        <v>35</v>
      </c>
      <c r="E207" s="299" t="str">
        <f t="shared" si="59"/>
        <v>BPC Estimate</v>
      </c>
      <c r="F207" s="73">
        <f t="shared" si="60"/>
        <v>35</v>
      </c>
      <c r="G207" s="75">
        <f t="shared" si="61"/>
        <v>100</v>
      </c>
      <c r="H207" s="294">
        <f t="shared" si="63"/>
        <v>100</v>
      </c>
      <c r="I207" s="76" cm="1">
        <f t="array" ref="I207">_xlfn.LET(_xlpm.life,$F$197:$F$215,_xlpm.idx,$H$197:$H$215,_xlpm.weights,IFERROR(_xlpm.idx/_xlpm.life,0),IFERROR((H207/F207)/SUM(_xlpm.weights),0))</f>
        <v>5.5248618784530391E-2</v>
      </c>
      <c r="J207" s="38"/>
    </row>
    <row r="208" spans="1:12" x14ac:dyDescent="0.35">
      <c r="A208" s="110"/>
      <c r="B208" s="119" t="s">
        <v>2</v>
      </c>
      <c r="C208" s="120" t="s">
        <v>267</v>
      </c>
      <c r="D208" s="302">
        <f t="shared" si="58"/>
        <v>0</v>
      </c>
      <c r="E208" s="299">
        <f t="shared" si="59"/>
        <v>0</v>
      </c>
      <c r="F208" s="73">
        <f t="shared" si="60"/>
        <v>0</v>
      </c>
      <c r="G208" s="75">
        <f t="shared" si="61"/>
        <v>0</v>
      </c>
      <c r="H208" s="294">
        <f t="shared" si="63"/>
        <v>0</v>
      </c>
      <c r="I208" s="76" cm="1">
        <f t="array" ref="I208">_xlfn.LET(_xlpm.life,$F$197:$F$215,_xlpm.idx,$H$197:$H$215,_xlpm.weights,IFERROR(_xlpm.idx/_xlpm.life,0),IFERROR((H208/F208)/SUM(_xlpm.weights),0))</f>
        <v>0</v>
      </c>
      <c r="J208" s="38"/>
    </row>
    <row r="209" spans="1:12" x14ac:dyDescent="0.35">
      <c r="A209" s="110"/>
      <c r="B209" s="119" t="s">
        <v>2</v>
      </c>
      <c r="C209" s="120" t="s">
        <v>267</v>
      </c>
      <c r="D209" s="302">
        <f t="shared" si="58"/>
        <v>0</v>
      </c>
      <c r="E209" s="299">
        <f t="shared" si="59"/>
        <v>0</v>
      </c>
      <c r="F209" s="73">
        <f t="shared" si="60"/>
        <v>0</v>
      </c>
      <c r="G209" s="75">
        <f t="shared" si="61"/>
        <v>0</v>
      </c>
      <c r="H209" s="294">
        <f t="shared" si="63"/>
        <v>0</v>
      </c>
      <c r="I209" s="76" cm="1">
        <f t="array" ref="I209">_xlfn.LET(_xlpm.life,$F$197:$F$215,_xlpm.idx,$H$197:$H$215,_xlpm.weights,IFERROR(_xlpm.idx/_xlpm.life,0),IFERROR((H209/F209)/SUM(_xlpm.weights),0))</f>
        <v>0</v>
      </c>
      <c r="J209" s="38"/>
    </row>
    <row r="210" spans="1:12" x14ac:dyDescent="0.35">
      <c r="A210" s="110"/>
      <c r="B210" s="119" t="s">
        <v>2</v>
      </c>
      <c r="C210" s="120" t="s">
        <v>267</v>
      </c>
      <c r="D210" s="302">
        <f t="shared" si="58"/>
        <v>0</v>
      </c>
      <c r="E210" s="299">
        <f t="shared" si="59"/>
        <v>0</v>
      </c>
      <c r="F210" s="73">
        <f t="shared" si="60"/>
        <v>0</v>
      </c>
      <c r="G210" s="75">
        <f t="shared" si="61"/>
        <v>0</v>
      </c>
      <c r="H210" s="294">
        <f t="shared" si="63"/>
        <v>0</v>
      </c>
      <c r="I210" s="76" cm="1">
        <f t="array" ref="I210">_xlfn.LET(_xlpm.life,$F$197:$F$215,_xlpm.idx,$H$197:$H$215,_xlpm.weights,IFERROR(_xlpm.idx/_xlpm.life,0),IFERROR((H210/F210)/SUM(_xlpm.weights),0))</f>
        <v>0</v>
      </c>
      <c r="J210" s="38"/>
    </row>
    <row r="211" spans="1:12" x14ac:dyDescent="0.35">
      <c r="A211" s="110"/>
      <c r="B211" s="119" t="s">
        <v>2</v>
      </c>
      <c r="C211" s="120" t="s">
        <v>267</v>
      </c>
      <c r="D211" s="302">
        <f t="shared" si="58"/>
        <v>0</v>
      </c>
      <c r="E211" s="299">
        <f t="shared" si="59"/>
        <v>0</v>
      </c>
      <c r="F211" s="73">
        <f t="shared" si="60"/>
        <v>0</v>
      </c>
      <c r="G211" s="75">
        <f t="shared" si="61"/>
        <v>0</v>
      </c>
      <c r="H211" s="294">
        <f t="shared" si="63"/>
        <v>0</v>
      </c>
      <c r="I211" s="76" cm="1">
        <f t="array" ref="I211">_xlfn.LET(_xlpm.life,$F$197:$F$215,_xlpm.idx,$H$197:$H$215,_xlpm.weights,IFERROR(_xlpm.idx/_xlpm.life,0),IFERROR((H211/F211)/SUM(_xlpm.weights),0))</f>
        <v>0</v>
      </c>
      <c r="J211" s="38"/>
      <c r="K211" s="83"/>
      <c r="L211" s="83"/>
    </row>
    <row r="212" spans="1:12" x14ac:dyDescent="0.35">
      <c r="A212" s="110"/>
      <c r="B212" s="119" t="s">
        <v>2</v>
      </c>
      <c r="C212" s="120" t="s">
        <v>267</v>
      </c>
      <c r="D212" s="302">
        <f t="shared" si="58"/>
        <v>0</v>
      </c>
      <c r="E212" s="299">
        <f t="shared" si="59"/>
        <v>0</v>
      </c>
      <c r="F212" s="73">
        <f t="shared" si="60"/>
        <v>0</v>
      </c>
      <c r="G212" s="75">
        <f t="shared" si="61"/>
        <v>0</v>
      </c>
      <c r="H212" s="294">
        <f t="shared" si="63"/>
        <v>0</v>
      </c>
      <c r="I212" s="76" cm="1">
        <f t="array" ref="I212">_xlfn.LET(_xlpm.life,$F$197:$F$215,_xlpm.idx,$H$197:$H$215,_xlpm.weights,IFERROR(_xlpm.idx/_xlpm.life,0),IFERROR((H212/F212)/SUM(_xlpm.weights),0))</f>
        <v>0</v>
      </c>
      <c r="J212" s="38"/>
    </row>
    <row r="213" spans="1:12" x14ac:dyDescent="0.35">
      <c r="A213" s="110"/>
      <c r="B213" s="119" t="s">
        <v>2</v>
      </c>
      <c r="C213" s="120" t="s">
        <v>267</v>
      </c>
      <c r="D213" s="302">
        <f t="shared" si="58"/>
        <v>0</v>
      </c>
      <c r="E213" s="299">
        <f t="shared" si="59"/>
        <v>0</v>
      </c>
      <c r="F213" s="73">
        <f t="shared" si="60"/>
        <v>0</v>
      </c>
      <c r="G213" s="75">
        <f t="shared" si="61"/>
        <v>0</v>
      </c>
      <c r="H213" s="294">
        <f t="shared" si="63"/>
        <v>0</v>
      </c>
      <c r="I213" s="76" cm="1">
        <f t="array" ref="I213">_xlfn.LET(_xlpm.life,$F$197:$F$215,_xlpm.idx,$H$197:$H$215,_xlpm.weights,IFERROR(_xlpm.idx/_xlpm.life,0),IFERROR((H213/F213)/SUM(_xlpm.weights),0))</f>
        <v>0</v>
      </c>
      <c r="J213" s="38"/>
    </row>
    <row r="214" spans="1:12" x14ac:dyDescent="0.35">
      <c r="A214" s="110"/>
      <c r="B214" s="119" t="s">
        <v>2</v>
      </c>
      <c r="C214" s="120" t="s">
        <v>267</v>
      </c>
      <c r="D214" s="302">
        <f t="shared" si="58"/>
        <v>0</v>
      </c>
      <c r="E214" s="299">
        <f t="shared" si="59"/>
        <v>0</v>
      </c>
      <c r="F214" s="73">
        <f t="shared" si="60"/>
        <v>0</v>
      </c>
      <c r="G214" s="75">
        <f t="shared" si="61"/>
        <v>0</v>
      </c>
      <c r="H214" s="294">
        <f t="shared" si="63"/>
        <v>0</v>
      </c>
      <c r="I214" s="76" cm="1">
        <f t="array" ref="I214">_xlfn.LET(_xlpm.life,$F$197:$F$215,_xlpm.idx,$H$197:$H$215,_xlpm.weights,IFERROR(_xlpm.idx/_xlpm.life,0),IFERROR((H214/F214)/SUM(_xlpm.weights),0))</f>
        <v>0</v>
      </c>
      <c r="J214" s="38"/>
    </row>
    <row r="215" spans="1:12" ht="15" thickBot="1" x14ac:dyDescent="0.4">
      <c r="A215" s="110"/>
      <c r="B215" s="121" t="s">
        <v>2</v>
      </c>
      <c r="C215" s="122" t="s">
        <v>265</v>
      </c>
      <c r="D215" s="303">
        <f t="shared" si="58"/>
        <v>0</v>
      </c>
      <c r="E215" s="301">
        <f t="shared" si="59"/>
        <v>0</v>
      </c>
      <c r="F215" s="85">
        <f t="shared" si="60"/>
        <v>0</v>
      </c>
      <c r="G215" s="82">
        <f t="shared" si="61"/>
        <v>0</v>
      </c>
      <c r="H215" s="295">
        <f t="shared" si="63"/>
        <v>0</v>
      </c>
      <c r="I215" s="76" cm="1">
        <f t="array" ref="I215">_xlfn.LET(_xlpm.life,$F$197:$F$215,_xlpm.idx,$H$197:$H$215,_xlpm.weights,IFERROR(_xlpm.idx/_xlpm.life,0),IFERROR((H215/F215)/SUM(_xlpm.weights),0))</f>
        <v>0</v>
      </c>
      <c r="J215" s="124"/>
      <c r="K215" s="83"/>
      <c r="L215" s="83"/>
    </row>
    <row r="216" spans="1:12" ht="15" thickBot="1" x14ac:dyDescent="0.4">
      <c r="A216" s="110"/>
      <c r="B216" s="39" t="s">
        <v>543</v>
      </c>
      <c r="C216" s="40">
        <f>SUMPRODUCT(F197:F215,H197:H215)/SUM(H197:H215)</f>
        <v>23.80952380952381</v>
      </c>
      <c r="D216" s="41"/>
      <c r="E216" s="41"/>
      <c r="F216" s="41"/>
      <c r="G216" s="125"/>
      <c r="H216" s="126"/>
      <c r="I216" s="271">
        <f>SUM(I197:I215)</f>
        <v>1.0000000000000002</v>
      </c>
      <c r="J216" s="127"/>
    </row>
    <row r="217" spans="1:12" ht="15" thickBot="1" x14ac:dyDescent="0.4">
      <c r="A217" s="110"/>
      <c r="B217" s="136"/>
      <c r="C217" s="98"/>
      <c r="D217" s="137"/>
      <c r="E217" s="137"/>
      <c r="F217" s="137"/>
      <c r="G217" s="98"/>
      <c r="H217" s="98"/>
      <c r="I217" s="130"/>
      <c r="J217" s="131"/>
    </row>
    <row r="218" spans="1:12" ht="34.5" x14ac:dyDescent="0.35">
      <c r="A218" s="110"/>
      <c r="B218" s="132" t="s">
        <v>544</v>
      </c>
      <c r="C218" s="133" t="s">
        <v>262</v>
      </c>
      <c r="D218" s="134" t="str">
        <f t="shared" ref="D218:H218" si="64">D$64</f>
        <v>Standard lifetime</v>
      </c>
      <c r="E218" s="134" t="str">
        <f t="shared" si="64"/>
        <v>Standard lifetime reference</v>
      </c>
      <c r="F218" s="134" t="str">
        <f t="shared" si="64"/>
        <v>Corrected lifetime
(if needed)</v>
      </c>
      <c r="G218" s="134" t="str">
        <f t="shared" si="64"/>
        <v>Standard cost allocation index</v>
      </c>
      <c r="H218" s="134" t="str">
        <f t="shared" si="64"/>
        <v>Corrected cost allocation index</v>
      </c>
      <c r="I218" s="134" t="str">
        <f>I$64</f>
        <v>Annual %-cost allocation</v>
      </c>
      <c r="J218" s="135"/>
    </row>
    <row r="219" spans="1:12" x14ac:dyDescent="0.35">
      <c r="A219" s="110"/>
      <c r="B219" s="115" t="s">
        <v>264</v>
      </c>
      <c r="C219" s="116" t="s">
        <v>267</v>
      </c>
      <c r="D219" s="302">
        <f t="shared" ref="D219:D237" si="65">IF(B219="N/A",0,IF(C219=$A$645,(VLOOKUP(B219,$C$554:$D$639,2,)),0))</f>
        <v>0</v>
      </c>
      <c r="E219" s="299">
        <f t="shared" ref="E219:E237" si="66">IF(D219&gt;0,(VLOOKUP(B219,$C$554:$F$639,4,)),0)</f>
        <v>0</v>
      </c>
      <c r="F219" s="73">
        <f t="shared" ref="F219:F237" si="67">D219</f>
        <v>0</v>
      </c>
      <c r="G219" s="75">
        <f t="shared" ref="G219:G237" si="68">IF(F219&gt;0,100,0)</f>
        <v>0</v>
      </c>
      <c r="H219" s="294">
        <f t="shared" ref="H219:H220" si="69">G219</f>
        <v>0</v>
      </c>
      <c r="I219" s="76" cm="1">
        <f t="array" ref="I219">_xlfn.LET(_xlpm.life,$F$219:$F$237,_xlpm.idx,$H$219:$H$237,_xlpm.weights,IFERROR(_xlpm.idx/_xlpm.life,0),IFERROR((H219/F219)/SUM(_xlpm.weights),0))</f>
        <v>0</v>
      </c>
      <c r="J219" s="118"/>
    </row>
    <row r="220" spans="1:12" x14ac:dyDescent="0.35">
      <c r="A220" s="110"/>
      <c r="B220" s="119" t="s">
        <v>333</v>
      </c>
      <c r="C220" s="120" t="s">
        <v>267</v>
      </c>
      <c r="D220" s="302">
        <f t="shared" si="65"/>
        <v>30</v>
      </c>
      <c r="E220" s="299" t="str">
        <f t="shared" si="66"/>
        <v>Energy Technology Catalogue</v>
      </c>
      <c r="F220" s="73">
        <f t="shared" si="67"/>
        <v>30</v>
      </c>
      <c r="G220" s="75">
        <f t="shared" si="68"/>
        <v>100</v>
      </c>
      <c r="H220" s="294">
        <f t="shared" si="69"/>
        <v>100</v>
      </c>
      <c r="I220" s="76" cm="1">
        <f t="array" ref="I220">_xlfn.LET(_xlpm.life,$F$219:$F$237,_xlpm.idx,$H$219:$H$237,_xlpm.weights,IFERROR(_xlpm.idx/_xlpm.life,0),IFERROR((H220/F220)/SUM(_xlpm.weights),0))</f>
        <v>5.5511498810467887E-2</v>
      </c>
      <c r="J220" s="38"/>
    </row>
    <row r="221" spans="1:12" x14ac:dyDescent="0.35">
      <c r="A221" s="110"/>
      <c r="B221" s="119" t="s">
        <v>298</v>
      </c>
      <c r="C221" s="120" t="s">
        <v>267</v>
      </c>
      <c r="D221" s="302">
        <f t="shared" si="65"/>
        <v>35</v>
      </c>
      <c r="E221" s="299" t="str">
        <f t="shared" si="66"/>
        <v>BPC Estimate</v>
      </c>
      <c r="F221" s="73">
        <f t="shared" si="67"/>
        <v>35</v>
      </c>
      <c r="G221" s="75">
        <f t="shared" si="68"/>
        <v>100</v>
      </c>
      <c r="H221" s="294">
        <f>G221</f>
        <v>100</v>
      </c>
      <c r="I221" s="76" cm="1">
        <f t="array" ref="I221">_xlfn.LET(_xlpm.life,$F$219:$F$237,_xlpm.idx,$H$219:$H$237,_xlpm.weights,IFERROR(_xlpm.idx/_xlpm.life,0),IFERROR((H221/F221)/SUM(_xlpm.weights),0))</f>
        <v>4.7581284694686761E-2</v>
      </c>
      <c r="J221" s="38"/>
    </row>
    <row r="222" spans="1:12" x14ac:dyDescent="0.35">
      <c r="A222" s="31"/>
      <c r="B222" s="119" t="s">
        <v>266</v>
      </c>
      <c r="C222" s="120" t="s">
        <v>267</v>
      </c>
      <c r="D222" s="302">
        <f t="shared" si="65"/>
        <v>35</v>
      </c>
      <c r="E222" s="299" t="str">
        <f t="shared" si="66"/>
        <v>BPC Estimate</v>
      </c>
      <c r="F222" s="73">
        <f t="shared" si="67"/>
        <v>35</v>
      </c>
      <c r="G222" s="75">
        <f t="shared" si="68"/>
        <v>100</v>
      </c>
      <c r="H222" s="294">
        <f t="shared" ref="H222:H225" si="70">G222</f>
        <v>100</v>
      </c>
      <c r="I222" s="76" cm="1">
        <f t="array" ref="I222">_xlfn.LET(_xlpm.life,$F$219:$F$237,_xlpm.idx,$H$219:$H$237,_xlpm.weights,IFERROR(_xlpm.idx/_xlpm.life,0),IFERROR((H222/F222)/SUM(_xlpm.weights),0))</f>
        <v>4.7581284694686761E-2</v>
      </c>
      <c r="J222" s="38"/>
    </row>
    <row r="223" spans="1:12" x14ac:dyDescent="0.35">
      <c r="A223" s="110"/>
      <c r="B223" s="119" t="s">
        <v>334</v>
      </c>
      <c r="C223" s="120" t="s">
        <v>267</v>
      </c>
      <c r="D223" s="302">
        <f t="shared" si="65"/>
        <v>25</v>
      </c>
      <c r="E223" s="299" t="str">
        <f t="shared" si="66"/>
        <v>BPC Estimate</v>
      </c>
      <c r="F223" s="73">
        <f t="shared" si="67"/>
        <v>25</v>
      </c>
      <c r="G223" s="75">
        <f t="shared" si="68"/>
        <v>100</v>
      </c>
      <c r="H223" s="294">
        <f t="shared" si="70"/>
        <v>100</v>
      </c>
      <c r="I223" s="76" cm="1">
        <f t="array" ref="I223">_xlfn.LET(_xlpm.life,$F$219:$F$237,_xlpm.idx,$H$219:$H$237,_xlpm.weights,IFERROR(_xlpm.idx/_xlpm.life,0),IFERROR((H223/F223)/SUM(_xlpm.weights),0))</f>
        <v>6.6613798572561458E-2</v>
      </c>
      <c r="J223" s="38"/>
    </row>
    <row r="224" spans="1:12" x14ac:dyDescent="0.35">
      <c r="A224" s="110"/>
      <c r="B224" s="119" t="s">
        <v>336</v>
      </c>
      <c r="C224" s="120" t="s">
        <v>267</v>
      </c>
      <c r="D224" s="302">
        <f t="shared" si="65"/>
        <v>50</v>
      </c>
      <c r="E224" s="299" t="str">
        <f t="shared" si="66"/>
        <v>Like DH-pipes</v>
      </c>
      <c r="F224" s="73">
        <f t="shared" si="67"/>
        <v>50</v>
      </c>
      <c r="G224" s="75">
        <f t="shared" si="68"/>
        <v>100</v>
      </c>
      <c r="H224" s="294">
        <v>50</v>
      </c>
      <c r="I224" s="76" cm="1">
        <f t="array" ref="I224">_xlfn.LET(_xlpm.life,$F$219:$F$237,_xlpm.idx,$H$219:$H$237,_xlpm.weights,IFERROR(_xlpm.idx/_xlpm.life,0),IFERROR((H224/F224)/SUM(_xlpm.weights),0))</f>
        <v>1.6653449643140365E-2</v>
      </c>
      <c r="J224" s="38"/>
    </row>
    <row r="225" spans="1:12" x14ac:dyDescent="0.35">
      <c r="A225" s="110"/>
      <c r="B225" s="119" t="s">
        <v>268</v>
      </c>
      <c r="C225" s="120" t="s">
        <v>267</v>
      </c>
      <c r="D225" s="302">
        <f t="shared" si="65"/>
        <v>30</v>
      </c>
      <c r="E225" s="299" t="str">
        <f t="shared" si="66"/>
        <v>BPC Estimate</v>
      </c>
      <c r="F225" s="73">
        <f t="shared" si="67"/>
        <v>30</v>
      </c>
      <c r="G225" s="75">
        <f t="shared" si="68"/>
        <v>100</v>
      </c>
      <c r="H225" s="294">
        <f t="shared" si="70"/>
        <v>100</v>
      </c>
      <c r="I225" s="76" cm="1">
        <f t="array" ref="I225">_xlfn.LET(_xlpm.life,$F$219:$F$237,_xlpm.idx,$H$219:$H$237,_xlpm.weights,IFERROR(_xlpm.idx/_xlpm.life,0),IFERROR((H225/F225)/SUM(_xlpm.weights),0))</f>
        <v>5.5511498810467887E-2</v>
      </c>
      <c r="J225" s="38"/>
    </row>
    <row r="226" spans="1:12" x14ac:dyDescent="0.35">
      <c r="A226" s="110"/>
      <c r="B226" s="119" t="s">
        <v>269</v>
      </c>
      <c r="C226" s="120" t="s">
        <v>267</v>
      </c>
      <c r="D226" s="302">
        <f t="shared" si="65"/>
        <v>50</v>
      </c>
      <c r="E226" s="299" t="str">
        <f t="shared" si="66"/>
        <v>BPC Estimate</v>
      </c>
      <c r="F226" s="73">
        <f t="shared" si="67"/>
        <v>50</v>
      </c>
      <c r="G226" s="75">
        <f t="shared" si="68"/>
        <v>100</v>
      </c>
      <c r="H226" s="294">
        <v>50</v>
      </c>
      <c r="I226" s="76" cm="1">
        <f t="array" ref="I226">_xlfn.LET(_xlpm.life,$F$219:$F$237,_xlpm.idx,$H$219:$H$237,_xlpm.weights,IFERROR(_xlpm.idx/_xlpm.life,0),IFERROR((H226/F226)/SUM(_xlpm.weights),0))</f>
        <v>1.6653449643140365E-2</v>
      </c>
      <c r="J226" s="38"/>
    </row>
    <row r="227" spans="1:12" x14ac:dyDescent="0.35">
      <c r="A227" s="110"/>
      <c r="B227" s="119" t="s">
        <v>270</v>
      </c>
      <c r="C227" s="120" t="s">
        <v>267</v>
      </c>
      <c r="D227" s="302">
        <f t="shared" si="65"/>
        <v>15</v>
      </c>
      <c r="E227" s="299" t="str">
        <f t="shared" si="66"/>
        <v>BPC Estimate</v>
      </c>
      <c r="F227" s="73">
        <f t="shared" si="67"/>
        <v>15</v>
      </c>
      <c r="G227" s="75">
        <f t="shared" si="68"/>
        <v>100</v>
      </c>
      <c r="H227" s="294">
        <f t="shared" ref="H227:H237" si="71">G227</f>
        <v>100</v>
      </c>
      <c r="I227" s="76" cm="1">
        <f t="array" ref="I227">_xlfn.LET(_xlpm.life,$F$219:$F$237,_xlpm.idx,$H$219:$H$237,_xlpm.weights,IFERROR(_xlpm.idx/_xlpm.life,0),IFERROR((H227/F227)/SUM(_xlpm.weights),0))</f>
        <v>0.11102299762093577</v>
      </c>
      <c r="J227" s="38"/>
    </row>
    <row r="228" spans="1:12" x14ac:dyDescent="0.35">
      <c r="A228" s="110"/>
      <c r="B228" s="119" t="s">
        <v>271</v>
      </c>
      <c r="C228" s="120" t="s">
        <v>267</v>
      </c>
      <c r="D228" s="302">
        <f t="shared" si="65"/>
        <v>15</v>
      </c>
      <c r="E228" s="299" t="str">
        <f t="shared" si="66"/>
        <v>BPC Estimate</v>
      </c>
      <c r="F228" s="73">
        <f t="shared" si="67"/>
        <v>15</v>
      </c>
      <c r="G228" s="75">
        <f t="shared" si="68"/>
        <v>100</v>
      </c>
      <c r="H228" s="294">
        <f t="shared" si="71"/>
        <v>100</v>
      </c>
      <c r="I228" s="76" cm="1">
        <f t="array" ref="I228">_xlfn.LET(_xlpm.life,$F$219:$F$237,_xlpm.idx,$H$219:$H$237,_xlpm.weights,IFERROR(_xlpm.idx/_xlpm.life,0),IFERROR((H228/F228)/SUM(_xlpm.weights),0))</f>
        <v>0.11102299762093577</v>
      </c>
      <c r="J228" s="38"/>
    </row>
    <row r="229" spans="1:12" x14ac:dyDescent="0.35">
      <c r="A229" s="110"/>
      <c r="B229" s="119" t="s">
        <v>272</v>
      </c>
      <c r="C229" s="120" t="s">
        <v>267</v>
      </c>
      <c r="D229" s="302">
        <f t="shared" si="65"/>
        <v>30</v>
      </c>
      <c r="E229" s="299" t="str">
        <f t="shared" si="66"/>
        <v>BPC Estimate</v>
      </c>
      <c r="F229" s="73">
        <f t="shared" si="67"/>
        <v>30</v>
      </c>
      <c r="G229" s="75">
        <f t="shared" si="68"/>
        <v>100</v>
      </c>
      <c r="H229" s="294">
        <f t="shared" si="71"/>
        <v>100</v>
      </c>
      <c r="I229" s="76" cm="1">
        <f t="array" ref="I229">_xlfn.LET(_xlpm.life,$F$219:$F$237,_xlpm.idx,$H$219:$H$237,_xlpm.weights,IFERROR(_xlpm.idx/_xlpm.life,0),IFERROR((H229/F229)/SUM(_xlpm.weights),0))</f>
        <v>5.5511498810467887E-2</v>
      </c>
      <c r="J229" s="38"/>
    </row>
    <row r="230" spans="1:12" x14ac:dyDescent="0.35">
      <c r="A230" s="110"/>
      <c r="B230" s="119" t="s">
        <v>273</v>
      </c>
      <c r="C230" s="120" t="s">
        <v>267</v>
      </c>
      <c r="D230" s="302">
        <f t="shared" si="65"/>
        <v>15</v>
      </c>
      <c r="E230" s="299" t="str">
        <f t="shared" si="66"/>
        <v>BPC Estimate</v>
      </c>
      <c r="F230" s="73">
        <f t="shared" si="67"/>
        <v>15</v>
      </c>
      <c r="G230" s="75">
        <f t="shared" si="68"/>
        <v>100</v>
      </c>
      <c r="H230" s="294">
        <f t="shared" si="71"/>
        <v>100</v>
      </c>
      <c r="I230" s="76" cm="1">
        <f t="array" ref="I230">_xlfn.LET(_xlpm.life,$F$219:$F$237,_xlpm.idx,$H$219:$H$237,_xlpm.weights,IFERROR(_xlpm.idx/_xlpm.life,0),IFERROR((H230/F230)/SUM(_xlpm.weights),0))</f>
        <v>0.11102299762093577</v>
      </c>
      <c r="J230" s="38"/>
    </row>
    <row r="231" spans="1:12" x14ac:dyDescent="0.35">
      <c r="A231" s="110"/>
      <c r="B231" s="119" t="s">
        <v>274</v>
      </c>
      <c r="C231" s="120" t="s">
        <v>267</v>
      </c>
      <c r="D231" s="302">
        <f t="shared" si="65"/>
        <v>15</v>
      </c>
      <c r="E231" s="299" t="str">
        <f t="shared" si="66"/>
        <v>BPC Estimate</v>
      </c>
      <c r="F231" s="73">
        <f t="shared" si="67"/>
        <v>15</v>
      </c>
      <c r="G231" s="75">
        <f t="shared" si="68"/>
        <v>100</v>
      </c>
      <c r="H231" s="294">
        <f t="shared" si="71"/>
        <v>100</v>
      </c>
      <c r="I231" s="76" cm="1">
        <f t="array" ref="I231">_xlfn.LET(_xlpm.life,$F$219:$F$237,_xlpm.idx,$H$219:$H$237,_xlpm.weights,IFERROR(_xlpm.idx/_xlpm.life,0),IFERROR((H231/F231)/SUM(_xlpm.weights),0))</f>
        <v>0.11102299762093577</v>
      </c>
      <c r="J231" s="38"/>
    </row>
    <row r="232" spans="1:12" x14ac:dyDescent="0.35">
      <c r="A232" s="110"/>
      <c r="B232" s="119" t="s">
        <v>275</v>
      </c>
      <c r="C232" s="120" t="s">
        <v>267</v>
      </c>
      <c r="D232" s="302">
        <f t="shared" si="65"/>
        <v>15</v>
      </c>
      <c r="E232" s="299" t="str">
        <f t="shared" si="66"/>
        <v>BPC Estimate</v>
      </c>
      <c r="F232" s="73">
        <f t="shared" si="67"/>
        <v>15</v>
      </c>
      <c r="G232" s="75">
        <f t="shared" si="68"/>
        <v>100</v>
      </c>
      <c r="H232" s="294">
        <f t="shared" si="71"/>
        <v>100</v>
      </c>
      <c r="I232" s="76" cm="1">
        <f t="array" ref="I232">_xlfn.LET(_xlpm.life,$F$219:$F$237,_xlpm.idx,$H$219:$H$237,_xlpm.weights,IFERROR(_xlpm.idx/_xlpm.life,0),IFERROR((H232/F232)/SUM(_xlpm.weights),0))</f>
        <v>0.11102299762093577</v>
      </c>
      <c r="J232" s="38"/>
    </row>
    <row r="233" spans="1:12" x14ac:dyDescent="0.35">
      <c r="A233" s="110"/>
      <c r="B233" s="119" t="s">
        <v>276</v>
      </c>
      <c r="C233" s="120" t="s">
        <v>267</v>
      </c>
      <c r="D233" s="302">
        <f t="shared" si="65"/>
        <v>20</v>
      </c>
      <c r="E233" s="299" t="str">
        <f t="shared" si="66"/>
        <v>BPC Estimate</v>
      </c>
      <c r="F233" s="73">
        <f t="shared" si="67"/>
        <v>20</v>
      </c>
      <c r="G233" s="75">
        <f t="shared" si="68"/>
        <v>100</v>
      </c>
      <c r="H233" s="294">
        <f t="shared" si="71"/>
        <v>100</v>
      </c>
      <c r="I233" s="76" cm="1">
        <f t="array" ref="I233">_xlfn.LET(_xlpm.life,$F$219:$F$237,_xlpm.idx,$H$219:$H$237,_xlpm.weights,IFERROR(_xlpm.idx/_xlpm.life,0),IFERROR((H233/F233)/SUM(_xlpm.weights),0))</f>
        <v>8.3267248215701833E-2</v>
      </c>
      <c r="J233" s="38"/>
      <c r="K233" s="83"/>
      <c r="L233" s="83"/>
    </row>
    <row r="234" spans="1:12" x14ac:dyDescent="0.35">
      <c r="A234" s="110"/>
      <c r="B234" s="119" t="s">
        <v>2</v>
      </c>
      <c r="C234" s="120" t="s">
        <v>267</v>
      </c>
      <c r="D234" s="302">
        <f t="shared" si="65"/>
        <v>0</v>
      </c>
      <c r="E234" s="299">
        <f t="shared" si="66"/>
        <v>0</v>
      </c>
      <c r="F234" s="73">
        <f t="shared" si="67"/>
        <v>0</v>
      </c>
      <c r="G234" s="75">
        <f t="shared" si="68"/>
        <v>0</v>
      </c>
      <c r="H234" s="294">
        <f t="shared" si="71"/>
        <v>0</v>
      </c>
      <c r="I234" s="76" cm="1">
        <f t="array" ref="I234">_xlfn.LET(_xlpm.life,$F$219:$F$237,_xlpm.idx,$H$219:$H$237,_xlpm.weights,IFERROR(_xlpm.idx/_xlpm.life,0),IFERROR((H234/F234)/SUM(_xlpm.weights),0))</f>
        <v>0</v>
      </c>
      <c r="J234" s="38"/>
    </row>
    <row r="235" spans="1:12" x14ac:dyDescent="0.35">
      <c r="A235" s="110"/>
      <c r="B235" s="119" t="s">
        <v>2</v>
      </c>
      <c r="C235" s="120" t="s">
        <v>267</v>
      </c>
      <c r="D235" s="302">
        <f t="shared" si="65"/>
        <v>0</v>
      </c>
      <c r="E235" s="299">
        <f t="shared" si="66"/>
        <v>0</v>
      </c>
      <c r="F235" s="73">
        <f t="shared" si="67"/>
        <v>0</v>
      </c>
      <c r="G235" s="75">
        <f t="shared" si="68"/>
        <v>0</v>
      </c>
      <c r="H235" s="294">
        <f t="shared" si="71"/>
        <v>0</v>
      </c>
      <c r="I235" s="76" cm="1">
        <f t="array" ref="I235">_xlfn.LET(_xlpm.life,$F$219:$F$237,_xlpm.idx,$H$219:$H$237,_xlpm.weights,IFERROR(_xlpm.idx/_xlpm.life,0),IFERROR((H235/F235)/SUM(_xlpm.weights),0))</f>
        <v>0</v>
      </c>
      <c r="J235" s="38"/>
    </row>
    <row r="236" spans="1:12" x14ac:dyDescent="0.35">
      <c r="A236" s="110"/>
      <c r="B236" s="119" t="s">
        <v>2</v>
      </c>
      <c r="C236" s="120" t="s">
        <v>267</v>
      </c>
      <c r="D236" s="302">
        <f t="shared" si="65"/>
        <v>0</v>
      </c>
      <c r="E236" s="299">
        <f t="shared" si="66"/>
        <v>0</v>
      </c>
      <c r="F236" s="73">
        <f t="shared" si="67"/>
        <v>0</v>
      </c>
      <c r="G236" s="75">
        <f t="shared" si="68"/>
        <v>0</v>
      </c>
      <c r="H236" s="294">
        <f t="shared" si="71"/>
        <v>0</v>
      </c>
      <c r="I236" s="76" cm="1">
        <f t="array" ref="I236">_xlfn.LET(_xlpm.life,$F$219:$F$237,_xlpm.idx,$H$219:$H$237,_xlpm.weights,IFERROR(_xlpm.idx/_xlpm.life,0),IFERROR((H236/F236)/SUM(_xlpm.weights),0))</f>
        <v>0</v>
      </c>
      <c r="J236" s="38"/>
    </row>
    <row r="237" spans="1:12" ht="15" thickBot="1" x14ac:dyDescent="0.4">
      <c r="A237" s="110"/>
      <c r="B237" s="121" t="s">
        <v>2</v>
      </c>
      <c r="C237" s="122" t="s">
        <v>265</v>
      </c>
      <c r="D237" s="303">
        <f t="shared" si="65"/>
        <v>0</v>
      </c>
      <c r="E237" s="301">
        <f t="shared" si="66"/>
        <v>0</v>
      </c>
      <c r="F237" s="85">
        <f t="shared" si="67"/>
        <v>0</v>
      </c>
      <c r="G237" s="82">
        <f t="shared" si="68"/>
        <v>0</v>
      </c>
      <c r="H237" s="295">
        <f t="shared" si="71"/>
        <v>0</v>
      </c>
      <c r="I237" s="76" cm="1">
        <f t="array" ref="I237">_xlfn.LET(_xlpm.life,$F$219:$F$237,_xlpm.idx,$H$219:$H$237,_xlpm.weights,IFERROR(_xlpm.idx/_xlpm.life,0),IFERROR((H237/F237)/SUM(_xlpm.weights),0))</f>
        <v>0</v>
      </c>
      <c r="J237" s="124"/>
      <c r="K237" s="83"/>
      <c r="L237" s="83"/>
    </row>
    <row r="238" spans="1:12" ht="15" thickBot="1" x14ac:dyDescent="0.4">
      <c r="A238" s="110"/>
      <c r="B238" s="39" t="s">
        <v>545</v>
      </c>
      <c r="C238" s="40">
        <f>SUMPRODUCT(F219:F237,H219:H237)/SUM(H219:H237)</f>
        <v>25.384615384615383</v>
      </c>
      <c r="D238" s="41"/>
      <c r="E238" s="41"/>
      <c r="F238" s="41"/>
      <c r="G238" s="125"/>
      <c r="H238" s="126"/>
      <c r="I238" s="271">
        <f>SUM(I219:I237)</f>
        <v>1.0000000000000002</v>
      </c>
      <c r="J238" s="127"/>
    </row>
    <row r="239" spans="1:12" ht="15" thickBot="1" x14ac:dyDescent="0.4">
      <c r="A239" s="110"/>
      <c r="B239" s="136"/>
      <c r="C239" s="98"/>
      <c r="D239" s="137"/>
      <c r="E239" s="137"/>
      <c r="F239" s="137"/>
      <c r="G239" s="98"/>
      <c r="H239" s="98"/>
      <c r="I239" s="130"/>
      <c r="J239" s="131"/>
    </row>
    <row r="240" spans="1:12" ht="34.5" x14ac:dyDescent="0.35">
      <c r="A240" s="110"/>
      <c r="B240" s="132" t="s">
        <v>546</v>
      </c>
      <c r="C240" s="133" t="s">
        <v>262</v>
      </c>
      <c r="D240" s="134" t="str">
        <f t="shared" ref="D240:H240" si="72">D$64</f>
        <v>Standard lifetime</v>
      </c>
      <c r="E240" s="134" t="str">
        <f t="shared" si="72"/>
        <v>Standard lifetime reference</v>
      </c>
      <c r="F240" s="134" t="str">
        <f t="shared" si="72"/>
        <v>Corrected lifetime
(if needed)</v>
      </c>
      <c r="G240" s="134" t="str">
        <f t="shared" si="72"/>
        <v>Standard cost allocation index</v>
      </c>
      <c r="H240" s="134" t="str">
        <f t="shared" si="72"/>
        <v>Corrected cost allocation index</v>
      </c>
      <c r="I240" s="134" t="str">
        <f>I$64</f>
        <v>Annual %-cost allocation</v>
      </c>
      <c r="J240" s="135"/>
    </row>
    <row r="241" spans="1:12" x14ac:dyDescent="0.35">
      <c r="A241" s="110"/>
      <c r="B241" s="115" t="s">
        <v>298</v>
      </c>
      <c r="C241" s="256" t="s">
        <v>267</v>
      </c>
      <c r="D241" s="302">
        <f t="shared" ref="D241:D259" si="73">IF(B241="N/A",0,IF(C241=$A$645,(VLOOKUP(B241,$C$554:$D$639,2,)),0))</f>
        <v>35</v>
      </c>
      <c r="E241" s="299" t="str">
        <f t="shared" ref="E241:E259" si="74">IF(D241&gt;0,(VLOOKUP(B241,$C$554:$F$639,4,)),0)</f>
        <v>BPC Estimate</v>
      </c>
      <c r="F241" s="73">
        <f t="shared" ref="F241:F259" si="75">D241</f>
        <v>35</v>
      </c>
      <c r="G241" s="75">
        <f t="shared" ref="G241:G259" si="76">IF(F241&gt;0,100,0)</f>
        <v>100</v>
      </c>
      <c r="H241" s="294">
        <f t="shared" ref="H241:H259" si="77">G241</f>
        <v>100</v>
      </c>
      <c r="I241" s="76" cm="1">
        <f t="array" ref="I241">_xlfn.LET(_xlpm.life,$F$241:$F$259,_xlpm.idx,$H$241:$H$259,_xlpm.weights,IFERROR(_xlpm.idx/_xlpm.life,0),IFERROR((H241/F241)/SUM(_xlpm.weights),0))</f>
        <v>4.1870202372644799E-2</v>
      </c>
      <c r="J241" s="118"/>
    </row>
    <row r="242" spans="1:12" x14ac:dyDescent="0.35">
      <c r="A242" s="110"/>
      <c r="B242" s="119" t="s">
        <v>266</v>
      </c>
      <c r="C242" s="261" t="s">
        <v>267</v>
      </c>
      <c r="D242" s="302">
        <f t="shared" si="73"/>
        <v>35</v>
      </c>
      <c r="E242" s="299" t="str">
        <f t="shared" si="74"/>
        <v>BPC Estimate</v>
      </c>
      <c r="F242" s="73">
        <f t="shared" si="75"/>
        <v>35</v>
      </c>
      <c r="G242" s="75">
        <f t="shared" si="76"/>
        <v>100</v>
      </c>
      <c r="H242" s="294">
        <f t="shared" si="77"/>
        <v>100</v>
      </c>
      <c r="I242" s="76" cm="1">
        <f t="array" ref="I242">_xlfn.LET(_xlpm.life,$F$241:$F$259,_xlpm.idx,$H$241:$H$259,_xlpm.weights,IFERROR(_xlpm.idx/_xlpm.life,0),IFERROR((H242/F242)/SUM(_xlpm.weights),0))</f>
        <v>4.1870202372644799E-2</v>
      </c>
      <c r="J242" s="38"/>
    </row>
    <row r="243" spans="1:12" x14ac:dyDescent="0.35">
      <c r="A243" s="110"/>
      <c r="B243" s="119" t="s">
        <v>535</v>
      </c>
      <c r="C243" s="261" t="s">
        <v>267</v>
      </c>
      <c r="D243" s="302">
        <f t="shared" si="73"/>
        <v>35</v>
      </c>
      <c r="E243" s="299" t="str">
        <f t="shared" si="74"/>
        <v>BPC Estimate</v>
      </c>
      <c r="F243" s="73">
        <f t="shared" si="75"/>
        <v>35</v>
      </c>
      <c r="G243" s="75">
        <f t="shared" si="76"/>
        <v>100</v>
      </c>
      <c r="H243" s="294">
        <f t="shared" si="77"/>
        <v>100</v>
      </c>
      <c r="I243" s="76" cm="1">
        <f t="array" ref="I243">_xlfn.LET(_xlpm.life,$F$241:$F$259,_xlpm.idx,$H$241:$H$259,_xlpm.weights,IFERROR(_xlpm.idx/_xlpm.life,0),IFERROR((H243/F243)/SUM(_xlpm.weights),0))</f>
        <v>4.1870202372644799E-2</v>
      </c>
      <c r="J243" s="38"/>
    </row>
    <row r="244" spans="1:12" x14ac:dyDescent="0.35">
      <c r="A244" s="31"/>
      <c r="B244" s="119" t="s">
        <v>531</v>
      </c>
      <c r="C244" s="261" t="s">
        <v>267</v>
      </c>
      <c r="D244" s="302">
        <f t="shared" si="73"/>
        <v>15</v>
      </c>
      <c r="E244" s="299" t="str">
        <f t="shared" si="74"/>
        <v>BPC Estimate</v>
      </c>
      <c r="F244" s="73">
        <f t="shared" si="75"/>
        <v>15</v>
      </c>
      <c r="G244" s="75">
        <f t="shared" si="76"/>
        <v>100</v>
      </c>
      <c r="H244" s="294">
        <f t="shared" si="77"/>
        <v>100</v>
      </c>
      <c r="I244" s="76" cm="1">
        <f t="array" ref="I244">_xlfn.LET(_xlpm.life,$F$241:$F$259,_xlpm.idx,$H$241:$H$259,_xlpm.weights,IFERROR(_xlpm.idx/_xlpm.life,0),IFERROR((H244/F244)/SUM(_xlpm.weights),0))</f>
        <v>9.7697138869504541E-2</v>
      </c>
      <c r="J244" s="38"/>
    </row>
    <row r="245" spans="1:12" x14ac:dyDescent="0.35">
      <c r="A245" s="110"/>
      <c r="B245" s="119" t="s">
        <v>268</v>
      </c>
      <c r="C245" s="261" t="s">
        <v>267</v>
      </c>
      <c r="D245" s="302">
        <f t="shared" si="73"/>
        <v>30</v>
      </c>
      <c r="E245" s="299" t="str">
        <f t="shared" si="74"/>
        <v>BPC Estimate</v>
      </c>
      <c r="F245" s="73">
        <f t="shared" si="75"/>
        <v>30</v>
      </c>
      <c r="G245" s="75">
        <f t="shared" si="76"/>
        <v>100</v>
      </c>
      <c r="H245" s="294">
        <f t="shared" si="77"/>
        <v>100</v>
      </c>
      <c r="I245" s="76" cm="1">
        <f t="array" ref="I245">_xlfn.LET(_xlpm.life,$F$241:$F$259,_xlpm.idx,$H$241:$H$259,_xlpm.weights,IFERROR(_xlpm.idx/_xlpm.life,0),IFERROR((H245/F245)/SUM(_xlpm.weights),0))</f>
        <v>4.884856943475227E-2</v>
      </c>
      <c r="J245" s="38"/>
    </row>
    <row r="246" spans="1:12" x14ac:dyDescent="0.35">
      <c r="A246" s="110"/>
      <c r="B246" s="119" t="s">
        <v>532</v>
      </c>
      <c r="C246" s="261" t="s">
        <v>267</v>
      </c>
      <c r="D246" s="302">
        <f t="shared" si="73"/>
        <v>15</v>
      </c>
      <c r="E246" s="299" t="str">
        <f t="shared" si="74"/>
        <v>BPC Estimate</v>
      </c>
      <c r="F246" s="73">
        <f t="shared" si="75"/>
        <v>15</v>
      </c>
      <c r="G246" s="75">
        <f t="shared" si="76"/>
        <v>100</v>
      </c>
      <c r="H246" s="294">
        <f t="shared" si="77"/>
        <v>100</v>
      </c>
      <c r="I246" s="76" cm="1">
        <f t="array" ref="I246">_xlfn.LET(_xlpm.life,$F$241:$F$259,_xlpm.idx,$H$241:$H$259,_xlpm.weights,IFERROR(_xlpm.idx/_xlpm.life,0),IFERROR((H246/F246)/SUM(_xlpm.weights),0))</f>
        <v>9.7697138869504541E-2</v>
      </c>
      <c r="J246" s="38"/>
    </row>
    <row r="247" spans="1:12" x14ac:dyDescent="0.35">
      <c r="A247" s="110"/>
      <c r="B247" s="119" t="s">
        <v>533</v>
      </c>
      <c r="C247" s="290" t="s">
        <v>267</v>
      </c>
      <c r="D247" s="302">
        <f t="shared" si="73"/>
        <v>15</v>
      </c>
      <c r="E247" s="299" t="str">
        <f t="shared" si="74"/>
        <v>BPC Estimate</v>
      </c>
      <c r="F247" s="73">
        <f t="shared" si="75"/>
        <v>15</v>
      </c>
      <c r="G247" s="75">
        <f t="shared" si="76"/>
        <v>100</v>
      </c>
      <c r="H247" s="294">
        <f t="shared" si="77"/>
        <v>100</v>
      </c>
      <c r="I247" s="76" cm="1">
        <f t="array" ref="I247">_xlfn.LET(_xlpm.life,$F$241:$F$259,_xlpm.idx,$H$241:$H$259,_xlpm.weights,IFERROR(_xlpm.idx/_xlpm.life,0),IFERROR((H247/F247)/SUM(_xlpm.weights),0))</f>
        <v>9.7697138869504541E-2</v>
      </c>
      <c r="J247" s="38"/>
    </row>
    <row r="248" spans="1:12" x14ac:dyDescent="0.35">
      <c r="A248" s="110"/>
      <c r="B248" s="119" t="s">
        <v>537</v>
      </c>
      <c r="C248" s="261" t="s">
        <v>267</v>
      </c>
      <c r="D248" s="302">
        <f t="shared" si="73"/>
        <v>75</v>
      </c>
      <c r="E248" s="299" t="str">
        <f t="shared" si="74"/>
        <v>PlanEnergi Engineering Judgement</v>
      </c>
      <c r="F248" s="73">
        <f t="shared" si="75"/>
        <v>75</v>
      </c>
      <c r="G248" s="75">
        <f t="shared" si="76"/>
        <v>100</v>
      </c>
      <c r="H248" s="294">
        <f t="shared" si="77"/>
        <v>100</v>
      </c>
      <c r="I248" s="76" cm="1">
        <f t="array" ref="I248">_xlfn.LET(_xlpm.life,$F$241:$F$259,_xlpm.idx,$H$241:$H$259,_xlpm.weights,IFERROR(_xlpm.idx/_xlpm.life,0),IFERROR((H248/F248)/SUM(_xlpm.weights),0))</f>
        <v>1.9539427773900907E-2</v>
      </c>
      <c r="J248" s="38"/>
    </row>
    <row r="249" spans="1:12" x14ac:dyDescent="0.35">
      <c r="A249" s="110"/>
      <c r="B249" s="119" t="s">
        <v>270</v>
      </c>
      <c r="C249" s="261" t="s">
        <v>267</v>
      </c>
      <c r="D249" s="302">
        <f t="shared" si="73"/>
        <v>15</v>
      </c>
      <c r="E249" s="299" t="str">
        <f t="shared" si="74"/>
        <v>BPC Estimate</v>
      </c>
      <c r="F249" s="73">
        <f t="shared" si="75"/>
        <v>15</v>
      </c>
      <c r="G249" s="75">
        <f t="shared" si="76"/>
        <v>100</v>
      </c>
      <c r="H249" s="294">
        <f t="shared" si="77"/>
        <v>100</v>
      </c>
      <c r="I249" s="76" cm="1">
        <f t="array" ref="I249">_xlfn.LET(_xlpm.life,$F$241:$F$259,_xlpm.idx,$H$241:$H$259,_xlpm.weights,IFERROR(_xlpm.idx/_xlpm.life,0),IFERROR((H249/F249)/SUM(_xlpm.weights),0))</f>
        <v>9.7697138869504541E-2</v>
      </c>
      <c r="J249" s="38"/>
    </row>
    <row r="250" spans="1:12" x14ac:dyDescent="0.35">
      <c r="A250" s="110"/>
      <c r="B250" s="119" t="s">
        <v>271</v>
      </c>
      <c r="C250" s="261" t="s">
        <v>267</v>
      </c>
      <c r="D250" s="302">
        <f t="shared" si="73"/>
        <v>15</v>
      </c>
      <c r="E250" s="299" t="str">
        <f t="shared" si="74"/>
        <v>BPC Estimate</v>
      </c>
      <c r="F250" s="73">
        <f t="shared" si="75"/>
        <v>15</v>
      </c>
      <c r="G250" s="75">
        <f t="shared" si="76"/>
        <v>100</v>
      </c>
      <c r="H250" s="294">
        <f t="shared" si="77"/>
        <v>100</v>
      </c>
      <c r="I250" s="76" cm="1">
        <f t="array" ref="I250">_xlfn.LET(_xlpm.life,$F$241:$F$259,_xlpm.idx,$H$241:$H$259,_xlpm.weights,IFERROR(_xlpm.idx/_xlpm.life,0),IFERROR((H250/F250)/SUM(_xlpm.weights),0))</f>
        <v>9.7697138869504541E-2</v>
      </c>
      <c r="J250" s="38"/>
    </row>
    <row r="251" spans="1:12" x14ac:dyDescent="0.35">
      <c r="A251" s="110"/>
      <c r="B251" s="119" t="s">
        <v>272</v>
      </c>
      <c r="C251" s="261" t="s">
        <v>267</v>
      </c>
      <c r="D251" s="302">
        <f t="shared" si="73"/>
        <v>30</v>
      </c>
      <c r="E251" s="299" t="str">
        <f t="shared" si="74"/>
        <v>BPC Estimate</v>
      </c>
      <c r="F251" s="73">
        <f t="shared" si="75"/>
        <v>30</v>
      </c>
      <c r="G251" s="75">
        <f t="shared" si="76"/>
        <v>100</v>
      </c>
      <c r="H251" s="294">
        <f t="shared" si="77"/>
        <v>100</v>
      </c>
      <c r="I251" s="76" cm="1">
        <f t="array" ref="I251">_xlfn.LET(_xlpm.life,$F$241:$F$259,_xlpm.idx,$H$241:$H$259,_xlpm.weights,IFERROR(_xlpm.idx/_xlpm.life,0),IFERROR((H251/F251)/SUM(_xlpm.weights),0))</f>
        <v>4.884856943475227E-2</v>
      </c>
      <c r="J251" s="38"/>
    </row>
    <row r="252" spans="1:12" x14ac:dyDescent="0.35">
      <c r="A252" s="110"/>
      <c r="B252" s="119" t="s">
        <v>273</v>
      </c>
      <c r="C252" s="261" t="s">
        <v>267</v>
      </c>
      <c r="D252" s="302">
        <f t="shared" si="73"/>
        <v>15</v>
      </c>
      <c r="E252" s="299" t="str">
        <f t="shared" si="74"/>
        <v>BPC Estimate</v>
      </c>
      <c r="F252" s="73">
        <f t="shared" si="75"/>
        <v>15</v>
      </c>
      <c r="G252" s="75">
        <f t="shared" si="76"/>
        <v>100</v>
      </c>
      <c r="H252" s="294">
        <f t="shared" si="77"/>
        <v>100</v>
      </c>
      <c r="I252" s="76" cm="1">
        <f t="array" ref="I252">_xlfn.LET(_xlpm.life,$F$241:$F$259,_xlpm.idx,$H$241:$H$259,_xlpm.weights,IFERROR(_xlpm.idx/_xlpm.life,0),IFERROR((H252/F252)/SUM(_xlpm.weights),0))</f>
        <v>9.7697138869504541E-2</v>
      </c>
      <c r="J252" s="38"/>
    </row>
    <row r="253" spans="1:12" x14ac:dyDescent="0.35">
      <c r="A253" s="110"/>
      <c r="B253" s="119" t="s">
        <v>275</v>
      </c>
      <c r="C253" s="261" t="s">
        <v>267</v>
      </c>
      <c r="D253" s="302">
        <f t="shared" si="73"/>
        <v>15</v>
      </c>
      <c r="E253" s="299" t="str">
        <f t="shared" si="74"/>
        <v>BPC Estimate</v>
      </c>
      <c r="F253" s="73">
        <f t="shared" si="75"/>
        <v>15</v>
      </c>
      <c r="G253" s="75">
        <f t="shared" si="76"/>
        <v>100</v>
      </c>
      <c r="H253" s="294">
        <f t="shared" si="77"/>
        <v>100</v>
      </c>
      <c r="I253" s="76" cm="1">
        <f t="array" ref="I253">_xlfn.LET(_xlpm.life,$F$241:$F$259,_xlpm.idx,$H$241:$H$259,_xlpm.weights,IFERROR(_xlpm.idx/_xlpm.life,0),IFERROR((H253/F253)/SUM(_xlpm.weights),0))</f>
        <v>9.7697138869504541E-2</v>
      </c>
      <c r="J253" s="38"/>
    </row>
    <row r="254" spans="1:12" x14ac:dyDescent="0.35">
      <c r="A254" s="110"/>
      <c r="B254" s="119" t="s">
        <v>276</v>
      </c>
      <c r="C254" s="261" t="s">
        <v>267</v>
      </c>
      <c r="D254" s="302">
        <f t="shared" si="73"/>
        <v>20</v>
      </c>
      <c r="E254" s="299" t="str">
        <f t="shared" si="74"/>
        <v>BPC Estimate</v>
      </c>
      <c r="F254" s="73">
        <f t="shared" si="75"/>
        <v>20</v>
      </c>
      <c r="G254" s="75">
        <f t="shared" si="76"/>
        <v>100</v>
      </c>
      <c r="H254" s="294">
        <f t="shared" si="77"/>
        <v>100</v>
      </c>
      <c r="I254" s="76" cm="1">
        <f t="array" ref="I254">_xlfn.LET(_xlpm.life,$F$241:$F$259,_xlpm.idx,$H$241:$H$259,_xlpm.weights,IFERROR(_xlpm.idx/_xlpm.life,0),IFERROR((H254/F254)/SUM(_xlpm.weights),0))</f>
        <v>7.3272854152128405E-2</v>
      </c>
      <c r="J254" s="38"/>
    </row>
    <row r="255" spans="1:12" x14ac:dyDescent="0.35">
      <c r="A255" s="110"/>
      <c r="B255" s="119" t="s">
        <v>2</v>
      </c>
      <c r="C255" s="261" t="s">
        <v>267</v>
      </c>
      <c r="D255" s="302">
        <f t="shared" si="73"/>
        <v>0</v>
      </c>
      <c r="E255" s="299">
        <f t="shared" si="74"/>
        <v>0</v>
      </c>
      <c r="F255" s="73">
        <f t="shared" si="75"/>
        <v>0</v>
      </c>
      <c r="G255" s="75">
        <f t="shared" si="76"/>
        <v>0</v>
      </c>
      <c r="H255" s="294">
        <f t="shared" si="77"/>
        <v>0</v>
      </c>
      <c r="I255" s="76" cm="1">
        <f t="array" ref="I255">_xlfn.LET(_xlpm.life,$F$241:$F$259,_xlpm.idx,$H$241:$H$259,_xlpm.weights,IFERROR(_xlpm.idx/_xlpm.life,0),IFERROR((H255/F255)/SUM(_xlpm.weights),0))</f>
        <v>0</v>
      </c>
      <c r="J255" s="38"/>
      <c r="K255" s="83"/>
      <c r="L255" s="83"/>
    </row>
    <row r="256" spans="1:12" x14ac:dyDescent="0.35">
      <c r="A256" s="110"/>
      <c r="B256" s="119" t="s">
        <v>2</v>
      </c>
      <c r="C256" s="261" t="s">
        <v>267</v>
      </c>
      <c r="D256" s="302">
        <f t="shared" si="73"/>
        <v>0</v>
      </c>
      <c r="E256" s="299">
        <f t="shared" si="74"/>
        <v>0</v>
      </c>
      <c r="F256" s="73">
        <f t="shared" si="75"/>
        <v>0</v>
      </c>
      <c r="G256" s="75">
        <f t="shared" si="76"/>
        <v>0</v>
      </c>
      <c r="H256" s="294">
        <f t="shared" si="77"/>
        <v>0</v>
      </c>
      <c r="I256" s="76" cm="1">
        <f t="array" ref="I256">_xlfn.LET(_xlpm.life,$F$241:$F$259,_xlpm.idx,$H$241:$H$259,_xlpm.weights,IFERROR(_xlpm.idx/_xlpm.life,0),IFERROR((H256/F256)/SUM(_xlpm.weights),0))</f>
        <v>0</v>
      </c>
      <c r="J256" s="38"/>
    </row>
    <row r="257" spans="1:12" x14ac:dyDescent="0.35">
      <c r="A257" s="110"/>
      <c r="B257" s="119" t="s">
        <v>2</v>
      </c>
      <c r="C257" s="261" t="s">
        <v>267</v>
      </c>
      <c r="D257" s="302">
        <f t="shared" si="73"/>
        <v>0</v>
      </c>
      <c r="E257" s="299">
        <f t="shared" si="74"/>
        <v>0</v>
      </c>
      <c r="F257" s="73">
        <f t="shared" si="75"/>
        <v>0</v>
      </c>
      <c r="G257" s="75">
        <f t="shared" si="76"/>
        <v>0</v>
      </c>
      <c r="H257" s="294">
        <f t="shared" si="77"/>
        <v>0</v>
      </c>
      <c r="I257" s="76" cm="1">
        <f t="array" ref="I257">_xlfn.LET(_xlpm.life,$F$241:$F$259,_xlpm.idx,$H$241:$H$259,_xlpm.weights,IFERROR(_xlpm.idx/_xlpm.life,0),IFERROR((H257/F257)/SUM(_xlpm.weights),0))</f>
        <v>0</v>
      </c>
      <c r="J257" s="38"/>
    </row>
    <row r="258" spans="1:12" x14ac:dyDescent="0.35">
      <c r="A258" s="110"/>
      <c r="B258" s="119" t="s">
        <v>2</v>
      </c>
      <c r="C258" s="261" t="s">
        <v>267</v>
      </c>
      <c r="D258" s="302">
        <f t="shared" si="73"/>
        <v>0</v>
      </c>
      <c r="E258" s="299">
        <f t="shared" si="74"/>
        <v>0</v>
      </c>
      <c r="F258" s="73">
        <f t="shared" si="75"/>
        <v>0</v>
      </c>
      <c r="G258" s="75">
        <f t="shared" si="76"/>
        <v>0</v>
      </c>
      <c r="H258" s="294">
        <f t="shared" si="77"/>
        <v>0</v>
      </c>
      <c r="I258" s="76" cm="1">
        <f t="array" ref="I258">_xlfn.LET(_xlpm.life,$F$241:$F$259,_xlpm.idx,$H$241:$H$259,_xlpm.weights,IFERROR(_xlpm.idx/_xlpm.life,0),IFERROR((H258/F258)/SUM(_xlpm.weights),0))</f>
        <v>0</v>
      </c>
      <c r="J258" s="38"/>
    </row>
    <row r="259" spans="1:12" ht="15" thickBot="1" x14ac:dyDescent="0.4">
      <c r="A259" s="110"/>
      <c r="B259" s="119" t="s">
        <v>2</v>
      </c>
      <c r="C259" s="262" t="s">
        <v>265</v>
      </c>
      <c r="D259" s="303">
        <f t="shared" si="73"/>
        <v>0</v>
      </c>
      <c r="E259" s="301">
        <f t="shared" si="74"/>
        <v>0</v>
      </c>
      <c r="F259" s="85">
        <f t="shared" si="75"/>
        <v>0</v>
      </c>
      <c r="G259" s="82">
        <f t="shared" si="76"/>
        <v>0</v>
      </c>
      <c r="H259" s="295">
        <f t="shared" si="77"/>
        <v>0</v>
      </c>
      <c r="I259" s="76" cm="1">
        <f t="array" ref="I259">_xlfn.LET(_xlpm.life,$F$241:$F$259,_xlpm.idx,$H$241:$H$259,_xlpm.weights,IFERROR(_xlpm.idx/_xlpm.life,0),IFERROR((H259/F259)/SUM(_xlpm.weights),0))</f>
        <v>0</v>
      </c>
      <c r="J259" s="124"/>
      <c r="K259" s="83"/>
      <c r="L259" s="83"/>
    </row>
    <row r="260" spans="1:12" ht="15" thickBot="1" x14ac:dyDescent="0.4">
      <c r="A260" s="110"/>
      <c r="B260" s="39" t="s">
        <v>547</v>
      </c>
      <c r="C260" s="40">
        <f>SUMPRODUCT(F241:F259,H241:H259)/SUM(H241:H259)</f>
        <v>26.071428571428573</v>
      </c>
      <c r="D260" s="41"/>
      <c r="E260" s="41"/>
      <c r="F260" s="41"/>
      <c r="G260" s="125"/>
      <c r="H260" s="126"/>
      <c r="I260" s="271">
        <f>SUM(I241:I259)</f>
        <v>0.99999999999999978</v>
      </c>
      <c r="J260" s="127"/>
    </row>
    <row r="261" spans="1:12" ht="15" thickBot="1" x14ac:dyDescent="0.4">
      <c r="A261" s="110"/>
      <c r="B261" s="136"/>
      <c r="C261" s="98"/>
      <c r="D261" s="137"/>
      <c r="E261" s="137"/>
      <c r="F261" s="137"/>
      <c r="G261" s="98"/>
      <c r="H261" s="98"/>
      <c r="I261" s="130"/>
      <c r="J261" s="131"/>
    </row>
    <row r="262" spans="1:12" ht="34.5" x14ac:dyDescent="0.35">
      <c r="A262" s="110"/>
      <c r="B262" s="132" t="s">
        <v>548</v>
      </c>
      <c r="C262" s="133" t="s">
        <v>262</v>
      </c>
      <c r="D262" s="134" t="str">
        <f t="shared" ref="D262:H262" si="78">D$64</f>
        <v>Standard lifetime</v>
      </c>
      <c r="E262" s="134" t="str">
        <f t="shared" si="78"/>
        <v>Standard lifetime reference</v>
      </c>
      <c r="F262" s="134" t="str">
        <f t="shared" si="78"/>
        <v>Corrected lifetime
(if needed)</v>
      </c>
      <c r="G262" s="134" t="str">
        <f t="shared" si="78"/>
        <v>Standard cost allocation index</v>
      </c>
      <c r="H262" s="134" t="str">
        <f t="shared" si="78"/>
        <v>Corrected cost allocation index</v>
      </c>
      <c r="I262" s="134" t="str">
        <f>I$64</f>
        <v>Annual %-cost allocation</v>
      </c>
      <c r="J262" s="135"/>
    </row>
    <row r="263" spans="1:12" x14ac:dyDescent="0.35">
      <c r="A263" s="110"/>
      <c r="B263" s="115" t="s">
        <v>298</v>
      </c>
      <c r="C263" s="116" t="s">
        <v>267</v>
      </c>
      <c r="D263" s="302">
        <f t="shared" ref="D263:D281" si="79">IF(B263="N/A",0,IF(C263=$A$645,(VLOOKUP(B263,$C$554:$D$639,2,)),0))</f>
        <v>35</v>
      </c>
      <c r="E263" s="299" t="str">
        <f t="shared" ref="E263:E281" si="80">IF(D263&gt;0,(VLOOKUP(B263,$C$554:$F$639,4,)),0)</f>
        <v>BPC Estimate</v>
      </c>
      <c r="F263" s="73">
        <f t="shared" ref="F263:F281" si="81">D263</f>
        <v>35</v>
      </c>
      <c r="G263" s="75">
        <f t="shared" ref="G263:G281" si="82">IF(F263&gt;0,100,0)</f>
        <v>100</v>
      </c>
      <c r="H263" s="294">
        <f>G263</f>
        <v>100</v>
      </c>
      <c r="I263" s="76" cm="1">
        <f t="array" ref="I263">_xlfn.LET(_xlpm.life,$F$263:$F$281,_xlpm.idx,$H$263:$H$281,_xlpm.weights,IFERROR(_xlpm.idx/_xlpm.life,0),IFERROR((H263/F263)/SUM(_xlpm.weights),0))</f>
        <v>4.8661800486618008E-2</v>
      </c>
      <c r="J263" s="118"/>
    </row>
    <row r="264" spans="1:12" x14ac:dyDescent="0.35">
      <c r="A264" s="110"/>
      <c r="B264" s="119" t="s">
        <v>266</v>
      </c>
      <c r="C264" s="120" t="s">
        <v>267</v>
      </c>
      <c r="D264" s="302">
        <f t="shared" si="79"/>
        <v>35</v>
      </c>
      <c r="E264" s="299" t="str">
        <f t="shared" si="80"/>
        <v>BPC Estimate</v>
      </c>
      <c r="F264" s="73">
        <f t="shared" si="81"/>
        <v>35</v>
      </c>
      <c r="G264" s="75">
        <f t="shared" si="82"/>
        <v>100</v>
      </c>
      <c r="H264" s="294">
        <f t="shared" ref="H264:H273" si="83">G264</f>
        <v>100</v>
      </c>
      <c r="I264" s="76" cm="1">
        <f t="array" ref="I264">_xlfn.LET(_xlpm.life,$F$263:$F$281,_xlpm.idx,$H$263:$H$281,_xlpm.weights,IFERROR(_xlpm.idx/_xlpm.life,0),IFERROR((H264/F264)/SUM(_xlpm.weights),0))</f>
        <v>4.8661800486618008E-2</v>
      </c>
      <c r="J264" s="38"/>
    </row>
    <row r="265" spans="1:12" x14ac:dyDescent="0.35">
      <c r="A265" s="110"/>
      <c r="B265" s="119" t="s">
        <v>268</v>
      </c>
      <c r="C265" s="120" t="s">
        <v>267</v>
      </c>
      <c r="D265" s="302">
        <f t="shared" si="79"/>
        <v>30</v>
      </c>
      <c r="E265" s="299" t="str">
        <f t="shared" si="80"/>
        <v>BPC Estimate</v>
      </c>
      <c r="F265" s="73">
        <f t="shared" si="81"/>
        <v>30</v>
      </c>
      <c r="G265" s="75">
        <f t="shared" si="82"/>
        <v>100</v>
      </c>
      <c r="H265" s="294">
        <f t="shared" si="83"/>
        <v>100</v>
      </c>
      <c r="I265" s="76" cm="1">
        <f t="array" ref="I265">_xlfn.LET(_xlpm.life,$F$263:$F$281,_xlpm.idx,$H$263:$H$281,_xlpm.weights,IFERROR(_xlpm.idx/_xlpm.life,0),IFERROR((H265/F265)/SUM(_xlpm.weights),0))</f>
        <v>5.6772100567721008E-2</v>
      </c>
      <c r="J265" s="38"/>
    </row>
    <row r="266" spans="1:12" x14ac:dyDescent="0.35">
      <c r="A266" s="31"/>
      <c r="B266" s="119" t="s">
        <v>532</v>
      </c>
      <c r="C266" s="120" t="s">
        <v>267</v>
      </c>
      <c r="D266" s="302">
        <f t="shared" si="79"/>
        <v>15</v>
      </c>
      <c r="E266" s="299" t="str">
        <f t="shared" si="80"/>
        <v>BPC Estimate</v>
      </c>
      <c r="F266" s="73">
        <f t="shared" si="81"/>
        <v>15</v>
      </c>
      <c r="G266" s="75">
        <f t="shared" si="82"/>
        <v>100</v>
      </c>
      <c r="H266" s="294">
        <f t="shared" si="83"/>
        <v>100</v>
      </c>
      <c r="I266" s="76" cm="1">
        <f t="array" ref="I266">_xlfn.LET(_xlpm.life,$F$263:$F$281,_xlpm.idx,$H$263:$H$281,_xlpm.weights,IFERROR(_xlpm.idx/_xlpm.life,0),IFERROR((H266/F266)/SUM(_xlpm.weights),0))</f>
        <v>0.11354420113544202</v>
      </c>
      <c r="J266" s="38"/>
    </row>
    <row r="267" spans="1:12" x14ac:dyDescent="0.35">
      <c r="A267" s="110"/>
      <c r="B267" s="119" t="s">
        <v>533</v>
      </c>
      <c r="C267" s="120" t="s">
        <v>267</v>
      </c>
      <c r="D267" s="302">
        <f t="shared" si="79"/>
        <v>15</v>
      </c>
      <c r="E267" s="299" t="str">
        <f t="shared" si="80"/>
        <v>BPC Estimate</v>
      </c>
      <c r="F267" s="73">
        <f t="shared" si="81"/>
        <v>15</v>
      </c>
      <c r="G267" s="75">
        <f t="shared" si="82"/>
        <v>100</v>
      </c>
      <c r="H267" s="294">
        <f t="shared" si="83"/>
        <v>100</v>
      </c>
      <c r="I267" s="76" cm="1">
        <f t="array" ref="I267">_xlfn.LET(_xlpm.life,$F$263:$F$281,_xlpm.idx,$H$263:$H$281,_xlpm.weights,IFERROR(_xlpm.idx/_xlpm.life,0),IFERROR((H267/F267)/SUM(_xlpm.weights),0))</f>
        <v>0.11354420113544202</v>
      </c>
      <c r="J267" s="38"/>
    </row>
    <row r="268" spans="1:12" x14ac:dyDescent="0.35">
      <c r="A268" s="110"/>
      <c r="B268" s="119" t="s">
        <v>537</v>
      </c>
      <c r="C268" s="120" t="s">
        <v>267</v>
      </c>
      <c r="D268" s="302">
        <f t="shared" si="79"/>
        <v>75</v>
      </c>
      <c r="E268" s="299" t="str">
        <f t="shared" si="80"/>
        <v>PlanEnergi Engineering Judgement</v>
      </c>
      <c r="F268" s="73">
        <f t="shared" si="81"/>
        <v>75</v>
      </c>
      <c r="G268" s="75">
        <f t="shared" si="82"/>
        <v>100</v>
      </c>
      <c r="H268" s="294">
        <f t="shared" si="83"/>
        <v>100</v>
      </c>
      <c r="I268" s="76" cm="1">
        <f t="array" ref="I268">_xlfn.LET(_xlpm.life,$F$263:$F$281,_xlpm.idx,$H$263:$H$281,_xlpm.weights,IFERROR(_xlpm.idx/_xlpm.life,0),IFERROR((H268/F268)/SUM(_xlpm.weights),0))</f>
        <v>2.2708840227088401E-2</v>
      </c>
      <c r="J268" s="38"/>
    </row>
    <row r="269" spans="1:12" x14ac:dyDescent="0.35">
      <c r="A269" s="110"/>
      <c r="B269" s="119" t="s">
        <v>270</v>
      </c>
      <c r="C269" s="120" t="s">
        <v>267</v>
      </c>
      <c r="D269" s="302">
        <f t="shared" si="79"/>
        <v>15</v>
      </c>
      <c r="E269" s="299" t="str">
        <f t="shared" si="80"/>
        <v>BPC Estimate</v>
      </c>
      <c r="F269" s="73">
        <f t="shared" si="81"/>
        <v>15</v>
      </c>
      <c r="G269" s="75">
        <f t="shared" si="82"/>
        <v>100</v>
      </c>
      <c r="H269" s="294">
        <f t="shared" si="83"/>
        <v>100</v>
      </c>
      <c r="I269" s="76" cm="1">
        <f t="array" ref="I269">_xlfn.LET(_xlpm.life,$F$263:$F$281,_xlpm.idx,$H$263:$H$281,_xlpm.weights,IFERROR(_xlpm.idx/_xlpm.life,0),IFERROR((H269/F269)/SUM(_xlpm.weights),0))</f>
        <v>0.11354420113544202</v>
      </c>
      <c r="J269" s="38"/>
    </row>
    <row r="270" spans="1:12" x14ac:dyDescent="0.35">
      <c r="A270" s="110"/>
      <c r="B270" s="119" t="s">
        <v>271</v>
      </c>
      <c r="C270" s="120" t="s">
        <v>267</v>
      </c>
      <c r="D270" s="302">
        <f t="shared" si="79"/>
        <v>15</v>
      </c>
      <c r="E270" s="299" t="str">
        <f t="shared" si="80"/>
        <v>BPC Estimate</v>
      </c>
      <c r="F270" s="73">
        <f t="shared" si="81"/>
        <v>15</v>
      </c>
      <c r="G270" s="75">
        <f t="shared" si="82"/>
        <v>100</v>
      </c>
      <c r="H270" s="294">
        <f t="shared" si="83"/>
        <v>100</v>
      </c>
      <c r="I270" s="76" cm="1">
        <f t="array" ref="I270">_xlfn.LET(_xlpm.life,$F$263:$F$281,_xlpm.idx,$H$263:$H$281,_xlpm.weights,IFERROR(_xlpm.idx/_xlpm.life,0),IFERROR((H270/F270)/SUM(_xlpm.weights),0))</f>
        <v>0.11354420113544202</v>
      </c>
      <c r="J270" s="38"/>
    </row>
    <row r="271" spans="1:12" x14ac:dyDescent="0.35">
      <c r="A271" s="110"/>
      <c r="B271" s="119" t="s">
        <v>272</v>
      </c>
      <c r="C271" s="120" t="s">
        <v>267</v>
      </c>
      <c r="D271" s="302">
        <f t="shared" si="79"/>
        <v>30</v>
      </c>
      <c r="E271" s="299" t="str">
        <f t="shared" si="80"/>
        <v>BPC Estimate</v>
      </c>
      <c r="F271" s="73">
        <f t="shared" si="81"/>
        <v>30</v>
      </c>
      <c r="G271" s="75">
        <f t="shared" si="82"/>
        <v>100</v>
      </c>
      <c r="H271" s="294">
        <f t="shared" si="83"/>
        <v>100</v>
      </c>
      <c r="I271" s="76" cm="1">
        <f t="array" ref="I271">_xlfn.LET(_xlpm.life,$F$263:$F$281,_xlpm.idx,$H$263:$H$281,_xlpm.weights,IFERROR(_xlpm.idx/_xlpm.life,0),IFERROR((H271/F271)/SUM(_xlpm.weights),0))</f>
        <v>5.6772100567721008E-2</v>
      </c>
      <c r="J271" s="38"/>
    </row>
    <row r="272" spans="1:12" x14ac:dyDescent="0.35">
      <c r="A272" s="110"/>
      <c r="B272" s="119" t="s">
        <v>273</v>
      </c>
      <c r="C272" s="120" t="s">
        <v>267</v>
      </c>
      <c r="D272" s="302">
        <f t="shared" si="79"/>
        <v>15</v>
      </c>
      <c r="E272" s="299" t="str">
        <f t="shared" si="80"/>
        <v>BPC Estimate</v>
      </c>
      <c r="F272" s="73">
        <f t="shared" si="81"/>
        <v>15</v>
      </c>
      <c r="G272" s="75">
        <f t="shared" si="82"/>
        <v>100</v>
      </c>
      <c r="H272" s="294">
        <f t="shared" si="83"/>
        <v>100</v>
      </c>
      <c r="I272" s="76" cm="1">
        <f t="array" ref="I272">_xlfn.LET(_xlpm.life,$F$263:$F$281,_xlpm.idx,$H$263:$H$281,_xlpm.weights,IFERROR(_xlpm.idx/_xlpm.life,0),IFERROR((H272/F272)/SUM(_xlpm.weights),0))</f>
        <v>0.11354420113544202</v>
      </c>
      <c r="J272" s="38"/>
    </row>
    <row r="273" spans="1:12" x14ac:dyDescent="0.35">
      <c r="A273" s="110"/>
      <c r="B273" s="119" t="s">
        <v>275</v>
      </c>
      <c r="C273" s="120" t="s">
        <v>267</v>
      </c>
      <c r="D273" s="302">
        <f t="shared" si="79"/>
        <v>15</v>
      </c>
      <c r="E273" s="299" t="str">
        <f t="shared" si="80"/>
        <v>BPC Estimate</v>
      </c>
      <c r="F273" s="73">
        <f t="shared" si="81"/>
        <v>15</v>
      </c>
      <c r="G273" s="75">
        <f t="shared" si="82"/>
        <v>100</v>
      </c>
      <c r="H273" s="294">
        <f t="shared" si="83"/>
        <v>100</v>
      </c>
      <c r="I273" s="76" cm="1">
        <f t="array" ref="I273">_xlfn.LET(_xlpm.life,$F$263:$F$281,_xlpm.idx,$H$263:$H$281,_xlpm.weights,IFERROR(_xlpm.idx/_xlpm.life,0),IFERROR((H273/F273)/SUM(_xlpm.weights),0))</f>
        <v>0.11354420113544202</v>
      </c>
      <c r="J273" s="38"/>
    </row>
    <row r="274" spans="1:12" x14ac:dyDescent="0.35">
      <c r="A274" s="110"/>
      <c r="B274" s="119" t="s">
        <v>276</v>
      </c>
      <c r="C274" s="120" t="s">
        <v>267</v>
      </c>
      <c r="D274" s="302">
        <f t="shared" si="79"/>
        <v>20</v>
      </c>
      <c r="E274" s="299" t="str">
        <f t="shared" si="80"/>
        <v>BPC Estimate</v>
      </c>
      <c r="F274" s="73">
        <f t="shared" si="81"/>
        <v>20</v>
      </c>
      <c r="G274" s="75">
        <f t="shared" si="82"/>
        <v>100</v>
      </c>
      <c r="H274" s="294">
        <f>G274</f>
        <v>100</v>
      </c>
      <c r="I274" s="76" cm="1">
        <f t="array" ref="I274">_xlfn.LET(_xlpm.life,$F$263:$F$281,_xlpm.idx,$H$263:$H$281,_xlpm.weights,IFERROR(_xlpm.idx/_xlpm.life,0),IFERROR((H274/F274)/SUM(_xlpm.weights),0))</f>
        <v>8.5158150851581502E-2</v>
      </c>
      <c r="J274" s="38"/>
    </row>
    <row r="275" spans="1:12" x14ac:dyDescent="0.35">
      <c r="A275" s="110"/>
      <c r="B275" s="119" t="s">
        <v>2</v>
      </c>
      <c r="C275" s="120" t="s">
        <v>267</v>
      </c>
      <c r="D275" s="302">
        <f t="shared" si="79"/>
        <v>0</v>
      </c>
      <c r="E275" s="299">
        <f t="shared" si="80"/>
        <v>0</v>
      </c>
      <c r="F275" s="73">
        <f t="shared" si="81"/>
        <v>0</v>
      </c>
      <c r="G275" s="75">
        <f t="shared" si="82"/>
        <v>0</v>
      </c>
      <c r="H275" s="294">
        <f t="shared" ref="H275:H281" si="84">G275</f>
        <v>0</v>
      </c>
      <c r="I275" s="76" cm="1">
        <f t="array" ref="I275">_xlfn.LET(_xlpm.life,$F$263:$F$281,_xlpm.idx,$H$263:$H$281,_xlpm.weights,IFERROR(_xlpm.idx/_xlpm.life,0),IFERROR((H275/F275)/SUM(_xlpm.weights),0))</f>
        <v>0</v>
      </c>
      <c r="J275" s="38"/>
    </row>
    <row r="276" spans="1:12" x14ac:dyDescent="0.35">
      <c r="A276" s="110"/>
      <c r="B276" s="119" t="s">
        <v>2</v>
      </c>
      <c r="C276" s="120" t="s">
        <v>267</v>
      </c>
      <c r="D276" s="302">
        <f t="shared" si="79"/>
        <v>0</v>
      </c>
      <c r="E276" s="299">
        <f t="shared" si="80"/>
        <v>0</v>
      </c>
      <c r="F276" s="73">
        <f t="shared" si="81"/>
        <v>0</v>
      </c>
      <c r="G276" s="75">
        <f t="shared" si="82"/>
        <v>0</v>
      </c>
      <c r="H276" s="294">
        <f t="shared" si="84"/>
        <v>0</v>
      </c>
      <c r="I276" s="76" cm="1">
        <f t="array" ref="I276">_xlfn.LET(_xlpm.life,$F$263:$F$281,_xlpm.idx,$H$263:$H$281,_xlpm.weights,IFERROR(_xlpm.idx/_xlpm.life,0),IFERROR((H276/F276)/SUM(_xlpm.weights),0))</f>
        <v>0</v>
      </c>
      <c r="J276" s="38"/>
    </row>
    <row r="277" spans="1:12" x14ac:dyDescent="0.35">
      <c r="A277" s="110"/>
      <c r="B277" s="119" t="s">
        <v>2</v>
      </c>
      <c r="C277" s="120" t="s">
        <v>267</v>
      </c>
      <c r="D277" s="302">
        <f t="shared" si="79"/>
        <v>0</v>
      </c>
      <c r="E277" s="299">
        <f t="shared" si="80"/>
        <v>0</v>
      </c>
      <c r="F277" s="73">
        <f t="shared" si="81"/>
        <v>0</v>
      </c>
      <c r="G277" s="75">
        <f t="shared" si="82"/>
        <v>0</v>
      </c>
      <c r="H277" s="294">
        <f t="shared" si="84"/>
        <v>0</v>
      </c>
      <c r="I277" s="76" cm="1">
        <f t="array" ref="I277">_xlfn.LET(_xlpm.life,$F$263:$F$281,_xlpm.idx,$H$263:$H$281,_xlpm.weights,IFERROR(_xlpm.idx/_xlpm.life,0),IFERROR((H277/F277)/SUM(_xlpm.weights),0))</f>
        <v>0</v>
      </c>
      <c r="J277" s="38"/>
      <c r="K277" s="83"/>
      <c r="L277" s="83"/>
    </row>
    <row r="278" spans="1:12" x14ac:dyDescent="0.35">
      <c r="A278" s="110"/>
      <c r="B278" s="119" t="s">
        <v>2</v>
      </c>
      <c r="C278" s="120" t="s">
        <v>267</v>
      </c>
      <c r="D278" s="302">
        <f t="shared" si="79"/>
        <v>0</v>
      </c>
      <c r="E278" s="299">
        <f t="shared" si="80"/>
        <v>0</v>
      </c>
      <c r="F278" s="73">
        <f t="shared" si="81"/>
        <v>0</v>
      </c>
      <c r="G278" s="75">
        <f t="shared" si="82"/>
        <v>0</v>
      </c>
      <c r="H278" s="294">
        <f t="shared" si="84"/>
        <v>0</v>
      </c>
      <c r="I278" s="76" cm="1">
        <f t="array" ref="I278">_xlfn.LET(_xlpm.life,$F$263:$F$281,_xlpm.idx,$H$263:$H$281,_xlpm.weights,IFERROR(_xlpm.idx/_xlpm.life,0),IFERROR((H278/F278)/SUM(_xlpm.weights),0))</f>
        <v>0</v>
      </c>
      <c r="J278" s="38"/>
    </row>
    <row r="279" spans="1:12" x14ac:dyDescent="0.35">
      <c r="A279" s="110"/>
      <c r="B279" s="119" t="s">
        <v>2</v>
      </c>
      <c r="C279" s="120" t="s">
        <v>267</v>
      </c>
      <c r="D279" s="302">
        <f t="shared" si="79"/>
        <v>0</v>
      </c>
      <c r="E279" s="299">
        <f t="shared" si="80"/>
        <v>0</v>
      </c>
      <c r="F279" s="73">
        <f t="shared" si="81"/>
        <v>0</v>
      </c>
      <c r="G279" s="75">
        <f t="shared" si="82"/>
        <v>0</v>
      </c>
      <c r="H279" s="294">
        <f t="shared" si="84"/>
        <v>0</v>
      </c>
      <c r="I279" s="76" cm="1">
        <f t="array" ref="I279">_xlfn.LET(_xlpm.life,$F$263:$F$281,_xlpm.idx,$H$263:$H$281,_xlpm.weights,IFERROR(_xlpm.idx/_xlpm.life,0),IFERROR((H279/F279)/SUM(_xlpm.weights),0))</f>
        <v>0</v>
      </c>
      <c r="J279" s="38"/>
    </row>
    <row r="280" spans="1:12" x14ac:dyDescent="0.35">
      <c r="A280" s="110"/>
      <c r="B280" s="119" t="s">
        <v>2</v>
      </c>
      <c r="C280" s="120" t="s">
        <v>267</v>
      </c>
      <c r="D280" s="302">
        <f t="shared" si="79"/>
        <v>0</v>
      </c>
      <c r="E280" s="299">
        <f t="shared" si="80"/>
        <v>0</v>
      </c>
      <c r="F280" s="73">
        <f t="shared" si="81"/>
        <v>0</v>
      </c>
      <c r="G280" s="75">
        <f t="shared" si="82"/>
        <v>0</v>
      </c>
      <c r="H280" s="294">
        <f t="shared" si="84"/>
        <v>0</v>
      </c>
      <c r="I280" s="76" cm="1">
        <f t="array" ref="I280">_xlfn.LET(_xlpm.life,$F$263:$F$281,_xlpm.idx,$H$263:$H$281,_xlpm.weights,IFERROR(_xlpm.idx/_xlpm.life,0),IFERROR((H280/F280)/SUM(_xlpm.weights),0))</f>
        <v>0</v>
      </c>
      <c r="J280" s="38"/>
    </row>
    <row r="281" spans="1:12" ht="15" thickBot="1" x14ac:dyDescent="0.4">
      <c r="A281" s="110"/>
      <c r="B281" s="119" t="s">
        <v>2</v>
      </c>
      <c r="C281" s="122" t="s">
        <v>267</v>
      </c>
      <c r="D281" s="303">
        <f t="shared" si="79"/>
        <v>0</v>
      </c>
      <c r="E281" s="301">
        <f t="shared" si="80"/>
        <v>0</v>
      </c>
      <c r="F281" s="85">
        <f t="shared" si="81"/>
        <v>0</v>
      </c>
      <c r="G281" s="82">
        <f t="shared" si="82"/>
        <v>0</v>
      </c>
      <c r="H281" s="295">
        <f t="shared" si="84"/>
        <v>0</v>
      </c>
      <c r="I281" s="76" cm="1">
        <f t="array" ref="I281">_xlfn.LET(_xlpm.life,$F$263:$F$281,_xlpm.idx,$H$263:$H$281,_xlpm.weights,IFERROR(_xlpm.idx/_xlpm.life,0),IFERROR((H281/F281)/SUM(_xlpm.weights),0))</f>
        <v>0</v>
      </c>
      <c r="J281" s="124"/>
      <c r="K281" s="83"/>
      <c r="L281" s="83"/>
    </row>
    <row r="282" spans="1:12" ht="15" thickBot="1" x14ac:dyDescent="0.4">
      <c r="A282" s="110"/>
      <c r="B282" s="39" t="s">
        <v>549</v>
      </c>
      <c r="C282" s="40">
        <f>SUMPRODUCT(F263:F281,H263:H281)/SUM(H263:H281)</f>
        <v>26.25</v>
      </c>
      <c r="D282" s="41"/>
      <c r="E282" s="41"/>
      <c r="F282" s="41"/>
      <c r="G282" s="125"/>
      <c r="H282" s="126"/>
      <c r="I282" s="271">
        <f>SUM(I263:I281)</f>
        <v>1</v>
      </c>
      <c r="J282" s="127"/>
    </row>
    <row r="283" spans="1:12" ht="15" thickBot="1" x14ac:dyDescent="0.4">
      <c r="A283" s="110"/>
      <c r="B283" s="137"/>
      <c r="C283" s="138"/>
      <c r="D283" s="129"/>
      <c r="E283" s="129"/>
      <c r="F283" s="129"/>
      <c r="G283" s="130"/>
      <c r="H283" s="130"/>
      <c r="I283" s="130"/>
      <c r="J283" s="139"/>
    </row>
    <row r="284" spans="1:12" ht="34.5" x14ac:dyDescent="0.35">
      <c r="A284" s="110"/>
      <c r="B284" s="132" t="s">
        <v>550</v>
      </c>
      <c r="C284" s="133" t="s">
        <v>262</v>
      </c>
      <c r="D284" s="134" t="str">
        <f t="shared" ref="D284:H284" si="85">D$64</f>
        <v>Standard lifetime</v>
      </c>
      <c r="E284" s="134" t="str">
        <f t="shared" si="85"/>
        <v>Standard lifetime reference</v>
      </c>
      <c r="F284" s="134" t="str">
        <f t="shared" si="85"/>
        <v>Corrected lifetime
(if needed)</v>
      </c>
      <c r="G284" s="134" t="str">
        <f t="shared" si="85"/>
        <v>Standard cost allocation index</v>
      </c>
      <c r="H284" s="134" t="str">
        <f t="shared" si="85"/>
        <v>Corrected cost allocation index</v>
      </c>
      <c r="I284" s="134" t="str">
        <f>I$64</f>
        <v>Annual %-cost allocation</v>
      </c>
      <c r="J284" s="135"/>
    </row>
    <row r="285" spans="1:12" x14ac:dyDescent="0.35">
      <c r="A285" s="110"/>
      <c r="B285" s="115" t="s">
        <v>298</v>
      </c>
      <c r="C285" s="116" t="s">
        <v>267</v>
      </c>
      <c r="D285" s="302">
        <f t="shared" ref="D285:D303" si="86">IF(B285="N/A",0,IF(C285=$A$645,(VLOOKUP(B285,$C$554:$D$639,2,)),0))</f>
        <v>35</v>
      </c>
      <c r="E285" s="299" t="str">
        <f t="shared" ref="E285:E303" si="87">IF(D285&gt;0,(VLOOKUP(B285,$C$554:$F$639,4,)),0)</f>
        <v>BPC Estimate</v>
      </c>
      <c r="F285" s="73">
        <f t="shared" ref="F285:F303" si="88">D285</f>
        <v>35</v>
      </c>
      <c r="G285" s="75">
        <f t="shared" ref="G285:G303" si="89">IF(F285&gt;0,100,0)</f>
        <v>100</v>
      </c>
      <c r="H285" s="117">
        <f>G285</f>
        <v>100</v>
      </c>
      <c r="I285" s="76" cm="1">
        <f t="array" ref="I285">_xlfn.LET(_xlpm.life,$F$285:$F$303,_xlpm.idx,$H$285:$H$303,_xlpm.weights,IFERROR(_xlpm.idx/_xlpm.life,0),IFERROR((H285/F285)/SUM(_xlpm.weights),0))</f>
        <v>3.9292730844793719E-2</v>
      </c>
      <c r="J285" s="118"/>
    </row>
    <row r="286" spans="1:12" x14ac:dyDescent="0.35">
      <c r="A286" s="110"/>
      <c r="B286" s="119" t="s">
        <v>448</v>
      </c>
      <c r="C286" s="120" t="s">
        <v>267</v>
      </c>
      <c r="D286" s="302">
        <f t="shared" si="86"/>
        <v>35</v>
      </c>
      <c r="E286" s="299" t="str">
        <f t="shared" si="87"/>
        <v>BPC Estimate</v>
      </c>
      <c r="F286" s="73">
        <f t="shared" si="88"/>
        <v>35</v>
      </c>
      <c r="G286" s="75">
        <f t="shared" si="89"/>
        <v>100</v>
      </c>
      <c r="H286" s="117">
        <f t="shared" ref="H286:H293" si="90">G286</f>
        <v>100</v>
      </c>
      <c r="I286" s="76" cm="1">
        <f t="array" ref="I286">_xlfn.LET(_xlpm.life,$F$285:$F$303,_xlpm.idx,$H$285:$H$303,_xlpm.weights,IFERROR(_xlpm.idx/_xlpm.life,0),IFERROR((H286/F286)/SUM(_xlpm.weights),0))</f>
        <v>3.9292730844793719E-2</v>
      </c>
      <c r="J286" s="38"/>
    </row>
    <row r="287" spans="1:12" x14ac:dyDescent="0.35">
      <c r="A287" s="110"/>
      <c r="B287" s="119" t="s">
        <v>326</v>
      </c>
      <c r="C287" s="120" t="s">
        <v>267</v>
      </c>
      <c r="D287" s="302">
        <f t="shared" si="86"/>
        <v>25</v>
      </c>
      <c r="E287" s="299" t="str">
        <f t="shared" si="87"/>
        <v>Energy Technology Catalogue</v>
      </c>
      <c r="F287" s="73">
        <f t="shared" si="88"/>
        <v>25</v>
      </c>
      <c r="G287" s="75">
        <f t="shared" si="89"/>
        <v>100</v>
      </c>
      <c r="H287" s="117">
        <f t="shared" si="90"/>
        <v>100</v>
      </c>
      <c r="I287" s="76" cm="1">
        <f t="array" ref="I287">_xlfn.LET(_xlpm.life,$F$285:$F$303,_xlpm.idx,$H$285:$H$303,_xlpm.weights,IFERROR(_xlpm.idx/_xlpm.life,0),IFERROR((H287/F287)/SUM(_xlpm.weights),0))</f>
        <v>5.50098231827112E-2</v>
      </c>
      <c r="J287" s="38"/>
    </row>
    <row r="288" spans="1:12" x14ac:dyDescent="0.35">
      <c r="A288" s="31"/>
      <c r="B288" s="119" t="s">
        <v>449</v>
      </c>
      <c r="C288" s="120" t="s">
        <v>267</v>
      </c>
      <c r="D288" s="302">
        <f t="shared" si="86"/>
        <v>25</v>
      </c>
      <c r="E288" s="299" t="str">
        <f t="shared" si="87"/>
        <v>BPC Estimate</v>
      </c>
      <c r="F288" s="73">
        <f t="shared" si="88"/>
        <v>25</v>
      </c>
      <c r="G288" s="75">
        <f t="shared" si="89"/>
        <v>100</v>
      </c>
      <c r="H288" s="117">
        <f t="shared" si="90"/>
        <v>100</v>
      </c>
      <c r="I288" s="76" cm="1">
        <f t="array" ref="I288">_xlfn.LET(_xlpm.life,$F$285:$F$303,_xlpm.idx,$H$285:$H$303,_xlpm.weights,IFERROR(_xlpm.idx/_xlpm.life,0),IFERROR((H288/F288)/SUM(_xlpm.weights),0))</f>
        <v>5.50098231827112E-2</v>
      </c>
      <c r="J288" s="38"/>
    </row>
    <row r="289" spans="1:12" x14ac:dyDescent="0.35">
      <c r="A289" s="110"/>
      <c r="B289" s="119" t="s">
        <v>329</v>
      </c>
      <c r="C289" s="120" t="s">
        <v>267</v>
      </c>
      <c r="D289" s="302">
        <f t="shared" si="86"/>
        <v>25</v>
      </c>
      <c r="E289" s="299" t="str">
        <f t="shared" si="87"/>
        <v>Energy Technology Catalogue</v>
      </c>
      <c r="F289" s="73">
        <f t="shared" si="88"/>
        <v>25</v>
      </c>
      <c r="G289" s="75">
        <f t="shared" si="89"/>
        <v>100</v>
      </c>
      <c r="H289" s="117">
        <f t="shared" si="90"/>
        <v>100</v>
      </c>
      <c r="I289" s="76" cm="1">
        <f t="array" ref="I289">_xlfn.LET(_xlpm.life,$F$285:$F$303,_xlpm.idx,$H$285:$H$303,_xlpm.weights,IFERROR(_xlpm.idx/_xlpm.life,0),IFERROR((H289/F289)/SUM(_xlpm.weights),0))</f>
        <v>5.50098231827112E-2</v>
      </c>
      <c r="J289" s="38"/>
    </row>
    <row r="290" spans="1:12" x14ac:dyDescent="0.35">
      <c r="A290" s="110"/>
      <c r="B290" s="119" t="s">
        <v>327</v>
      </c>
      <c r="C290" s="120" t="s">
        <v>267</v>
      </c>
      <c r="D290" s="302">
        <f t="shared" si="86"/>
        <v>25</v>
      </c>
      <c r="E290" s="299" t="str">
        <f t="shared" si="87"/>
        <v>Energy Technology Catalogue</v>
      </c>
      <c r="F290" s="73">
        <f t="shared" si="88"/>
        <v>25</v>
      </c>
      <c r="G290" s="75">
        <f t="shared" si="89"/>
        <v>100</v>
      </c>
      <c r="H290" s="117">
        <f t="shared" si="90"/>
        <v>100</v>
      </c>
      <c r="I290" s="76" cm="1">
        <f t="array" ref="I290">_xlfn.LET(_xlpm.life,$F$285:$F$303,_xlpm.idx,$H$285:$H$303,_xlpm.weights,IFERROR(_xlpm.idx/_xlpm.life,0),IFERROR((H290/F290)/SUM(_xlpm.weights),0))</f>
        <v>5.50098231827112E-2</v>
      </c>
      <c r="J290" s="38"/>
    </row>
    <row r="291" spans="1:12" x14ac:dyDescent="0.35">
      <c r="A291" s="110"/>
      <c r="B291" s="119" t="s">
        <v>328</v>
      </c>
      <c r="C291" s="120" t="s">
        <v>267</v>
      </c>
      <c r="D291" s="302">
        <f t="shared" si="86"/>
        <v>25</v>
      </c>
      <c r="E291" s="299" t="str">
        <f t="shared" si="87"/>
        <v>Energy Technology Catalogue</v>
      </c>
      <c r="F291" s="73">
        <f t="shared" si="88"/>
        <v>25</v>
      </c>
      <c r="G291" s="75">
        <f t="shared" si="89"/>
        <v>100</v>
      </c>
      <c r="H291" s="117">
        <f t="shared" si="90"/>
        <v>100</v>
      </c>
      <c r="I291" s="76" cm="1">
        <f t="array" ref="I291">_xlfn.LET(_xlpm.life,$F$285:$F$303,_xlpm.idx,$H$285:$H$303,_xlpm.weights,IFERROR(_xlpm.idx/_xlpm.life,0),IFERROR((H291/F291)/SUM(_xlpm.weights),0))</f>
        <v>5.50098231827112E-2</v>
      </c>
      <c r="J291" s="38"/>
    </row>
    <row r="292" spans="1:12" x14ac:dyDescent="0.35">
      <c r="A292" s="110"/>
      <c r="B292" s="119" t="s">
        <v>330</v>
      </c>
      <c r="C292" s="120" t="s">
        <v>267</v>
      </c>
      <c r="D292" s="302">
        <f t="shared" si="86"/>
        <v>50</v>
      </c>
      <c r="E292" s="299" t="str">
        <f t="shared" si="87"/>
        <v>BPC Estimate</v>
      </c>
      <c r="F292" s="73">
        <f t="shared" si="88"/>
        <v>50</v>
      </c>
      <c r="G292" s="75">
        <f t="shared" si="89"/>
        <v>100</v>
      </c>
      <c r="H292" s="117">
        <f t="shared" si="90"/>
        <v>100</v>
      </c>
      <c r="I292" s="76" cm="1">
        <f t="array" ref="I292">_xlfn.LET(_xlpm.life,$F$285:$F$303,_xlpm.idx,$H$285:$H$303,_xlpm.weights,IFERROR(_xlpm.idx/_xlpm.life,0),IFERROR((H292/F292)/SUM(_xlpm.weights),0))</f>
        <v>2.75049115913556E-2</v>
      </c>
      <c r="J292" s="38"/>
    </row>
    <row r="293" spans="1:12" x14ac:dyDescent="0.35">
      <c r="A293" s="110"/>
      <c r="B293" s="119" t="s">
        <v>268</v>
      </c>
      <c r="C293" s="120" t="s">
        <v>267</v>
      </c>
      <c r="D293" s="302">
        <f t="shared" si="86"/>
        <v>30</v>
      </c>
      <c r="E293" s="299" t="str">
        <f t="shared" si="87"/>
        <v>BPC Estimate</v>
      </c>
      <c r="F293" s="73">
        <f t="shared" si="88"/>
        <v>30</v>
      </c>
      <c r="G293" s="75">
        <f t="shared" si="89"/>
        <v>100</v>
      </c>
      <c r="H293" s="117">
        <f t="shared" si="90"/>
        <v>100</v>
      </c>
      <c r="I293" s="76" cm="1">
        <f t="array" ref="I293">_xlfn.LET(_xlpm.life,$F$285:$F$303,_xlpm.idx,$H$285:$H$303,_xlpm.weights,IFERROR(_xlpm.idx/_xlpm.life,0),IFERROR((H293/F293)/SUM(_xlpm.weights),0))</f>
        <v>4.5841519318926008E-2</v>
      </c>
      <c r="J293" s="38"/>
    </row>
    <row r="294" spans="1:12" x14ac:dyDescent="0.35">
      <c r="A294" s="110"/>
      <c r="B294" s="119" t="s">
        <v>269</v>
      </c>
      <c r="C294" s="120" t="s">
        <v>267</v>
      </c>
      <c r="D294" s="302">
        <f t="shared" si="86"/>
        <v>50</v>
      </c>
      <c r="E294" s="299" t="str">
        <f t="shared" si="87"/>
        <v>BPC Estimate</v>
      </c>
      <c r="F294" s="73">
        <f t="shared" si="88"/>
        <v>50</v>
      </c>
      <c r="G294" s="75">
        <f t="shared" si="89"/>
        <v>100</v>
      </c>
      <c r="H294" s="294">
        <v>50</v>
      </c>
      <c r="I294" s="76" cm="1">
        <f t="array" ref="I294">_xlfn.LET(_xlpm.life,$F$285:$F$303,_xlpm.idx,$H$285:$H$303,_xlpm.weights,IFERROR(_xlpm.idx/_xlpm.life,0),IFERROR((H294/F294)/SUM(_xlpm.weights),0))</f>
        <v>1.37524557956778E-2</v>
      </c>
      <c r="J294" s="38"/>
    </row>
    <row r="295" spans="1:12" x14ac:dyDescent="0.35">
      <c r="A295" s="110"/>
      <c r="B295" s="119" t="s">
        <v>270</v>
      </c>
      <c r="C295" s="120" t="s">
        <v>267</v>
      </c>
      <c r="D295" s="302">
        <f t="shared" si="86"/>
        <v>15</v>
      </c>
      <c r="E295" s="299" t="str">
        <f t="shared" si="87"/>
        <v>BPC Estimate</v>
      </c>
      <c r="F295" s="73">
        <f t="shared" si="88"/>
        <v>15</v>
      </c>
      <c r="G295" s="75">
        <f t="shared" si="89"/>
        <v>100</v>
      </c>
      <c r="H295" s="117">
        <f t="shared" ref="H295:H303" si="91">G295</f>
        <v>100</v>
      </c>
      <c r="I295" s="76" cm="1">
        <f t="array" ref="I295">_xlfn.LET(_xlpm.life,$F$285:$F$303,_xlpm.idx,$H$285:$H$303,_xlpm.weights,IFERROR(_xlpm.idx/_xlpm.life,0),IFERROR((H295/F295)/SUM(_xlpm.weights),0))</f>
        <v>9.1683038637852016E-2</v>
      </c>
      <c r="J295" s="38"/>
    </row>
    <row r="296" spans="1:12" x14ac:dyDescent="0.35">
      <c r="A296" s="110"/>
      <c r="B296" s="119" t="s">
        <v>271</v>
      </c>
      <c r="C296" s="120" t="s">
        <v>267</v>
      </c>
      <c r="D296" s="302">
        <f t="shared" si="86"/>
        <v>15</v>
      </c>
      <c r="E296" s="299" t="str">
        <f t="shared" si="87"/>
        <v>BPC Estimate</v>
      </c>
      <c r="F296" s="73">
        <f t="shared" si="88"/>
        <v>15</v>
      </c>
      <c r="G296" s="75">
        <f t="shared" si="89"/>
        <v>100</v>
      </c>
      <c r="H296" s="117">
        <f t="shared" si="91"/>
        <v>100</v>
      </c>
      <c r="I296" s="76" cm="1">
        <f t="array" ref="I296">_xlfn.LET(_xlpm.life,$F$285:$F$303,_xlpm.idx,$H$285:$H$303,_xlpm.weights,IFERROR(_xlpm.idx/_xlpm.life,0),IFERROR((H296/F296)/SUM(_xlpm.weights),0))</f>
        <v>9.1683038637852016E-2</v>
      </c>
      <c r="J296" s="38"/>
    </row>
    <row r="297" spans="1:12" x14ac:dyDescent="0.35">
      <c r="A297" s="110"/>
      <c r="B297" s="119" t="s">
        <v>272</v>
      </c>
      <c r="C297" s="120" t="s">
        <v>267</v>
      </c>
      <c r="D297" s="302">
        <f t="shared" si="86"/>
        <v>30</v>
      </c>
      <c r="E297" s="299" t="str">
        <f t="shared" si="87"/>
        <v>BPC Estimate</v>
      </c>
      <c r="F297" s="73">
        <f t="shared" si="88"/>
        <v>30</v>
      </c>
      <c r="G297" s="75">
        <f t="shared" si="89"/>
        <v>100</v>
      </c>
      <c r="H297" s="117">
        <f t="shared" si="91"/>
        <v>100</v>
      </c>
      <c r="I297" s="76" cm="1">
        <f t="array" ref="I297">_xlfn.LET(_xlpm.life,$F$285:$F$303,_xlpm.idx,$H$285:$H$303,_xlpm.weights,IFERROR(_xlpm.idx/_xlpm.life,0),IFERROR((H297/F297)/SUM(_xlpm.weights),0))</f>
        <v>4.5841519318926008E-2</v>
      </c>
      <c r="J297" s="38"/>
    </row>
    <row r="298" spans="1:12" x14ac:dyDescent="0.35">
      <c r="A298" s="110"/>
      <c r="B298" s="119" t="s">
        <v>273</v>
      </c>
      <c r="C298" s="120" t="s">
        <v>267</v>
      </c>
      <c r="D298" s="302">
        <f t="shared" si="86"/>
        <v>15</v>
      </c>
      <c r="E298" s="299" t="str">
        <f t="shared" si="87"/>
        <v>BPC Estimate</v>
      </c>
      <c r="F298" s="73">
        <f t="shared" si="88"/>
        <v>15</v>
      </c>
      <c r="G298" s="75">
        <f t="shared" si="89"/>
        <v>100</v>
      </c>
      <c r="H298" s="117">
        <f t="shared" si="91"/>
        <v>100</v>
      </c>
      <c r="I298" s="76" cm="1">
        <f t="array" ref="I298">_xlfn.LET(_xlpm.life,$F$285:$F$303,_xlpm.idx,$H$285:$H$303,_xlpm.weights,IFERROR(_xlpm.idx/_xlpm.life,0),IFERROR((H298/F298)/SUM(_xlpm.weights),0))</f>
        <v>9.1683038637852016E-2</v>
      </c>
      <c r="J298" s="38"/>
    </row>
    <row r="299" spans="1:12" x14ac:dyDescent="0.35">
      <c r="A299" s="110"/>
      <c r="B299" s="119" t="s">
        <v>274</v>
      </c>
      <c r="C299" s="120" t="s">
        <v>267</v>
      </c>
      <c r="D299" s="302">
        <f t="shared" si="86"/>
        <v>15</v>
      </c>
      <c r="E299" s="299" t="str">
        <f t="shared" si="87"/>
        <v>BPC Estimate</v>
      </c>
      <c r="F299" s="73">
        <f t="shared" si="88"/>
        <v>15</v>
      </c>
      <c r="G299" s="75">
        <f t="shared" si="89"/>
        <v>100</v>
      </c>
      <c r="H299" s="117">
        <f t="shared" si="91"/>
        <v>100</v>
      </c>
      <c r="I299" s="76" cm="1">
        <f t="array" ref="I299">_xlfn.LET(_xlpm.life,$F$285:$F$303,_xlpm.idx,$H$285:$H$303,_xlpm.weights,IFERROR(_xlpm.idx/_xlpm.life,0),IFERROR((H299/F299)/SUM(_xlpm.weights),0))</f>
        <v>9.1683038637852016E-2</v>
      </c>
      <c r="J299" s="38"/>
      <c r="K299" s="83"/>
      <c r="L299" s="83"/>
    </row>
    <row r="300" spans="1:12" x14ac:dyDescent="0.35">
      <c r="A300" s="110"/>
      <c r="B300" s="119" t="s">
        <v>275</v>
      </c>
      <c r="C300" s="120" t="s">
        <v>267</v>
      </c>
      <c r="D300" s="302">
        <f t="shared" si="86"/>
        <v>15</v>
      </c>
      <c r="E300" s="299" t="str">
        <f t="shared" si="87"/>
        <v>BPC Estimate</v>
      </c>
      <c r="F300" s="73">
        <f t="shared" si="88"/>
        <v>15</v>
      </c>
      <c r="G300" s="75">
        <f t="shared" si="89"/>
        <v>100</v>
      </c>
      <c r="H300" s="117">
        <f t="shared" si="91"/>
        <v>100</v>
      </c>
      <c r="I300" s="76" cm="1">
        <f t="array" ref="I300">_xlfn.LET(_xlpm.life,$F$285:$F$303,_xlpm.idx,$H$285:$H$303,_xlpm.weights,IFERROR(_xlpm.idx/_xlpm.life,0),IFERROR((H300/F300)/SUM(_xlpm.weights),0))</f>
        <v>9.1683038637852016E-2</v>
      </c>
      <c r="J300" s="38"/>
    </row>
    <row r="301" spans="1:12" x14ac:dyDescent="0.35">
      <c r="A301" s="110"/>
      <c r="B301" s="119" t="s">
        <v>331</v>
      </c>
      <c r="C301" s="120" t="s">
        <v>267</v>
      </c>
      <c r="D301" s="302">
        <f t="shared" si="86"/>
        <v>25</v>
      </c>
      <c r="E301" s="299" t="str">
        <f t="shared" si="87"/>
        <v>BPC Estimate</v>
      </c>
      <c r="F301" s="73">
        <f t="shared" si="88"/>
        <v>25</v>
      </c>
      <c r="G301" s="75">
        <f t="shared" si="89"/>
        <v>100</v>
      </c>
      <c r="H301" s="117">
        <f t="shared" si="91"/>
        <v>100</v>
      </c>
      <c r="I301" s="76" cm="1">
        <f t="array" ref="I301">_xlfn.LET(_xlpm.life,$F$285:$F$303,_xlpm.idx,$H$285:$H$303,_xlpm.weights,IFERROR(_xlpm.idx/_xlpm.life,0),IFERROR((H301/F301)/SUM(_xlpm.weights),0))</f>
        <v>5.50098231827112E-2</v>
      </c>
      <c r="J301" s="38"/>
    </row>
    <row r="302" spans="1:12" x14ac:dyDescent="0.35">
      <c r="A302" s="110"/>
      <c r="B302" s="119" t="s">
        <v>2</v>
      </c>
      <c r="C302" s="120" t="s">
        <v>267</v>
      </c>
      <c r="D302" s="302">
        <f t="shared" si="86"/>
        <v>0</v>
      </c>
      <c r="E302" s="299">
        <f t="shared" si="87"/>
        <v>0</v>
      </c>
      <c r="F302" s="73">
        <f t="shared" si="88"/>
        <v>0</v>
      </c>
      <c r="G302" s="75">
        <f t="shared" si="89"/>
        <v>0</v>
      </c>
      <c r="H302" s="117">
        <f t="shared" si="91"/>
        <v>0</v>
      </c>
      <c r="I302" s="76" cm="1">
        <f t="array" ref="I302">_xlfn.LET(_xlpm.life,$F$285:$F$303,_xlpm.idx,$H$285:$H$303,_xlpm.weights,IFERROR(_xlpm.idx/_xlpm.life,0),IFERROR((H302/F302)/SUM(_xlpm.weights),0))</f>
        <v>0</v>
      </c>
      <c r="J302" s="38"/>
    </row>
    <row r="303" spans="1:12" ht="15" thickBot="1" x14ac:dyDescent="0.4">
      <c r="A303" s="110"/>
      <c r="B303" s="121" t="s">
        <v>2</v>
      </c>
      <c r="C303" s="122" t="s">
        <v>265</v>
      </c>
      <c r="D303" s="303">
        <f t="shared" si="86"/>
        <v>0</v>
      </c>
      <c r="E303" s="301">
        <f t="shared" si="87"/>
        <v>0</v>
      </c>
      <c r="F303" s="85">
        <f t="shared" si="88"/>
        <v>0</v>
      </c>
      <c r="G303" s="82">
        <f t="shared" si="89"/>
        <v>0</v>
      </c>
      <c r="H303" s="123">
        <f t="shared" si="91"/>
        <v>0</v>
      </c>
      <c r="I303" s="76" cm="1">
        <f t="array" ref="I303">_xlfn.LET(_xlpm.life,$F$285:$F$303,_xlpm.idx,$H$285:$H$303,_xlpm.weights,IFERROR(_xlpm.idx/_xlpm.life,0),IFERROR((H303/F303)/SUM(_xlpm.weights),0))</f>
        <v>0</v>
      </c>
      <c r="J303" s="124"/>
      <c r="K303" s="83"/>
      <c r="L303" s="83"/>
    </row>
    <row r="304" spans="1:12" ht="15" thickBot="1" x14ac:dyDescent="0.4">
      <c r="A304" s="110"/>
      <c r="B304" s="39" t="s">
        <v>551</v>
      </c>
      <c r="C304" s="40">
        <f>SUMPRODUCT(F285:F303,H285:H303)/SUM(H285:H303)</f>
        <v>26.060606060606062</v>
      </c>
      <c r="D304" s="41"/>
      <c r="E304" s="41"/>
      <c r="F304" s="41"/>
      <c r="G304" s="125"/>
      <c r="H304" s="126"/>
      <c r="I304" s="271">
        <f>SUM(I285:I303)</f>
        <v>1</v>
      </c>
      <c r="J304" s="127"/>
    </row>
    <row r="305" spans="1:10" ht="15" thickBot="1" x14ac:dyDescent="0.4">
      <c r="A305" s="110"/>
      <c r="B305" s="136"/>
      <c r="C305" s="98"/>
      <c r="D305" s="137"/>
      <c r="E305" s="137"/>
      <c r="F305" s="137"/>
      <c r="G305" s="98"/>
      <c r="H305" s="98"/>
      <c r="I305" s="130"/>
      <c r="J305" s="131"/>
    </row>
    <row r="306" spans="1:10" ht="34.5" x14ac:dyDescent="0.35">
      <c r="A306" s="110"/>
      <c r="B306" s="132" t="s">
        <v>552</v>
      </c>
      <c r="C306" s="133" t="s">
        <v>262</v>
      </c>
      <c r="D306" s="134" t="str">
        <f t="shared" ref="D306:H306" si="92">D$64</f>
        <v>Standard lifetime</v>
      </c>
      <c r="E306" s="134" t="str">
        <f t="shared" si="92"/>
        <v>Standard lifetime reference</v>
      </c>
      <c r="F306" s="134" t="str">
        <f t="shared" si="92"/>
        <v>Corrected lifetime
(if needed)</v>
      </c>
      <c r="G306" s="134" t="str">
        <f t="shared" si="92"/>
        <v>Standard cost allocation index</v>
      </c>
      <c r="H306" s="134" t="str">
        <f t="shared" si="92"/>
        <v>Corrected cost allocation index</v>
      </c>
      <c r="I306" s="134" t="str">
        <f>I$64</f>
        <v>Annual %-cost allocation</v>
      </c>
      <c r="J306" s="135"/>
    </row>
    <row r="307" spans="1:10" x14ac:dyDescent="0.35">
      <c r="A307" s="110"/>
      <c r="B307" s="115" t="s">
        <v>298</v>
      </c>
      <c r="C307" s="116" t="s">
        <v>267</v>
      </c>
      <c r="D307" s="302">
        <f t="shared" ref="D307:D325" si="93">IF(B307="N/A",0,IF(C307=$A$645,(VLOOKUP(B307,$C$554:$D$639,2,)),0))</f>
        <v>35</v>
      </c>
      <c r="E307" s="299" t="str">
        <f t="shared" ref="E307:E325" si="94">IF(D307&gt;0,(VLOOKUP(B307,$C$554:$F$639,4,)),0)</f>
        <v>BPC Estimate</v>
      </c>
      <c r="F307" s="73">
        <f t="shared" ref="F307:F325" si="95">D307</f>
        <v>35</v>
      </c>
      <c r="G307" s="75">
        <f t="shared" ref="G307:G325" si="96">IF(F307&gt;0,100,0)</f>
        <v>100</v>
      </c>
      <c r="H307" s="117">
        <f>G307</f>
        <v>100</v>
      </c>
      <c r="I307" s="76" cm="1">
        <f t="array" ref="I307">_xlfn.LET(_xlpm.life,$F$307:$F$325,_xlpm.idx,$H$307:$H$325,_xlpm.weights,IFERROR(_xlpm.idx/_xlpm.life,0),IFERROR((H307/F307)/SUM(_xlpm.weights),0))</f>
        <v>4.0899795501022504E-2</v>
      </c>
      <c r="J307" s="118"/>
    </row>
    <row r="308" spans="1:10" x14ac:dyDescent="0.35">
      <c r="A308" s="110"/>
      <c r="B308" s="119" t="s">
        <v>325</v>
      </c>
      <c r="C308" s="120" t="s">
        <v>267</v>
      </c>
      <c r="D308" s="302">
        <f t="shared" si="93"/>
        <v>25</v>
      </c>
      <c r="E308" s="299" t="str">
        <f t="shared" si="94"/>
        <v>Energy Technology Catalogue</v>
      </c>
      <c r="F308" s="73">
        <f t="shared" si="95"/>
        <v>25</v>
      </c>
      <c r="G308" s="75">
        <f t="shared" si="96"/>
        <v>100</v>
      </c>
      <c r="H308" s="117">
        <f t="shared" ref="H308:H314" si="97">G308</f>
        <v>100</v>
      </c>
      <c r="I308" s="76" cm="1">
        <f t="array" ref="I308">_xlfn.LET(_xlpm.life,$F$307:$F$325,_xlpm.idx,$H$307:$H$325,_xlpm.weights,IFERROR(_xlpm.idx/_xlpm.life,0),IFERROR((H308/F308)/SUM(_xlpm.weights),0))</f>
        <v>5.72597137014315E-2</v>
      </c>
      <c r="J308" s="38"/>
    </row>
    <row r="309" spans="1:10" x14ac:dyDescent="0.35">
      <c r="A309" s="110"/>
      <c r="B309" s="119" t="s">
        <v>326</v>
      </c>
      <c r="C309" s="120" t="s">
        <v>267</v>
      </c>
      <c r="D309" s="302">
        <f t="shared" si="93"/>
        <v>25</v>
      </c>
      <c r="E309" s="299" t="str">
        <f t="shared" si="94"/>
        <v>Energy Technology Catalogue</v>
      </c>
      <c r="F309" s="73">
        <f t="shared" si="95"/>
        <v>25</v>
      </c>
      <c r="G309" s="75">
        <f t="shared" si="96"/>
        <v>100</v>
      </c>
      <c r="H309" s="117">
        <f t="shared" si="97"/>
        <v>100</v>
      </c>
      <c r="I309" s="76" cm="1">
        <f t="array" ref="I309">_xlfn.LET(_xlpm.life,$F$307:$F$325,_xlpm.idx,$H$307:$H$325,_xlpm.weights,IFERROR(_xlpm.idx/_xlpm.life,0),IFERROR((H309/F309)/SUM(_xlpm.weights),0))</f>
        <v>5.72597137014315E-2</v>
      </c>
      <c r="J309" s="38"/>
    </row>
    <row r="310" spans="1:10" x14ac:dyDescent="0.35">
      <c r="A310" s="31"/>
      <c r="B310" s="119" t="s">
        <v>327</v>
      </c>
      <c r="C310" s="120" t="s">
        <v>267</v>
      </c>
      <c r="D310" s="302">
        <f t="shared" si="93"/>
        <v>25</v>
      </c>
      <c r="E310" s="299" t="str">
        <f t="shared" si="94"/>
        <v>Energy Technology Catalogue</v>
      </c>
      <c r="F310" s="73">
        <f t="shared" si="95"/>
        <v>25</v>
      </c>
      <c r="G310" s="75">
        <f t="shared" si="96"/>
        <v>100</v>
      </c>
      <c r="H310" s="117">
        <f t="shared" si="97"/>
        <v>100</v>
      </c>
      <c r="I310" s="76" cm="1">
        <f t="array" ref="I310">_xlfn.LET(_xlpm.life,$F$307:$F$325,_xlpm.idx,$H$307:$H$325,_xlpm.weights,IFERROR(_xlpm.idx/_xlpm.life,0),IFERROR((H310/F310)/SUM(_xlpm.weights),0))</f>
        <v>5.72597137014315E-2</v>
      </c>
      <c r="J310" s="38"/>
    </row>
    <row r="311" spans="1:10" x14ac:dyDescent="0.35">
      <c r="A311" s="110"/>
      <c r="B311" s="119" t="s">
        <v>328</v>
      </c>
      <c r="C311" s="120" t="s">
        <v>267</v>
      </c>
      <c r="D311" s="302">
        <f t="shared" si="93"/>
        <v>25</v>
      </c>
      <c r="E311" s="299" t="str">
        <f t="shared" si="94"/>
        <v>Energy Technology Catalogue</v>
      </c>
      <c r="F311" s="73">
        <f t="shared" si="95"/>
        <v>25</v>
      </c>
      <c r="G311" s="75">
        <f t="shared" si="96"/>
        <v>100</v>
      </c>
      <c r="H311" s="117">
        <f t="shared" si="97"/>
        <v>100</v>
      </c>
      <c r="I311" s="76" cm="1">
        <f t="array" ref="I311">_xlfn.LET(_xlpm.life,$F$307:$F$325,_xlpm.idx,$H$307:$H$325,_xlpm.weights,IFERROR(_xlpm.idx/_xlpm.life,0),IFERROR((H311/F311)/SUM(_xlpm.weights),0))</f>
        <v>5.72597137014315E-2</v>
      </c>
      <c r="J311" s="38"/>
    </row>
    <row r="312" spans="1:10" x14ac:dyDescent="0.35">
      <c r="A312" s="110"/>
      <c r="B312" s="119" t="s">
        <v>329</v>
      </c>
      <c r="C312" s="120" t="s">
        <v>267</v>
      </c>
      <c r="D312" s="302">
        <f t="shared" si="93"/>
        <v>25</v>
      </c>
      <c r="E312" s="299" t="str">
        <f t="shared" si="94"/>
        <v>Energy Technology Catalogue</v>
      </c>
      <c r="F312" s="73">
        <f t="shared" si="95"/>
        <v>25</v>
      </c>
      <c r="G312" s="75">
        <f t="shared" si="96"/>
        <v>100</v>
      </c>
      <c r="H312" s="117">
        <f t="shared" si="97"/>
        <v>100</v>
      </c>
      <c r="I312" s="76" cm="1">
        <f t="array" ref="I312">_xlfn.LET(_xlpm.life,$F$307:$F$325,_xlpm.idx,$H$307:$H$325,_xlpm.weights,IFERROR(_xlpm.idx/_xlpm.life,0),IFERROR((H312/F312)/SUM(_xlpm.weights),0))</f>
        <v>5.72597137014315E-2</v>
      </c>
      <c r="J312" s="38"/>
    </row>
    <row r="313" spans="1:10" x14ac:dyDescent="0.35">
      <c r="A313" s="110"/>
      <c r="B313" s="119" t="s">
        <v>330</v>
      </c>
      <c r="C313" s="120" t="s">
        <v>267</v>
      </c>
      <c r="D313" s="302">
        <f t="shared" si="93"/>
        <v>50</v>
      </c>
      <c r="E313" s="299" t="str">
        <f t="shared" si="94"/>
        <v>BPC Estimate</v>
      </c>
      <c r="F313" s="73">
        <f t="shared" si="95"/>
        <v>50</v>
      </c>
      <c r="G313" s="75">
        <f t="shared" si="96"/>
        <v>100</v>
      </c>
      <c r="H313" s="117">
        <f t="shared" si="97"/>
        <v>100</v>
      </c>
      <c r="I313" s="76" cm="1">
        <f t="array" ref="I313">_xlfn.LET(_xlpm.life,$F$307:$F$325,_xlpm.idx,$H$307:$H$325,_xlpm.weights,IFERROR(_xlpm.idx/_xlpm.life,0),IFERROR((H313/F313)/SUM(_xlpm.weights),0))</f>
        <v>2.862985685071575E-2</v>
      </c>
      <c r="J313" s="38"/>
    </row>
    <row r="314" spans="1:10" x14ac:dyDescent="0.35">
      <c r="A314" s="110"/>
      <c r="B314" s="119" t="s">
        <v>268</v>
      </c>
      <c r="C314" s="120" t="s">
        <v>267</v>
      </c>
      <c r="D314" s="302">
        <f t="shared" si="93"/>
        <v>30</v>
      </c>
      <c r="E314" s="299" t="str">
        <f t="shared" si="94"/>
        <v>BPC Estimate</v>
      </c>
      <c r="F314" s="73">
        <f t="shared" si="95"/>
        <v>30</v>
      </c>
      <c r="G314" s="75">
        <f t="shared" si="96"/>
        <v>100</v>
      </c>
      <c r="H314" s="117">
        <f t="shared" si="97"/>
        <v>100</v>
      </c>
      <c r="I314" s="76" cm="1">
        <f t="array" ref="I314">_xlfn.LET(_xlpm.life,$F$307:$F$325,_xlpm.idx,$H$307:$H$325,_xlpm.weights,IFERROR(_xlpm.idx/_xlpm.life,0),IFERROR((H314/F314)/SUM(_xlpm.weights),0))</f>
        <v>4.7716428084526252E-2</v>
      </c>
      <c r="J314" s="38"/>
    </row>
    <row r="315" spans="1:10" x14ac:dyDescent="0.35">
      <c r="A315" s="110"/>
      <c r="B315" s="119" t="s">
        <v>269</v>
      </c>
      <c r="C315" s="120" t="s">
        <v>267</v>
      </c>
      <c r="D315" s="302">
        <f t="shared" si="93"/>
        <v>50</v>
      </c>
      <c r="E315" s="299" t="str">
        <f t="shared" si="94"/>
        <v>BPC Estimate</v>
      </c>
      <c r="F315" s="73">
        <f t="shared" si="95"/>
        <v>50</v>
      </c>
      <c r="G315" s="75">
        <f t="shared" si="96"/>
        <v>100</v>
      </c>
      <c r="H315" s="294">
        <v>50</v>
      </c>
      <c r="I315" s="76" cm="1">
        <f t="array" ref="I315">_xlfn.LET(_xlpm.life,$F$307:$F$325,_xlpm.idx,$H$307:$H$325,_xlpm.weights,IFERROR(_xlpm.idx/_xlpm.life,0),IFERROR((H315/F315)/SUM(_xlpm.weights),0))</f>
        <v>1.4314928425357875E-2</v>
      </c>
      <c r="J315" s="38"/>
    </row>
    <row r="316" spans="1:10" x14ac:dyDescent="0.35">
      <c r="A316" s="110"/>
      <c r="B316" s="119" t="s">
        <v>270</v>
      </c>
      <c r="C316" s="120" t="s">
        <v>267</v>
      </c>
      <c r="D316" s="302">
        <f t="shared" si="93"/>
        <v>15</v>
      </c>
      <c r="E316" s="299" t="str">
        <f t="shared" si="94"/>
        <v>BPC Estimate</v>
      </c>
      <c r="F316" s="73">
        <f t="shared" si="95"/>
        <v>15</v>
      </c>
      <c r="G316" s="75">
        <f t="shared" si="96"/>
        <v>100</v>
      </c>
      <c r="H316" s="117">
        <f t="shared" ref="H316:H325" si="98">G316</f>
        <v>100</v>
      </c>
      <c r="I316" s="76" cm="1">
        <f t="array" ref="I316">_xlfn.LET(_xlpm.life,$F$307:$F$325,_xlpm.idx,$H$307:$H$325,_xlpm.weights,IFERROR(_xlpm.idx/_xlpm.life,0),IFERROR((H316/F316)/SUM(_xlpm.weights),0))</f>
        <v>9.5432856169052505E-2</v>
      </c>
      <c r="J316" s="38"/>
    </row>
    <row r="317" spans="1:10" x14ac:dyDescent="0.35">
      <c r="A317" s="110"/>
      <c r="B317" s="119" t="s">
        <v>271</v>
      </c>
      <c r="C317" s="120" t="s">
        <v>267</v>
      </c>
      <c r="D317" s="302">
        <f t="shared" si="93"/>
        <v>15</v>
      </c>
      <c r="E317" s="299" t="str">
        <f t="shared" si="94"/>
        <v>BPC Estimate</v>
      </c>
      <c r="F317" s="73">
        <f t="shared" si="95"/>
        <v>15</v>
      </c>
      <c r="G317" s="75">
        <f t="shared" si="96"/>
        <v>100</v>
      </c>
      <c r="H317" s="117">
        <f t="shared" si="98"/>
        <v>100</v>
      </c>
      <c r="I317" s="76" cm="1">
        <f t="array" ref="I317">_xlfn.LET(_xlpm.life,$F$307:$F$325,_xlpm.idx,$H$307:$H$325,_xlpm.weights,IFERROR(_xlpm.idx/_xlpm.life,0),IFERROR((H317/F317)/SUM(_xlpm.weights),0))</f>
        <v>9.5432856169052505E-2</v>
      </c>
      <c r="J317" s="38"/>
    </row>
    <row r="318" spans="1:10" x14ac:dyDescent="0.35">
      <c r="A318" s="110"/>
      <c r="B318" s="119" t="s">
        <v>272</v>
      </c>
      <c r="C318" s="120" t="s">
        <v>267</v>
      </c>
      <c r="D318" s="302">
        <f t="shared" si="93"/>
        <v>30</v>
      </c>
      <c r="E318" s="299" t="str">
        <f t="shared" si="94"/>
        <v>BPC Estimate</v>
      </c>
      <c r="F318" s="73">
        <f t="shared" si="95"/>
        <v>30</v>
      </c>
      <c r="G318" s="75">
        <f t="shared" si="96"/>
        <v>100</v>
      </c>
      <c r="H318" s="117">
        <f t="shared" si="98"/>
        <v>100</v>
      </c>
      <c r="I318" s="76" cm="1">
        <f t="array" ref="I318">_xlfn.LET(_xlpm.life,$F$307:$F$325,_xlpm.idx,$H$307:$H$325,_xlpm.weights,IFERROR(_xlpm.idx/_xlpm.life,0),IFERROR((H318/F318)/SUM(_xlpm.weights),0))</f>
        <v>4.7716428084526252E-2</v>
      </c>
      <c r="J318" s="38"/>
    </row>
    <row r="319" spans="1:10" x14ac:dyDescent="0.35">
      <c r="A319" s="110"/>
      <c r="B319" s="119" t="s">
        <v>273</v>
      </c>
      <c r="C319" s="120" t="s">
        <v>267</v>
      </c>
      <c r="D319" s="302">
        <f t="shared" si="93"/>
        <v>15</v>
      </c>
      <c r="E319" s="299" t="str">
        <f t="shared" si="94"/>
        <v>BPC Estimate</v>
      </c>
      <c r="F319" s="73">
        <f t="shared" si="95"/>
        <v>15</v>
      </c>
      <c r="G319" s="75">
        <f t="shared" si="96"/>
        <v>100</v>
      </c>
      <c r="H319" s="117">
        <f t="shared" si="98"/>
        <v>100</v>
      </c>
      <c r="I319" s="76" cm="1">
        <f t="array" ref="I319">_xlfn.LET(_xlpm.life,$F$307:$F$325,_xlpm.idx,$H$307:$H$325,_xlpm.weights,IFERROR(_xlpm.idx/_xlpm.life,0),IFERROR((H319/F319)/SUM(_xlpm.weights),0))</f>
        <v>9.5432856169052505E-2</v>
      </c>
      <c r="J319" s="38"/>
    </row>
    <row r="320" spans="1:10" x14ac:dyDescent="0.35">
      <c r="A320" s="110"/>
      <c r="B320" s="119" t="s">
        <v>274</v>
      </c>
      <c r="C320" s="120" t="s">
        <v>267</v>
      </c>
      <c r="D320" s="302">
        <f t="shared" si="93"/>
        <v>15</v>
      </c>
      <c r="E320" s="299" t="str">
        <f t="shared" si="94"/>
        <v>BPC Estimate</v>
      </c>
      <c r="F320" s="73">
        <f t="shared" si="95"/>
        <v>15</v>
      </c>
      <c r="G320" s="75">
        <f t="shared" si="96"/>
        <v>100</v>
      </c>
      <c r="H320" s="117">
        <f t="shared" si="98"/>
        <v>100</v>
      </c>
      <c r="I320" s="76" cm="1">
        <f t="array" ref="I320">_xlfn.LET(_xlpm.life,$F$307:$F$325,_xlpm.idx,$H$307:$H$325,_xlpm.weights,IFERROR(_xlpm.idx/_xlpm.life,0),IFERROR((H320/F320)/SUM(_xlpm.weights),0))</f>
        <v>9.5432856169052505E-2</v>
      </c>
      <c r="J320" s="38"/>
    </row>
    <row r="321" spans="1:12" x14ac:dyDescent="0.35">
      <c r="A321" s="110"/>
      <c r="B321" s="119" t="s">
        <v>275</v>
      </c>
      <c r="C321" s="120" t="s">
        <v>267</v>
      </c>
      <c r="D321" s="302">
        <f t="shared" si="93"/>
        <v>15</v>
      </c>
      <c r="E321" s="299" t="str">
        <f t="shared" si="94"/>
        <v>BPC Estimate</v>
      </c>
      <c r="F321" s="73">
        <f t="shared" si="95"/>
        <v>15</v>
      </c>
      <c r="G321" s="75">
        <f t="shared" si="96"/>
        <v>100</v>
      </c>
      <c r="H321" s="117">
        <f t="shared" si="98"/>
        <v>100</v>
      </c>
      <c r="I321" s="76" cm="1">
        <f t="array" ref="I321">_xlfn.LET(_xlpm.life,$F$307:$F$325,_xlpm.idx,$H$307:$H$325,_xlpm.weights,IFERROR(_xlpm.idx/_xlpm.life,0),IFERROR((H321/F321)/SUM(_xlpm.weights),0))</f>
        <v>9.5432856169052505E-2</v>
      </c>
      <c r="J321" s="38"/>
      <c r="K321" s="83"/>
      <c r="L321" s="83"/>
    </row>
    <row r="322" spans="1:12" x14ac:dyDescent="0.35">
      <c r="A322" s="110"/>
      <c r="B322" s="119" t="s">
        <v>331</v>
      </c>
      <c r="C322" s="120" t="s">
        <v>267</v>
      </c>
      <c r="D322" s="302">
        <f t="shared" si="93"/>
        <v>25</v>
      </c>
      <c r="E322" s="299" t="str">
        <f t="shared" si="94"/>
        <v>BPC Estimate</v>
      </c>
      <c r="F322" s="73">
        <f t="shared" si="95"/>
        <v>25</v>
      </c>
      <c r="G322" s="75">
        <f t="shared" si="96"/>
        <v>100</v>
      </c>
      <c r="H322" s="117">
        <f t="shared" si="98"/>
        <v>100</v>
      </c>
      <c r="I322" s="76" cm="1">
        <f t="array" ref="I322">_xlfn.LET(_xlpm.life,$F$307:$F$325,_xlpm.idx,$H$307:$H$325,_xlpm.weights,IFERROR(_xlpm.idx/_xlpm.life,0),IFERROR((H322/F322)/SUM(_xlpm.weights),0))</f>
        <v>5.72597137014315E-2</v>
      </c>
      <c r="J322" s="38"/>
    </row>
    <row r="323" spans="1:12" x14ac:dyDescent="0.35">
      <c r="A323" s="110"/>
      <c r="B323" s="119" t="s">
        <v>2</v>
      </c>
      <c r="C323" s="120" t="s">
        <v>267</v>
      </c>
      <c r="D323" s="302">
        <f t="shared" si="93"/>
        <v>0</v>
      </c>
      <c r="E323" s="299">
        <f t="shared" si="94"/>
        <v>0</v>
      </c>
      <c r="F323" s="73">
        <f t="shared" si="95"/>
        <v>0</v>
      </c>
      <c r="G323" s="75">
        <f t="shared" si="96"/>
        <v>0</v>
      </c>
      <c r="H323" s="117">
        <f t="shared" si="98"/>
        <v>0</v>
      </c>
      <c r="I323" s="76" cm="1">
        <f t="array" ref="I323">_xlfn.LET(_xlpm.life,$F$307:$F$325,_xlpm.idx,$H$307:$H$325,_xlpm.weights,IFERROR(_xlpm.idx/_xlpm.life,0),IFERROR((H323/F323)/SUM(_xlpm.weights),0))</f>
        <v>0</v>
      </c>
      <c r="J323" s="38"/>
    </row>
    <row r="324" spans="1:12" x14ac:dyDescent="0.35">
      <c r="A324" s="110"/>
      <c r="B324" s="119" t="s">
        <v>2</v>
      </c>
      <c r="C324" s="120" t="s">
        <v>267</v>
      </c>
      <c r="D324" s="302">
        <f t="shared" si="93"/>
        <v>0</v>
      </c>
      <c r="E324" s="299">
        <f t="shared" si="94"/>
        <v>0</v>
      </c>
      <c r="F324" s="73">
        <f t="shared" si="95"/>
        <v>0</v>
      </c>
      <c r="G324" s="75">
        <f t="shared" si="96"/>
        <v>0</v>
      </c>
      <c r="H324" s="117">
        <f t="shared" si="98"/>
        <v>0</v>
      </c>
      <c r="I324" s="76" cm="1">
        <f t="array" ref="I324">_xlfn.LET(_xlpm.life,$F$307:$F$325,_xlpm.idx,$H$307:$H$325,_xlpm.weights,IFERROR(_xlpm.idx/_xlpm.life,0),IFERROR((H324/F324)/SUM(_xlpm.weights),0))</f>
        <v>0</v>
      </c>
      <c r="J324" s="38"/>
    </row>
    <row r="325" spans="1:12" ht="15" thickBot="1" x14ac:dyDescent="0.4">
      <c r="A325" s="110"/>
      <c r="B325" s="121" t="s">
        <v>2</v>
      </c>
      <c r="C325" s="122" t="s">
        <v>265</v>
      </c>
      <c r="D325" s="303">
        <f t="shared" si="93"/>
        <v>0</v>
      </c>
      <c r="E325" s="301">
        <f t="shared" si="94"/>
        <v>0</v>
      </c>
      <c r="F325" s="85">
        <f t="shared" si="95"/>
        <v>0</v>
      </c>
      <c r="G325" s="82">
        <f t="shared" si="96"/>
        <v>0</v>
      </c>
      <c r="H325" s="123">
        <f t="shared" si="98"/>
        <v>0</v>
      </c>
      <c r="I325" s="76" cm="1">
        <f t="array" ref="I325">_xlfn.LET(_xlpm.life,$F$307:$F$325,_xlpm.idx,$H$307:$H$325,_xlpm.weights,IFERROR(_xlpm.idx/_xlpm.life,0),IFERROR((H325/F325)/SUM(_xlpm.weights),0))</f>
        <v>0</v>
      </c>
      <c r="J325" s="124"/>
      <c r="K325" s="83"/>
      <c r="L325" s="83"/>
    </row>
    <row r="326" spans="1:12" ht="15" thickBot="1" x14ac:dyDescent="0.4">
      <c r="A326" s="110"/>
      <c r="B326" s="39" t="s">
        <v>553</v>
      </c>
      <c r="C326" s="40">
        <f>SUMPRODUCT(F307:F325,H307:H325)/SUM(H307:H325)</f>
        <v>25.483870967741936</v>
      </c>
      <c r="D326" s="41"/>
      <c r="E326" s="41"/>
      <c r="F326" s="41"/>
      <c r="G326" s="125"/>
      <c r="H326" s="126"/>
      <c r="I326" s="271">
        <f>SUM(I307:I325)</f>
        <v>1.0000000000000002</v>
      </c>
      <c r="J326" s="127"/>
    </row>
    <row r="327" spans="1:12" ht="15" thickBot="1" x14ac:dyDescent="0.4">
      <c r="A327" s="110"/>
      <c r="B327" s="136"/>
      <c r="C327" s="98"/>
      <c r="D327" s="137"/>
      <c r="E327" s="137"/>
      <c r="F327" s="137"/>
      <c r="G327" s="98"/>
      <c r="H327" s="98"/>
      <c r="I327" s="130"/>
      <c r="J327" s="131"/>
    </row>
    <row r="328" spans="1:12" ht="34.5" x14ac:dyDescent="0.35">
      <c r="A328" s="110"/>
      <c r="B328" s="132" t="s">
        <v>554</v>
      </c>
      <c r="C328" s="133" t="s">
        <v>262</v>
      </c>
      <c r="D328" s="134" t="str">
        <f t="shared" ref="D328:H328" si="99">D$64</f>
        <v>Standard lifetime</v>
      </c>
      <c r="E328" s="134" t="str">
        <f t="shared" si="99"/>
        <v>Standard lifetime reference</v>
      </c>
      <c r="F328" s="134" t="str">
        <f t="shared" si="99"/>
        <v>Corrected lifetime
(if needed)</v>
      </c>
      <c r="G328" s="134" t="str">
        <f t="shared" si="99"/>
        <v>Standard cost allocation index</v>
      </c>
      <c r="H328" s="134" t="str">
        <f t="shared" si="99"/>
        <v>Corrected cost allocation index</v>
      </c>
      <c r="I328" s="134" t="str">
        <f>I$64</f>
        <v>Annual %-cost allocation</v>
      </c>
      <c r="J328" s="135"/>
    </row>
    <row r="329" spans="1:12" x14ac:dyDescent="0.35">
      <c r="A329" s="110"/>
      <c r="B329" s="115" t="s">
        <v>298</v>
      </c>
      <c r="C329" s="116" t="s">
        <v>267</v>
      </c>
      <c r="D329" s="302">
        <f t="shared" ref="D329:D347" si="100">IF(B329="N/A",0,IF(C329=$A$645,(VLOOKUP(B329,$C$554:$D$639,2,)),0))</f>
        <v>35</v>
      </c>
      <c r="E329" s="299" t="str">
        <f t="shared" ref="E329:E347" si="101">IF(D329&gt;0,(VLOOKUP(B329,$C$554:$F$639,4,)),0)</f>
        <v>BPC Estimate</v>
      </c>
      <c r="F329" s="73">
        <f t="shared" ref="F329:F347" si="102">D329</f>
        <v>35</v>
      </c>
      <c r="G329" s="75">
        <f t="shared" ref="G329:G347" si="103">IF(F329&gt;0,100,0)</f>
        <v>100</v>
      </c>
      <c r="H329" s="117">
        <f>G329</f>
        <v>100</v>
      </c>
      <c r="I329" s="76" cm="1">
        <f t="array" ref="I329">_xlfn.LET(_xlpm.life,$F$329:$F$347,_xlpm.idx,$H$329:$H$347,_xlpm.weights,IFERROR(_xlpm.idx/_xlpm.life,0),IFERROR((H329/F329)/SUM(_xlpm.weights),0))</f>
        <v>5.5096418732782371E-2</v>
      </c>
      <c r="J329" s="118"/>
    </row>
    <row r="330" spans="1:12" x14ac:dyDescent="0.35">
      <c r="A330" s="110"/>
      <c r="B330" s="119" t="s">
        <v>332</v>
      </c>
      <c r="C330" s="120" t="s">
        <v>267</v>
      </c>
      <c r="D330" s="302">
        <f t="shared" si="100"/>
        <v>25</v>
      </c>
      <c r="E330" s="299" t="str">
        <f t="shared" si="101"/>
        <v>Energy Technology Catalogue</v>
      </c>
      <c r="F330" s="73">
        <f t="shared" si="102"/>
        <v>25</v>
      </c>
      <c r="G330" s="75">
        <f t="shared" si="103"/>
        <v>100</v>
      </c>
      <c r="H330" s="117">
        <f t="shared" ref="H330:H331" si="104">G330</f>
        <v>100</v>
      </c>
      <c r="I330" s="76" cm="1">
        <f t="array" ref="I330">_xlfn.LET(_xlpm.life,$F$329:$F$347,_xlpm.idx,$H$329:$H$347,_xlpm.weights,IFERROR(_xlpm.idx/_xlpm.life,0),IFERROR((H330/F330)/SUM(_xlpm.weights),0))</f>
        <v>7.7134986225895319E-2</v>
      </c>
      <c r="J330" s="38"/>
    </row>
    <row r="331" spans="1:12" x14ac:dyDescent="0.35">
      <c r="A331" s="110"/>
      <c r="B331" s="119" t="s">
        <v>268</v>
      </c>
      <c r="C331" s="120" t="s">
        <v>267</v>
      </c>
      <c r="D331" s="302">
        <f t="shared" si="100"/>
        <v>30</v>
      </c>
      <c r="E331" s="299" t="str">
        <f t="shared" si="101"/>
        <v>BPC Estimate</v>
      </c>
      <c r="F331" s="73">
        <f t="shared" si="102"/>
        <v>30</v>
      </c>
      <c r="G331" s="75">
        <f t="shared" si="103"/>
        <v>100</v>
      </c>
      <c r="H331" s="117">
        <f t="shared" si="104"/>
        <v>100</v>
      </c>
      <c r="I331" s="76" cm="1">
        <f t="array" ref="I331">_xlfn.LET(_xlpm.life,$F$329:$F$347,_xlpm.idx,$H$329:$H$347,_xlpm.weights,IFERROR(_xlpm.idx/_xlpm.life,0),IFERROR((H331/F331)/SUM(_xlpm.weights),0))</f>
        <v>6.4279155188246104E-2</v>
      </c>
      <c r="J331" s="38"/>
    </row>
    <row r="332" spans="1:12" x14ac:dyDescent="0.35">
      <c r="A332" s="31"/>
      <c r="B332" s="119" t="s">
        <v>269</v>
      </c>
      <c r="C332" s="120" t="s">
        <v>267</v>
      </c>
      <c r="D332" s="302">
        <f t="shared" si="100"/>
        <v>50</v>
      </c>
      <c r="E332" s="299" t="str">
        <f t="shared" si="101"/>
        <v>BPC Estimate</v>
      </c>
      <c r="F332" s="73">
        <f t="shared" si="102"/>
        <v>50</v>
      </c>
      <c r="G332" s="75">
        <f t="shared" si="103"/>
        <v>100</v>
      </c>
      <c r="H332" s="294">
        <v>50</v>
      </c>
      <c r="I332" s="76" cm="1">
        <f t="array" ref="I332">_xlfn.LET(_xlpm.life,$F$329:$F$347,_xlpm.idx,$H$329:$H$347,_xlpm.weights,IFERROR(_xlpm.idx/_xlpm.life,0),IFERROR((H332/F332)/SUM(_xlpm.weights),0))</f>
        <v>1.928374655647383E-2</v>
      </c>
      <c r="J332" s="38"/>
    </row>
    <row r="333" spans="1:12" x14ac:dyDescent="0.35">
      <c r="A333" s="110"/>
      <c r="B333" s="119" t="s">
        <v>270</v>
      </c>
      <c r="C333" s="120" t="s">
        <v>267</v>
      </c>
      <c r="D333" s="302">
        <f t="shared" si="100"/>
        <v>15</v>
      </c>
      <c r="E333" s="299" t="str">
        <f t="shared" si="101"/>
        <v>BPC Estimate</v>
      </c>
      <c r="F333" s="73">
        <f t="shared" si="102"/>
        <v>15</v>
      </c>
      <c r="G333" s="75">
        <f t="shared" si="103"/>
        <v>100</v>
      </c>
      <c r="H333" s="117">
        <f t="shared" ref="H333:H347" si="105">G333</f>
        <v>100</v>
      </c>
      <c r="I333" s="76" cm="1">
        <f t="array" ref="I333">_xlfn.LET(_xlpm.life,$F$329:$F$347,_xlpm.idx,$H$329:$H$347,_xlpm.weights,IFERROR(_xlpm.idx/_xlpm.life,0),IFERROR((H333/F333)/SUM(_xlpm.weights),0))</f>
        <v>0.12855831037649221</v>
      </c>
      <c r="J333" s="38"/>
    </row>
    <row r="334" spans="1:12" x14ac:dyDescent="0.35">
      <c r="A334" s="110"/>
      <c r="B334" s="119" t="s">
        <v>271</v>
      </c>
      <c r="C334" s="120" t="s">
        <v>267</v>
      </c>
      <c r="D334" s="302">
        <f t="shared" si="100"/>
        <v>15</v>
      </c>
      <c r="E334" s="299" t="str">
        <f t="shared" si="101"/>
        <v>BPC Estimate</v>
      </c>
      <c r="F334" s="73">
        <f t="shared" si="102"/>
        <v>15</v>
      </c>
      <c r="G334" s="75">
        <f t="shared" si="103"/>
        <v>100</v>
      </c>
      <c r="H334" s="117">
        <f t="shared" si="105"/>
        <v>100</v>
      </c>
      <c r="I334" s="76" cm="1">
        <f t="array" ref="I334">_xlfn.LET(_xlpm.life,$F$329:$F$347,_xlpm.idx,$H$329:$H$347,_xlpm.weights,IFERROR(_xlpm.idx/_xlpm.life,0),IFERROR((H334/F334)/SUM(_xlpm.weights),0))</f>
        <v>0.12855831037649221</v>
      </c>
      <c r="J334" s="38"/>
    </row>
    <row r="335" spans="1:12" x14ac:dyDescent="0.35">
      <c r="A335" s="110"/>
      <c r="B335" s="119" t="s">
        <v>272</v>
      </c>
      <c r="C335" s="120" t="s">
        <v>267</v>
      </c>
      <c r="D335" s="302">
        <f t="shared" si="100"/>
        <v>30</v>
      </c>
      <c r="E335" s="299" t="str">
        <f t="shared" si="101"/>
        <v>BPC Estimate</v>
      </c>
      <c r="F335" s="73">
        <f t="shared" si="102"/>
        <v>30</v>
      </c>
      <c r="G335" s="75">
        <f t="shared" si="103"/>
        <v>100</v>
      </c>
      <c r="H335" s="117">
        <f t="shared" si="105"/>
        <v>100</v>
      </c>
      <c r="I335" s="76" cm="1">
        <f t="array" ref="I335">_xlfn.LET(_xlpm.life,$F$329:$F$347,_xlpm.idx,$H$329:$H$347,_xlpm.weights,IFERROR(_xlpm.idx/_xlpm.life,0),IFERROR((H335/F335)/SUM(_xlpm.weights),0))</f>
        <v>6.4279155188246104E-2</v>
      </c>
      <c r="J335" s="38"/>
    </row>
    <row r="336" spans="1:12" x14ac:dyDescent="0.35">
      <c r="A336" s="110"/>
      <c r="B336" s="119" t="s">
        <v>273</v>
      </c>
      <c r="C336" s="120" t="s">
        <v>267</v>
      </c>
      <c r="D336" s="302">
        <f t="shared" si="100"/>
        <v>15</v>
      </c>
      <c r="E336" s="299" t="str">
        <f t="shared" si="101"/>
        <v>BPC Estimate</v>
      </c>
      <c r="F336" s="73">
        <f t="shared" si="102"/>
        <v>15</v>
      </c>
      <c r="G336" s="75">
        <f t="shared" si="103"/>
        <v>100</v>
      </c>
      <c r="H336" s="117">
        <f t="shared" si="105"/>
        <v>100</v>
      </c>
      <c r="I336" s="76" cm="1">
        <f t="array" ref="I336">_xlfn.LET(_xlpm.life,$F$329:$F$347,_xlpm.idx,$H$329:$H$347,_xlpm.weights,IFERROR(_xlpm.idx/_xlpm.life,0),IFERROR((H336/F336)/SUM(_xlpm.weights),0))</f>
        <v>0.12855831037649221</v>
      </c>
      <c r="J336" s="38"/>
    </row>
    <row r="337" spans="1:12" x14ac:dyDescent="0.35">
      <c r="A337" s="110"/>
      <c r="B337" s="119" t="s">
        <v>274</v>
      </c>
      <c r="C337" s="120" t="s">
        <v>267</v>
      </c>
      <c r="D337" s="302">
        <f t="shared" si="100"/>
        <v>15</v>
      </c>
      <c r="E337" s="299" t="str">
        <f t="shared" si="101"/>
        <v>BPC Estimate</v>
      </c>
      <c r="F337" s="73">
        <f t="shared" si="102"/>
        <v>15</v>
      </c>
      <c r="G337" s="75">
        <f t="shared" si="103"/>
        <v>100</v>
      </c>
      <c r="H337" s="117">
        <f t="shared" si="105"/>
        <v>100</v>
      </c>
      <c r="I337" s="76" cm="1">
        <f t="array" ref="I337">_xlfn.LET(_xlpm.life,$F$329:$F$347,_xlpm.idx,$H$329:$H$347,_xlpm.weights,IFERROR(_xlpm.idx/_xlpm.life,0),IFERROR((H337/F337)/SUM(_xlpm.weights),0))</f>
        <v>0.12855831037649221</v>
      </c>
      <c r="J337" s="38"/>
    </row>
    <row r="338" spans="1:12" x14ac:dyDescent="0.35">
      <c r="A338" s="110"/>
      <c r="B338" s="119" t="s">
        <v>275</v>
      </c>
      <c r="C338" s="120" t="s">
        <v>267</v>
      </c>
      <c r="D338" s="302">
        <f t="shared" si="100"/>
        <v>15</v>
      </c>
      <c r="E338" s="299" t="str">
        <f t="shared" si="101"/>
        <v>BPC Estimate</v>
      </c>
      <c r="F338" s="73">
        <f t="shared" si="102"/>
        <v>15</v>
      </c>
      <c r="G338" s="75">
        <f t="shared" si="103"/>
        <v>100</v>
      </c>
      <c r="H338" s="117">
        <f t="shared" si="105"/>
        <v>100</v>
      </c>
      <c r="I338" s="76" cm="1">
        <f t="array" ref="I338">_xlfn.LET(_xlpm.life,$F$329:$F$347,_xlpm.idx,$H$329:$H$347,_xlpm.weights,IFERROR(_xlpm.idx/_xlpm.life,0),IFERROR((H338/F338)/SUM(_xlpm.weights),0))</f>
        <v>0.12855831037649221</v>
      </c>
      <c r="J338" s="38"/>
    </row>
    <row r="339" spans="1:12" x14ac:dyDescent="0.35">
      <c r="A339" s="110"/>
      <c r="B339" s="119" t="s">
        <v>303</v>
      </c>
      <c r="C339" s="120" t="s">
        <v>267</v>
      </c>
      <c r="D339" s="302">
        <f t="shared" si="100"/>
        <v>25</v>
      </c>
      <c r="E339" s="299" t="str">
        <f t="shared" si="101"/>
        <v>BPC Estimate</v>
      </c>
      <c r="F339" s="73">
        <f t="shared" si="102"/>
        <v>25</v>
      </c>
      <c r="G339" s="75">
        <f t="shared" si="103"/>
        <v>100</v>
      </c>
      <c r="H339" s="117">
        <f t="shared" si="105"/>
        <v>100</v>
      </c>
      <c r="I339" s="76" cm="1">
        <f t="array" ref="I339">_xlfn.LET(_xlpm.life,$F$329:$F$347,_xlpm.idx,$H$329:$H$347,_xlpm.weights,IFERROR(_xlpm.idx/_xlpm.life,0),IFERROR((H339/F339)/SUM(_xlpm.weights),0))</f>
        <v>7.7134986225895319E-2</v>
      </c>
      <c r="J339" s="38"/>
    </row>
    <row r="340" spans="1:12" x14ac:dyDescent="0.35">
      <c r="A340" s="110"/>
      <c r="B340" s="119" t="s">
        <v>2</v>
      </c>
      <c r="C340" s="120" t="s">
        <v>267</v>
      </c>
      <c r="D340" s="302">
        <f t="shared" si="100"/>
        <v>0</v>
      </c>
      <c r="E340" s="299">
        <f t="shared" si="101"/>
        <v>0</v>
      </c>
      <c r="F340" s="73">
        <f t="shared" si="102"/>
        <v>0</v>
      </c>
      <c r="G340" s="75">
        <f t="shared" si="103"/>
        <v>0</v>
      </c>
      <c r="H340" s="117">
        <f t="shared" si="105"/>
        <v>0</v>
      </c>
      <c r="I340" s="76" cm="1">
        <f t="array" ref="I340">_xlfn.LET(_xlpm.life,$F$329:$F$347,_xlpm.idx,$H$329:$H$347,_xlpm.weights,IFERROR(_xlpm.idx/_xlpm.life,0),IFERROR((H340/F340)/SUM(_xlpm.weights),0))</f>
        <v>0</v>
      </c>
      <c r="J340" s="38"/>
    </row>
    <row r="341" spans="1:12" x14ac:dyDescent="0.35">
      <c r="A341" s="110"/>
      <c r="B341" s="119" t="s">
        <v>2</v>
      </c>
      <c r="C341" s="120" t="s">
        <v>267</v>
      </c>
      <c r="D341" s="302">
        <f t="shared" si="100"/>
        <v>0</v>
      </c>
      <c r="E341" s="299">
        <f t="shared" si="101"/>
        <v>0</v>
      </c>
      <c r="F341" s="73">
        <f t="shared" si="102"/>
        <v>0</v>
      </c>
      <c r="G341" s="75">
        <f t="shared" si="103"/>
        <v>0</v>
      </c>
      <c r="H341" s="117">
        <f t="shared" si="105"/>
        <v>0</v>
      </c>
      <c r="I341" s="76" cm="1">
        <f t="array" ref="I341">_xlfn.LET(_xlpm.life,$F$329:$F$347,_xlpm.idx,$H$329:$H$347,_xlpm.weights,IFERROR(_xlpm.idx/_xlpm.life,0),IFERROR((H341/F341)/SUM(_xlpm.weights),0))</f>
        <v>0</v>
      </c>
      <c r="J341" s="38"/>
    </row>
    <row r="342" spans="1:12" x14ac:dyDescent="0.35">
      <c r="A342" s="110"/>
      <c r="B342" s="119" t="s">
        <v>2</v>
      </c>
      <c r="C342" s="120" t="s">
        <v>267</v>
      </c>
      <c r="D342" s="302">
        <f t="shared" si="100"/>
        <v>0</v>
      </c>
      <c r="E342" s="299">
        <f t="shared" si="101"/>
        <v>0</v>
      </c>
      <c r="F342" s="73">
        <f t="shared" si="102"/>
        <v>0</v>
      </c>
      <c r="G342" s="75">
        <f t="shared" si="103"/>
        <v>0</v>
      </c>
      <c r="H342" s="117">
        <f t="shared" si="105"/>
        <v>0</v>
      </c>
      <c r="I342" s="76" cm="1">
        <f t="array" ref="I342">_xlfn.LET(_xlpm.life,$F$329:$F$347,_xlpm.idx,$H$329:$H$347,_xlpm.weights,IFERROR(_xlpm.idx/_xlpm.life,0),IFERROR((H342/F342)/SUM(_xlpm.weights),0))</f>
        <v>0</v>
      </c>
      <c r="J342" s="38"/>
    </row>
    <row r="343" spans="1:12" x14ac:dyDescent="0.35">
      <c r="A343" s="110"/>
      <c r="B343" s="119" t="s">
        <v>2</v>
      </c>
      <c r="C343" s="120" t="s">
        <v>267</v>
      </c>
      <c r="D343" s="302">
        <f t="shared" si="100"/>
        <v>0</v>
      </c>
      <c r="E343" s="299">
        <f t="shared" si="101"/>
        <v>0</v>
      </c>
      <c r="F343" s="73">
        <f t="shared" si="102"/>
        <v>0</v>
      </c>
      <c r="G343" s="75">
        <f t="shared" si="103"/>
        <v>0</v>
      </c>
      <c r="H343" s="117">
        <f t="shared" si="105"/>
        <v>0</v>
      </c>
      <c r="I343" s="76" cm="1">
        <f t="array" ref="I343">_xlfn.LET(_xlpm.life,$F$329:$F$347,_xlpm.idx,$H$329:$H$347,_xlpm.weights,IFERROR(_xlpm.idx/_xlpm.life,0),IFERROR((H343/F343)/SUM(_xlpm.weights),0))</f>
        <v>0</v>
      </c>
      <c r="J343" s="38"/>
      <c r="K343" s="83"/>
      <c r="L343" s="83"/>
    </row>
    <row r="344" spans="1:12" x14ac:dyDescent="0.35">
      <c r="A344" s="110"/>
      <c r="B344" s="119" t="s">
        <v>2</v>
      </c>
      <c r="C344" s="120" t="s">
        <v>267</v>
      </c>
      <c r="D344" s="302">
        <f t="shared" si="100"/>
        <v>0</v>
      </c>
      <c r="E344" s="299">
        <f t="shared" si="101"/>
        <v>0</v>
      </c>
      <c r="F344" s="73">
        <f t="shared" si="102"/>
        <v>0</v>
      </c>
      <c r="G344" s="75">
        <f t="shared" si="103"/>
        <v>0</v>
      </c>
      <c r="H344" s="117">
        <f t="shared" si="105"/>
        <v>0</v>
      </c>
      <c r="I344" s="76" cm="1">
        <f t="array" ref="I344">_xlfn.LET(_xlpm.life,$F$329:$F$347,_xlpm.idx,$H$329:$H$347,_xlpm.weights,IFERROR(_xlpm.idx/_xlpm.life,0),IFERROR((H344/F344)/SUM(_xlpm.weights),0))</f>
        <v>0</v>
      </c>
      <c r="J344" s="38"/>
    </row>
    <row r="345" spans="1:12" x14ac:dyDescent="0.35">
      <c r="A345" s="110"/>
      <c r="B345" s="119" t="s">
        <v>2</v>
      </c>
      <c r="C345" s="120" t="s">
        <v>267</v>
      </c>
      <c r="D345" s="302">
        <f t="shared" si="100"/>
        <v>0</v>
      </c>
      <c r="E345" s="299">
        <f t="shared" si="101"/>
        <v>0</v>
      </c>
      <c r="F345" s="73">
        <f t="shared" si="102"/>
        <v>0</v>
      </c>
      <c r="G345" s="75">
        <f t="shared" si="103"/>
        <v>0</v>
      </c>
      <c r="H345" s="117">
        <f t="shared" si="105"/>
        <v>0</v>
      </c>
      <c r="I345" s="76" cm="1">
        <f t="array" ref="I345">_xlfn.LET(_xlpm.life,$F$329:$F$347,_xlpm.idx,$H$329:$H$347,_xlpm.weights,IFERROR(_xlpm.idx/_xlpm.life,0),IFERROR((H345/F345)/SUM(_xlpm.weights),0))</f>
        <v>0</v>
      </c>
      <c r="J345" s="38"/>
    </row>
    <row r="346" spans="1:12" x14ac:dyDescent="0.35">
      <c r="A346" s="110"/>
      <c r="B346" s="119" t="s">
        <v>2</v>
      </c>
      <c r="C346" s="120" t="s">
        <v>267</v>
      </c>
      <c r="D346" s="302">
        <f t="shared" si="100"/>
        <v>0</v>
      </c>
      <c r="E346" s="299">
        <f t="shared" si="101"/>
        <v>0</v>
      </c>
      <c r="F346" s="73">
        <f t="shared" si="102"/>
        <v>0</v>
      </c>
      <c r="G346" s="75">
        <f t="shared" si="103"/>
        <v>0</v>
      </c>
      <c r="H346" s="117">
        <f t="shared" si="105"/>
        <v>0</v>
      </c>
      <c r="I346" s="76" cm="1">
        <f t="array" ref="I346">_xlfn.LET(_xlpm.life,$F$329:$F$347,_xlpm.idx,$H$329:$H$347,_xlpm.weights,IFERROR(_xlpm.idx/_xlpm.life,0),IFERROR((H346/F346)/SUM(_xlpm.weights),0))</f>
        <v>0</v>
      </c>
      <c r="J346" s="38"/>
    </row>
    <row r="347" spans="1:12" ht="15" thickBot="1" x14ac:dyDescent="0.4">
      <c r="A347" s="110"/>
      <c r="B347" s="121" t="s">
        <v>2</v>
      </c>
      <c r="C347" s="122" t="s">
        <v>265</v>
      </c>
      <c r="D347" s="303">
        <f t="shared" si="100"/>
        <v>0</v>
      </c>
      <c r="E347" s="301">
        <f t="shared" si="101"/>
        <v>0</v>
      </c>
      <c r="F347" s="85">
        <f t="shared" si="102"/>
        <v>0</v>
      </c>
      <c r="G347" s="82">
        <f t="shared" si="103"/>
        <v>0</v>
      </c>
      <c r="H347" s="123">
        <f t="shared" si="105"/>
        <v>0</v>
      </c>
      <c r="I347" s="76" cm="1">
        <f t="array" ref="I347">_xlfn.LET(_xlpm.life,$F$329:$F$347,_xlpm.idx,$H$329:$H$347,_xlpm.weights,IFERROR(_xlpm.idx/_xlpm.life,0),IFERROR((H347/F347)/SUM(_xlpm.weights),0))</f>
        <v>0</v>
      </c>
      <c r="J347" s="124"/>
      <c r="K347" s="83"/>
      <c r="L347" s="83"/>
    </row>
    <row r="348" spans="1:12" ht="15" thickBot="1" x14ac:dyDescent="0.4">
      <c r="A348" s="110"/>
      <c r="B348" s="39" t="s">
        <v>555</v>
      </c>
      <c r="C348" s="40">
        <f>SUMPRODUCT(F329:F347,H329:H347)/SUM(H329:H347)</f>
        <v>23.333333333333332</v>
      </c>
      <c r="D348" s="41"/>
      <c r="E348" s="41"/>
      <c r="F348" s="41"/>
      <c r="G348" s="125"/>
      <c r="H348" s="126"/>
      <c r="I348" s="271">
        <f>SUM(I329:I347)</f>
        <v>1.0000000000000002</v>
      </c>
      <c r="J348" s="127"/>
    </row>
    <row r="349" spans="1:12" ht="15" thickBot="1" x14ac:dyDescent="0.4">
      <c r="A349" s="110"/>
      <c r="B349" s="136"/>
      <c r="C349" s="98"/>
      <c r="D349" s="137"/>
      <c r="E349" s="137"/>
      <c r="F349" s="137"/>
      <c r="G349" s="98"/>
      <c r="H349" s="98"/>
      <c r="I349" s="130"/>
      <c r="J349" s="131"/>
    </row>
    <row r="350" spans="1:12" ht="34.5" x14ac:dyDescent="0.35">
      <c r="A350" s="110"/>
      <c r="B350" s="132" t="s">
        <v>556</v>
      </c>
      <c r="C350" s="133" t="s">
        <v>262</v>
      </c>
      <c r="D350" s="134" t="str">
        <f t="shared" ref="D350:H350" si="106">D$64</f>
        <v>Standard lifetime</v>
      </c>
      <c r="E350" s="134" t="str">
        <f t="shared" si="106"/>
        <v>Standard lifetime reference</v>
      </c>
      <c r="F350" s="134" t="str">
        <f t="shared" si="106"/>
        <v>Corrected lifetime
(if needed)</v>
      </c>
      <c r="G350" s="134" t="str">
        <f t="shared" si="106"/>
        <v>Standard cost allocation index</v>
      </c>
      <c r="H350" s="134" t="str">
        <f t="shared" si="106"/>
        <v>Corrected cost allocation index</v>
      </c>
      <c r="I350" s="134" t="str">
        <f>I$64</f>
        <v>Annual %-cost allocation</v>
      </c>
      <c r="J350" s="135"/>
    </row>
    <row r="351" spans="1:12" x14ac:dyDescent="0.35">
      <c r="A351" s="110"/>
      <c r="B351" s="115" t="s">
        <v>298</v>
      </c>
      <c r="C351" s="116" t="s">
        <v>267</v>
      </c>
      <c r="D351" s="302">
        <f t="shared" ref="D351:D369" si="107">IF(B351="N/A",0,IF(C351=$A$645,(VLOOKUP(B351,$C$554:$D$639,2,)),0))</f>
        <v>35</v>
      </c>
      <c r="E351" s="299" t="str">
        <f t="shared" ref="E351:E369" si="108">IF(D351&gt;0,(VLOOKUP(B351,$C$554:$F$639,4,)),0)</f>
        <v>BPC Estimate</v>
      </c>
      <c r="F351" s="73">
        <f t="shared" ref="F351:F369" si="109">D351</f>
        <v>35</v>
      </c>
      <c r="G351" s="75">
        <f t="shared" ref="G351:G369" si="110">IF(F351&gt;0,100,0)</f>
        <v>100</v>
      </c>
      <c r="H351" s="117">
        <f>G351</f>
        <v>100</v>
      </c>
      <c r="I351" s="76" cm="1">
        <f t="array" ref="I351">_xlfn.LET(_xlpm.life,$F$351:$F$369,_xlpm.idx,$H$351:$H$369,_xlpm.weights,IFERROR(_xlpm.idx/_xlpm.life,0),IFERROR((H351/F351)/SUM(_xlpm.weights),0))</f>
        <v>4.0322580645161296E-2</v>
      </c>
      <c r="J351" s="118"/>
    </row>
    <row r="352" spans="1:12" x14ac:dyDescent="0.35">
      <c r="A352" s="110"/>
      <c r="B352" s="119" t="s">
        <v>342</v>
      </c>
      <c r="C352" s="120" t="s">
        <v>267</v>
      </c>
      <c r="D352" s="302">
        <f t="shared" si="107"/>
        <v>25</v>
      </c>
      <c r="E352" s="299" t="str">
        <f t="shared" si="108"/>
        <v>Energy Technology Catalogue</v>
      </c>
      <c r="F352" s="73">
        <f t="shared" si="109"/>
        <v>25</v>
      </c>
      <c r="G352" s="75">
        <f t="shared" si="110"/>
        <v>100</v>
      </c>
      <c r="H352" s="117">
        <f t="shared" ref="H352:H358" si="111">G352</f>
        <v>100</v>
      </c>
      <c r="I352" s="76" cm="1">
        <f t="array" ref="I352">_xlfn.LET(_xlpm.life,$F$351:$F$369,_xlpm.idx,$H$351:$H$369,_xlpm.weights,IFERROR(_xlpm.idx/_xlpm.life,0),IFERROR((H352/F352)/SUM(_xlpm.weights),0))</f>
        <v>5.6451612903225812E-2</v>
      </c>
      <c r="J352" s="38"/>
    </row>
    <row r="353" spans="1:12" x14ac:dyDescent="0.35">
      <c r="A353" s="110"/>
      <c r="B353" s="119" t="s">
        <v>343</v>
      </c>
      <c r="C353" s="120" t="s">
        <v>267</v>
      </c>
      <c r="D353" s="302">
        <f t="shared" si="107"/>
        <v>25</v>
      </c>
      <c r="E353" s="299" t="str">
        <f t="shared" si="108"/>
        <v>Energy Technology Catalogue</v>
      </c>
      <c r="F353" s="73">
        <f t="shared" si="109"/>
        <v>25</v>
      </c>
      <c r="G353" s="75">
        <f t="shared" si="110"/>
        <v>100</v>
      </c>
      <c r="H353" s="117">
        <f t="shared" si="111"/>
        <v>100</v>
      </c>
      <c r="I353" s="76" cm="1">
        <f t="array" ref="I353">_xlfn.LET(_xlpm.life,$F$351:$F$369,_xlpm.idx,$H$351:$H$369,_xlpm.weights,IFERROR(_xlpm.idx/_xlpm.life,0),IFERROR((H353/F353)/SUM(_xlpm.weights),0))</f>
        <v>5.6451612903225812E-2</v>
      </c>
      <c r="J353" s="38"/>
    </row>
    <row r="354" spans="1:12" x14ac:dyDescent="0.35">
      <c r="A354" s="31"/>
      <c r="B354" s="119" t="s">
        <v>344</v>
      </c>
      <c r="C354" s="120" t="s">
        <v>267</v>
      </c>
      <c r="D354" s="302">
        <f t="shared" si="107"/>
        <v>25</v>
      </c>
      <c r="E354" s="299" t="str">
        <f t="shared" si="108"/>
        <v>Energy Technology Catalogue</v>
      </c>
      <c r="F354" s="73">
        <f t="shared" si="109"/>
        <v>25</v>
      </c>
      <c r="G354" s="75">
        <f t="shared" si="110"/>
        <v>100</v>
      </c>
      <c r="H354" s="117">
        <f t="shared" si="111"/>
        <v>100</v>
      </c>
      <c r="I354" s="76" cm="1">
        <f t="array" ref="I354">_xlfn.LET(_xlpm.life,$F$351:$F$369,_xlpm.idx,$H$351:$H$369,_xlpm.weights,IFERROR(_xlpm.idx/_xlpm.life,0),IFERROR((H354/F354)/SUM(_xlpm.weights),0))</f>
        <v>5.6451612903225812E-2</v>
      </c>
      <c r="J354" s="38"/>
    </row>
    <row r="355" spans="1:12" x14ac:dyDescent="0.35">
      <c r="A355" s="110"/>
      <c r="B355" s="119" t="s">
        <v>345</v>
      </c>
      <c r="C355" s="120" t="s">
        <v>267</v>
      </c>
      <c r="D355" s="302">
        <f t="shared" si="107"/>
        <v>25</v>
      </c>
      <c r="E355" s="299" t="str">
        <f t="shared" si="108"/>
        <v>Energy Technology Catalogue</v>
      </c>
      <c r="F355" s="73">
        <f t="shared" si="109"/>
        <v>25</v>
      </c>
      <c r="G355" s="75">
        <f t="shared" si="110"/>
        <v>100</v>
      </c>
      <c r="H355" s="117">
        <f t="shared" si="111"/>
        <v>100</v>
      </c>
      <c r="I355" s="76" cm="1">
        <f t="array" ref="I355">_xlfn.LET(_xlpm.life,$F$351:$F$369,_xlpm.idx,$H$351:$H$369,_xlpm.weights,IFERROR(_xlpm.idx/_xlpm.life,0),IFERROR((H355/F355)/SUM(_xlpm.weights),0))</f>
        <v>5.6451612903225812E-2</v>
      </c>
      <c r="J355" s="38"/>
    </row>
    <row r="356" spans="1:12" x14ac:dyDescent="0.35">
      <c r="A356" s="110"/>
      <c r="B356" s="119" t="s">
        <v>346</v>
      </c>
      <c r="C356" s="120" t="s">
        <v>267</v>
      </c>
      <c r="D356" s="302">
        <f t="shared" si="107"/>
        <v>25</v>
      </c>
      <c r="E356" s="299" t="str">
        <f t="shared" si="108"/>
        <v>Energy Technology Catalogue</v>
      </c>
      <c r="F356" s="73">
        <f t="shared" si="109"/>
        <v>25</v>
      </c>
      <c r="G356" s="75">
        <f t="shared" si="110"/>
        <v>100</v>
      </c>
      <c r="H356" s="117">
        <f t="shared" si="111"/>
        <v>100</v>
      </c>
      <c r="I356" s="76" cm="1">
        <f t="array" ref="I356">_xlfn.LET(_xlpm.life,$F$351:$F$369,_xlpm.idx,$H$351:$H$369,_xlpm.weights,IFERROR(_xlpm.idx/_xlpm.life,0),IFERROR((H356/F356)/SUM(_xlpm.weights),0))</f>
        <v>5.6451612903225812E-2</v>
      </c>
      <c r="J356" s="38"/>
    </row>
    <row r="357" spans="1:12" x14ac:dyDescent="0.35">
      <c r="A357" s="110"/>
      <c r="B357" s="119" t="s">
        <v>330</v>
      </c>
      <c r="C357" s="120" t="s">
        <v>267</v>
      </c>
      <c r="D357" s="302">
        <f t="shared" si="107"/>
        <v>50</v>
      </c>
      <c r="E357" s="299" t="str">
        <f t="shared" si="108"/>
        <v>BPC Estimate</v>
      </c>
      <c r="F357" s="73">
        <f t="shared" si="109"/>
        <v>50</v>
      </c>
      <c r="G357" s="75">
        <f t="shared" si="110"/>
        <v>100</v>
      </c>
      <c r="H357" s="117">
        <f t="shared" si="111"/>
        <v>100</v>
      </c>
      <c r="I357" s="76" cm="1">
        <f t="array" ref="I357">_xlfn.LET(_xlpm.life,$F$351:$F$369,_xlpm.idx,$H$351:$H$369,_xlpm.weights,IFERROR(_xlpm.idx/_xlpm.life,0),IFERROR((H357/F357)/SUM(_xlpm.weights),0))</f>
        <v>2.8225806451612906E-2</v>
      </c>
      <c r="J357" s="38"/>
    </row>
    <row r="358" spans="1:12" x14ac:dyDescent="0.35">
      <c r="A358" s="110"/>
      <c r="B358" s="119" t="s">
        <v>268</v>
      </c>
      <c r="C358" s="120" t="s">
        <v>267</v>
      </c>
      <c r="D358" s="302">
        <f t="shared" si="107"/>
        <v>30</v>
      </c>
      <c r="E358" s="299" t="str">
        <f t="shared" si="108"/>
        <v>BPC Estimate</v>
      </c>
      <c r="F358" s="73">
        <f t="shared" si="109"/>
        <v>30</v>
      </c>
      <c r="G358" s="75">
        <f t="shared" si="110"/>
        <v>100</v>
      </c>
      <c r="H358" s="117">
        <f t="shared" si="111"/>
        <v>100</v>
      </c>
      <c r="I358" s="76" cm="1">
        <f t="array" ref="I358">_xlfn.LET(_xlpm.life,$F$351:$F$369,_xlpm.idx,$H$351:$H$369,_xlpm.weights,IFERROR(_xlpm.idx/_xlpm.life,0),IFERROR((H358/F358)/SUM(_xlpm.weights),0))</f>
        <v>4.7043010752688179E-2</v>
      </c>
      <c r="J358" s="38"/>
    </row>
    <row r="359" spans="1:12" x14ac:dyDescent="0.35">
      <c r="A359" s="110"/>
      <c r="B359" s="119" t="s">
        <v>269</v>
      </c>
      <c r="C359" s="120" t="s">
        <v>267</v>
      </c>
      <c r="D359" s="302">
        <f t="shared" si="107"/>
        <v>50</v>
      </c>
      <c r="E359" s="299" t="str">
        <f t="shared" si="108"/>
        <v>BPC Estimate</v>
      </c>
      <c r="F359" s="73">
        <f t="shared" si="109"/>
        <v>50</v>
      </c>
      <c r="G359" s="75">
        <f t="shared" si="110"/>
        <v>100</v>
      </c>
      <c r="H359" s="294">
        <v>50</v>
      </c>
      <c r="I359" s="76" cm="1">
        <f t="array" ref="I359">_xlfn.LET(_xlpm.life,$F$351:$F$369,_xlpm.idx,$H$351:$H$369,_xlpm.weights,IFERROR(_xlpm.idx/_xlpm.life,0),IFERROR((H359/F359)/SUM(_xlpm.weights),0))</f>
        <v>1.4112903225806453E-2</v>
      </c>
      <c r="J359" s="38"/>
    </row>
    <row r="360" spans="1:12" x14ac:dyDescent="0.35">
      <c r="A360" s="110"/>
      <c r="B360" s="119" t="s">
        <v>270</v>
      </c>
      <c r="C360" s="120" t="s">
        <v>267</v>
      </c>
      <c r="D360" s="302">
        <f t="shared" si="107"/>
        <v>15</v>
      </c>
      <c r="E360" s="299" t="str">
        <f t="shared" si="108"/>
        <v>BPC Estimate</v>
      </c>
      <c r="F360" s="73">
        <f t="shared" si="109"/>
        <v>15</v>
      </c>
      <c r="G360" s="75">
        <f t="shared" si="110"/>
        <v>100</v>
      </c>
      <c r="H360" s="117">
        <f t="shared" ref="H360:H369" si="112">G360</f>
        <v>100</v>
      </c>
      <c r="I360" s="76" cm="1">
        <f t="array" ref="I360">_xlfn.LET(_xlpm.life,$F$351:$F$369,_xlpm.idx,$H$351:$H$369,_xlpm.weights,IFERROR(_xlpm.idx/_xlpm.life,0),IFERROR((H360/F360)/SUM(_xlpm.weights),0))</f>
        <v>9.4086021505376358E-2</v>
      </c>
      <c r="J360" s="38"/>
    </row>
    <row r="361" spans="1:12" x14ac:dyDescent="0.35">
      <c r="A361" s="110"/>
      <c r="B361" s="119" t="s">
        <v>271</v>
      </c>
      <c r="C361" s="120" t="s">
        <v>267</v>
      </c>
      <c r="D361" s="302">
        <f t="shared" si="107"/>
        <v>15</v>
      </c>
      <c r="E361" s="299" t="str">
        <f t="shared" si="108"/>
        <v>BPC Estimate</v>
      </c>
      <c r="F361" s="73">
        <f t="shared" si="109"/>
        <v>15</v>
      </c>
      <c r="G361" s="75">
        <f t="shared" si="110"/>
        <v>100</v>
      </c>
      <c r="H361" s="117">
        <f t="shared" si="112"/>
        <v>100</v>
      </c>
      <c r="I361" s="76" cm="1">
        <f t="array" ref="I361">_xlfn.LET(_xlpm.life,$F$351:$F$369,_xlpm.idx,$H$351:$H$369,_xlpm.weights,IFERROR(_xlpm.idx/_xlpm.life,0),IFERROR((H361/F361)/SUM(_xlpm.weights),0))</f>
        <v>9.4086021505376358E-2</v>
      </c>
      <c r="J361" s="38"/>
    </row>
    <row r="362" spans="1:12" x14ac:dyDescent="0.35">
      <c r="A362" s="110"/>
      <c r="B362" s="119" t="s">
        <v>272</v>
      </c>
      <c r="C362" s="120" t="s">
        <v>267</v>
      </c>
      <c r="D362" s="302">
        <f t="shared" si="107"/>
        <v>30</v>
      </c>
      <c r="E362" s="299" t="str">
        <f t="shared" si="108"/>
        <v>BPC Estimate</v>
      </c>
      <c r="F362" s="73">
        <f t="shared" si="109"/>
        <v>30</v>
      </c>
      <c r="G362" s="75">
        <f t="shared" si="110"/>
        <v>100</v>
      </c>
      <c r="H362" s="117">
        <f t="shared" si="112"/>
        <v>100</v>
      </c>
      <c r="I362" s="76" cm="1">
        <f t="array" ref="I362">_xlfn.LET(_xlpm.life,$F$351:$F$369,_xlpm.idx,$H$351:$H$369,_xlpm.weights,IFERROR(_xlpm.idx/_xlpm.life,0),IFERROR((H362/F362)/SUM(_xlpm.weights),0))</f>
        <v>4.7043010752688179E-2</v>
      </c>
      <c r="J362" s="38"/>
    </row>
    <row r="363" spans="1:12" x14ac:dyDescent="0.35">
      <c r="A363" s="110"/>
      <c r="B363" s="119" t="s">
        <v>273</v>
      </c>
      <c r="C363" s="120" t="s">
        <v>267</v>
      </c>
      <c r="D363" s="302">
        <f t="shared" si="107"/>
        <v>15</v>
      </c>
      <c r="E363" s="299" t="str">
        <f t="shared" si="108"/>
        <v>BPC Estimate</v>
      </c>
      <c r="F363" s="73">
        <f t="shared" si="109"/>
        <v>15</v>
      </c>
      <c r="G363" s="75">
        <f t="shared" si="110"/>
        <v>100</v>
      </c>
      <c r="H363" s="117">
        <f t="shared" si="112"/>
        <v>100</v>
      </c>
      <c r="I363" s="76" cm="1">
        <f t="array" ref="I363">_xlfn.LET(_xlpm.life,$F$351:$F$369,_xlpm.idx,$H$351:$H$369,_xlpm.weights,IFERROR(_xlpm.idx/_xlpm.life,0),IFERROR((H363/F363)/SUM(_xlpm.weights),0))</f>
        <v>9.4086021505376358E-2</v>
      </c>
      <c r="J363" s="38"/>
    </row>
    <row r="364" spans="1:12" x14ac:dyDescent="0.35">
      <c r="A364" s="110"/>
      <c r="B364" s="119" t="s">
        <v>274</v>
      </c>
      <c r="C364" s="120" t="s">
        <v>267</v>
      </c>
      <c r="D364" s="302">
        <f t="shared" si="107"/>
        <v>15</v>
      </c>
      <c r="E364" s="299" t="str">
        <f t="shared" si="108"/>
        <v>BPC Estimate</v>
      </c>
      <c r="F364" s="73">
        <f t="shared" si="109"/>
        <v>15</v>
      </c>
      <c r="G364" s="75">
        <f t="shared" si="110"/>
        <v>100</v>
      </c>
      <c r="H364" s="117">
        <f t="shared" si="112"/>
        <v>100</v>
      </c>
      <c r="I364" s="76" cm="1">
        <f t="array" ref="I364">_xlfn.LET(_xlpm.life,$F$351:$F$369,_xlpm.idx,$H$351:$H$369,_xlpm.weights,IFERROR(_xlpm.idx/_xlpm.life,0),IFERROR((H364/F364)/SUM(_xlpm.weights),0))</f>
        <v>9.4086021505376358E-2</v>
      </c>
      <c r="J364" s="38"/>
    </row>
    <row r="365" spans="1:12" x14ac:dyDescent="0.35">
      <c r="A365" s="110"/>
      <c r="B365" s="119" t="s">
        <v>275</v>
      </c>
      <c r="C365" s="120" t="s">
        <v>267</v>
      </c>
      <c r="D365" s="302">
        <f t="shared" si="107"/>
        <v>15</v>
      </c>
      <c r="E365" s="299" t="str">
        <f t="shared" si="108"/>
        <v>BPC Estimate</v>
      </c>
      <c r="F365" s="73">
        <f t="shared" si="109"/>
        <v>15</v>
      </c>
      <c r="G365" s="75">
        <f t="shared" si="110"/>
        <v>100</v>
      </c>
      <c r="H365" s="117">
        <f t="shared" si="112"/>
        <v>100</v>
      </c>
      <c r="I365" s="76" cm="1">
        <f t="array" ref="I365">_xlfn.LET(_xlpm.life,$F$351:$F$369,_xlpm.idx,$H$351:$H$369,_xlpm.weights,IFERROR(_xlpm.idx/_xlpm.life,0),IFERROR((H365/F365)/SUM(_xlpm.weights),0))</f>
        <v>9.4086021505376358E-2</v>
      </c>
      <c r="J365" s="38"/>
      <c r="K365" s="83"/>
      <c r="L365" s="83"/>
    </row>
    <row r="366" spans="1:12" x14ac:dyDescent="0.35">
      <c r="A366" s="110"/>
      <c r="B366" s="119" t="s">
        <v>276</v>
      </c>
      <c r="C366" s="120" t="s">
        <v>267</v>
      </c>
      <c r="D366" s="302">
        <f t="shared" si="107"/>
        <v>20</v>
      </c>
      <c r="E366" s="299" t="str">
        <f t="shared" si="108"/>
        <v>BPC Estimate</v>
      </c>
      <c r="F366" s="73">
        <f t="shared" si="109"/>
        <v>20</v>
      </c>
      <c r="G366" s="75">
        <f t="shared" si="110"/>
        <v>100</v>
      </c>
      <c r="H366" s="117">
        <f t="shared" si="112"/>
        <v>100</v>
      </c>
      <c r="I366" s="76" cm="1">
        <f t="array" ref="I366">_xlfn.LET(_xlpm.life,$F$351:$F$369,_xlpm.idx,$H$351:$H$369,_xlpm.weights,IFERROR(_xlpm.idx/_xlpm.life,0),IFERROR((H366/F366)/SUM(_xlpm.weights),0))</f>
        <v>7.0564516129032265E-2</v>
      </c>
      <c r="J366" s="38"/>
    </row>
    <row r="367" spans="1:12" x14ac:dyDescent="0.35">
      <c r="A367" s="110"/>
      <c r="B367" s="119" t="s">
        <v>2</v>
      </c>
      <c r="C367" s="120" t="s">
        <v>267</v>
      </c>
      <c r="D367" s="302">
        <f t="shared" si="107"/>
        <v>0</v>
      </c>
      <c r="E367" s="299">
        <f t="shared" si="108"/>
        <v>0</v>
      </c>
      <c r="F367" s="73">
        <f t="shared" si="109"/>
        <v>0</v>
      </c>
      <c r="G367" s="75">
        <f t="shared" si="110"/>
        <v>0</v>
      </c>
      <c r="H367" s="117">
        <f t="shared" si="112"/>
        <v>0</v>
      </c>
      <c r="I367" s="76" cm="1">
        <f t="array" ref="I367">_xlfn.LET(_xlpm.life,$F$351:$F$369,_xlpm.idx,$H$351:$H$369,_xlpm.weights,IFERROR(_xlpm.idx/_xlpm.life,0),IFERROR((H367/F367)/SUM(_xlpm.weights),0))</f>
        <v>0</v>
      </c>
      <c r="J367" s="38"/>
    </row>
    <row r="368" spans="1:12" x14ac:dyDescent="0.35">
      <c r="A368" s="110"/>
      <c r="B368" s="119" t="s">
        <v>2</v>
      </c>
      <c r="C368" s="120" t="s">
        <v>267</v>
      </c>
      <c r="D368" s="302">
        <f t="shared" si="107"/>
        <v>0</v>
      </c>
      <c r="E368" s="299">
        <f t="shared" si="108"/>
        <v>0</v>
      </c>
      <c r="F368" s="73">
        <f t="shared" si="109"/>
        <v>0</v>
      </c>
      <c r="G368" s="75">
        <f t="shared" si="110"/>
        <v>0</v>
      </c>
      <c r="H368" s="117">
        <f t="shared" si="112"/>
        <v>0</v>
      </c>
      <c r="I368" s="76" cm="1">
        <f t="array" ref="I368">_xlfn.LET(_xlpm.life,$F$351:$F$369,_xlpm.idx,$H$351:$H$369,_xlpm.weights,IFERROR(_xlpm.idx/_xlpm.life,0),IFERROR((H368/F368)/SUM(_xlpm.weights),0))</f>
        <v>0</v>
      </c>
      <c r="J368" s="38"/>
    </row>
    <row r="369" spans="1:12" ht="15" thickBot="1" x14ac:dyDescent="0.4">
      <c r="A369" s="110"/>
      <c r="B369" s="121" t="s">
        <v>2</v>
      </c>
      <c r="C369" s="122" t="s">
        <v>265</v>
      </c>
      <c r="D369" s="303">
        <f t="shared" si="107"/>
        <v>0</v>
      </c>
      <c r="E369" s="301">
        <f t="shared" si="108"/>
        <v>0</v>
      </c>
      <c r="F369" s="85">
        <f t="shared" si="109"/>
        <v>0</v>
      </c>
      <c r="G369" s="82">
        <f t="shared" si="110"/>
        <v>0</v>
      </c>
      <c r="H369" s="123">
        <f t="shared" si="112"/>
        <v>0</v>
      </c>
      <c r="I369" s="76" cm="1">
        <f t="array" ref="I369">_xlfn.LET(_xlpm.life,$F$351:$F$369,_xlpm.idx,$H$351:$H$369,_xlpm.weights,IFERROR(_xlpm.idx/_xlpm.life,0),IFERROR((H369/F369)/SUM(_xlpm.weights),0))</f>
        <v>0</v>
      </c>
      <c r="J369" s="124"/>
      <c r="K369" s="83"/>
      <c r="L369" s="83"/>
    </row>
    <row r="370" spans="1:12" ht="15" thickBot="1" x14ac:dyDescent="0.4">
      <c r="A370" s="110"/>
      <c r="B370" s="39" t="s">
        <v>557</v>
      </c>
      <c r="C370" s="40">
        <f>SUMPRODUCT(F351:F369,H351:H369)/SUM(H351:H369)</f>
        <v>25.161290322580644</v>
      </c>
      <c r="D370" s="41"/>
      <c r="E370" s="41"/>
      <c r="F370" s="41"/>
      <c r="G370" s="125"/>
      <c r="H370" s="126"/>
      <c r="I370" s="271">
        <f>SUM(I351:I369)</f>
        <v>1.0000000000000002</v>
      </c>
      <c r="J370" s="127"/>
    </row>
    <row r="371" spans="1:12" ht="15" thickBot="1" x14ac:dyDescent="0.4">
      <c r="A371" s="110"/>
      <c r="B371" s="136"/>
      <c r="C371" s="98"/>
      <c r="D371" s="137"/>
      <c r="E371" s="137"/>
      <c r="F371" s="137"/>
      <c r="G371" s="98"/>
      <c r="H371" s="98"/>
      <c r="I371" s="130"/>
      <c r="J371" s="131"/>
    </row>
    <row r="372" spans="1:12" ht="34.5" x14ac:dyDescent="0.35">
      <c r="A372" s="110"/>
      <c r="B372" s="132" t="s">
        <v>558</v>
      </c>
      <c r="C372" s="133" t="s">
        <v>262</v>
      </c>
      <c r="D372" s="134" t="str">
        <f t="shared" ref="D372:H372" si="113">D$64</f>
        <v>Standard lifetime</v>
      </c>
      <c r="E372" s="134" t="str">
        <f t="shared" si="113"/>
        <v>Standard lifetime reference</v>
      </c>
      <c r="F372" s="134" t="str">
        <f t="shared" si="113"/>
        <v>Corrected lifetime
(if needed)</v>
      </c>
      <c r="G372" s="134" t="str">
        <f t="shared" si="113"/>
        <v>Standard cost allocation index</v>
      </c>
      <c r="H372" s="134" t="str">
        <f t="shared" si="113"/>
        <v>Corrected cost allocation index</v>
      </c>
      <c r="I372" s="134" t="str">
        <f>I$64</f>
        <v>Annual %-cost allocation</v>
      </c>
      <c r="J372" s="135"/>
    </row>
    <row r="373" spans="1:12" x14ac:dyDescent="0.35">
      <c r="A373" s="110"/>
      <c r="B373" s="115" t="s">
        <v>298</v>
      </c>
      <c r="C373" s="116" t="s">
        <v>267</v>
      </c>
      <c r="D373" s="302">
        <f t="shared" ref="D373:D391" si="114">IF(B373="N/A",0,IF(C373=$A$645,(VLOOKUP(B373,$C$554:$D$639,2,)),0))</f>
        <v>35</v>
      </c>
      <c r="E373" s="299" t="str">
        <f t="shared" ref="E373:E391" si="115">IF(D373&gt;0,(VLOOKUP(B373,$C$554:$F$639,4,)),0)</f>
        <v>BPC Estimate</v>
      </c>
      <c r="F373" s="73">
        <f t="shared" ref="F373:F391" si="116">D373</f>
        <v>35</v>
      </c>
      <c r="G373" s="75">
        <f t="shared" ref="G373:G391" si="117">IF(F373&gt;0,100,0)</f>
        <v>100</v>
      </c>
      <c r="H373" s="117">
        <f>G373</f>
        <v>100</v>
      </c>
      <c r="I373" s="76" cm="1">
        <f t="array" ref="I373">_xlfn.LET(_xlpm.life,$F$373:$F$391,_xlpm.idx,$H$373:$H$391,_xlpm.weights,IFERROR(_xlpm.idx/_xlpm.life,0),IFERROR((H373/F373)/SUM(_xlpm.weights),0))</f>
        <v>3.6764705882352935E-2</v>
      </c>
      <c r="J373" s="118"/>
    </row>
    <row r="374" spans="1:12" x14ac:dyDescent="0.35">
      <c r="A374" s="110"/>
      <c r="B374" s="119" t="s">
        <v>342</v>
      </c>
      <c r="C374" s="120" t="s">
        <v>267</v>
      </c>
      <c r="D374" s="302">
        <f t="shared" si="114"/>
        <v>25</v>
      </c>
      <c r="E374" s="299" t="str">
        <f t="shared" si="115"/>
        <v>Energy Technology Catalogue</v>
      </c>
      <c r="F374" s="73">
        <f t="shared" si="116"/>
        <v>25</v>
      </c>
      <c r="G374" s="75">
        <f t="shared" si="117"/>
        <v>100</v>
      </c>
      <c r="H374" s="117">
        <f t="shared" ref="H374:H382" si="118">G374</f>
        <v>100</v>
      </c>
      <c r="I374" s="76" cm="1">
        <f t="array" ref="I374">_xlfn.LET(_xlpm.life,$F$373:$F$391,_xlpm.idx,$H$373:$H$391,_xlpm.weights,IFERROR(_xlpm.idx/_xlpm.life,0),IFERROR((H374/F374)/SUM(_xlpm.weights),0))</f>
        <v>5.1470588235294115E-2</v>
      </c>
      <c r="J374" s="38"/>
    </row>
    <row r="375" spans="1:12" x14ac:dyDescent="0.35">
      <c r="A375" s="110"/>
      <c r="B375" s="119" t="s">
        <v>343</v>
      </c>
      <c r="C375" s="120" t="s">
        <v>267</v>
      </c>
      <c r="D375" s="302">
        <f t="shared" si="114"/>
        <v>25</v>
      </c>
      <c r="E375" s="299" t="str">
        <f t="shared" si="115"/>
        <v>Energy Technology Catalogue</v>
      </c>
      <c r="F375" s="73">
        <f t="shared" si="116"/>
        <v>25</v>
      </c>
      <c r="G375" s="75">
        <f t="shared" si="117"/>
        <v>100</v>
      </c>
      <c r="H375" s="117">
        <f t="shared" si="118"/>
        <v>100</v>
      </c>
      <c r="I375" s="76" cm="1">
        <f t="array" ref="I375">_xlfn.LET(_xlpm.life,$F$373:$F$391,_xlpm.idx,$H$373:$H$391,_xlpm.weights,IFERROR(_xlpm.idx/_xlpm.life,0),IFERROR((H375/F375)/SUM(_xlpm.weights),0))</f>
        <v>5.1470588235294115E-2</v>
      </c>
      <c r="J375" s="38"/>
    </row>
    <row r="376" spans="1:12" x14ac:dyDescent="0.35">
      <c r="A376" s="31"/>
      <c r="B376" s="119" t="s">
        <v>344</v>
      </c>
      <c r="C376" s="120" t="s">
        <v>267</v>
      </c>
      <c r="D376" s="302">
        <f t="shared" si="114"/>
        <v>25</v>
      </c>
      <c r="E376" s="299" t="str">
        <f t="shared" si="115"/>
        <v>Energy Technology Catalogue</v>
      </c>
      <c r="F376" s="73">
        <f t="shared" si="116"/>
        <v>25</v>
      </c>
      <c r="G376" s="75">
        <f t="shared" si="117"/>
        <v>100</v>
      </c>
      <c r="H376" s="117">
        <f t="shared" si="118"/>
        <v>100</v>
      </c>
      <c r="I376" s="76" cm="1">
        <f t="array" ref="I376">_xlfn.LET(_xlpm.life,$F$373:$F$391,_xlpm.idx,$H$373:$H$391,_xlpm.weights,IFERROR(_xlpm.idx/_xlpm.life,0),IFERROR((H376/F376)/SUM(_xlpm.weights),0))</f>
        <v>5.1470588235294115E-2</v>
      </c>
      <c r="J376" s="38"/>
    </row>
    <row r="377" spans="1:12" x14ac:dyDescent="0.35">
      <c r="A377" s="110"/>
      <c r="B377" s="119" t="s">
        <v>345</v>
      </c>
      <c r="C377" s="120" t="s">
        <v>267</v>
      </c>
      <c r="D377" s="302">
        <f t="shared" si="114"/>
        <v>25</v>
      </c>
      <c r="E377" s="299" t="str">
        <f t="shared" si="115"/>
        <v>Energy Technology Catalogue</v>
      </c>
      <c r="F377" s="73">
        <f t="shared" si="116"/>
        <v>25</v>
      </c>
      <c r="G377" s="75">
        <f t="shared" si="117"/>
        <v>100</v>
      </c>
      <c r="H377" s="117">
        <f t="shared" si="118"/>
        <v>100</v>
      </c>
      <c r="I377" s="76" cm="1">
        <f t="array" ref="I377">_xlfn.LET(_xlpm.life,$F$373:$F$391,_xlpm.idx,$H$373:$H$391,_xlpm.weights,IFERROR(_xlpm.idx/_xlpm.life,0),IFERROR((H377/F377)/SUM(_xlpm.weights),0))</f>
        <v>5.1470588235294115E-2</v>
      </c>
      <c r="J377" s="38"/>
    </row>
    <row r="378" spans="1:12" x14ac:dyDescent="0.35">
      <c r="A378" s="110"/>
      <c r="B378" s="119" t="s">
        <v>330</v>
      </c>
      <c r="C378" s="120" t="s">
        <v>267</v>
      </c>
      <c r="D378" s="302">
        <f t="shared" si="114"/>
        <v>50</v>
      </c>
      <c r="E378" s="299" t="str">
        <f t="shared" si="115"/>
        <v>BPC Estimate</v>
      </c>
      <c r="F378" s="73">
        <f t="shared" si="116"/>
        <v>50</v>
      </c>
      <c r="G378" s="75">
        <f t="shared" si="117"/>
        <v>100</v>
      </c>
      <c r="H378" s="117">
        <f t="shared" si="118"/>
        <v>100</v>
      </c>
      <c r="I378" s="76" cm="1">
        <f t="array" ref="I378">_xlfn.LET(_xlpm.life,$F$373:$F$391,_xlpm.idx,$H$373:$H$391,_xlpm.weights,IFERROR(_xlpm.idx/_xlpm.life,0),IFERROR((H378/F378)/SUM(_xlpm.weights),0))</f>
        <v>2.5735294117647058E-2</v>
      </c>
      <c r="J378" s="38"/>
    </row>
    <row r="379" spans="1:12" x14ac:dyDescent="0.35">
      <c r="A379" s="110"/>
      <c r="B379" s="119" t="s">
        <v>338</v>
      </c>
      <c r="C379" s="120" t="s">
        <v>267</v>
      </c>
      <c r="D379" s="302">
        <f t="shared" si="114"/>
        <v>35</v>
      </c>
      <c r="E379" s="299" t="str">
        <f t="shared" si="115"/>
        <v>BPC Estimate</v>
      </c>
      <c r="F379" s="73">
        <f t="shared" si="116"/>
        <v>35</v>
      </c>
      <c r="G379" s="75">
        <f t="shared" si="117"/>
        <v>100</v>
      </c>
      <c r="H379" s="117">
        <f t="shared" si="118"/>
        <v>100</v>
      </c>
      <c r="I379" s="76" cm="1">
        <f t="array" ref="I379">_xlfn.LET(_xlpm.life,$F$373:$F$391,_xlpm.idx,$H$373:$H$391,_xlpm.weights,IFERROR(_xlpm.idx/_xlpm.life,0),IFERROR((H379/F379)/SUM(_xlpm.weights),0))</f>
        <v>3.6764705882352935E-2</v>
      </c>
      <c r="J379" s="38"/>
    </row>
    <row r="380" spans="1:12" x14ac:dyDescent="0.35">
      <c r="A380" s="110"/>
      <c r="B380" s="119" t="s">
        <v>340</v>
      </c>
      <c r="C380" s="120" t="s">
        <v>267</v>
      </c>
      <c r="D380" s="302">
        <f t="shared" si="114"/>
        <v>25</v>
      </c>
      <c r="E380" s="299" t="str">
        <f t="shared" si="115"/>
        <v>BPC Estimate</v>
      </c>
      <c r="F380" s="73">
        <f t="shared" si="116"/>
        <v>25</v>
      </c>
      <c r="G380" s="75">
        <f t="shared" si="117"/>
        <v>100</v>
      </c>
      <c r="H380" s="117">
        <f t="shared" si="118"/>
        <v>100</v>
      </c>
      <c r="I380" s="76" cm="1">
        <f t="array" ref="I380">_xlfn.LET(_xlpm.life,$F$373:$F$391,_xlpm.idx,$H$373:$H$391,_xlpm.weights,IFERROR(_xlpm.idx/_xlpm.life,0),IFERROR((H380/F380)/SUM(_xlpm.weights),0))</f>
        <v>5.1470588235294115E-2</v>
      </c>
      <c r="J380" s="38"/>
    </row>
    <row r="381" spans="1:12" x14ac:dyDescent="0.35">
      <c r="A381" s="110"/>
      <c r="B381" s="119" t="s">
        <v>326</v>
      </c>
      <c r="C381" s="120" t="s">
        <v>267</v>
      </c>
      <c r="D381" s="302">
        <f t="shared" si="114"/>
        <v>25</v>
      </c>
      <c r="E381" s="299" t="str">
        <f t="shared" si="115"/>
        <v>Energy Technology Catalogue</v>
      </c>
      <c r="F381" s="73">
        <f t="shared" si="116"/>
        <v>25</v>
      </c>
      <c r="G381" s="75">
        <f t="shared" si="117"/>
        <v>100</v>
      </c>
      <c r="H381" s="117">
        <f t="shared" si="118"/>
        <v>100</v>
      </c>
      <c r="I381" s="76" cm="1">
        <f t="array" ref="I381">_xlfn.LET(_xlpm.life,$F$373:$F$391,_xlpm.idx,$H$373:$H$391,_xlpm.weights,IFERROR(_xlpm.idx/_xlpm.life,0),IFERROR((H381/F381)/SUM(_xlpm.weights),0))</f>
        <v>5.1470588235294115E-2</v>
      </c>
      <c r="J381" s="38"/>
    </row>
    <row r="382" spans="1:12" x14ac:dyDescent="0.35">
      <c r="A382" s="110"/>
      <c r="B382" s="119" t="s">
        <v>268</v>
      </c>
      <c r="C382" s="120" t="s">
        <v>267</v>
      </c>
      <c r="D382" s="302">
        <f t="shared" si="114"/>
        <v>30</v>
      </c>
      <c r="E382" s="299" t="str">
        <f t="shared" si="115"/>
        <v>BPC Estimate</v>
      </c>
      <c r="F382" s="73">
        <f t="shared" si="116"/>
        <v>30</v>
      </c>
      <c r="G382" s="75">
        <f t="shared" si="117"/>
        <v>100</v>
      </c>
      <c r="H382" s="117">
        <f t="shared" si="118"/>
        <v>100</v>
      </c>
      <c r="I382" s="76" cm="1">
        <f t="array" ref="I382">_xlfn.LET(_xlpm.life,$F$373:$F$391,_xlpm.idx,$H$373:$H$391,_xlpm.weights,IFERROR(_xlpm.idx/_xlpm.life,0),IFERROR((H382/F382)/SUM(_xlpm.weights),0))</f>
        <v>4.2892156862745098E-2</v>
      </c>
      <c r="J382" s="38"/>
    </row>
    <row r="383" spans="1:12" x14ac:dyDescent="0.35">
      <c r="A383" s="110"/>
      <c r="B383" s="119" t="s">
        <v>269</v>
      </c>
      <c r="C383" s="120" t="s">
        <v>267</v>
      </c>
      <c r="D383" s="302">
        <f t="shared" si="114"/>
        <v>50</v>
      </c>
      <c r="E383" s="299" t="str">
        <f t="shared" si="115"/>
        <v>BPC Estimate</v>
      </c>
      <c r="F383" s="73">
        <f t="shared" si="116"/>
        <v>50</v>
      </c>
      <c r="G383" s="75">
        <f t="shared" si="117"/>
        <v>100</v>
      </c>
      <c r="H383" s="294">
        <v>50</v>
      </c>
      <c r="I383" s="76" cm="1">
        <f t="array" ref="I383">_xlfn.LET(_xlpm.life,$F$373:$F$391,_xlpm.idx,$H$373:$H$391,_xlpm.weights,IFERROR(_xlpm.idx/_xlpm.life,0),IFERROR((H383/F383)/SUM(_xlpm.weights),0))</f>
        <v>1.2867647058823529E-2</v>
      </c>
      <c r="J383" s="38"/>
    </row>
    <row r="384" spans="1:12" x14ac:dyDescent="0.35">
      <c r="A384" s="110"/>
      <c r="B384" s="119" t="s">
        <v>270</v>
      </c>
      <c r="C384" s="120" t="s">
        <v>267</v>
      </c>
      <c r="D384" s="302">
        <f t="shared" si="114"/>
        <v>15</v>
      </c>
      <c r="E384" s="299" t="str">
        <f t="shared" si="115"/>
        <v>BPC Estimate</v>
      </c>
      <c r="F384" s="73">
        <f t="shared" si="116"/>
        <v>15</v>
      </c>
      <c r="G384" s="75">
        <f t="shared" si="117"/>
        <v>100</v>
      </c>
      <c r="H384" s="117">
        <f t="shared" ref="H384:H391" si="119">G384</f>
        <v>100</v>
      </c>
      <c r="I384" s="76" cm="1">
        <f t="array" ref="I384">_xlfn.LET(_xlpm.life,$F$373:$F$391,_xlpm.idx,$H$373:$H$391,_xlpm.weights,IFERROR(_xlpm.idx/_xlpm.life,0),IFERROR((H384/F384)/SUM(_xlpm.weights),0))</f>
        <v>8.5784313725490197E-2</v>
      </c>
      <c r="J384" s="38"/>
    </row>
    <row r="385" spans="1:12" x14ac:dyDescent="0.35">
      <c r="A385" s="110"/>
      <c r="B385" s="119" t="s">
        <v>271</v>
      </c>
      <c r="C385" s="120" t="s">
        <v>267</v>
      </c>
      <c r="D385" s="302">
        <f t="shared" si="114"/>
        <v>15</v>
      </c>
      <c r="E385" s="299" t="str">
        <f t="shared" si="115"/>
        <v>BPC Estimate</v>
      </c>
      <c r="F385" s="73">
        <f t="shared" si="116"/>
        <v>15</v>
      </c>
      <c r="G385" s="75">
        <f t="shared" si="117"/>
        <v>100</v>
      </c>
      <c r="H385" s="117">
        <f t="shared" si="119"/>
        <v>100</v>
      </c>
      <c r="I385" s="76" cm="1">
        <f t="array" ref="I385">_xlfn.LET(_xlpm.life,$F$373:$F$391,_xlpm.idx,$H$373:$H$391,_xlpm.weights,IFERROR(_xlpm.idx/_xlpm.life,0),IFERROR((H385/F385)/SUM(_xlpm.weights),0))</f>
        <v>8.5784313725490197E-2</v>
      </c>
      <c r="J385" s="38"/>
    </row>
    <row r="386" spans="1:12" x14ac:dyDescent="0.35">
      <c r="A386" s="110"/>
      <c r="B386" s="119" t="s">
        <v>272</v>
      </c>
      <c r="C386" s="120" t="s">
        <v>267</v>
      </c>
      <c r="D386" s="302">
        <f t="shared" si="114"/>
        <v>30</v>
      </c>
      <c r="E386" s="299" t="str">
        <f t="shared" si="115"/>
        <v>BPC Estimate</v>
      </c>
      <c r="F386" s="73">
        <f t="shared" si="116"/>
        <v>30</v>
      </c>
      <c r="G386" s="75">
        <f t="shared" si="117"/>
        <v>100</v>
      </c>
      <c r="H386" s="117">
        <f t="shared" si="119"/>
        <v>100</v>
      </c>
      <c r="I386" s="76" cm="1">
        <f t="array" ref="I386">_xlfn.LET(_xlpm.life,$F$373:$F$391,_xlpm.idx,$H$373:$H$391,_xlpm.weights,IFERROR(_xlpm.idx/_xlpm.life,0),IFERROR((H386/F386)/SUM(_xlpm.weights),0))</f>
        <v>4.2892156862745098E-2</v>
      </c>
      <c r="J386" s="38"/>
    </row>
    <row r="387" spans="1:12" x14ac:dyDescent="0.35">
      <c r="A387" s="110"/>
      <c r="B387" s="119" t="s">
        <v>273</v>
      </c>
      <c r="C387" s="120" t="s">
        <v>267</v>
      </c>
      <c r="D387" s="302">
        <f t="shared" si="114"/>
        <v>15</v>
      </c>
      <c r="E387" s="299" t="str">
        <f t="shared" si="115"/>
        <v>BPC Estimate</v>
      </c>
      <c r="F387" s="73">
        <f t="shared" si="116"/>
        <v>15</v>
      </c>
      <c r="G387" s="75">
        <f t="shared" si="117"/>
        <v>100</v>
      </c>
      <c r="H387" s="117">
        <f t="shared" si="119"/>
        <v>100</v>
      </c>
      <c r="I387" s="76" cm="1">
        <f t="array" ref="I387">_xlfn.LET(_xlpm.life,$F$373:$F$391,_xlpm.idx,$H$373:$H$391,_xlpm.weights,IFERROR(_xlpm.idx/_xlpm.life,0),IFERROR((H387/F387)/SUM(_xlpm.weights),0))</f>
        <v>8.5784313725490197E-2</v>
      </c>
      <c r="J387" s="38"/>
      <c r="K387" s="83"/>
      <c r="L387" s="83"/>
    </row>
    <row r="388" spans="1:12" x14ac:dyDescent="0.35">
      <c r="A388" s="110"/>
      <c r="B388" s="119" t="s">
        <v>274</v>
      </c>
      <c r="C388" s="120" t="s">
        <v>267</v>
      </c>
      <c r="D388" s="302">
        <f t="shared" si="114"/>
        <v>15</v>
      </c>
      <c r="E388" s="299" t="str">
        <f t="shared" si="115"/>
        <v>BPC Estimate</v>
      </c>
      <c r="F388" s="73">
        <f t="shared" si="116"/>
        <v>15</v>
      </c>
      <c r="G388" s="75">
        <f t="shared" si="117"/>
        <v>100</v>
      </c>
      <c r="H388" s="117">
        <f t="shared" si="119"/>
        <v>100</v>
      </c>
      <c r="I388" s="76" cm="1">
        <f t="array" ref="I388">_xlfn.LET(_xlpm.life,$F$373:$F$391,_xlpm.idx,$H$373:$H$391,_xlpm.weights,IFERROR(_xlpm.idx/_xlpm.life,0),IFERROR((H388/F388)/SUM(_xlpm.weights),0))</f>
        <v>8.5784313725490197E-2</v>
      </c>
      <c r="J388" s="38"/>
    </row>
    <row r="389" spans="1:12" x14ac:dyDescent="0.35">
      <c r="A389" s="110"/>
      <c r="B389" s="119" t="s">
        <v>275</v>
      </c>
      <c r="C389" s="120" t="s">
        <v>267</v>
      </c>
      <c r="D389" s="302">
        <f t="shared" si="114"/>
        <v>15</v>
      </c>
      <c r="E389" s="299" t="str">
        <f t="shared" si="115"/>
        <v>BPC Estimate</v>
      </c>
      <c r="F389" s="73">
        <f t="shared" si="116"/>
        <v>15</v>
      </c>
      <c r="G389" s="75">
        <f t="shared" si="117"/>
        <v>100</v>
      </c>
      <c r="H389" s="117">
        <f t="shared" si="119"/>
        <v>100</v>
      </c>
      <c r="I389" s="76" cm="1">
        <f t="array" ref="I389">_xlfn.LET(_xlpm.life,$F$373:$F$391,_xlpm.idx,$H$373:$H$391,_xlpm.weights,IFERROR(_xlpm.idx/_xlpm.life,0),IFERROR((H389/F389)/SUM(_xlpm.weights),0))</f>
        <v>8.5784313725490197E-2</v>
      </c>
      <c r="J389" s="38"/>
    </row>
    <row r="390" spans="1:12" x14ac:dyDescent="0.35">
      <c r="A390" s="110"/>
      <c r="B390" s="119" t="s">
        <v>276</v>
      </c>
      <c r="C390" s="120" t="s">
        <v>267</v>
      </c>
      <c r="D390" s="302">
        <f t="shared" si="114"/>
        <v>20</v>
      </c>
      <c r="E390" s="299" t="str">
        <f t="shared" si="115"/>
        <v>BPC Estimate</v>
      </c>
      <c r="F390" s="73">
        <f t="shared" si="116"/>
        <v>20</v>
      </c>
      <c r="G390" s="75">
        <f t="shared" si="117"/>
        <v>100</v>
      </c>
      <c r="H390" s="117">
        <f t="shared" si="119"/>
        <v>100</v>
      </c>
      <c r="I390" s="76" cm="1">
        <f t="array" ref="I390">_xlfn.LET(_xlpm.life,$F$373:$F$391,_xlpm.idx,$H$373:$H$391,_xlpm.weights,IFERROR(_xlpm.idx/_xlpm.life,0),IFERROR((H390/F390)/SUM(_xlpm.weights),0))</f>
        <v>6.4338235294117641E-2</v>
      </c>
      <c r="J390" s="38"/>
    </row>
    <row r="391" spans="1:12" ht="15" thickBot="1" x14ac:dyDescent="0.4">
      <c r="A391" s="110"/>
      <c r="B391" s="121" t="s">
        <v>2</v>
      </c>
      <c r="C391" s="122" t="s">
        <v>265</v>
      </c>
      <c r="D391" s="303">
        <f t="shared" si="114"/>
        <v>0</v>
      </c>
      <c r="E391" s="301">
        <f t="shared" si="115"/>
        <v>0</v>
      </c>
      <c r="F391" s="85">
        <f t="shared" si="116"/>
        <v>0</v>
      </c>
      <c r="G391" s="82">
        <f t="shared" si="117"/>
        <v>0</v>
      </c>
      <c r="H391" s="123">
        <f t="shared" si="119"/>
        <v>0</v>
      </c>
      <c r="I391" s="76" cm="1">
        <f t="array" ref="I391">_xlfn.LET(_xlpm.life,$F$373:$F$391,_xlpm.idx,$H$373:$H$391,_xlpm.weights,IFERROR(_xlpm.idx/_xlpm.life,0),IFERROR((H391/F391)/SUM(_xlpm.weights),0))</f>
        <v>0</v>
      </c>
      <c r="J391" s="124"/>
      <c r="K391" s="83"/>
      <c r="L391" s="83"/>
    </row>
    <row r="392" spans="1:12" ht="15" thickBot="1" x14ac:dyDescent="0.4">
      <c r="A392" s="110"/>
      <c r="B392" s="39" t="s">
        <v>559</v>
      </c>
      <c r="C392" s="40">
        <f>SUMPRODUCT(F373:F391,H373:H391)/SUM(H373:H391)</f>
        <v>25.714285714285715</v>
      </c>
      <c r="D392" s="41"/>
      <c r="E392" s="41"/>
      <c r="F392" s="41"/>
      <c r="G392" s="125"/>
      <c r="H392" s="126"/>
      <c r="I392" s="271">
        <f>SUM(I373:I391)</f>
        <v>1</v>
      </c>
      <c r="J392" s="127"/>
    </row>
    <row r="393" spans="1:12" ht="15" thickBot="1" x14ac:dyDescent="0.4">
      <c r="A393" s="110"/>
      <c r="B393" s="136"/>
      <c r="C393" s="98"/>
      <c r="D393" s="137"/>
      <c r="E393" s="137"/>
      <c r="F393" s="137"/>
      <c r="G393" s="98"/>
      <c r="H393" s="98"/>
      <c r="I393" s="130"/>
      <c r="J393" s="131"/>
    </row>
    <row r="394" spans="1:12" ht="34.5" x14ac:dyDescent="0.35">
      <c r="A394" s="110"/>
      <c r="B394" s="132" t="s">
        <v>560</v>
      </c>
      <c r="C394" s="133" t="s">
        <v>262</v>
      </c>
      <c r="D394" s="134" t="str">
        <f t="shared" ref="D394:H394" si="120">D$64</f>
        <v>Standard lifetime</v>
      </c>
      <c r="E394" s="134" t="str">
        <f t="shared" si="120"/>
        <v>Standard lifetime reference</v>
      </c>
      <c r="F394" s="134" t="str">
        <f t="shared" si="120"/>
        <v>Corrected lifetime
(if needed)</v>
      </c>
      <c r="G394" s="134" t="str">
        <f t="shared" si="120"/>
        <v>Standard cost allocation index</v>
      </c>
      <c r="H394" s="134" t="str">
        <f t="shared" si="120"/>
        <v>Corrected cost allocation index</v>
      </c>
      <c r="I394" s="134" t="str">
        <f>I$64</f>
        <v>Annual %-cost allocation</v>
      </c>
      <c r="J394" s="135"/>
    </row>
    <row r="395" spans="1:12" x14ac:dyDescent="0.35">
      <c r="A395" s="110"/>
      <c r="B395" s="115" t="s">
        <v>298</v>
      </c>
      <c r="C395" s="116" t="s">
        <v>267</v>
      </c>
      <c r="D395" s="302">
        <f t="shared" ref="D395:D413" si="121">IF(B395="N/A",0,IF(C395=$A$645,(VLOOKUP(B395,$C$554:$D$639,2,)),0))</f>
        <v>35</v>
      </c>
      <c r="E395" s="299" t="str">
        <f t="shared" ref="E395:E413" si="122">IF(D395&gt;0,(VLOOKUP(B395,$C$554:$F$639,4,)),0)</f>
        <v>BPC Estimate</v>
      </c>
      <c r="F395" s="73">
        <f t="shared" ref="F395:F413" si="123">D395</f>
        <v>35</v>
      </c>
      <c r="G395" s="75">
        <f t="shared" ref="G395:G413" si="124">IF(F395&gt;0,100,0)</f>
        <v>100</v>
      </c>
      <c r="H395" s="117">
        <f>G395</f>
        <v>100</v>
      </c>
      <c r="I395" s="76" cm="1">
        <f t="array" ref="I395">_xlfn.LET(_xlpm.life,$F$395:$F$413,_xlpm.idx,$H$395:$H$413,_xlpm.weights,IFERROR(_xlpm.idx/_xlpm.life,0),IFERROR((H395/F395)/SUM(_xlpm.weights),0))</f>
        <v>4.5454545454545456E-2</v>
      </c>
      <c r="J395" s="118"/>
    </row>
    <row r="396" spans="1:12" x14ac:dyDescent="0.35">
      <c r="A396" s="110"/>
      <c r="B396" s="119" t="s">
        <v>342</v>
      </c>
      <c r="C396" s="120" t="s">
        <v>267</v>
      </c>
      <c r="D396" s="302">
        <f t="shared" si="121"/>
        <v>25</v>
      </c>
      <c r="E396" s="299" t="str">
        <f t="shared" si="122"/>
        <v>Energy Technology Catalogue</v>
      </c>
      <c r="F396" s="73">
        <f t="shared" si="123"/>
        <v>25</v>
      </c>
      <c r="G396" s="75">
        <f t="shared" si="124"/>
        <v>100</v>
      </c>
      <c r="H396" s="117">
        <f t="shared" ref="H396:H400" si="125">G396</f>
        <v>100</v>
      </c>
      <c r="I396" s="76" cm="1">
        <f t="array" ref="I396">_xlfn.LET(_xlpm.life,$F$395:$F$413,_xlpm.idx,$H$395:$H$413,_xlpm.weights,IFERROR(_xlpm.idx/_xlpm.life,0),IFERROR((H396/F396)/SUM(_xlpm.weights),0))</f>
        <v>6.3636363636363644E-2</v>
      </c>
      <c r="J396" s="38"/>
    </row>
    <row r="397" spans="1:12" x14ac:dyDescent="0.35">
      <c r="A397" s="110"/>
      <c r="B397" s="119" t="s">
        <v>349</v>
      </c>
      <c r="C397" s="120" t="s">
        <v>267</v>
      </c>
      <c r="D397" s="302">
        <f t="shared" si="121"/>
        <v>25</v>
      </c>
      <c r="E397" s="299" t="str">
        <f t="shared" si="122"/>
        <v>Energy Technology Catalogue</v>
      </c>
      <c r="F397" s="73">
        <f t="shared" si="123"/>
        <v>25</v>
      </c>
      <c r="G397" s="75">
        <f t="shared" si="124"/>
        <v>100</v>
      </c>
      <c r="H397" s="117">
        <f t="shared" si="125"/>
        <v>100</v>
      </c>
      <c r="I397" s="76" cm="1">
        <f t="array" ref="I397">_xlfn.LET(_xlpm.life,$F$395:$F$413,_xlpm.idx,$H$395:$H$413,_xlpm.weights,IFERROR(_xlpm.idx/_xlpm.life,0),IFERROR((H397/F397)/SUM(_xlpm.weights),0))</f>
        <v>6.3636363636363644E-2</v>
      </c>
      <c r="J397" s="38"/>
    </row>
    <row r="398" spans="1:12" x14ac:dyDescent="0.35">
      <c r="A398" s="31"/>
      <c r="B398" s="119" t="s">
        <v>344</v>
      </c>
      <c r="C398" s="120" t="s">
        <v>267</v>
      </c>
      <c r="D398" s="302">
        <f t="shared" si="121"/>
        <v>25</v>
      </c>
      <c r="E398" s="299" t="str">
        <f t="shared" si="122"/>
        <v>Energy Technology Catalogue</v>
      </c>
      <c r="F398" s="73">
        <f t="shared" si="123"/>
        <v>25</v>
      </c>
      <c r="G398" s="75">
        <f t="shared" si="124"/>
        <v>100</v>
      </c>
      <c r="H398" s="117">
        <f t="shared" si="125"/>
        <v>100</v>
      </c>
      <c r="I398" s="76" cm="1">
        <f t="array" ref="I398">_xlfn.LET(_xlpm.life,$F$395:$F$413,_xlpm.idx,$H$395:$H$413,_xlpm.weights,IFERROR(_xlpm.idx/_xlpm.life,0),IFERROR((H398/F398)/SUM(_xlpm.weights),0))</f>
        <v>6.3636363636363644E-2</v>
      </c>
      <c r="J398" s="38"/>
    </row>
    <row r="399" spans="1:12" x14ac:dyDescent="0.35">
      <c r="A399" s="110"/>
      <c r="B399" s="119" t="s">
        <v>330</v>
      </c>
      <c r="C399" s="120" t="s">
        <v>267</v>
      </c>
      <c r="D399" s="302">
        <f t="shared" si="121"/>
        <v>50</v>
      </c>
      <c r="E399" s="299" t="str">
        <f t="shared" si="122"/>
        <v>BPC Estimate</v>
      </c>
      <c r="F399" s="73">
        <f t="shared" si="123"/>
        <v>50</v>
      </c>
      <c r="G399" s="75">
        <f t="shared" si="124"/>
        <v>100</v>
      </c>
      <c r="H399" s="117">
        <f t="shared" si="125"/>
        <v>100</v>
      </c>
      <c r="I399" s="76" cm="1">
        <f t="array" ref="I399">_xlfn.LET(_xlpm.life,$F$395:$F$413,_xlpm.idx,$H$395:$H$413,_xlpm.weights,IFERROR(_xlpm.idx/_xlpm.life,0),IFERROR((H399/F399)/SUM(_xlpm.weights),0))</f>
        <v>3.1818181818181822E-2</v>
      </c>
      <c r="J399" s="38"/>
    </row>
    <row r="400" spans="1:12" x14ac:dyDescent="0.35">
      <c r="A400" s="110"/>
      <c r="B400" s="119" t="s">
        <v>268</v>
      </c>
      <c r="C400" s="120" t="s">
        <v>267</v>
      </c>
      <c r="D400" s="302">
        <f t="shared" si="121"/>
        <v>30</v>
      </c>
      <c r="E400" s="299" t="str">
        <f t="shared" si="122"/>
        <v>BPC Estimate</v>
      </c>
      <c r="F400" s="73">
        <f t="shared" si="123"/>
        <v>30</v>
      </c>
      <c r="G400" s="75">
        <f t="shared" si="124"/>
        <v>100</v>
      </c>
      <c r="H400" s="117">
        <f t="shared" si="125"/>
        <v>100</v>
      </c>
      <c r="I400" s="76" cm="1">
        <f t="array" ref="I400">_xlfn.LET(_xlpm.life,$F$395:$F$413,_xlpm.idx,$H$395:$H$413,_xlpm.weights,IFERROR(_xlpm.idx/_xlpm.life,0),IFERROR((H400/F400)/SUM(_xlpm.weights),0))</f>
        <v>5.3030303030303032E-2</v>
      </c>
      <c r="J400" s="38"/>
    </row>
    <row r="401" spans="1:12" x14ac:dyDescent="0.35">
      <c r="A401" s="110"/>
      <c r="B401" s="119" t="s">
        <v>269</v>
      </c>
      <c r="C401" s="120" t="s">
        <v>267</v>
      </c>
      <c r="D401" s="302">
        <f t="shared" si="121"/>
        <v>50</v>
      </c>
      <c r="E401" s="299" t="str">
        <f t="shared" si="122"/>
        <v>BPC Estimate</v>
      </c>
      <c r="F401" s="73">
        <f t="shared" si="123"/>
        <v>50</v>
      </c>
      <c r="G401" s="75">
        <f t="shared" si="124"/>
        <v>100</v>
      </c>
      <c r="H401" s="294">
        <v>50</v>
      </c>
      <c r="I401" s="76" cm="1">
        <f t="array" ref="I401">_xlfn.LET(_xlpm.life,$F$395:$F$413,_xlpm.idx,$H$395:$H$413,_xlpm.weights,IFERROR(_xlpm.idx/_xlpm.life,0),IFERROR((H401/F401)/SUM(_xlpm.weights),0))</f>
        <v>1.5909090909090911E-2</v>
      </c>
      <c r="J401" s="38"/>
    </row>
    <row r="402" spans="1:12" x14ac:dyDescent="0.35">
      <c r="A402" s="110"/>
      <c r="B402" s="119" t="s">
        <v>270</v>
      </c>
      <c r="C402" s="120" t="s">
        <v>267</v>
      </c>
      <c r="D402" s="302">
        <f t="shared" si="121"/>
        <v>15</v>
      </c>
      <c r="E402" s="299" t="str">
        <f t="shared" si="122"/>
        <v>BPC Estimate</v>
      </c>
      <c r="F402" s="73">
        <f t="shared" si="123"/>
        <v>15</v>
      </c>
      <c r="G402" s="75">
        <f t="shared" si="124"/>
        <v>100</v>
      </c>
      <c r="H402" s="117">
        <f t="shared" ref="H402:H413" si="126">G402</f>
        <v>100</v>
      </c>
      <c r="I402" s="76" cm="1">
        <f t="array" ref="I402">_xlfn.LET(_xlpm.life,$F$395:$F$413,_xlpm.idx,$H$395:$H$413,_xlpm.weights,IFERROR(_xlpm.idx/_xlpm.life,0),IFERROR((H402/F402)/SUM(_xlpm.weights),0))</f>
        <v>0.10606060606060606</v>
      </c>
      <c r="J402" s="38"/>
    </row>
    <row r="403" spans="1:12" x14ac:dyDescent="0.35">
      <c r="A403" s="110"/>
      <c r="B403" s="119" t="s">
        <v>271</v>
      </c>
      <c r="C403" s="120" t="s">
        <v>267</v>
      </c>
      <c r="D403" s="302">
        <f t="shared" si="121"/>
        <v>15</v>
      </c>
      <c r="E403" s="299" t="str">
        <f t="shared" si="122"/>
        <v>BPC Estimate</v>
      </c>
      <c r="F403" s="73">
        <f t="shared" si="123"/>
        <v>15</v>
      </c>
      <c r="G403" s="75">
        <f t="shared" si="124"/>
        <v>100</v>
      </c>
      <c r="H403" s="117">
        <f t="shared" si="126"/>
        <v>100</v>
      </c>
      <c r="I403" s="76" cm="1">
        <f t="array" ref="I403">_xlfn.LET(_xlpm.life,$F$395:$F$413,_xlpm.idx,$H$395:$H$413,_xlpm.weights,IFERROR(_xlpm.idx/_xlpm.life,0),IFERROR((H403/F403)/SUM(_xlpm.weights),0))</f>
        <v>0.10606060606060606</v>
      </c>
      <c r="J403" s="38"/>
    </row>
    <row r="404" spans="1:12" x14ac:dyDescent="0.35">
      <c r="A404" s="110"/>
      <c r="B404" s="119" t="s">
        <v>272</v>
      </c>
      <c r="C404" s="120" t="s">
        <v>267</v>
      </c>
      <c r="D404" s="302">
        <f t="shared" si="121"/>
        <v>30</v>
      </c>
      <c r="E404" s="299" t="str">
        <f t="shared" si="122"/>
        <v>BPC Estimate</v>
      </c>
      <c r="F404" s="73">
        <f t="shared" si="123"/>
        <v>30</v>
      </c>
      <c r="G404" s="75">
        <f t="shared" si="124"/>
        <v>100</v>
      </c>
      <c r="H404" s="117">
        <f t="shared" si="126"/>
        <v>100</v>
      </c>
      <c r="I404" s="76" cm="1">
        <f t="array" ref="I404">_xlfn.LET(_xlpm.life,$F$395:$F$413,_xlpm.idx,$H$395:$H$413,_xlpm.weights,IFERROR(_xlpm.idx/_xlpm.life,0),IFERROR((H404/F404)/SUM(_xlpm.weights),0))</f>
        <v>5.3030303030303032E-2</v>
      </c>
      <c r="J404" s="38"/>
    </row>
    <row r="405" spans="1:12" x14ac:dyDescent="0.35">
      <c r="A405" s="110"/>
      <c r="B405" s="119" t="s">
        <v>273</v>
      </c>
      <c r="C405" s="120" t="s">
        <v>267</v>
      </c>
      <c r="D405" s="302">
        <f t="shared" si="121"/>
        <v>15</v>
      </c>
      <c r="E405" s="299" t="str">
        <f t="shared" si="122"/>
        <v>BPC Estimate</v>
      </c>
      <c r="F405" s="73">
        <f t="shared" si="123"/>
        <v>15</v>
      </c>
      <c r="G405" s="75">
        <f t="shared" si="124"/>
        <v>100</v>
      </c>
      <c r="H405" s="117">
        <f t="shared" si="126"/>
        <v>100</v>
      </c>
      <c r="I405" s="76" cm="1">
        <f t="array" ref="I405">_xlfn.LET(_xlpm.life,$F$395:$F$413,_xlpm.idx,$H$395:$H$413,_xlpm.weights,IFERROR(_xlpm.idx/_xlpm.life,0),IFERROR((H405/F405)/SUM(_xlpm.weights),0))</f>
        <v>0.10606060606060606</v>
      </c>
      <c r="J405" s="38"/>
    </row>
    <row r="406" spans="1:12" x14ac:dyDescent="0.35">
      <c r="A406" s="110"/>
      <c r="B406" s="119" t="s">
        <v>274</v>
      </c>
      <c r="C406" s="120" t="s">
        <v>267</v>
      </c>
      <c r="D406" s="302">
        <f t="shared" si="121"/>
        <v>15</v>
      </c>
      <c r="E406" s="299" t="str">
        <f t="shared" si="122"/>
        <v>BPC Estimate</v>
      </c>
      <c r="F406" s="73">
        <f t="shared" si="123"/>
        <v>15</v>
      </c>
      <c r="G406" s="75">
        <f t="shared" si="124"/>
        <v>100</v>
      </c>
      <c r="H406" s="117">
        <f t="shared" si="126"/>
        <v>100</v>
      </c>
      <c r="I406" s="76" cm="1">
        <f t="array" ref="I406">_xlfn.LET(_xlpm.life,$F$395:$F$413,_xlpm.idx,$H$395:$H$413,_xlpm.weights,IFERROR(_xlpm.idx/_xlpm.life,0),IFERROR((H406/F406)/SUM(_xlpm.weights),0))</f>
        <v>0.10606060606060606</v>
      </c>
      <c r="J406" s="38"/>
    </row>
    <row r="407" spans="1:12" x14ac:dyDescent="0.35">
      <c r="A407" s="110"/>
      <c r="B407" s="119" t="s">
        <v>275</v>
      </c>
      <c r="C407" s="120" t="s">
        <v>267</v>
      </c>
      <c r="D407" s="302">
        <f t="shared" si="121"/>
        <v>15</v>
      </c>
      <c r="E407" s="299" t="str">
        <f t="shared" si="122"/>
        <v>BPC Estimate</v>
      </c>
      <c r="F407" s="73">
        <f t="shared" si="123"/>
        <v>15</v>
      </c>
      <c r="G407" s="75">
        <f t="shared" si="124"/>
        <v>100</v>
      </c>
      <c r="H407" s="117">
        <f t="shared" si="126"/>
        <v>100</v>
      </c>
      <c r="I407" s="76" cm="1">
        <f t="array" ref="I407">_xlfn.LET(_xlpm.life,$F$395:$F$413,_xlpm.idx,$H$395:$H$413,_xlpm.weights,IFERROR(_xlpm.idx/_xlpm.life,0),IFERROR((H407/F407)/SUM(_xlpm.weights),0))</f>
        <v>0.10606060606060606</v>
      </c>
      <c r="J407" s="38"/>
    </row>
    <row r="408" spans="1:12" x14ac:dyDescent="0.35">
      <c r="A408" s="110"/>
      <c r="B408" s="119" t="s">
        <v>276</v>
      </c>
      <c r="C408" s="120" t="s">
        <v>267</v>
      </c>
      <c r="D408" s="302">
        <f t="shared" si="121"/>
        <v>20</v>
      </c>
      <c r="E408" s="299" t="str">
        <f t="shared" si="122"/>
        <v>BPC Estimate</v>
      </c>
      <c r="F408" s="73">
        <f t="shared" si="123"/>
        <v>20</v>
      </c>
      <c r="G408" s="75">
        <f t="shared" si="124"/>
        <v>100</v>
      </c>
      <c r="H408" s="117">
        <f t="shared" si="126"/>
        <v>100</v>
      </c>
      <c r="I408" s="76" cm="1">
        <f t="array" ref="I408">_xlfn.LET(_xlpm.life,$F$395:$F$413,_xlpm.idx,$H$395:$H$413,_xlpm.weights,IFERROR(_xlpm.idx/_xlpm.life,0),IFERROR((H408/F408)/SUM(_xlpm.weights),0))</f>
        <v>7.9545454545454544E-2</v>
      </c>
      <c r="J408" s="38"/>
    </row>
    <row r="409" spans="1:12" x14ac:dyDescent="0.35">
      <c r="A409" s="110"/>
      <c r="B409" s="119" t="s">
        <v>2</v>
      </c>
      <c r="C409" s="120" t="s">
        <v>267</v>
      </c>
      <c r="D409" s="302">
        <f t="shared" si="121"/>
        <v>0</v>
      </c>
      <c r="E409" s="299">
        <f t="shared" si="122"/>
        <v>0</v>
      </c>
      <c r="F409" s="73">
        <f t="shared" si="123"/>
        <v>0</v>
      </c>
      <c r="G409" s="75">
        <f t="shared" si="124"/>
        <v>0</v>
      </c>
      <c r="H409" s="117">
        <f t="shared" si="126"/>
        <v>0</v>
      </c>
      <c r="I409" s="76" cm="1">
        <f t="array" ref="I409">_xlfn.LET(_xlpm.life,$F$395:$F$413,_xlpm.idx,$H$395:$H$413,_xlpm.weights,IFERROR(_xlpm.idx/_xlpm.life,0),IFERROR((H409/F409)/SUM(_xlpm.weights),0))</f>
        <v>0</v>
      </c>
      <c r="J409" s="38"/>
      <c r="K409" s="83"/>
      <c r="L409" s="83"/>
    </row>
    <row r="410" spans="1:12" x14ac:dyDescent="0.35">
      <c r="A410" s="110"/>
      <c r="B410" s="119" t="s">
        <v>2</v>
      </c>
      <c r="C410" s="120" t="s">
        <v>267</v>
      </c>
      <c r="D410" s="302">
        <f t="shared" si="121"/>
        <v>0</v>
      </c>
      <c r="E410" s="299">
        <f t="shared" si="122"/>
        <v>0</v>
      </c>
      <c r="F410" s="73">
        <f t="shared" si="123"/>
        <v>0</v>
      </c>
      <c r="G410" s="75">
        <f t="shared" si="124"/>
        <v>0</v>
      </c>
      <c r="H410" s="117">
        <f t="shared" si="126"/>
        <v>0</v>
      </c>
      <c r="I410" s="76" cm="1">
        <f t="array" ref="I410">_xlfn.LET(_xlpm.life,$F$395:$F$413,_xlpm.idx,$H$395:$H$413,_xlpm.weights,IFERROR(_xlpm.idx/_xlpm.life,0),IFERROR((H410/F410)/SUM(_xlpm.weights),0))</f>
        <v>0</v>
      </c>
      <c r="J410" s="38"/>
    </row>
    <row r="411" spans="1:12" x14ac:dyDescent="0.35">
      <c r="A411" s="110"/>
      <c r="B411" s="119" t="s">
        <v>2</v>
      </c>
      <c r="C411" s="120" t="s">
        <v>267</v>
      </c>
      <c r="D411" s="302">
        <f t="shared" si="121"/>
        <v>0</v>
      </c>
      <c r="E411" s="299">
        <f t="shared" si="122"/>
        <v>0</v>
      </c>
      <c r="F411" s="73">
        <f t="shared" si="123"/>
        <v>0</v>
      </c>
      <c r="G411" s="75">
        <f t="shared" si="124"/>
        <v>0</v>
      </c>
      <c r="H411" s="117">
        <f t="shared" si="126"/>
        <v>0</v>
      </c>
      <c r="I411" s="76" cm="1">
        <f t="array" ref="I411">_xlfn.LET(_xlpm.life,$F$395:$F$413,_xlpm.idx,$H$395:$H$413,_xlpm.weights,IFERROR(_xlpm.idx/_xlpm.life,0),IFERROR((H411/F411)/SUM(_xlpm.weights),0))</f>
        <v>0</v>
      </c>
      <c r="J411" s="38"/>
    </row>
    <row r="412" spans="1:12" x14ac:dyDescent="0.35">
      <c r="A412" s="110"/>
      <c r="B412" s="119" t="s">
        <v>2</v>
      </c>
      <c r="C412" s="120" t="s">
        <v>267</v>
      </c>
      <c r="D412" s="302">
        <f t="shared" si="121"/>
        <v>0</v>
      </c>
      <c r="E412" s="299">
        <f t="shared" si="122"/>
        <v>0</v>
      </c>
      <c r="F412" s="73">
        <f t="shared" si="123"/>
        <v>0</v>
      </c>
      <c r="G412" s="75">
        <f t="shared" si="124"/>
        <v>0</v>
      </c>
      <c r="H412" s="117">
        <f t="shared" si="126"/>
        <v>0</v>
      </c>
      <c r="I412" s="76" cm="1">
        <f t="array" ref="I412">_xlfn.LET(_xlpm.life,$F$395:$F$413,_xlpm.idx,$H$395:$H$413,_xlpm.weights,IFERROR(_xlpm.idx/_xlpm.life,0),IFERROR((H412/F412)/SUM(_xlpm.weights),0))</f>
        <v>0</v>
      </c>
      <c r="J412" s="38"/>
    </row>
    <row r="413" spans="1:12" ht="15" thickBot="1" x14ac:dyDescent="0.4">
      <c r="A413" s="110"/>
      <c r="B413" s="119" t="s">
        <v>2</v>
      </c>
      <c r="C413" s="122" t="s">
        <v>267</v>
      </c>
      <c r="D413" s="303">
        <f t="shared" si="121"/>
        <v>0</v>
      </c>
      <c r="E413" s="301">
        <f t="shared" si="122"/>
        <v>0</v>
      </c>
      <c r="F413" s="85">
        <f t="shared" si="123"/>
        <v>0</v>
      </c>
      <c r="G413" s="82">
        <f t="shared" si="124"/>
        <v>0</v>
      </c>
      <c r="H413" s="123">
        <f t="shared" si="126"/>
        <v>0</v>
      </c>
      <c r="I413" s="76" cm="1">
        <f t="array" ref="I413">_xlfn.LET(_xlpm.life,$F$395:$F$413,_xlpm.idx,$H$395:$H$413,_xlpm.weights,IFERROR(_xlpm.idx/_xlpm.life,0),IFERROR((H413/F413)/SUM(_xlpm.weights),0))</f>
        <v>0</v>
      </c>
      <c r="J413" s="124"/>
      <c r="K413" s="83"/>
      <c r="L413" s="83"/>
    </row>
    <row r="414" spans="1:12" ht="15" thickBot="1" x14ac:dyDescent="0.4">
      <c r="A414" s="110"/>
      <c r="B414" s="39" t="s">
        <v>561</v>
      </c>
      <c r="C414" s="40">
        <f>SUMPRODUCT(F395:F413,H395:H413)/SUM(H395:H413)</f>
        <v>25.185185185185187</v>
      </c>
      <c r="D414" s="41"/>
      <c r="E414" s="41"/>
      <c r="F414" s="41"/>
      <c r="G414" s="125"/>
      <c r="H414" s="126"/>
      <c r="I414" s="271">
        <f>SUM(I395:I413)</f>
        <v>1</v>
      </c>
      <c r="J414" s="127"/>
    </row>
    <row r="415" spans="1:12" ht="15" thickBot="1" x14ac:dyDescent="0.4">
      <c r="A415" s="110"/>
      <c r="B415" s="136"/>
      <c r="C415" s="98"/>
      <c r="D415" s="137"/>
      <c r="E415" s="137"/>
      <c r="F415" s="137"/>
      <c r="G415" s="98"/>
      <c r="H415" s="98"/>
      <c r="I415" s="130"/>
      <c r="J415" s="131"/>
    </row>
    <row r="416" spans="1:12" ht="34.5" x14ac:dyDescent="0.35">
      <c r="A416" s="110"/>
      <c r="B416" s="132" t="s">
        <v>562</v>
      </c>
      <c r="C416" s="133" t="s">
        <v>262</v>
      </c>
      <c r="D416" s="134" t="str">
        <f t="shared" ref="D416:H416" si="127">D$64</f>
        <v>Standard lifetime</v>
      </c>
      <c r="E416" s="134" t="str">
        <f t="shared" si="127"/>
        <v>Standard lifetime reference</v>
      </c>
      <c r="F416" s="134" t="str">
        <f t="shared" si="127"/>
        <v>Corrected lifetime
(if needed)</v>
      </c>
      <c r="G416" s="134" t="str">
        <f t="shared" si="127"/>
        <v>Standard cost allocation index</v>
      </c>
      <c r="H416" s="134" t="str">
        <f t="shared" si="127"/>
        <v>Corrected cost allocation index</v>
      </c>
      <c r="I416" s="134" t="str">
        <f>I$64</f>
        <v>Annual %-cost allocation</v>
      </c>
      <c r="J416" s="135"/>
    </row>
    <row r="417" spans="1:10" x14ac:dyDescent="0.35">
      <c r="A417" s="110"/>
      <c r="B417" s="115" t="s">
        <v>298</v>
      </c>
      <c r="C417" s="116" t="s">
        <v>267</v>
      </c>
      <c r="D417" s="302">
        <f t="shared" ref="D417:D435" si="128">IF(B417="N/A",0,IF(C417=$A$645,(VLOOKUP(B417,$C$554:$D$639,2,)),0))</f>
        <v>35</v>
      </c>
      <c r="E417" s="299" t="str">
        <f t="shared" ref="E417:E435" si="129">IF(D417&gt;0,(VLOOKUP(B417,$C$554:$F$639,4,)),0)</f>
        <v>BPC Estimate</v>
      </c>
      <c r="F417" s="73">
        <f t="shared" ref="F417:F435" si="130">D417</f>
        <v>35</v>
      </c>
      <c r="G417" s="75">
        <f t="shared" ref="G417:G435" si="131">IF(F417&gt;0,100,0)</f>
        <v>100</v>
      </c>
      <c r="H417" s="117">
        <f>G417</f>
        <v>100</v>
      </c>
      <c r="I417" s="76" cm="1">
        <f t="array" ref="I417">_xlfn.LET(_xlpm.life,$F$417:$F$435,_xlpm.idx,$H$417:$H$435,_xlpm.weights,IFERROR(_xlpm.idx/_xlpm.life,0),IFERROR((H417/F417)/SUM(_xlpm.weights),0))</f>
        <v>3.4965034965034961E-2</v>
      </c>
      <c r="J417" s="118"/>
    </row>
    <row r="418" spans="1:10" x14ac:dyDescent="0.35">
      <c r="A418" s="110"/>
      <c r="B418" s="119" t="s">
        <v>342</v>
      </c>
      <c r="C418" s="120" t="s">
        <v>267</v>
      </c>
      <c r="D418" s="302">
        <f t="shared" si="128"/>
        <v>25</v>
      </c>
      <c r="E418" s="299" t="str">
        <f t="shared" si="129"/>
        <v>Energy Technology Catalogue</v>
      </c>
      <c r="F418" s="73">
        <f t="shared" si="130"/>
        <v>25</v>
      </c>
      <c r="G418" s="75">
        <f t="shared" si="131"/>
        <v>100</v>
      </c>
      <c r="H418" s="117">
        <f t="shared" ref="H418:H427" si="132">G418</f>
        <v>100</v>
      </c>
      <c r="I418" s="76" cm="1">
        <f t="array" ref="I418">_xlfn.LET(_xlpm.life,$F$417:$F$435,_xlpm.idx,$H$417:$H$435,_xlpm.weights,IFERROR(_xlpm.idx/_xlpm.life,0),IFERROR((H418/F418)/SUM(_xlpm.weights),0))</f>
        <v>4.8951048951048945E-2</v>
      </c>
      <c r="J418" s="38"/>
    </row>
    <row r="419" spans="1:10" x14ac:dyDescent="0.35">
      <c r="A419" s="110"/>
      <c r="B419" s="119" t="s">
        <v>349</v>
      </c>
      <c r="C419" s="120" t="s">
        <v>267</v>
      </c>
      <c r="D419" s="302">
        <f t="shared" si="128"/>
        <v>25</v>
      </c>
      <c r="E419" s="299" t="str">
        <f t="shared" si="129"/>
        <v>Energy Technology Catalogue</v>
      </c>
      <c r="F419" s="73">
        <f t="shared" si="130"/>
        <v>25</v>
      </c>
      <c r="G419" s="75">
        <f t="shared" si="131"/>
        <v>100</v>
      </c>
      <c r="H419" s="117">
        <f t="shared" si="132"/>
        <v>100</v>
      </c>
      <c r="I419" s="76" cm="1">
        <f t="array" ref="I419">_xlfn.LET(_xlpm.life,$F$417:$F$435,_xlpm.idx,$H$417:$H$435,_xlpm.weights,IFERROR(_xlpm.idx/_xlpm.life,0),IFERROR((H419/F419)/SUM(_xlpm.weights),0))</f>
        <v>4.8951048951048945E-2</v>
      </c>
      <c r="J419" s="38"/>
    </row>
    <row r="420" spans="1:10" x14ac:dyDescent="0.35">
      <c r="A420" s="110"/>
      <c r="B420" s="119" t="s">
        <v>344</v>
      </c>
      <c r="C420" s="120" t="s">
        <v>267</v>
      </c>
      <c r="D420" s="302">
        <f t="shared" si="128"/>
        <v>25</v>
      </c>
      <c r="E420" s="299" t="str">
        <f t="shared" si="129"/>
        <v>Energy Technology Catalogue</v>
      </c>
      <c r="F420" s="73">
        <f t="shared" si="130"/>
        <v>25</v>
      </c>
      <c r="G420" s="75">
        <f t="shared" si="131"/>
        <v>100</v>
      </c>
      <c r="H420" s="117">
        <f t="shared" si="132"/>
        <v>100</v>
      </c>
      <c r="I420" s="76" cm="1">
        <f t="array" ref="I420">_xlfn.LET(_xlpm.life,$F$417:$F$435,_xlpm.idx,$H$417:$H$435,_xlpm.weights,IFERROR(_xlpm.idx/_xlpm.life,0),IFERROR((H420/F420)/SUM(_xlpm.weights),0))</f>
        <v>4.8951048951048945E-2</v>
      </c>
      <c r="J420" s="38"/>
    </row>
    <row r="421" spans="1:10" x14ac:dyDescent="0.35">
      <c r="A421" s="110"/>
      <c r="B421" s="119" t="s">
        <v>345</v>
      </c>
      <c r="C421" s="120" t="s">
        <v>267</v>
      </c>
      <c r="D421" s="302">
        <f t="shared" si="128"/>
        <v>25</v>
      </c>
      <c r="E421" s="299" t="str">
        <f t="shared" si="129"/>
        <v>Energy Technology Catalogue</v>
      </c>
      <c r="F421" s="73">
        <f t="shared" si="130"/>
        <v>25</v>
      </c>
      <c r="G421" s="75">
        <f t="shared" si="131"/>
        <v>100</v>
      </c>
      <c r="H421" s="117">
        <f t="shared" si="132"/>
        <v>100</v>
      </c>
      <c r="I421" s="76" cm="1">
        <f t="array" ref="I421">_xlfn.LET(_xlpm.life,$F$417:$F$435,_xlpm.idx,$H$417:$H$435,_xlpm.weights,IFERROR(_xlpm.idx/_xlpm.life,0),IFERROR((H421/F421)/SUM(_xlpm.weights),0))</f>
        <v>4.8951048951048945E-2</v>
      </c>
      <c r="J421" s="38"/>
    </row>
    <row r="422" spans="1:10" x14ac:dyDescent="0.35">
      <c r="A422" s="110"/>
      <c r="B422" s="119" t="s">
        <v>346</v>
      </c>
      <c r="C422" s="120" t="s">
        <v>267</v>
      </c>
      <c r="D422" s="302">
        <f t="shared" si="128"/>
        <v>25</v>
      </c>
      <c r="E422" s="299" t="str">
        <f t="shared" si="129"/>
        <v>Energy Technology Catalogue</v>
      </c>
      <c r="F422" s="73">
        <f t="shared" si="130"/>
        <v>25</v>
      </c>
      <c r="G422" s="75">
        <f t="shared" si="131"/>
        <v>100</v>
      </c>
      <c r="H422" s="117">
        <f t="shared" si="132"/>
        <v>100</v>
      </c>
      <c r="I422" s="76" cm="1">
        <f t="array" ref="I422">_xlfn.LET(_xlpm.life,$F$417:$F$435,_xlpm.idx,$H$417:$H$435,_xlpm.weights,IFERROR(_xlpm.idx/_xlpm.life,0),IFERROR((H422/F422)/SUM(_xlpm.weights),0))</f>
        <v>4.8951048951048945E-2</v>
      </c>
      <c r="J422" s="38"/>
    </row>
    <row r="423" spans="1:10" x14ac:dyDescent="0.35">
      <c r="A423" s="110"/>
      <c r="B423" s="119" t="s">
        <v>330</v>
      </c>
      <c r="C423" s="120" t="s">
        <v>267</v>
      </c>
      <c r="D423" s="302">
        <f t="shared" si="128"/>
        <v>50</v>
      </c>
      <c r="E423" s="299" t="str">
        <f t="shared" si="129"/>
        <v>BPC Estimate</v>
      </c>
      <c r="F423" s="73">
        <f t="shared" si="130"/>
        <v>50</v>
      </c>
      <c r="G423" s="75">
        <f t="shared" si="131"/>
        <v>100</v>
      </c>
      <c r="H423" s="117">
        <f t="shared" si="132"/>
        <v>100</v>
      </c>
      <c r="I423" s="76" cm="1">
        <f t="array" ref="I423">_xlfn.LET(_xlpm.life,$F$417:$F$435,_xlpm.idx,$H$417:$H$435,_xlpm.weights,IFERROR(_xlpm.idx/_xlpm.life,0),IFERROR((H423/F423)/SUM(_xlpm.weights),0))</f>
        <v>2.4475524475524472E-2</v>
      </c>
      <c r="J423" s="38"/>
    </row>
    <row r="424" spans="1:10" x14ac:dyDescent="0.35">
      <c r="A424" s="110"/>
      <c r="B424" s="119" t="s">
        <v>338</v>
      </c>
      <c r="C424" s="120" t="s">
        <v>267</v>
      </c>
      <c r="D424" s="302">
        <f t="shared" si="128"/>
        <v>35</v>
      </c>
      <c r="E424" s="299" t="str">
        <f t="shared" si="129"/>
        <v>BPC Estimate</v>
      </c>
      <c r="F424" s="73">
        <f t="shared" si="130"/>
        <v>35</v>
      </c>
      <c r="G424" s="75">
        <f t="shared" si="131"/>
        <v>100</v>
      </c>
      <c r="H424" s="117">
        <f t="shared" si="132"/>
        <v>100</v>
      </c>
      <c r="I424" s="76" cm="1">
        <f t="array" ref="I424">_xlfn.LET(_xlpm.life,$F$417:$F$435,_xlpm.idx,$H$417:$H$435,_xlpm.weights,IFERROR(_xlpm.idx/_xlpm.life,0),IFERROR((H424/F424)/SUM(_xlpm.weights),0))</f>
        <v>3.4965034965034961E-2</v>
      </c>
      <c r="J424" s="38"/>
    </row>
    <row r="425" spans="1:10" x14ac:dyDescent="0.35">
      <c r="A425" s="110"/>
      <c r="B425" s="119" t="s">
        <v>340</v>
      </c>
      <c r="C425" s="120" t="s">
        <v>267</v>
      </c>
      <c r="D425" s="302">
        <f t="shared" si="128"/>
        <v>25</v>
      </c>
      <c r="E425" s="299" t="str">
        <f t="shared" si="129"/>
        <v>BPC Estimate</v>
      </c>
      <c r="F425" s="73">
        <f t="shared" si="130"/>
        <v>25</v>
      </c>
      <c r="G425" s="75">
        <f t="shared" si="131"/>
        <v>100</v>
      </c>
      <c r="H425" s="117">
        <f t="shared" si="132"/>
        <v>100</v>
      </c>
      <c r="I425" s="76" cm="1">
        <f t="array" ref="I425">_xlfn.LET(_xlpm.life,$F$417:$F$435,_xlpm.idx,$H$417:$H$435,_xlpm.weights,IFERROR(_xlpm.idx/_xlpm.life,0),IFERROR((H425/F425)/SUM(_xlpm.weights),0))</f>
        <v>4.8951048951048945E-2</v>
      </c>
      <c r="J425" s="38"/>
    </row>
    <row r="426" spans="1:10" x14ac:dyDescent="0.35">
      <c r="A426" s="110"/>
      <c r="B426" s="119" t="s">
        <v>326</v>
      </c>
      <c r="C426" s="120" t="s">
        <v>267</v>
      </c>
      <c r="D426" s="302">
        <f t="shared" si="128"/>
        <v>25</v>
      </c>
      <c r="E426" s="299" t="str">
        <f t="shared" si="129"/>
        <v>Energy Technology Catalogue</v>
      </c>
      <c r="F426" s="73">
        <f t="shared" si="130"/>
        <v>25</v>
      </c>
      <c r="G426" s="75">
        <f t="shared" si="131"/>
        <v>100</v>
      </c>
      <c r="H426" s="117">
        <f t="shared" si="132"/>
        <v>100</v>
      </c>
      <c r="I426" s="76" cm="1">
        <f t="array" ref="I426">_xlfn.LET(_xlpm.life,$F$417:$F$435,_xlpm.idx,$H$417:$H$435,_xlpm.weights,IFERROR(_xlpm.idx/_xlpm.life,0),IFERROR((H426/F426)/SUM(_xlpm.weights),0))</f>
        <v>4.8951048951048945E-2</v>
      </c>
      <c r="J426" s="38"/>
    </row>
    <row r="427" spans="1:10" x14ac:dyDescent="0.35">
      <c r="A427" s="110"/>
      <c r="B427" s="119" t="s">
        <v>268</v>
      </c>
      <c r="C427" s="120" t="s">
        <v>267</v>
      </c>
      <c r="D427" s="302">
        <f t="shared" si="128"/>
        <v>30</v>
      </c>
      <c r="E427" s="299" t="str">
        <f t="shared" si="129"/>
        <v>BPC Estimate</v>
      </c>
      <c r="F427" s="73">
        <f t="shared" si="130"/>
        <v>30</v>
      </c>
      <c r="G427" s="75">
        <f t="shared" si="131"/>
        <v>100</v>
      </c>
      <c r="H427" s="117">
        <f t="shared" si="132"/>
        <v>100</v>
      </c>
      <c r="I427" s="76" cm="1">
        <f t="array" ref="I427">_xlfn.LET(_xlpm.life,$F$417:$F$435,_xlpm.idx,$H$417:$H$435,_xlpm.weights,IFERROR(_xlpm.idx/_xlpm.life,0),IFERROR((H427/F427)/SUM(_xlpm.weights),0))</f>
        <v>4.0792540792540792E-2</v>
      </c>
      <c r="J427" s="38"/>
    </row>
    <row r="428" spans="1:10" x14ac:dyDescent="0.35">
      <c r="A428" s="110"/>
      <c r="B428" s="119" t="s">
        <v>269</v>
      </c>
      <c r="C428" s="120" t="s">
        <v>267</v>
      </c>
      <c r="D428" s="302">
        <f t="shared" si="128"/>
        <v>50</v>
      </c>
      <c r="E428" s="299" t="str">
        <f t="shared" si="129"/>
        <v>BPC Estimate</v>
      </c>
      <c r="F428" s="73">
        <f t="shared" si="130"/>
        <v>50</v>
      </c>
      <c r="G428" s="75">
        <f t="shared" si="131"/>
        <v>100</v>
      </c>
      <c r="H428" s="294">
        <v>50</v>
      </c>
      <c r="I428" s="76" cm="1">
        <f t="array" ref="I428">_xlfn.LET(_xlpm.life,$F$417:$F$435,_xlpm.idx,$H$417:$H$435,_xlpm.weights,IFERROR(_xlpm.idx/_xlpm.life,0),IFERROR((H428/F428)/SUM(_xlpm.weights),0))</f>
        <v>1.2237762237762236E-2</v>
      </c>
      <c r="J428" s="38"/>
    </row>
    <row r="429" spans="1:10" x14ac:dyDescent="0.35">
      <c r="A429" s="110"/>
      <c r="B429" s="119" t="s">
        <v>270</v>
      </c>
      <c r="C429" s="120" t="s">
        <v>267</v>
      </c>
      <c r="D429" s="302">
        <f t="shared" si="128"/>
        <v>15</v>
      </c>
      <c r="E429" s="299" t="str">
        <f t="shared" si="129"/>
        <v>BPC Estimate</v>
      </c>
      <c r="F429" s="73">
        <f t="shared" si="130"/>
        <v>15</v>
      </c>
      <c r="G429" s="75">
        <f t="shared" si="131"/>
        <v>100</v>
      </c>
      <c r="H429" s="117">
        <f t="shared" ref="H429:H435" si="133">G429</f>
        <v>100</v>
      </c>
      <c r="I429" s="76" cm="1">
        <f t="array" ref="I429">_xlfn.LET(_xlpm.life,$F$417:$F$435,_xlpm.idx,$H$417:$H$435,_xlpm.weights,IFERROR(_xlpm.idx/_xlpm.life,0),IFERROR((H429/F429)/SUM(_xlpm.weights),0))</f>
        <v>8.1585081585081584E-2</v>
      </c>
      <c r="J429" s="38"/>
    </row>
    <row r="430" spans="1:10" x14ac:dyDescent="0.35">
      <c r="A430" s="110"/>
      <c r="B430" s="119" t="s">
        <v>271</v>
      </c>
      <c r="C430" s="120" t="s">
        <v>267</v>
      </c>
      <c r="D430" s="302">
        <f t="shared" si="128"/>
        <v>15</v>
      </c>
      <c r="E430" s="299" t="str">
        <f t="shared" si="129"/>
        <v>BPC Estimate</v>
      </c>
      <c r="F430" s="73">
        <f t="shared" si="130"/>
        <v>15</v>
      </c>
      <c r="G430" s="75">
        <f t="shared" si="131"/>
        <v>100</v>
      </c>
      <c r="H430" s="117">
        <f t="shared" si="133"/>
        <v>100</v>
      </c>
      <c r="I430" s="76" cm="1">
        <f t="array" ref="I430">_xlfn.LET(_xlpm.life,$F$417:$F$435,_xlpm.idx,$H$417:$H$435,_xlpm.weights,IFERROR(_xlpm.idx/_xlpm.life,0),IFERROR((H430/F430)/SUM(_xlpm.weights),0))</f>
        <v>8.1585081585081584E-2</v>
      </c>
      <c r="J430" s="38"/>
    </row>
    <row r="431" spans="1:10" x14ac:dyDescent="0.35">
      <c r="A431" s="110"/>
      <c r="B431" s="119" t="s">
        <v>272</v>
      </c>
      <c r="C431" s="120" t="s">
        <v>267</v>
      </c>
      <c r="D431" s="302">
        <f t="shared" si="128"/>
        <v>30</v>
      </c>
      <c r="E431" s="299" t="str">
        <f t="shared" si="129"/>
        <v>BPC Estimate</v>
      </c>
      <c r="F431" s="73">
        <f t="shared" si="130"/>
        <v>30</v>
      </c>
      <c r="G431" s="75">
        <f t="shared" si="131"/>
        <v>100</v>
      </c>
      <c r="H431" s="117">
        <f t="shared" si="133"/>
        <v>100</v>
      </c>
      <c r="I431" s="76" cm="1">
        <f t="array" ref="I431">_xlfn.LET(_xlpm.life,$F$417:$F$435,_xlpm.idx,$H$417:$H$435,_xlpm.weights,IFERROR(_xlpm.idx/_xlpm.life,0),IFERROR((H431/F431)/SUM(_xlpm.weights),0))</f>
        <v>4.0792540792540792E-2</v>
      </c>
      <c r="J431" s="38"/>
    </row>
    <row r="432" spans="1:10" x14ac:dyDescent="0.35">
      <c r="A432" s="110"/>
      <c r="B432" s="119" t="s">
        <v>273</v>
      </c>
      <c r="C432" s="120" t="s">
        <v>267</v>
      </c>
      <c r="D432" s="302">
        <f t="shared" si="128"/>
        <v>15</v>
      </c>
      <c r="E432" s="299" t="str">
        <f t="shared" si="129"/>
        <v>BPC Estimate</v>
      </c>
      <c r="F432" s="73">
        <f t="shared" si="130"/>
        <v>15</v>
      </c>
      <c r="G432" s="75">
        <f t="shared" si="131"/>
        <v>100</v>
      </c>
      <c r="H432" s="117">
        <f t="shared" si="133"/>
        <v>100</v>
      </c>
      <c r="I432" s="76" cm="1">
        <f t="array" ref="I432">_xlfn.LET(_xlpm.life,$F$417:$F$435,_xlpm.idx,$H$417:$H$435,_xlpm.weights,IFERROR(_xlpm.idx/_xlpm.life,0),IFERROR((H432/F432)/SUM(_xlpm.weights),0))</f>
        <v>8.1585081585081584E-2</v>
      </c>
      <c r="J432" s="38"/>
    </row>
    <row r="433" spans="1:10" x14ac:dyDescent="0.35">
      <c r="A433" s="110"/>
      <c r="B433" s="119" t="s">
        <v>274</v>
      </c>
      <c r="C433" s="120" t="s">
        <v>267</v>
      </c>
      <c r="D433" s="302">
        <f t="shared" si="128"/>
        <v>15</v>
      </c>
      <c r="E433" s="299" t="str">
        <f t="shared" si="129"/>
        <v>BPC Estimate</v>
      </c>
      <c r="F433" s="73">
        <f t="shared" si="130"/>
        <v>15</v>
      </c>
      <c r="G433" s="75">
        <f t="shared" si="131"/>
        <v>100</v>
      </c>
      <c r="H433" s="117">
        <f t="shared" si="133"/>
        <v>100</v>
      </c>
      <c r="I433" s="76" cm="1">
        <f t="array" ref="I433">_xlfn.LET(_xlpm.life,$F$417:$F$435,_xlpm.idx,$H$417:$H$435,_xlpm.weights,IFERROR(_xlpm.idx/_xlpm.life,0),IFERROR((H433/F433)/SUM(_xlpm.weights),0))</f>
        <v>8.1585081585081584E-2</v>
      </c>
      <c r="J433" s="38"/>
    </row>
    <row r="434" spans="1:10" x14ac:dyDescent="0.35">
      <c r="A434" s="110"/>
      <c r="B434" s="119" t="s">
        <v>275</v>
      </c>
      <c r="C434" s="120" t="s">
        <v>267</v>
      </c>
      <c r="D434" s="302">
        <f t="shared" si="128"/>
        <v>15</v>
      </c>
      <c r="E434" s="299" t="str">
        <f t="shared" si="129"/>
        <v>BPC Estimate</v>
      </c>
      <c r="F434" s="73">
        <f t="shared" si="130"/>
        <v>15</v>
      </c>
      <c r="G434" s="75">
        <f t="shared" si="131"/>
        <v>100</v>
      </c>
      <c r="H434" s="117">
        <f t="shared" si="133"/>
        <v>100</v>
      </c>
      <c r="I434" s="76" cm="1">
        <f t="array" ref="I434">_xlfn.LET(_xlpm.life,$F$417:$F$435,_xlpm.idx,$H$417:$H$435,_xlpm.weights,IFERROR(_xlpm.idx/_xlpm.life,0),IFERROR((H434/F434)/SUM(_xlpm.weights),0))</f>
        <v>8.1585081585081584E-2</v>
      </c>
      <c r="J434" s="38"/>
    </row>
    <row r="435" spans="1:10" ht="15" thickBot="1" x14ac:dyDescent="0.4">
      <c r="A435" s="110"/>
      <c r="B435" s="119" t="s">
        <v>276</v>
      </c>
      <c r="C435" s="122" t="s">
        <v>267</v>
      </c>
      <c r="D435" s="303">
        <f t="shared" si="128"/>
        <v>20</v>
      </c>
      <c r="E435" s="301" t="str">
        <f t="shared" si="129"/>
        <v>BPC Estimate</v>
      </c>
      <c r="F435" s="85">
        <f t="shared" si="130"/>
        <v>20</v>
      </c>
      <c r="G435" s="82">
        <f t="shared" si="131"/>
        <v>100</v>
      </c>
      <c r="H435" s="123">
        <f t="shared" si="133"/>
        <v>100</v>
      </c>
      <c r="I435" s="76" cm="1">
        <f t="array" ref="I435">_xlfn.LET(_xlpm.life,$F$417:$F$435,_xlpm.idx,$H$417:$H$435,_xlpm.weights,IFERROR(_xlpm.idx/_xlpm.life,0),IFERROR((H435/F435)/SUM(_xlpm.weights),0))</f>
        <v>6.1188811188811185E-2</v>
      </c>
      <c r="J435" s="124"/>
    </row>
    <row r="436" spans="1:10" ht="15" thickBot="1" x14ac:dyDescent="0.4">
      <c r="A436" s="110"/>
      <c r="B436" s="39" t="s">
        <v>563</v>
      </c>
      <c r="C436" s="40">
        <f>SUMPRODUCT(F417:F435,H417:H435)/SUM(H417:H435)</f>
        <v>25.675675675675677</v>
      </c>
      <c r="D436" s="41"/>
      <c r="E436" s="41"/>
      <c r="F436" s="41"/>
      <c r="G436" s="125"/>
      <c r="H436" s="126"/>
      <c r="I436" s="271">
        <f>SUM(I417:I435)</f>
        <v>1</v>
      </c>
      <c r="J436" s="127"/>
    </row>
    <row r="437" spans="1:10" ht="15" thickBot="1" x14ac:dyDescent="0.4">
      <c r="A437" s="110"/>
      <c r="B437" s="136"/>
      <c r="C437" s="98"/>
      <c r="D437" s="137"/>
      <c r="E437" s="137"/>
      <c r="F437" s="137"/>
      <c r="G437" s="98"/>
      <c r="H437" s="98"/>
      <c r="I437" s="98"/>
      <c r="J437" s="131"/>
    </row>
    <row r="438" spans="1:10" ht="15" thickBot="1" x14ac:dyDescent="0.4">
      <c r="A438" s="140"/>
      <c r="B438" s="107" t="s">
        <v>283</v>
      </c>
      <c r="C438" s="108"/>
      <c r="D438" s="108"/>
      <c r="E438" s="108"/>
      <c r="F438" s="108"/>
      <c r="G438" s="108"/>
      <c r="H438" s="108"/>
      <c r="I438" s="108"/>
      <c r="J438" s="109"/>
    </row>
    <row r="439" spans="1:10" ht="34.5" x14ac:dyDescent="0.35">
      <c r="A439" s="110"/>
      <c r="B439" s="132" t="s">
        <v>463</v>
      </c>
      <c r="C439" s="133" t="s">
        <v>262</v>
      </c>
      <c r="D439" s="134" t="str">
        <f t="shared" ref="D439:I439" si="134">D$64</f>
        <v>Standard lifetime</v>
      </c>
      <c r="E439" s="134" t="str">
        <f t="shared" si="134"/>
        <v>Standard lifetime reference</v>
      </c>
      <c r="F439" s="134" t="str">
        <f t="shared" si="134"/>
        <v>Corrected lifetime
(if needed)</v>
      </c>
      <c r="G439" s="134" t="str">
        <f t="shared" si="134"/>
        <v>Standard cost allocation index</v>
      </c>
      <c r="H439" s="134" t="str">
        <f t="shared" si="134"/>
        <v>Corrected cost allocation index</v>
      </c>
      <c r="I439" s="134" t="str">
        <f t="shared" si="134"/>
        <v>Annual %-cost allocation</v>
      </c>
      <c r="J439" s="135"/>
    </row>
    <row r="440" spans="1:10" x14ac:dyDescent="0.35">
      <c r="A440" s="110"/>
      <c r="B440" s="115" t="s">
        <v>309</v>
      </c>
      <c r="C440" s="116" t="s">
        <v>267</v>
      </c>
      <c r="D440" s="302">
        <f t="shared" ref="D440:D458" si="135">IF(B440="N/A",0,IF(C440=$A$645,(VLOOKUP(B440,$C$554:$D$639,2,)),0))</f>
        <v>40</v>
      </c>
      <c r="E440" s="299" t="str">
        <f t="shared" ref="E440:E458" si="136">IF(D440&gt;0,(VLOOKUP(B440,$C$554:$F$639,4,)),0)</f>
        <v>Energy Technology Catalogue</v>
      </c>
      <c r="F440" s="73">
        <f t="shared" ref="F440:F458" si="137">D440</f>
        <v>40</v>
      </c>
      <c r="G440" s="75">
        <f t="shared" ref="G440:G458" si="138">IF(F440&gt;0,100,0)</f>
        <v>100</v>
      </c>
      <c r="H440" s="117">
        <f t="shared" ref="H440:H458" si="139">G440</f>
        <v>100</v>
      </c>
      <c r="I440" s="76" cm="1">
        <f t="array" ref="I440">_xlfn.LET(_xlpm.life,$F$440:$F$458,_xlpm.idx,$H$440:$H$458,_xlpm.weights,IFERROR(_xlpm.idx/_xlpm.life,0),IFERROR((H440/F440)/SUM(_xlpm.weights),0))</f>
        <v>0.11351351351351351</v>
      </c>
      <c r="J440" s="118"/>
    </row>
    <row r="441" spans="1:10" x14ac:dyDescent="0.35">
      <c r="A441" s="110"/>
      <c r="B441" s="119" t="s">
        <v>313</v>
      </c>
      <c r="C441" s="120" t="s">
        <v>267</v>
      </c>
      <c r="D441" s="302">
        <f t="shared" si="135"/>
        <v>15</v>
      </c>
      <c r="E441" s="299" t="str">
        <f t="shared" si="136"/>
        <v>BPC Estimate</v>
      </c>
      <c r="F441" s="73">
        <f t="shared" si="137"/>
        <v>15</v>
      </c>
      <c r="G441" s="75">
        <f t="shared" si="138"/>
        <v>100</v>
      </c>
      <c r="H441" s="117">
        <f t="shared" si="139"/>
        <v>100</v>
      </c>
      <c r="I441" s="76" cm="1">
        <f t="array" ref="I441">_xlfn.LET(_xlpm.life,$F$440:$F$458,_xlpm.idx,$H$440:$H$458,_xlpm.weights,IFERROR(_xlpm.idx/_xlpm.life,0),IFERROR((H441/F441)/SUM(_xlpm.weights),0))</f>
        <v>0.30270270270270272</v>
      </c>
      <c r="J441" s="38"/>
    </row>
    <row r="442" spans="1:10" x14ac:dyDescent="0.35">
      <c r="A442" s="110"/>
      <c r="B442" s="119" t="s">
        <v>266</v>
      </c>
      <c r="C442" s="120" t="s">
        <v>267</v>
      </c>
      <c r="D442" s="302">
        <f t="shared" si="135"/>
        <v>35</v>
      </c>
      <c r="E442" s="299" t="str">
        <f t="shared" si="136"/>
        <v>BPC Estimate</v>
      </c>
      <c r="F442" s="73">
        <f t="shared" si="137"/>
        <v>35</v>
      </c>
      <c r="G442" s="75">
        <f t="shared" si="138"/>
        <v>100</v>
      </c>
      <c r="H442" s="117">
        <f t="shared" si="139"/>
        <v>100</v>
      </c>
      <c r="I442" s="76" cm="1">
        <f t="array" ref="I442">_xlfn.LET(_xlpm.life,$F$440:$F$458,_xlpm.idx,$H$440:$H$458,_xlpm.weights,IFERROR(_xlpm.idx/_xlpm.life,0),IFERROR((H442/F442)/SUM(_xlpm.weights),0))</f>
        <v>0.12972972972972971</v>
      </c>
      <c r="J442" s="38"/>
    </row>
    <row r="443" spans="1:10" x14ac:dyDescent="0.35">
      <c r="A443" s="31"/>
      <c r="B443" s="119" t="s">
        <v>272</v>
      </c>
      <c r="C443" s="120" t="s">
        <v>267</v>
      </c>
      <c r="D443" s="302">
        <f t="shared" si="135"/>
        <v>30</v>
      </c>
      <c r="E443" s="299" t="str">
        <f t="shared" si="136"/>
        <v>BPC Estimate</v>
      </c>
      <c r="F443" s="73">
        <f t="shared" si="137"/>
        <v>30</v>
      </c>
      <c r="G443" s="75">
        <f t="shared" si="138"/>
        <v>100</v>
      </c>
      <c r="H443" s="117">
        <f t="shared" si="139"/>
        <v>100</v>
      </c>
      <c r="I443" s="76" cm="1">
        <f t="array" ref="I443">_xlfn.LET(_xlpm.life,$F$440:$F$458,_xlpm.idx,$H$440:$H$458,_xlpm.weights,IFERROR(_xlpm.idx/_xlpm.life,0),IFERROR((H443/F443)/SUM(_xlpm.weights),0))</f>
        <v>0.15135135135135136</v>
      </c>
      <c r="J443" s="38"/>
    </row>
    <row r="444" spans="1:10" x14ac:dyDescent="0.35">
      <c r="A444" s="110"/>
      <c r="B444" s="119" t="s">
        <v>275</v>
      </c>
      <c r="C444" s="120" t="s">
        <v>267</v>
      </c>
      <c r="D444" s="302">
        <f t="shared" si="135"/>
        <v>15</v>
      </c>
      <c r="E444" s="299" t="str">
        <f t="shared" si="136"/>
        <v>BPC Estimate</v>
      </c>
      <c r="F444" s="73">
        <f t="shared" si="137"/>
        <v>15</v>
      </c>
      <c r="G444" s="75">
        <f t="shared" si="138"/>
        <v>100</v>
      </c>
      <c r="H444" s="117">
        <f t="shared" si="139"/>
        <v>100</v>
      </c>
      <c r="I444" s="76" cm="1">
        <f t="array" ref="I444">_xlfn.LET(_xlpm.life,$F$440:$F$458,_xlpm.idx,$H$440:$H$458,_xlpm.weights,IFERROR(_xlpm.idx/_xlpm.life,0),IFERROR((H444/F444)/SUM(_xlpm.weights),0))</f>
        <v>0.30270270270270272</v>
      </c>
      <c r="J444" s="38"/>
    </row>
    <row r="445" spans="1:10" x14ac:dyDescent="0.35">
      <c r="A445" s="110"/>
      <c r="B445" s="119" t="s">
        <v>2</v>
      </c>
      <c r="C445" s="120" t="s">
        <v>267</v>
      </c>
      <c r="D445" s="302">
        <f t="shared" si="135"/>
        <v>0</v>
      </c>
      <c r="E445" s="299">
        <f t="shared" si="136"/>
        <v>0</v>
      </c>
      <c r="F445" s="73">
        <f t="shared" si="137"/>
        <v>0</v>
      </c>
      <c r="G445" s="75">
        <f t="shared" si="138"/>
        <v>0</v>
      </c>
      <c r="H445" s="117">
        <f t="shared" si="139"/>
        <v>0</v>
      </c>
      <c r="I445" s="76" cm="1">
        <f t="array" ref="I445">_xlfn.LET(_xlpm.life,$F$440:$F$458,_xlpm.idx,$H$440:$H$458,_xlpm.weights,IFERROR(_xlpm.idx/_xlpm.life,0),IFERROR((H445/F445)/SUM(_xlpm.weights),0))</f>
        <v>0</v>
      </c>
      <c r="J445" s="38"/>
    </row>
    <row r="446" spans="1:10" x14ac:dyDescent="0.35">
      <c r="A446" s="110"/>
      <c r="B446" s="119" t="s">
        <v>2</v>
      </c>
      <c r="C446" s="120" t="s">
        <v>267</v>
      </c>
      <c r="D446" s="302">
        <f t="shared" si="135"/>
        <v>0</v>
      </c>
      <c r="E446" s="299">
        <f t="shared" si="136"/>
        <v>0</v>
      </c>
      <c r="F446" s="73">
        <f t="shared" si="137"/>
        <v>0</v>
      </c>
      <c r="G446" s="75">
        <f t="shared" si="138"/>
        <v>0</v>
      </c>
      <c r="H446" s="117">
        <f t="shared" si="139"/>
        <v>0</v>
      </c>
      <c r="I446" s="76" cm="1">
        <f t="array" ref="I446">_xlfn.LET(_xlpm.life,$F$440:$F$458,_xlpm.idx,$H$440:$H$458,_xlpm.weights,IFERROR(_xlpm.idx/_xlpm.life,0),IFERROR((H446/F446)/SUM(_xlpm.weights),0))</f>
        <v>0</v>
      </c>
      <c r="J446" s="38"/>
    </row>
    <row r="447" spans="1:10" x14ac:dyDescent="0.35">
      <c r="A447" s="110"/>
      <c r="B447" s="119" t="s">
        <v>2</v>
      </c>
      <c r="C447" s="120" t="s">
        <v>267</v>
      </c>
      <c r="D447" s="302">
        <f t="shared" si="135"/>
        <v>0</v>
      </c>
      <c r="E447" s="299">
        <f t="shared" si="136"/>
        <v>0</v>
      </c>
      <c r="F447" s="73">
        <f t="shared" si="137"/>
        <v>0</v>
      </c>
      <c r="G447" s="75">
        <f t="shared" si="138"/>
        <v>0</v>
      </c>
      <c r="H447" s="117">
        <f t="shared" si="139"/>
        <v>0</v>
      </c>
      <c r="I447" s="76" cm="1">
        <f t="array" ref="I447">_xlfn.LET(_xlpm.life,$F$440:$F$458,_xlpm.idx,$H$440:$H$458,_xlpm.weights,IFERROR(_xlpm.idx/_xlpm.life,0),IFERROR((H447/F447)/SUM(_xlpm.weights),0))</f>
        <v>0</v>
      </c>
      <c r="J447" s="38"/>
    </row>
    <row r="448" spans="1:10" x14ac:dyDescent="0.35">
      <c r="A448" s="110"/>
      <c r="B448" s="119" t="s">
        <v>2</v>
      </c>
      <c r="C448" s="120" t="s">
        <v>267</v>
      </c>
      <c r="D448" s="302">
        <f t="shared" si="135"/>
        <v>0</v>
      </c>
      <c r="E448" s="299">
        <f t="shared" si="136"/>
        <v>0</v>
      </c>
      <c r="F448" s="73">
        <f t="shared" si="137"/>
        <v>0</v>
      </c>
      <c r="G448" s="75">
        <f t="shared" si="138"/>
        <v>0</v>
      </c>
      <c r="H448" s="117">
        <f t="shared" si="139"/>
        <v>0</v>
      </c>
      <c r="I448" s="76" cm="1">
        <f t="array" ref="I448">_xlfn.LET(_xlpm.life,$F$440:$F$458,_xlpm.idx,$H$440:$H$458,_xlpm.weights,IFERROR(_xlpm.idx/_xlpm.life,0),IFERROR((H448/F448)/SUM(_xlpm.weights),0))</f>
        <v>0</v>
      </c>
      <c r="J448" s="38"/>
    </row>
    <row r="449" spans="1:12" x14ac:dyDescent="0.35">
      <c r="A449" s="110"/>
      <c r="B449" s="119" t="s">
        <v>2</v>
      </c>
      <c r="C449" s="120" t="s">
        <v>267</v>
      </c>
      <c r="D449" s="302">
        <f t="shared" si="135"/>
        <v>0</v>
      </c>
      <c r="E449" s="299">
        <f t="shared" si="136"/>
        <v>0</v>
      </c>
      <c r="F449" s="73">
        <f t="shared" si="137"/>
        <v>0</v>
      </c>
      <c r="G449" s="75">
        <f t="shared" si="138"/>
        <v>0</v>
      </c>
      <c r="H449" s="117">
        <f t="shared" si="139"/>
        <v>0</v>
      </c>
      <c r="I449" s="76" cm="1">
        <f t="array" ref="I449">_xlfn.LET(_xlpm.life,$F$440:$F$458,_xlpm.idx,$H$440:$H$458,_xlpm.weights,IFERROR(_xlpm.idx/_xlpm.life,0),IFERROR((H449/F449)/SUM(_xlpm.weights),0))</f>
        <v>0</v>
      </c>
      <c r="J449" s="38"/>
    </row>
    <row r="450" spans="1:12" x14ac:dyDescent="0.35">
      <c r="A450" s="110"/>
      <c r="B450" s="119" t="s">
        <v>2</v>
      </c>
      <c r="C450" s="120" t="s">
        <v>267</v>
      </c>
      <c r="D450" s="302">
        <f t="shared" si="135"/>
        <v>0</v>
      </c>
      <c r="E450" s="299">
        <f t="shared" si="136"/>
        <v>0</v>
      </c>
      <c r="F450" s="73">
        <f t="shared" si="137"/>
        <v>0</v>
      </c>
      <c r="G450" s="75">
        <f t="shared" si="138"/>
        <v>0</v>
      </c>
      <c r="H450" s="117">
        <f t="shared" si="139"/>
        <v>0</v>
      </c>
      <c r="I450" s="76" cm="1">
        <f t="array" ref="I450">_xlfn.LET(_xlpm.life,$F$440:$F$458,_xlpm.idx,$H$440:$H$458,_xlpm.weights,IFERROR(_xlpm.idx/_xlpm.life,0),IFERROR((H450/F450)/SUM(_xlpm.weights),0))</f>
        <v>0</v>
      </c>
      <c r="J450" s="38"/>
    </row>
    <row r="451" spans="1:12" x14ac:dyDescent="0.35">
      <c r="A451" s="110"/>
      <c r="B451" s="119" t="s">
        <v>2</v>
      </c>
      <c r="C451" s="120" t="s">
        <v>267</v>
      </c>
      <c r="D451" s="302">
        <f t="shared" si="135"/>
        <v>0</v>
      </c>
      <c r="E451" s="299">
        <f t="shared" si="136"/>
        <v>0</v>
      </c>
      <c r="F451" s="73">
        <f t="shared" si="137"/>
        <v>0</v>
      </c>
      <c r="G451" s="75">
        <f t="shared" si="138"/>
        <v>0</v>
      </c>
      <c r="H451" s="117">
        <f t="shared" si="139"/>
        <v>0</v>
      </c>
      <c r="I451" s="76" cm="1">
        <f t="array" ref="I451">_xlfn.LET(_xlpm.life,$F$440:$F$458,_xlpm.idx,$H$440:$H$458,_xlpm.weights,IFERROR(_xlpm.idx/_xlpm.life,0),IFERROR((H451/F451)/SUM(_xlpm.weights),0))</f>
        <v>0</v>
      </c>
      <c r="J451" s="38"/>
    </row>
    <row r="452" spans="1:12" x14ac:dyDescent="0.35">
      <c r="A452" s="110"/>
      <c r="B452" s="119" t="s">
        <v>2</v>
      </c>
      <c r="C452" s="120" t="s">
        <v>267</v>
      </c>
      <c r="D452" s="302">
        <f t="shared" si="135"/>
        <v>0</v>
      </c>
      <c r="E452" s="299">
        <f t="shared" si="136"/>
        <v>0</v>
      </c>
      <c r="F452" s="73">
        <f t="shared" si="137"/>
        <v>0</v>
      </c>
      <c r="G452" s="75">
        <f t="shared" si="138"/>
        <v>0</v>
      </c>
      <c r="H452" s="117">
        <f t="shared" si="139"/>
        <v>0</v>
      </c>
      <c r="I452" s="76" cm="1">
        <f t="array" ref="I452">_xlfn.LET(_xlpm.life,$F$440:$F$458,_xlpm.idx,$H$440:$H$458,_xlpm.weights,IFERROR(_xlpm.idx/_xlpm.life,0),IFERROR((H452/F452)/SUM(_xlpm.weights),0))</f>
        <v>0</v>
      </c>
      <c r="J452" s="38"/>
    </row>
    <row r="453" spans="1:12" x14ac:dyDescent="0.35">
      <c r="A453" s="110"/>
      <c r="B453" s="119" t="s">
        <v>2</v>
      </c>
      <c r="C453" s="120" t="s">
        <v>267</v>
      </c>
      <c r="D453" s="302">
        <f t="shared" si="135"/>
        <v>0</v>
      </c>
      <c r="E453" s="299">
        <f t="shared" si="136"/>
        <v>0</v>
      </c>
      <c r="F453" s="73">
        <f t="shared" si="137"/>
        <v>0</v>
      </c>
      <c r="G453" s="75">
        <f t="shared" si="138"/>
        <v>0</v>
      </c>
      <c r="H453" s="117">
        <f t="shared" si="139"/>
        <v>0</v>
      </c>
      <c r="I453" s="76" cm="1">
        <f t="array" ref="I453">_xlfn.LET(_xlpm.life,$F$440:$F$458,_xlpm.idx,$H$440:$H$458,_xlpm.weights,IFERROR(_xlpm.idx/_xlpm.life,0),IFERROR((H453/F453)/SUM(_xlpm.weights),0))</f>
        <v>0</v>
      </c>
      <c r="J453" s="38"/>
    </row>
    <row r="454" spans="1:12" x14ac:dyDescent="0.35">
      <c r="A454" s="110"/>
      <c r="B454" s="119" t="s">
        <v>2</v>
      </c>
      <c r="C454" s="120" t="s">
        <v>267</v>
      </c>
      <c r="D454" s="302">
        <f t="shared" si="135"/>
        <v>0</v>
      </c>
      <c r="E454" s="299">
        <f t="shared" si="136"/>
        <v>0</v>
      </c>
      <c r="F454" s="73">
        <f t="shared" si="137"/>
        <v>0</v>
      </c>
      <c r="G454" s="75">
        <f t="shared" si="138"/>
        <v>0</v>
      </c>
      <c r="H454" s="117">
        <f t="shared" si="139"/>
        <v>0</v>
      </c>
      <c r="I454" s="76" cm="1">
        <f t="array" ref="I454">_xlfn.LET(_xlpm.life,$F$440:$F$458,_xlpm.idx,$H$440:$H$458,_xlpm.weights,IFERROR(_xlpm.idx/_xlpm.life,0),IFERROR((H454/F454)/SUM(_xlpm.weights),0))</f>
        <v>0</v>
      </c>
      <c r="J454" s="38"/>
      <c r="K454" s="83"/>
      <c r="L454" s="83"/>
    </row>
    <row r="455" spans="1:12" x14ac:dyDescent="0.35">
      <c r="A455" s="110"/>
      <c r="B455" s="119" t="s">
        <v>2</v>
      </c>
      <c r="C455" s="120" t="s">
        <v>267</v>
      </c>
      <c r="D455" s="302">
        <f t="shared" si="135"/>
        <v>0</v>
      </c>
      <c r="E455" s="299">
        <f t="shared" si="136"/>
        <v>0</v>
      </c>
      <c r="F455" s="73">
        <f t="shared" si="137"/>
        <v>0</v>
      </c>
      <c r="G455" s="75">
        <f t="shared" si="138"/>
        <v>0</v>
      </c>
      <c r="H455" s="117">
        <f t="shared" si="139"/>
        <v>0</v>
      </c>
      <c r="I455" s="76" cm="1">
        <f t="array" ref="I455">_xlfn.LET(_xlpm.life,$F$440:$F$458,_xlpm.idx,$H$440:$H$458,_xlpm.weights,IFERROR(_xlpm.idx/_xlpm.life,0),IFERROR((H455/F455)/SUM(_xlpm.weights),0))</f>
        <v>0</v>
      </c>
      <c r="J455" s="38"/>
    </row>
    <row r="456" spans="1:12" x14ac:dyDescent="0.35">
      <c r="A456" s="110"/>
      <c r="B456" s="119" t="s">
        <v>2</v>
      </c>
      <c r="C456" s="120" t="s">
        <v>267</v>
      </c>
      <c r="D456" s="302">
        <f t="shared" si="135"/>
        <v>0</v>
      </c>
      <c r="E456" s="299">
        <f t="shared" si="136"/>
        <v>0</v>
      </c>
      <c r="F456" s="73">
        <f t="shared" si="137"/>
        <v>0</v>
      </c>
      <c r="G456" s="75">
        <f t="shared" si="138"/>
        <v>0</v>
      </c>
      <c r="H456" s="117">
        <f t="shared" si="139"/>
        <v>0</v>
      </c>
      <c r="I456" s="76" cm="1">
        <f t="array" ref="I456">_xlfn.LET(_xlpm.life,$F$440:$F$458,_xlpm.idx,$H$440:$H$458,_xlpm.weights,IFERROR(_xlpm.idx/_xlpm.life,0),IFERROR((H456/F456)/SUM(_xlpm.weights),0))</f>
        <v>0</v>
      </c>
      <c r="J456" s="38"/>
    </row>
    <row r="457" spans="1:12" x14ac:dyDescent="0.35">
      <c r="A457" s="110"/>
      <c r="B457" s="119" t="s">
        <v>2</v>
      </c>
      <c r="C457" s="120" t="s">
        <v>267</v>
      </c>
      <c r="D457" s="302">
        <f t="shared" si="135"/>
        <v>0</v>
      </c>
      <c r="E457" s="299">
        <f t="shared" si="136"/>
        <v>0</v>
      </c>
      <c r="F457" s="73">
        <f t="shared" si="137"/>
        <v>0</v>
      </c>
      <c r="G457" s="75">
        <f t="shared" si="138"/>
        <v>0</v>
      </c>
      <c r="H457" s="117">
        <f t="shared" si="139"/>
        <v>0</v>
      </c>
      <c r="I457" s="76" cm="1">
        <f t="array" ref="I457">_xlfn.LET(_xlpm.life,$F$440:$F$458,_xlpm.idx,$H$440:$H$458,_xlpm.weights,IFERROR(_xlpm.idx/_xlpm.life,0),IFERROR((H457/F457)/SUM(_xlpm.weights),0))</f>
        <v>0</v>
      </c>
      <c r="J457" s="38"/>
    </row>
    <row r="458" spans="1:12" ht="15" thickBot="1" x14ac:dyDescent="0.4">
      <c r="A458" s="110"/>
      <c r="B458" s="119" t="s">
        <v>2</v>
      </c>
      <c r="C458" s="122" t="s">
        <v>267</v>
      </c>
      <c r="D458" s="303">
        <f t="shared" si="135"/>
        <v>0</v>
      </c>
      <c r="E458" s="301">
        <f t="shared" si="136"/>
        <v>0</v>
      </c>
      <c r="F458" s="85">
        <f t="shared" si="137"/>
        <v>0</v>
      </c>
      <c r="G458" s="82">
        <f t="shared" si="138"/>
        <v>0</v>
      </c>
      <c r="H458" s="123">
        <f t="shared" si="139"/>
        <v>0</v>
      </c>
      <c r="I458" s="76" cm="1">
        <f t="array" ref="I458">_xlfn.LET(_xlpm.life,$F$440:$F$458,_xlpm.idx,$H$440:$H$458,_xlpm.weights,IFERROR(_xlpm.idx/_xlpm.life,0),IFERROR((H458/F458)/SUM(_xlpm.weights),0))</f>
        <v>0</v>
      </c>
      <c r="J458" s="124"/>
      <c r="K458" s="83"/>
      <c r="L458" s="83"/>
    </row>
    <row r="459" spans="1:12" ht="15" thickBot="1" x14ac:dyDescent="0.4">
      <c r="A459" s="110"/>
      <c r="B459" s="39" t="str">
        <f>"Average weighted lifetime "&amp;B439</f>
        <v>Average weighted lifetime Heat Storage Unit 1: Storage Tank</v>
      </c>
      <c r="C459" s="40">
        <f>SUMPRODUCT(F440:F458,H440:H458)/SUM(H440:H458)</f>
        <v>27</v>
      </c>
      <c r="D459" s="41"/>
      <c r="E459" s="41"/>
      <c r="F459" s="41"/>
      <c r="G459" s="125"/>
      <c r="H459" s="126"/>
      <c r="I459" s="271">
        <f>SUM(I440:I458)</f>
        <v>1</v>
      </c>
      <c r="J459" s="127"/>
    </row>
    <row r="460" spans="1:12" ht="15" thickBot="1" x14ac:dyDescent="0.4">
      <c r="A460" s="110"/>
      <c r="B460" s="137"/>
      <c r="C460" s="138"/>
      <c r="D460" s="129"/>
      <c r="E460" s="129"/>
      <c r="F460" s="129"/>
      <c r="G460" s="130"/>
      <c r="H460" s="130"/>
      <c r="I460" s="130"/>
      <c r="J460" s="139"/>
    </row>
    <row r="461" spans="1:12" ht="46" x14ac:dyDescent="0.35">
      <c r="A461" s="110"/>
      <c r="B461" s="132" t="s">
        <v>464</v>
      </c>
      <c r="C461" s="141" t="str">
        <f t="shared" ref="C461:I461" si="140">C$64</f>
        <v>Is component included? 
(Yes or No)</v>
      </c>
      <c r="D461" s="141" t="str">
        <f t="shared" si="140"/>
        <v>Standard lifetime</v>
      </c>
      <c r="E461" s="141" t="str">
        <f t="shared" si="140"/>
        <v>Standard lifetime reference</v>
      </c>
      <c r="F461" s="141" t="str">
        <f t="shared" si="140"/>
        <v>Corrected lifetime
(if needed)</v>
      </c>
      <c r="G461" s="141" t="str">
        <f t="shared" si="140"/>
        <v>Standard cost allocation index</v>
      </c>
      <c r="H461" s="141" t="str">
        <f t="shared" si="140"/>
        <v>Corrected cost allocation index</v>
      </c>
      <c r="I461" s="141" t="str">
        <f t="shared" si="140"/>
        <v>Annual %-cost allocation</v>
      </c>
      <c r="J461" s="142"/>
    </row>
    <row r="462" spans="1:12" x14ac:dyDescent="0.35">
      <c r="A462" s="110"/>
      <c r="B462" s="115" t="s">
        <v>264</v>
      </c>
      <c r="C462" s="116" t="s">
        <v>267</v>
      </c>
      <c r="D462" s="302">
        <f t="shared" ref="D462:D480" si="141">IF(B462="N/A",0,IF(C462=$A$645,(VLOOKUP(B462,$C$554:$D$639,2,)),0))</f>
        <v>0</v>
      </c>
      <c r="E462" s="299">
        <f t="shared" ref="E462:E480" si="142">IF(D462&gt;0,(VLOOKUP(B462,$C$554:$F$639,4,)),0)</f>
        <v>0</v>
      </c>
      <c r="F462" s="73">
        <f t="shared" ref="F462:F480" si="143">D462</f>
        <v>0</v>
      </c>
      <c r="G462" s="75">
        <f t="shared" ref="G462:G480" si="144">IF(F462&gt;0,100,0)</f>
        <v>0</v>
      </c>
      <c r="H462" s="117">
        <f t="shared" ref="H462:H480" si="145">G462</f>
        <v>0</v>
      </c>
      <c r="I462" s="76" cm="1">
        <f t="array" ref="I462">_xlfn.LET(_xlpm.life,$F$462:$F$480,_xlpm.idx,$H$462:$H$480,_xlpm.weights,IFERROR(_xlpm.idx/_xlpm.life,0),IFERROR((H462/F462)/SUM(_xlpm.weights),0))</f>
        <v>0</v>
      </c>
      <c r="J462" s="118"/>
    </row>
    <row r="463" spans="1:12" x14ac:dyDescent="0.35">
      <c r="A463" s="110"/>
      <c r="B463" s="119" t="s">
        <v>314</v>
      </c>
      <c r="C463" s="120" t="s">
        <v>267</v>
      </c>
      <c r="D463" s="302">
        <f t="shared" si="141"/>
        <v>0</v>
      </c>
      <c r="E463" s="299">
        <f t="shared" si="142"/>
        <v>0</v>
      </c>
      <c r="F463" s="73">
        <f t="shared" si="143"/>
        <v>0</v>
      </c>
      <c r="G463" s="75">
        <f t="shared" si="144"/>
        <v>0</v>
      </c>
      <c r="H463" s="117">
        <f t="shared" si="145"/>
        <v>0</v>
      </c>
      <c r="I463" s="76" cm="1">
        <f t="array" ref="I463">_xlfn.LET(_xlpm.life,$F$462:$F$480,_xlpm.idx,$H$462:$H$480,_xlpm.weights,IFERROR(_xlpm.idx/_xlpm.life,0),IFERROR((H463/F463)/SUM(_xlpm.weights),0))</f>
        <v>0</v>
      </c>
      <c r="J463" s="38"/>
    </row>
    <row r="464" spans="1:12" x14ac:dyDescent="0.35">
      <c r="A464" s="110"/>
      <c r="B464" s="119" t="s">
        <v>317</v>
      </c>
      <c r="C464" s="120" t="s">
        <v>267</v>
      </c>
      <c r="D464" s="302">
        <f t="shared" si="141"/>
        <v>30</v>
      </c>
      <c r="E464" s="299" t="str">
        <f t="shared" si="142"/>
        <v>PlanEnergi Engineering Judgement</v>
      </c>
      <c r="F464" s="73">
        <f t="shared" si="143"/>
        <v>30</v>
      </c>
      <c r="G464" s="75">
        <f t="shared" si="144"/>
        <v>100</v>
      </c>
      <c r="H464" s="117">
        <f t="shared" si="145"/>
        <v>100</v>
      </c>
      <c r="I464" s="76" cm="1">
        <f t="array" ref="I464">_xlfn.LET(_xlpm.life,$F$462:$F$480,_xlpm.idx,$H$462:$H$480,_xlpm.weights,IFERROR(_xlpm.idx/_xlpm.life,0),IFERROR((H464/F464)/SUM(_xlpm.weights),0))</f>
        <v>6.1295971978984246E-2</v>
      </c>
      <c r="J464" s="38"/>
    </row>
    <row r="465" spans="1:12" x14ac:dyDescent="0.35">
      <c r="A465" s="31"/>
      <c r="B465" s="119" t="s">
        <v>319</v>
      </c>
      <c r="C465" s="120" t="s">
        <v>267</v>
      </c>
      <c r="D465" s="302">
        <f t="shared" si="141"/>
        <v>20</v>
      </c>
      <c r="E465" s="299" t="str">
        <f t="shared" si="142"/>
        <v>PlanEnergi Engineering Judgement</v>
      </c>
      <c r="F465" s="73">
        <f t="shared" si="143"/>
        <v>20</v>
      </c>
      <c r="G465" s="75">
        <f t="shared" si="144"/>
        <v>100</v>
      </c>
      <c r="H465" s="117">
        <f t="shared" si="145"/>
        <v>100</v>
      </c>
      <c r="I465" s="76" cm="1">
        <f t="array" ref="I465">_xlfn.LET(_xlpm.life,$F$462:$F$480,_xlpm.idx,$H$462:$H$480,_xlpm.weights,IFERROR(_xlpm.idx/_xlpm.life,0),IFERROR((H465/F465)/SUM(_xlpm.weights),0))</f>
        <v>9.1943957968476361E-2</v>
      </c>
      <c r="J465" s="38"/>
    </row>
    <row r="466" spans="1:12" x14ac:dyDescent="0.35">
      <c r="A466" s="110"/>
      <c r="B466" s="119" t="s">
        <v>298</v>
      </c>
      <c r="C466" s="120" t="s">
        <v>267</v>
      </c>
      <c r="D466" s="302">
        <f t="shared" si="141"/>
        <v>35</v>
      </c>
      <c r="E466" s="299" t="str">
        <f t="shared" si="142"/>
        <v>BPC Estimate</v>
      </c>
      <c r="F466" s="73">
        <f t="shared" si="143"/>
        <v>35</v>
      </c>
      <c r="G466" s="75">
        <f t="shared" si="144"/>
        <v>100</v>
      </c>
      <c r="H466" s="117">
        <f t="shared" si="145"/>
        <v>100</v>
      </c>
      <c r="I466" s="76" cm="1">
        <f t="array" ref="I466">_xlfn.LET(_xlpm.life,$F$462:$F$480,_xlpm.idx,$H$462:$H$480,_xlpm.weights,IFERROR(_xlpm.idx/_xlpm.life,0),IFERROR((H466/F466)/SUM(_xlpm.weights),0))</f>
        <v>5.2539404553415062E-2</v>
      </c>
      <c r="J466" s="38"/>
    </row>
    <row r="467" spans="1:12" x14ac:dyDescent="0.35">
      <c r="A467" s="110"/>
      <c r="B467" s="119" t="s">
        <v>266</v>
      </c>
      <c r="C467" s="120" t="s">
        <v>267</v>
      </c>
      <c r="D467" s="302">
        <f t="shared" si="141"/>
        <v>35</v>
      </c>
      <c r="E467" s="299" t="str">
        <f t="shared" si="142"/>
        <v>BPC Estimate</v>
      </c>
      <c r="F467" s="73">
        <f t="shared" si="143"/>
        <v>35</v>
      </c>
      <c r="G467" s="75">
        <f t="shared" si="144"/>
        <v>100</v>
      </c>
      <c r="H467" s="117">
        <f t="shared" si="145"/>
        <v>100</v>
      </c>
      <c r="I467" s="76" cm="1">
        <f t="array" ref="I467">_xlfn.LET(_xlpm.life,$F$462:$F$480,_xlpm.idx,$H$462:$H$480,_xlpm.weights,IFERROR(_xlpm.idx/_xlpm.life,0),IFERROR((H467/F467)/SUM(_xlpm.weights),0))</f>
        <v>5.2539404553415062E-2</v>
      </c>
      <c r="J467" s="38"/>
    </row>
    <row r="468" spans="1:12" x14ac:dyDescent="0.35">
      <c r="A468" s="110"/>
      <c r="B468" s="119" t="s">
        <v>268</v>
      </c>
      <c r="C468" s="120" t="s">
        <v>267</v>
      </c>
      <c r="D468" s="302">
        <f t="shared" si="141"/>
        <v>30</v>
      </c>
      <c r="E468" s="299" t="str">
        <f t="shared" si="142"/>
        <v>BPC Estimate</v>
      </c>
      <c r="F468" s="73">
        <f t="shared" si="143"/>
        <v>30</v>
      </c>
      <c r="G468" s="75">
        <f t="shared" si="144"/>
        <v>100</v>
      </c>
      <c r="H468" s="117">
        <f t="shared" si="145"/>
        <v>100</v>
      </c>
      <c r="I468" s="76" cm="1">
        <f t="array" ref="I468">_xlfn.LET(_xlpm.life,$F$462:$F$480,_xlpm.idx,$H$462:$H$480,_xlpm.weights,IFERROR(_xlpm.idx/_xlpm.life,0),IFERROR((H468/F468)/SUM(_xlpm.weights),0))</f>
        <v>6.1295971978984246E-2</v>
      </c>
      <c r="J468" s="38"/>
    </row>
    <row r="469" spans="1:12" x14ac:dyDescent="0.35">
      <c r="A469" s="110"/>
      <c r="B469" s="119" t="s">
        <v>269</v>
      </c>
      <c r="C469" s="120" t="s">
        <v>267</v>
      </c>
      <c r="D469" s="302">
        <f t="shared" si="141"/>
        <v>50</v>
      </c>
      <c r="E469" s="299" t="str">
        <f t="shared" si="142"/>
        <v>BPC Estimate</v>
      </c>
      <c r="F469" s="73">
        <f t="shared" si="143"/>
        <v>50</v>
      </c>
      <c r="G469" s="75">
        <f t="shared" si="144"/>
        <v>100</v>
      </c>
      <c r="H469" s="117">
        <f t="shared" si="145"/>
        <v>100</v>
      </c>
      <c r="I469" s="76" cm="1">
        <f t="array" ref="I469">_xlfn.LET(_xlpm.life,$F$462:$F$480,_xlpm.idx,$H$462:$H$480,_xlpm.weights,IFERROR(_xlpm.idx/_xlpm.life,0),IFERROR((H469/F469)/SUM(_xlpm.weights),0))</f>
        <v>3.6777583187390543E-2</v>
      </c>
      <c r="J469" s="38"/>
    </row>
    <row r="470" spans="1:12" x14ac:dyDescent="0.35">
      <c r="A470" s="110"/>
      <c r="B470" s="119" t="s">
        <v>270</v>
      </c>
      <c r="C470" s="120" t="s">
        <v>267</v>
      </c>
      <c r="D470" s="302">
        <f t="shared" si="141"/>
        <v>15</v>
      </c>
      <c r="E470" s="299" t="str">
        <f t="shared" si="142"/>
        <v>BPC Estimate</v>
      </c>
      <c r="F470" s="73">
        <f t="shared" si="143"/>
        <v>15</v>
      </c>
      <c r="G470" s="75">
        <f t="shared" si="144"/>
        <v>100</v>
      </c>
      <c r="H470" s="117">
        <f t="shared" si="145"/>
        <v>100</v>
      </c>
      <c r="I470" s="76" cm="1">
        <f t="array" ref="I470">_xlfn.LET(_xlpm.life,$F$462:$F$480,_xlpm.idx,$H$462:$H$480,_xlpm.weights,IFERROR(_xlpm.idx/_xlpm.life,0),IFERROR((H470/F470)/SUM(_xlpm.weights),0))</f>
        <v>0.12259194395796849</v>
      </c>
      <c r="J470" s="38"/>
    </row>
    <row r="471" spans="1:12" x14ac:dyDescent="0.35">
      <c r="A471" s="110"/>
      <c r="B471" s="119" t="s">
        <v>271</v>
      </c>
      <c r="C471" s="120" t="s">
        <v>267</v>
      </c>
      <c r="D471" s="302">
        <f t="shared" si="141"/>
        <v>15</v>
      </c>
      <c r="E471" s="299" t="str">
        <f t="shared" si="142"/>
        <v>BPC Estimate</v>
      </c>
      <c r="F471" s="73">
        <f t="shared" si="143"/>
        <v>15</v>
      </c>
      <c r="G471" s="75">
        <f t="shared" si="144"/>
        <v>100</v>
      </c>
      <c r="H471" s="117">
        <f t="shared" si="145"/>
        <v>100</v>
      </c>
      <c r="I471" s="76" cm="1">
        <f t="array" ref="I471">_xlfn.LET(_xlpm.life,$F$462:$F$480,_xlpm.idx,$H$462:$H$480,_xlpm.weights,IFERROR(_xlpm.idx/_xlpm.life,0),IFERROR((H471/F471)/SUM(_xlpm.weights),0))</f>
        <v>0.12259194395796849</v>
      </c>
      <c r="J471" s="38"/>
    </row>
    <row r="472" spans="1:12" x14ac:dyDescent="0.35">
      <c r="A472" s="110"/>
      <c r="B472" s="119" t="s">
        <v>272</v>
      </c>
      <c r="C472" s="120" t="s">
        <v>267</v>
      </c>
      <c r="D472" s="302">
        <f t="shared" si="141"/>
        <v>30</v>
      </c>
      <c r="E472" s="299" t="str">
        <f t="shared" si="142"/>
        <v>BPC Estimate</v>
      </c>
      <c r="F472" s="73">
        <f t="shared" si="143"/>
        <v>30</v>
      </c>
      <c r="G472" s="75">
        <f t="shared" si="144"/>
        <v>100</v>
      </c>
      <c r="H472" s="117">
        <f t="shared" si="145"/>
        <v>100</v>
      </c>
      <c r="I472" s="76" cm="1">
        <f t="array" ref="I472">_xlfn.LET(_xlpm.life,$F$462:$F$480,_xlpm.idx,$H$462:$H$480,_xlpm.weights,IFERROR(_xlpm.idx/_xlpm.life,0),IFERROR((H472/F472)/SUM(_xlpm.weights),0))</f>
        <v>6.1295971978984246E-2</v>
      </c>
      <c r="J472" s="38"/>
    </row>
    <row r="473" spans="1:12" x14ac:dyDescent="0.35">
      <c r="A473" s="110"/>
      <c r="B473" s="119" t="s">
        <v>274</v>
      </c>
      <c r="C473" s="120" t="s">
        <v>267</v>
      </c>
      <c r="D473" s="302">
        <f t="shared" si="141"/>
        <v>15</v>
      </c>
      <c r="E473" s="299" t="str">
        <f t="shared" si="142"/>
        <v>BPC Estimate</v>
      </c>
      <c r="F473" s="73">
        <f t="shared" si="143"/>
        <v>15</v>
      </c>
      <c r="G473" s="75">
        <f t="shared" si="144"/>
        <v>100</v>
      </c>
      <c r="H473" s="117">
        <f t="shared" si="145"/>
        <v>100</v>
      </c>
      <c r="I473" s="76" cm="1">
        <f t="array" ref="I473">_xlfn.LET(_xlpm.life,$F$462:$F$480,_xlpm.idx,$H$462:$H$480,_xlpm.weights,IFERROR(_xlpm.idx/_xlpm.life,0),IFERROR((H473/F473)/SUM(_xlpm.weights),0))</f>
        <v>0.12259194395796849</v>
      </c>
      <c r="J473" s="38"/>
    </row>
    <row r="474" spans="1:12" x14ac:dyDescent="0.35">
      <c r="A474" s="110"/>
      <c r="B474" s="119" t="s">
        <v>275</v>
      </c>
      <c r="C474" s="120" t="s">
        <v>267</v>
      </c>
      <c r="D474" s="302">
        <f t="shared" si="141"/>
        <v>15</v>
      </c>
      <c r="E474" s="299" t="str">
        <f t="shared" si="142"/>
        <v>BPC Estimate</v>
      </c>
      <c r="F474" s="73">
        <f t="shared" si="143"/>
        <v>15</v>
      </c>
      <c r="G474" s="75">
        <f t="shared" si="144"/>
        <v>100</v>
      </c>
      <c r="H474" s="117">
        <f t="shared" si="145"/>
        <v>100</v>
      </c>
      <c r="I474" s="76" cm="1">
        <f t="array" ref="I474">_xlfn.LET(_xlpm.life,$F$462:$F$480,_xlpm.idx,$H$462:$H$480,_xlpm.weights,IFERROR(_xlpm.idx/_xlpm.life,0),IFERROR((H474/F474)/SUM(_xlpm.weights),0))</f>
        <v>0.12259194395796849</v>
      </c>
      <c r="J474" s="38"/>
    </row>
    <row r="475" spans="1:12" x14ac:dyDescent="0.35">
      <c r="A475" s="110"/>
      <c r="B475" s="119" t="s">
        <v>276</v>
      </c>
      <c r="C475" s="120" t="s">
        <v>267</v>
      </c>
      <c r="D475" s="302">
        <f t="shared" si="141"/>
        <v>20</v>
      </c>
      <c r="E475" s="299" t="str">
        <f t="shared" si="142"/>
        <v>BPC Estimate</v>
      </c>
      <c r="F475" s="73">
        <f t="shared" si="143"/>
        <v>20</v>
      </c>
      <c r="G475" s="75">
        <f t="shared" si="144"/>
        <v>100</v>
      </c>
      <c r="H475" s="117">
        <f t="shared" si="145"/>
        <v>100</v>
      </c>
      <c r="I475" s="76" cm="1">
        <f t="array" ref="I475">_xlfn.LET(_xlpm.life,$F$462:$F$480,_xlpm.idx,$H$462:$H$480,_xlpm.weights,IFERROR(_xlpm.idx/_xlpm.life,0),IFERROR((H475/F475)/SUM(_xlpm.weights),0))</f>
        <v>9.1943957968476361E-2</v>
      </c>
      <c r="J475" s="38"/>
    </row>
    <row r="476" spans="1:12" x14ac:dyDescent="0.35">
      <c r="A476" s="110"/>
      <c r="B476" s="119" t="s">
        <v>2</v>
      </c>
      <c r="C476" s="120" t="s">
        <v>267</v>
      </c>
      <c r="D476" s="302">
        <f t="shared" si="141"/>
        <v>0</v>
      </c>
      <c r="E476" s="299">
        <f t="shared" si="142"/>
        <v>0</v>
      </c>
      <c r="F476" s="73">
        <f t="shared" si="143"/>
        <v>0</v>
      </c>
      <c r="G476" s="75">
        <f t="shared" si="144"/>
        <v>0</v>
      </c>
      <c r="H476" s="117">
        <f t="shared" si="145"/>
        <v>0</v>
      </c>
      <c r="I476" s="76" cm="1">
        <f t="array" ref="I476">_xlfn.LET(_xlpm.life,$F$462:$F$480,_xlpm.idx,$H$462:$H$480,_xlpm.weights,IFERROR(_xlpm.idx/_xlpm.life,0),IFERROR((H476/F476)/SUM(_xlpm.weights),0))</f>
        <v>0</v>
      </c>
      <c r="J476" s="38"/>
      <c r="K476" s="83"/>
      <c r="L476" s="83"/>
    </row>
    <row r="477" spans="1:12" x14ac:dyDescent="0.35">
      <c r="A477" s="110"/>
      <c r="B477" s="119" t="s">
        <v>2</v>
      </c>
      <c r="C477" s="120" t="s">
        <v>267</v>
      </c>
      <c r="D477" s="302">
        <f t="shared" si="141"/>
        <v>0</v>
      </c>
      <c r="E477" s="299">
        <f t="shared" si="142"/>
        <v>0</v>
      </c>
      <c r="F477" s="73">
        <f t="shared" si="143"/>
        <v>0</v>
      </c>
      <c r="G477" s="75">
        <f t="shared" si="144"/>
        <v>0</v>
      </c>
      <c r="H477" s="117">
        <f t="shared" si="145"/>
        <v>0</v>
      </c>
      <c r="I477" s="76" cm="1">
        <f t="array" ref="I477">_xlfn.LET(_xlpm.life,$F$462:$F$480,_xlpm.idx,$H$462:$H$480,_xlpm.weights,IFERROR(_xlpm.idx/_xlpm.life,0),IFERROR((H477/F477)/SUM(_xlpm.weights),0))</f>
        <v>0</v>
      </c>
      <c r="J477" s="38"/>
    </row>
    <row r="478" spans="1:12" x14ac:dyDescent="0.35">
      <c r="A478" s="110"/>
      <c r="B478" s="119" t="s">
        <v>2</v>
      </c>
      <c r="C478" s="120" t="s">
        <v>267</v>
      </c>
      <c r="D478" s="302">
        <f t="shared" si="141"/>
        <v>0</v>
      </c>
      <c r="E478" s="299">
        <f t="shared" si="142"/>
        <v>0</v>
      </c>
      <c r="F478" s="73">
        <f t="shared" si="143"/>
        <v>0</v>
      </c>
      <c r="G478" s="75">
        <f t="shared" si="144"/>
        <v>0</v>
      </c>
      <c r="H478" s="117">
        <f t="shared" si="145"/>
        <v>0</v>
      </c>
      <c r="I478" s="76" cm="1">
        <f t="array" ref="I478">_xlfn.LET(_xlpm.life,$F$462:$F$480,_xlpm.idx,$H$462:$H$480,_xlpm.weights,IFERROR(_xlpm.idx/_xlpm.life,0),IFERROR((H478/F478)/SUM(_xlpm.weights),0))</f>
        <v>0</v>
      </c>
      <c r="J478" s="38"/>
    </row>
    <row r="479" spans="1:12" x14ac:dyDescent="0.35">
      <c r="A479" s="110"/>
      <c r="B479" s="119" t="s">
        <v>2</v>
      </c>
      <c r="C479" s="120" t="s">
        <v>267</v>
      </c>
      <c r="D479" s="302">
        <f t="shared" si="141"/>
        <v>0</v>
      </c>
      <c r="E479" s="299">
        <f t="shared" si="142"/>
        <v>0</v>
      </c>
      <c r="F479" s="73">
        <f t="shared" si="143"/>
        <v>0</v>
      </c>
      <c r="G479" s="75">
        <f t="shared" si="144"/>
        <v>0</v>
      </c>
      <c r="H479" s="117">
        <f t="shared" si="145"/>
        <v>0</v>
      </c>
      <c r="I479" s="76" cm="1">
        <f t="array" ref="I479">_xlfn.LET(_xlpm.life,$F$462:$F$480,_xlpm.idx,$H$462:$H$480,_xlpm.weights,IFERROR(_xlpm.idx/_xlpm.life,0),IFERROR((H479/F479)/SUM(_xlpm.weights),0))</f>
        <v>0</v>
      </c>
      <c r="J479" s="38"/>
    </row>
    <row r="480" spans="1:12" ht="15" thickBot="1" x14ac:dyDescent="0.4">
      <c r="A480" s="110"/>
      <c r="B480" s="119" t="s">
        <v>2</v>
      </c>
      <c r="C480" s="122" t="s">
        <v>267</v>
      </c>
      <c r="D480" s="303">
        <f t="shared" si="141"/>
        <v>0</v>
      </c>
      <c r="E480" s="301">
        <f t="shared" si="142"/>
        <v>0</v>
      </c>
      <c r="F480" s="85">
        <f t="shared" si="143"/>
        <v>0</v>
      </c>
      <c r="G480" s="82">
        <f t="shared" si="144"/>
        <v>0</v>
      </c>
      <c r="H480" s="123">
        <f t="shared" si="145"/>
        <v>0</v>
      </c>
      <c r="I480" s="76" cm="1">
        <f t="array" ref="I480">_xlfn.LET(_xlpm.life,$F$462:$F$480,_xlpm.idx,$H$462:$H$480,_xlpm.weights,IFERROR(_xlpm.idx/_xlpm.life,0),IFERROR((H480/F480)/SUM(_xlpm.weights),0))</f>
        <v>0</v>
      </c>
      <c r="J480" s="124"/>
      <c r="K480" s="83"/>
      <c r="L480" s="83"/>
    </row>
    <row r="481" spans="1:10" ht="15" thickBot="1" x14ac:dyDescent="0.4">
      <c r="A481" s="110"/>
      <c r="B481" s="39" t="str">
        <f>"Average weighted lifetime "&amp;B461</f>
        <v>Average weighted lifetime Heat Storage Unit 2: Pit Thermal Energy Storage</v>
      </c>
      <c r="C481" s="40">
        <f>SUMPRODUCT(F462:F480,H462:H480)/SUM(H462:H480)</f>
        <v>25.833333333333332</v>
      </c>
      <c r="D481" s="41"/>
      <c r="E481" s="41"/>
      <c r="F481" s="41"/>
      <c r="G481" s="125"/>
      <c r="H481" s="126"/>
      <c r="I481" s="271">
        <f>SUM(I462:I480)</f>
        <v>1</v>
      </c>
      <c r="J481" s="127"/>
    </row>
    <row r="482" spans="1:10" ht="15" thickBot="1" x14ac:dyDescent="0.4">
      <c r="A482" s="110"/>
      <c r="B482" s="137"/>
      <c r="C482" s="138"/>
      <c r="D482" s="129"/>
      <c r="E482" s="129"/>
      <c r="F482" s="129"/>
      <c r="G482" s="130"/>
      <c r="H482" s="130"/>
      <c r="I482" s="130"/>
      <c r="J482" s="139"/>
    </row>
    <row r="483" spans="1:10" ht="46" x14ac:dyDescent="0.35">
      <c r="A483" s="110"/>
      <c r="B483" s="132" t="s">
        <v>465</v>
      </c>
      <c r="C483" s="141" t="str">
        <f t="shared" ref="C483:I483" si="146">C$64</f>
        <v>Is component included? 
(Yes or No)</v>
      </c>
      <c r="D483" s="141" t="str">
        <f t="shared" si="146"/>
        <v>Standard lifetime</v>
      </c>
      <c r="E483" s="141" t="str">
        <f t="shared" si="146"/>
        <v>Standard lifetime reference</v>
      </c>
      <c r="F483" s="141" t="str">
        <f t="shared" si="146"/>
        <v>Corrected lifetime
(if needed)</v>
      </c>
      <c r="G483" s="141" t="str">
        <f t="shared" si="146"/>
        <v>Standard cost allocation index</v>
      </c>
      <c r="H483" s="141" t="str">
        <f t="shared" si="146"/>
        <v>Corrected cost allocation index</v>
      </c>
      <c r="I483" s="141" t="str">
        <f t="shared" si="146"/>
        <v>Annual %-cost allocation</v>
      </c>
      <c r="J483" s="142"/>
    </row>
    <row r="484" spans="1:10" x14ac:dyDescent="0.35">
      <c r="A484" s="110"/>
      <c r="B484" s="115" t="s">
        <v>264</v>
      </c>
      <c r="C484" s="256" t="s">
        <v>265</v>
      </c>
      <c r="D484" s="305">
        <f t="shared" ref="D484:D502" si="147">IF(B484="N/A",0,IF(C484=$A$645,(VLOOKUP(B484,$C$554:$D$639,2,)),0))</f>
        <v>0</v>
      </c>
      <c r="E484" s="306">
        <f t="shared" ref="E484:E502" si="148">IF(D484&gt;0,(VLOOKUP(B484,$C$554:$F$639,4,)),0)</f>
        <v>0</v>
      </c>
      <c r="F484" s="257">
        <f t="shared" ref="F484:F502" si="149">D484</f>
        <v>0</v>
      </c>
      <c r="G484" s="258">
        <f t="shared" ref="G484:G502" si="150">IF(F484&gt;0,100,0)</f>
        <v>0</v>
      </c>
      <c r="H484" s="259">
        <f t="shared" ref="H484:H502" si="151">G484</f>
        <v>0</v>
      </c>
      <c r="I484" s="260" cm="1">
        <f t="array" ref="I484">_xlfn.LET(_xlpm.life,$F$484:$F$502,_xlpm.idx,$H$484:$H$502,_xlpm.weights,IFERROR(_xlpm.idx/_xlpm.life,0),IFERROR((H484/F484)/SUM(_xlpm.weights),0))</f>
        <v>0</v>
      </c>
      <c r="J484" s="118"/>
    </row>
    <row r="485" spans="1:10" x14ac:dyDescent="0.35">
      <c r="A485" s="110"/>
      <c r="B485" s="119" t="s">
        <v>353</v>
      </c>
      <c r="C485" s="261" t="s">
        <v>267</v>
      </c>
      <c r="D485" s="305">
        <f t="shared" si="147"/>
        <v>40</v>
      </c>
      <c r="E485" s="306" t="str">
        <f t="shared" si="148"/>
        <v>BPC Estimate</v>
      </c>
      <c r="F485" s="257">
        <f t="shared" si="149"/>
        <v>40</v>
      </c>
      <c r="G485" s="258">
        <f t="shared" si="150"/>
        <v>100</v>
      </c>
      <c r="H485" s="259">
        <f t="shared" si="151"/>
        <v>100</v>
      </c>
      <c r="I485" s="260" cm="1">
        <f t="array" ref="I485">_xlfn.LET(_xlpm.life,$F$484:$F$502,_xlpm.idx,$H$484:$H$502,_xlpm.weights,IFERROR(_xlpm.idx/_xlpm.life,0),IFERROR((H485/F485)/SUM(_xlpm.weights),0))</f>
        <v>4.3541364296081277E-2</v>
      </c>
      <c r="J485" s="38"/>
    </row>
    <row r="486" spans="1:10" x14ac:dyDescent="0.35">
      <c r="A486" s="110"/>
      <c r="B486" s="119" t="s">
        <v>355</v>
      </c>
      <c r="C486" s="261" t="s">
        <v>267</v>
      </c>
      <c r="D486" s="305">
        <f t="shared" si="147"/>
        <v>15</v>
      </c>
      <c r="E486" s="306" t="str">
        <f t="shared" si="148"/>
        <v>BPC Estimate</v>
      </c>
      <c r="F486" s="257">
        <f t="shared" si="149"/>
        <v>15</v>
      </c>
      <c r="G486" s="258">
        <f t="shared" si="150"/>
        <v>100</v>
      </c>
      <c r="H486" s="259">
        <f t="shared" si="151"/>
        <v>100</v>
      </c>
      <c r="I486" s="260" cm="1">
        <f t="array" ref="I486">_xlfn.LET(_xlpm.life,$F$484:$F$502,_xlpm.idx,$H$484:$H$502,_xlpm.weights,IFERROR(_xlpm.idx/_xlpm.life,0),IFERROR((H486/F486)/SUM(_xlpm.weights),0))</f>
        <v>0.11611030478955008</v>
      </c>
      <c r="J486" s="38"/>
    </row>
    <row r="487" spans="1:10" x14ac:dyDescent="0.35">
      <c r="A487" s="31"/>
      <c r="B487" s="119" t="s">
        <v>268</v>
      </c>
      <c r="C487" s="261" t="s">
        <v>267</v>
      </c>
      <c r="D487" s="305">
        <f t="shared" si="147"/>
        <v>30</v>
      </c>
      <c r="E487" s="306" t="str">
        <f t="shared" si="148"/>
        <v>BPC Estimate</v>
      </c>
      <c r="F487" s="257">
        <f t="shared" si="149"/>
        <v>30</v>
      </c>
      <c r="G487" s="258">
        <f t="shared" si="150"/>
        <v>100</v>
      </c>
      <c r="H487" s="259">
        <f t="shared" si="151"/>
        <v>100</v>
      </c>
      <c r="I487" s="260" cm="1">
        <f t="array" ref="I487">_xlfn.LET(_xlpm.life,$F$484:$F$502,_xlpm.idx,$H$484:$H$502,_xlpm.weights,IFERROR(_xlpm.idx/_xlpm.life,0),IFERROR((H487/F487)/SUM(_xlpm.weights),0))</f>
        <v>5.8055152394775038E-2</v>
      </c>
      <c r="J487" s="38"/>
    </row>
    <row r="488" spans="1:10" x14ac:dyDescent="0.35">
      <c r="A488" s="110"/>
      <c r="B488" s="119" t="s">
        <v>269</v>
      </c>
      <c r="C488" s="261" t="s">
        <v>267</v>
      </c>
      <c r="D488" s="305">
        <f t="shared" si="147"/>
        <v>50</v>
      </c>
      <c r="E488" s="306" t="str">
        <f t="shared" si="148"/>
        <v>BPC Estimate</v>
      </c>
      <c r="F488" s="257">
        <f t="shared" si="149"/>
        <v>50</v>
      </c>
      <c r="G488" s="258">
        <f t="shared" si="150"/>
        <v>100</v>
      </c>
      <c r="H488" s="259">
        <f t="shared" si="151"/>
        <v>100</v>
      </c>
      <c r="I488" s="260" cm="1">
        <f t="array" ref="I488">_xlfn.LET(_xlpm.life,$F$484:$F$502,_xlpm.idx,$H$484:$H$502,_xlpm.weights,IFERROR(_xlpm.idx/_xlpm.life,0),IFERROR((H488/F488)/SUM(_xlpm.weights),0))</f>
        <v>3.483309143686502E-2</v>
      </c>
      <c r="J488" s="38"/>
    </row>
    <row r="489" spans="1:10" x14ac:dyDescent="0.35">
      <c r="A489" s="110"/>
      <c r="B489" s="119" t="s">
        <v>270</v>
      </c>
      <c r="C489" s="261" t="s">
        <v>267</v>
      </c>
      <c r="D489" s="305">
        <f t="shared" si="147"/>
        <v>15</v>
      </c>
      <c r="E489" s="306" t="str">
        <f t="shared" si="148"/>
        <v>BPC Estimate</v>
      </c>
      <c r="F489" s="257">
        <f t="shared" si="149"/>
        <v>15</v>
      </c>
      <c r="G489" s="258">
        <f t="shared" si="150"/>
        <v>100</v>
      </c>
      <c r="H489" s="259">
        <f t="shared" si="151"/>
        <v>100</v>
      </c>
      <c r="I489" s="260" cm="1">
        <f t="array" ref="I489">_xlfn.LET(_xlpm.life,$F$484:$F$502,_xlpm.idx,$H$484:$H$502,_xlpm.weights,IFERROR(_xlpm.idx/_xlpm.life,0),IFERROR((H489/F489)/SUM(_xlpm.weights),0))</f>
        <v>0.11611030478955008</v>
      </c>
      <c r="J489" s="38"/>
    </row>
    <row r="490" spans="1:10" x14ac:dyDescent="0.35">
      <c r="A490" s="110"/>
      <c r="B490" s="119" t="s">
        <v>271</v>
      </c>
      <c r="C490" s="261" t="s">
        <v>267</v>
      </c>
      <c r="D490" s="305">
        <f t="shared" si="147"/>
        <v>15</v>
      </c>
      <c r="E490" s="306" t="str">
        <f t="shared" si="148"/>
        <v>BPC Estimate</v>
      </c>
      <c r="F490" s="257">
        <f t="shared" si="149"/>
        <v>15</v>
      </c>
      <c r="G490" s="258">
        <f t="shared" si="150"/>
        <v>100</v>
      </c>
      <c r="H490" s="259">
        <f t="shared" si="151"/>
        <v>100</v>
      </c>
      <c r="I490" s="260" cm="1">
        <f t="array" ref="I490">_xlfn.LET(_xlpm.life,$F$484:$F$502,_xlpm.idx,$H$484:$H$502,_xlpm.weights,IFERROR(_xlpm.idx/_xlpm.life,0),IFERROR((H490/F490)/SUM(_xlpm.weights),0))</f>
        <v>0.11611030478955008</v>
      </c>
      <c r="J490" s="38"/>
    </row>
    <row r="491" spans="1:10" x14ac:dyDescent="0.35">
      <c r="A491" s="110"/>
      <c r="B491" s="119" t="s">
        <v>272</v>
      </c>
      <c r="C491" s="261" t="s">
        <v>267</v>
      </c>
      <c r="D491" s="305">
        <f t="shared" si="147"/>
        <v>30</v>
      </c>
      <c r="E491" s="306" t="str">
        <f t="shared" si="148"/>
        <v>BPC Estimate</v>
      </c>
      <c r="F491" s="257">
        <f t="shared" si="149"/>
        <v>30</v>
      </c>
      <c r="G491" s="258">
        <f t="shared" si="150"/>
        <v>100</v>
      </c>
      <c r="H491" s="259">
        <f t="shared" si="151"/>
        <v>100</v>
      </c>
      <c r="I491" s="260" cm="1">
        <f t="array" ref="I491">_xlfn.LET(_xlpm.life,$F$484:$F$502,_xlpm.idx,$H$484:$H$502,_xlpm.weights,IFERROR(_xlpm.idx/_xlpm.life,0),IFERROR((H491/F491)/SUM(_xlpm.weights),0))</f>
        <v>5.8055152394775038E-2</v>
      </c>
      <c r="J491" s="38"/>
    </row>
    <row r="492" spans="1:10" x14ac:dyDescent="0.35">
      <c r="A492" s="110"/>
      <c r="B492" s="119" t="s">
        <v>273</v>
      </c>
      <c r="C492" s="261" t="s">
        <v>267</v>
      </c>
      <c r="D492" s="305">
        <f t="shared" si="147"/>
        <v>15</v>
      </c>
      <c r="E492" s="306" t="str">
        <f t="shared" si="148"/>
        <v>BPC Estimate</v>
      </c>
      <c r="F492" s="257">
        <f t="shared" si="149"/>
        <v>15</v>
      </c>
      <c r="G492" s="258">
        <f t="shared" si="150"/>
        <v>100</v>
      </c>
      <c r="H492" s="259">
        <f t="shared" si="151"/>
        <v>100</v>
      </c>
      <c r="I492" s="260" cm="1">
        <f t="array" ref="I492">_xlfn.LET(_xlpm.life,$F$484:$F$502,_xlpm.idx,$H$484:$H$502,_xlpm.weights,IFERROR(_xlpm.idx/_xlpm.life,0),IFERROR((H492/F492)/SUM(_xlpm.weights),0))</f>
        <v>0.11611030478955008</v>
      </c>
      <c r="J492" s="38"/>
    </row>
    <row r="493" spans="1:10" x14ac:dyDescent="0.35">
      <c r="A493" s="110"/>
      <c r="B493" s="119" t="s">
        <v>274</v>
      </c>
      <c r="C493" s="261" t="s">
        <v>267</v>
      </c>
      <c r="D493" s="305">
        <f t="shared" si="147"/>
        <v>15</v>
      </c>
      <c r="E493" s="306" t="str">
        <f t="shared" si="148"/>
        <v>BPC Estimate</v>
      </c>
      <c r="F493" s="257">
        <f t="shared" si="149"/>
        <v>15</v>
      </c>
      <c r="G493" s="258">
        <f t="shared" si="150"/>
        <v>100</v>
      </c>
      <c r="H493" s="259">
        <f t="shared" si="151"/>
        <v>100</v>
      </c>
      <c r="I493" s="260" cm="1">
        <f t="array" ref="I493">_xlfn.LET(_xlpm.life,$F$484:$F$502,_xlpm.idx,$H$484:$H$502,_xlpm.weights,IFERROR(_xlpm.idx/_xlpm.life,0),IFERROR((H493/F493)/SUM(_xlpm.weights),0))</f>
        <v>0.11611030478955008</v>
      </c>
      <c r="J493" s="38"/>
    </row>
    <row r="494" spans="1:10" x14ac:dyDescent="0.35">
      <c r="A494" s="110"/>
      <c r="B494" s="119" t="s">
        <v>275</v>
      </c>
      <c r="C494" s="261" t="s">
        <v>267</v>
      </c>
      <c r="D494" s="305">
        <f t="shared" si="147"/>
        <v>15</v>
      </c>
      <c r="E494" s="306" t="str">
        <f t="shared" si="148"/>
        <v>BPC Estimate</v>
      </c>
      <c r="F494" s="257">
        <f t="shared" si="149"/>
        <v>15</v>
      </c>
      <c r="G494" s="258">
        <f t="shared" si="150"/>
        <v>100</v>
      </c>
      <c r="H494" s="259">
        <f t="shared" si="151"/>
        <v>100</v>
      </c>
      <c r="I494" s="260" cm="1">
        <f t="array" ref="I494">_xlfn.LET(_xlpm.life,$F$484:$F$502,_xlpm.idx,$H$484:$H$502,_xlpm.weights,IFERROR(_xlpm.idx/_xlpm.life,0),IFERROR((H494/F494)/SUM(_xlpm.weights),0))</f>
        <v>0.11611030478955008</v>
      </c>
      <c r="J494" s="38"/>
    </row>
    <row r="495" spans="1:10" x14ac:dyDescent="0.35">
      <c r="A495" s="110"/>
      <c r="B495" s="119" t="s">
        <v>276</v>
      </c>
      <c r="C495" s="261" t="s">
        <v>267</v>
      </c>
      <c r="D495" s="305">
        <f t="shared" si="147"/>
        <v>20</v>
      </c>
      <c r="E495" s="306" t="str">
        <f t="shared" si="148"/>
        <v>BPC Estimate</v>
      </c>
      <c r="F495" s="257">
        <f t="shared" si="149"/>
        <v>20</v>
      </c>
      <c r="G495" s="258">
        <f t="shared" si="150"/>
        <v>100</v>
      </c>
      <c r="H495" s="259">
        <f t="shared" si="151"/>
        <v>100</v>
      </c>
      <c r="I495" s="260" cm="1">
        <f t="array" ref="I495">_xlfn.LET(_xlpm.life,$F$484:$F$502,_xlpm.idx,$H$484:$H$502,_xlpm.weights,IFERROR(_xlpm.idx/_xlpm.life,0),IFERROR((H495/F495)/SUM(_xlpm.weights),0))</f>
        <v>8.7082728592162553E-2</v>
      </c>
      <c r="J495" s="38"/>
    </row>
    <row r="496" spans="1:10" x14ac:dyDescent="0.35">
      <c r="A496" s="110"/>
      <c r="B496" s="119" t="s">
        <v>292</v>
      </c>
      <c r="C496" s="261" t="s">
        <v>267</v>
      </c>
      <c r="D496" s="305">
        <f t="shared" si="147"/>
        <v>80</v>
      </c>
      <c r="E496" s="306" t="str">
        <f t="shared" si="148"/>
        <v>PlanEnergi Engineering Judgement</v>
      </c>
      <c r="F496" s="257">
        <f t="shared" si="149"/>
        <v>80</v>
      </c>
      <c r="G496" s="258">
        <f t="shared" si="150"/>
        <v>100</v>
      </c>
      <c r="H496" s="259">
        <f t="shared" si="151"/>
        <v>100</v>
      </c>
      <c r="I496" s="260" cm="1">
        <f t="array" ref="I496">_xlfn.LET(_xlpm.life,$F$484:$F$502,_xlpm.idx,$H$484:$H$502,_xlpm.weights,IFERROR(_xlpm.idx/_xlpm.life,0),IFERROR((H496/F496)/SUM(_xlpm.weights),0))</f>
        <v>2.1770682148040638E-2</v>
      </c>
      <c r="J496" s="38"/>
    </row>
    <row r="497" spans="1:12" x14ac:dyDescent="0.35">
      <c r="A497" s="110"/>
      <c r="B497" s="119" t="s">
        <v>2</v>
      </c>
      <c r="C497" s="261" t="s">
        <v>267</v>
      </c>
      <c r="D497" s="305">
        <f t="shared" si="147"/>
        <v>0</v>
      </c>
      <c r="E497" s="306">
        <f t="shared" si="148"/>
        <v>0</v>
      </c>
      <c r="F497" s="257">
        <f t="shared" si="149"/>
        <v>0</v>
      </c>
      <c r="G497" s="258">
        <f t="shared" si="150"/>
        <v>0</v>
      </c>
      <c r="H497" s="259">
        <f t="shared" si="151"/>
        <v>0</v>
      </c>
      <c r="I497" s="260" cm="1">
        <f t="array" ref="I497">_xlfn.LET(_xlpm.life,$F$484:$F$502,_xlpm.idx,$H$484:$H$502,_xlpm.weights,IFERROR(_xlpm.idx/_xlpm.life,0),IFERROR((H497/F497)/SUM(_xlpm.weights),0))</f>
        <v>0</v>
      </c>
      <c r="J497" s="38"/>
    </row>
    <row r="498" spans="1:12" x14ac:dyDescent="0.35">
      <c r="A498" s="110"/>
      <c r="B498" s="119" t="s">
        <v>2</v>
      </c>
      <c r="C498" s="261" t="s">
        <v>267</v>
      </c>
      <c r="D498" s="305">
        <f t="shared" si="147"/>
        <v>0</v>
      </c>
      <c r="E498" s="306">
        <f t="shared" si="148"/>
        <v>0</v>
      </c>
      <c r="F498" s="257">
        <f t="shared" si="149"/>
        <v>0</v>
      </c>
      <c r="G498" s="258">
        <f t="shared" si="150"/>
        <v>0</v>
      </c>
      <c r="H498" s="259">
        <f t="shared" si="151"/>
        <v>0</v>
      </c>
      <c r="I498" s="260" cm="1">
        <f t="array" ref="I498">_xlfn.LET(_xlpm.life,$F$484:$F$502,_xlpm.idx,$H$484:$H$502,_xlpm.weights,IFERROR(_xlpm.idx/_xlpm.life,0),IFERROR((H498/F498)/SUM(_xlpm.weights),0))</f>
        <v>0</v>
      </c>
      <c r="J498" s="38"/>
      <c r="K498" s="83"/>
      <c r="L498" s="83"/>
    </row>
    <row r="499" spans="1:12" x14ac:dyDescent="0.35">
      <c r="A499" s="110"/>
      <c r="B499" s="119" t="s">
        <v>2</v>
      </c>
      <c r="C499" s="261" t="s">
        <v>267</v>
      </c>
      <c r="D499" s="305">
        <f t="shared" si="147"/>
        <v>0</v>
      </c>
      <c r="E499" s="306">
        <f t="shared" si="148"/>
        <v>0</v>
      </c>
      <c r="F499" s="257">
        <f t="shared" si="149"/>
        <v>0</v>
      </c>
      <c r="G499" s="258">
        <f t="shared" si="150"/>
        <v>0</v>
      </c>
      <c r="H499" s="259">
        <f t="shared" si="151"/>
        <v>0</v>
      </c>
      <c r="I499" s="260" cm="1">
        <f t="array" ref="I499">_xlfn.LET(_xlpm.life,$F$484:$F$502,_xlpm.idx,$H$484:$H$502,_xlpm.weights,IFERROR(_xlpm.idx/_xlpm.life,0),IFERROR((H499/F499)/SUM(_xlpm.weights),0))</f>
        <v>0</v>
      </c>
      <c r="J499" s="38"/>
    </row>
    <row r="500" spans="1:12" x14ac:dyDescent="0.35">
      <c r="A500" s="110"/>
      <c r="B500" s="119" t="s">
        <v>2</v>
      </c>
      <c r="C500" s="261" t="s">
        <v>267</v>
      </c>
      <c r="D500" s="305">
        <f t="shared" si="147"/>
        <v>0</v>
      </c>
      <c r="E500" s="306">
        <f t="shared" si="148"/>
        <v>0</v>
      </c>
      <c r="F500" s="257">
        <f t="shared" si="149"/>
        <v>0</v>
      </c>
      <c r="G500" s="258">
        <f t="shared" si="150"/>
        <v>0</v>
      </c>
      <c r="H500" s="259">
        <f t="shared" si="151"/>
        <v>0</v>
      </c>
      <c r="I500" s="260" cm="1">
        <f t="array" ref="I500">_xlfn.LET(_xlpm.life,$F$484:$F$502,_xlpm.idx,$H$484:$H$502,_xlpm.weights,IFERROR(_xlpm.idx/_xlpm.life,0),IFERROR((H500/F500)/SUM(_xlpm.weights),0))</f>
        <v>0</v>
      </c>
      <c r="J500" s="38"/>
    </row>
    <row r="501" spans="1:12" x14ac:dyDescent="0.35">
      <c r="A501" s="110"/>
      <c r="B501" s="119" t="s">
        <v>2</v>
      </c>
      <c r="C501" s="261" t="s">
        <v>267</v>
      </c>
      <c r="D501" s="305">
        <f t="shared" si="147"/>
        <v>0</v>
      </c>
      <c r="E501" s="306">
        <f t="shared" si="148"/>
        <v>0</v>
      </c>
      <c r="F501" s="257">
        <f t="shared" si="149"/>
        <v>0</v>
      </c>
      <c r="G501" s="258">
        <f t="shared" si="150"/>
        <v>0</v>
      </c>
      <c r="H501" s="259">
        <f t="shared" si="151"/>
        <v>0</v>
      </c>
      <c r="I501" s="260" cm="1">
        <f t="array" ref="I501">_xlfn.LET(_xlpm.life,$F$484:$F$502,_xlpm.idx,$H$484:$H$502,_xlpm.weights,IFERROR(_xlpm.idx/_xlpm.life,0),IFERROR((H501/F501)/SUM(_xlpm.weights),0))</f>
        <v>0</v>
      </c>
      <c r="J501" s="38"/>
    </row>
    <row r="502" spans="1:12" ht="15" thickBot="1" x14ac:dyDescent="0.4">
      <c r="A502" s="110"/>
      <c r="B502" s="119" t="s">
        <v>2</v>
      </c>
      <c r="C502" s="262" t="s">
        <v>265</v>
      </c>
      <c r="D502" s="307">
        <f t="shared" si="147"/>
        <v>0</v>
      </c>
      <c r="E502" s="308">
        <f t="shared" si="148"/>
        <v>0</v>
      </c>
      <c r="F502" s="263">
        <f t="shared" si="149"/>
        <v>0</v>
      </c>
      <c r="G502" s="264">
        <f t="shared" si="150"/>
        <v>0</v>
      </c>
      <c r="H502" s="265">
        <f t="shared" si="151"/>
        <v>0</v>
      </c>
      <c r="I502" s="260" cm="1">
        <f t="array" ref="I502">_xlfn.LET(_xlpm.life,$F$484:$F$502,_xlpm.idx,$H$484:$H$502,_xlpm.weights,IFERROR(_xlpm.idx/_xlpm.life,0),IFERROR((H502/F502)/SUM(_xlpm.weights),0))</f>
        <v>0</v>
      </c>
      <c r="J502" s="124"/>
      <c r="K502" s="83"/>
      <c r="L502" s="83"/>
    </row>
    <row r="503" spans="1:12" ht="15" thickBot="1" x14ac:dyDescent="0.4">
      <c r="A503" s="110"/>
      <c r="B503" s="39" t="str">
        <f>"Average weighted lifetime "&amp;B483</f>
        <v>Average weighted lifetime Heat Storage Unit 3: Aquifer Thermal Energy Storage (ATES)</v>
      </c>
      <c r="C503" s="266">
        <f>SUMPRODUCT(F484:F502,H484:H502)/SUM(H484:H502)</f>
        <v>28.333333333333332</v>
      </c>
      <c r="D503" s="267"/>
      <c r="E503" s="267"/>
      <c r="F503" s="267"/>
      <c r="G503" s="268"/>
      <c r="H503" s="269"/>
      <c r="I503" s="272">
        <f>SUM(I484:I502)</f>
        <v>1</v>
      </c>
      <c r="J503" s="127"/>
    </row>
    <row r="504" spans="1:12" x14ac:dyDescent="0.35">
      <c r="A504" s="110"/>
      <c r="B504" s="137"/>
      <c r="C504" s="138"/>
      <c r="D504" s="129"/>
      <c r="E504" s="129"/>
      <c r="F504" s="129"/>
      <c r="G504" s="130"/>
      <c r="H504" s="130"/>
      <c r="I504" s="130"/>
      <c r="J504" s="139"/>
    </row>
    <row r="505" spans="1:12" x14ac:dyDescent="0.35">
      <c r="A505" s="143"/>
      <c r="B505" s="144"/>
      <c r="C505" s="145"/>
      <c r="D505" s="145"/>
      <c r="E505" s="145"/>
      <c r="F505" s="145"/>
      <c r="G505" s="145"/>
      <c r="H505" s="145"/>
      <c r="I505" s="145"/>
      <c r="J505" s="145"/>
      <c r="K505" s="106"/>
      <c r="L505" s="106"/>
    </row>
    <row r="506" spans="1:12" ht="15" thickBot="1" x14ac:dyDescent="0.4">
      <c r="A506" s="146"/>
      <c r="B506" s="137"/>
      <c r="D506" s="147"/>
      <c r="E506" s="147"/>
      <c r="F506" s="147"/>
      <c r="G506" s="147"/>
      <c r="H506" s="147"/>
      <c r="I506" s="148"/>
      <c r="J506" s="148"/>
    </row>
    <row r="507" spans="1:12" ht="46.5" thickBot="1" x14ac:dyDescent="0.4">
      <c r="A507" s="15" t="s">
        <v>284</v>
      </c>
      <c r="B507" s="132" t="s">
        <v>466</v>
      </c>
      <c r="C507" s="141" t="str">
        <f t="shared" ref="C507:I507" si="152">C$64</f>
        <v>Is component included? 
(Yes or No)</v>
      </c>
      <c r="D507" s="141" t="str">
        <f t="shared" si="152"/>
        <v>Standard lifetime</v>
      </c>
      <c r="E507" s="141" t="str">
        <f t="shared" si="152"/>
        <v>Standard lifetime reference</v>
      </c>
      <c r="F507" s="141" t="str">
        <f t="shared" si="152"/>
        <v>Corrected lifetime
(if needed)</v>
      </c>
      <c r="G507" s="141" t="str">
        <f t="shared" si="152"/>
        <v>Standard cost allocation index</v>
      </c>
      <c r="H507" s="141" t="str">
        <f t="shared" si="152"/>
        <v>Corrected cost allocation index</v>
      </c>
      <c r="I507" s="141" t="str">
        <f t="shared" si="152"/>
        <v>Annual %-cost allocation</v>
      </c>
      <c r="J507" s="142"/>
    </row>
    <row r="508" spans="1:12" x14ac:dyDescent="0.35">
      <c r="A508" s="149"/>
      <c r="B508" s="150" t="s">
        <v>357</v>
      </c>
      <c r="C508" s="151" t="s">
        <v>265</v>
      </c>
      <c r="D508" s="309">
        <f t="shared" ref="D508:D526" si="153">IF(B508="N/A",0,IF(C508=$A$645,(VLOOKUP(B508,$C$554:$D$639,2,)),0))</f>
        <v>0</v>
      </c>
      <c r="E508" s="310">
        <f t="shared" ref="E508:E526" si="154">IF(D508&gt;0,(VLOOKUP(B508,$C$554:$F$639,4,)),0)</f>
        <v>0</v>
      </c>
      <c r="F508" s="152">
        <f t="shared" ref="F508:F526" si="155">D508</f>
        <v>0</v>
      </c>
      <c r="G508" s="153">
        <f t="shared" ref="G508:G526" si="156">IF(F508&gt;0,100,0)</f>
        <v>0</v>
      </c>
      <c r="H508" s="154">
        <f t="shared" ref="H508:H526" si="157">G508</f>
        <v>0</v>
      </c>
      <c r="I508" s="155" cm="1">
        <f t="array" ref="I508">_xlfn.LET(_xlpm.life,$F$508:$F$526,_xlpm.idx,$H$508:$H$526,_xlpm.weights,IFERROR(_xlpm.idx/_xlpm.life,0),IFERROR((H508/F508)/SUM(_xlpm.weights),0))</f>
        <v>0</v>
      </c>
      <c r="J508" s="156" t="s">
        <v>285</v>
      </c>
    </row>
    <row r="509" spans="1:12" ht="20" x14ac:dyDescent="0.35">
      <c r="A509" s="149"/>
      <c r="B509" s="159" t="s">
        <v>359</v>
      </c>
      <c r="C509" s="120" t="s">
        <v>267</v>
      </c>
      <c r="D509" s="311">
        <f t="shared" si="153"/>
        <v>18</v>
      </c>
      <c r="E509" s="299" t="str">
        <f t="shared" si="154"/>
        <v>BPC Estimate</v>
      </c>
      <c r="F509" s="157">
        <f t="shared" si="155"/>
        <v>18</v>
      </c>
      <c r="G509" s="75">
        <f t="shared" si="156"/>
        <v>100</v>
      </c>
      <c r="H509" s="158">
        <f t="shared" si="157"/>
        <v>100</v>
      </c>
      <c r="I509" s="76" cm="1">
        <f t="array" ref="I509">_xlfn.LET(_xlpm.life,$F$508:$F$526,_xlpm.idx,$H$508:$H$526,_xlpm.weights,IFERROR(_xlpm.idx/_xlpm.life,0),IFERROR((H509/F509)/SUM(_xlpm.weights),0))</f>
        <v>0.16891891891891894</v>
      </c>
      <c r="J509" s="52" t="s">
        <v>286</v>
      </c>
    </row>
    <row r="510" spans="1:12" x14ac:dyDescent="0.35">
      <c r="A510" s="149"/>
      <c r="B510" s="159" t="s">
        <v>473</v>
      </c>
      <c r="C510" s="120" t="s">
        <v>265</v>
      </c>
      <c r="D510" s="311">
        <f t="shared" si="153"/>
        <v>0</v>
      </c>
      <c r="E510" s="299">
        <f t="shared" si="154"/>
        <v>0</v>
      </c>
      <c r="F510" s="157">
        <f t="shared" si="155"/>
        <v>0</v>
      </c>
      <c r="G510" s="75">
        <f t="shared" si="156"/>
        <v>0</v>
      </c>
      <c r="H510" s="158">
        <f t="shared" si="157"/>
        <v>0</v>
      </c>
      <c r="I510" s="76" cm="1">
        <f t="array" ref="I510">_xlfn.LET(_xlpm.life,$F$508:$F$526,_xlpm.idx,$H$508:$H$526,_xlpm.weights,IFERROR(_xlpm.idx/_xlpm.life,0),IFERROR((H510/F510)/SUM(_xlpm.weights),0))</f>
        <v>0</v>
      </c>
      <c r="J510" s="52"/>
    </row>
    <row r="511" spans="1:12" x14ac:dyDescent="0.35">
      <c r="A511" s="149"/>
      <c r="B511" s="159" t="s">
        <v>360</v>
      </c>
      <c r="C511" s="120" t="s">
        <v>267</v>
      </c>
      <c r="D511" s="311">
        <f t="shared" si="153"/>
        <v>20</v>
      </c>
      <c r="E511" s="299" t="str">
        <f t="shared" si="154"/>
        <v>BPC Estimate</v>
      </c>
      <c r="F511" s="157">
        <f t="shared" si="155"/>
        <v>20</v>
      </c>
      <c r="G511" s="75">
        <f t="shared" si="156"/>
        <v>100</v>
      </c>
      <c r="H511" s="158">
        <f t="shared" si="157"/>
        <v>100</v>
      </c>
      <c r="I511" s="76" cm="1">
        <f t="array" ref="I511">_xlfn.LET(_xlpm.life,$F$508:$F$526,_xlpm.idx,$H$508:$H$526,_xlpm.weights,IFERROR(_xlpm.idx/_xlpm.life,0),IFERROR((H511/F511)/SUM(_xlpm.weights),0))</f>
        <v>0.15202702702702703</v>
      </c>
      <c r="J511" s="52"/>
    </row>
    <row r="512" spans="1:12" x14ac:dyDescent="0.35">
      <c r="A512" s="149"/>
      <c r="B512" s="159" t="s">
        <v>361</v>
      </c>
      <c r="C512" s="120" t="s">
        <v>267</v>
      </c>
      <c r="D512" s="311">
        <f t="shared" si="153"/>
        <v>15</v>
      </c>
      <c r="E512" s="299" t="str">
        <f t="shared" si="154"/>
        <v>BPC Estimate</v>
      </c>
      <c r="F512" s="157">
        <f t="shared" si="155"/>
        <v>15</v>
      </c>
      <c r="G512" s="75">
        <f t="shared" si="156"/>
        <v>100</v>
      </c>
      <c r="H512" s="158">
        <f t="shared" si="157"/>
        <v>100</v>
      </c>
      <c r="I512" s="76" cm="1">
        <f t="array" ref="I512">_xlfn.LET(_xlpm.life,$F$508:$F$526,_xlpm.idx,$H$508:$H$526,_xlpm.weights,IFERROR(_xlpm.idx/_xlpm.life,0),IFERROR((H512/F512)/SUM(_xlpm.weights),0))</f>
        <v>0.20270270270270274</v>
      </c>
      <c r="J512" s="52"/>
    </row>
    <row r="513" spans="1:12" x14ac:dyDescent="0.35">
      <c r="A513" s="149"/>
      <c r="B513" s="159" t="s">
        <v>362</v>
      </c>
      <c r="C513" s="120" t="s">
        <v>267</v>
      </c>
      <c r="D513" s="311">
        <f t="shared" si="153"/>
        <v>20</v>
      </c>
      <c r="E513" s="299" t="str">
        <f t="shared" si="154"/>
        <v>BPC Estimate</v>
      </c>
      <c r="F513" s="157">
        <f t="shared" si="155"/>
        <v>20</v>
      </c>
      <c r="G513" s="75">
        <f t="shared" si="156"/>
        <v>100</v>
      </c>
      <c r="H513" s="158">
        <f t="shared" si="157"/>
        <v>100</v>
      </c>
      <c r="I513" s="76" cm="1">
        <f t="array" ref="I513">_xlfn.LET(_xlpm.life,$F$508:$F$526,_xlpm.idx,$H$508:$H$526,_xlpm.weights,IFERROR(_xlpm.idx/_xlpm.life,0),IFERROR((H513/F513)/SUM(_xlpm.weights),0))</f>
        <v>0.15202702702702703</v>
      </c>
      <c r="J513" s="52"/>
    </row>
    <row r="514" spans="1:12" x14ac:dyDescent="0.35">
      <c r="A514" s="149"/>
      <c r="B514" s="159" t="s">
        <v>363</v>
      </c>
      <c r="C514" s="120" t="s">
        <v>267</v>
      </c>
      <c r="D514" s="311">
        <f t="shared" si="153"/>
        <v>25</v>
      </c>
      <c r="E514" s="299" t="str">
        <f t="shared" si="154"/>
        <v>BPC Estimate</v>
      </c>
      <c r="F514" s="157">
        <f t="shared" si="155"/>
        <v>25</v>
      </c>
      <c r="G514" s="75">
        <f t="shared" si="156"/>
        <v>100</v>
      </c>
      <c r="H514" s="158">
        <f t="shared" si="157"/>
        <v>100</v>
      </c>
      <c r="I514" s="76" cm="1">
        <f t="array" ref="I514">_xlfn.LET(_xlpm.life,$F$508:$F$526,_xlpm.idx,$H$508:$H$526,_xlpm.weights,IFERROR(_xlpm.idx/_xlpm.life,0),IFERROR((H514/F514)/SUM(_xlpm.weights),0))</f>
        <v>0.12162162162162163</v>
      </c>
      <c r="J514" s="52"/>
    </row>
    <row r="515" spans="1:12" x14ac:dyDescent="0.35">
      <c r="A515" s="149"/>
      <c r="B515" s="159" t="s">
        <v>364</v>
      </c>
      <c r="C515" s="120" t="s">
        <v>265</v>
      </c>
      <c r="D515" s="311">
        <f t="shared" si="153"/>
        <v>0</v>
      </c>
      <c r="E515" s="299">
        <f t="shared" si="154"/>
        <v>0</v>
      </c>
      <c r="F515" s="157">
        <f t="shared" si="155"/>
        <v>0</v>
      </c>
      <c r="G515" s="75">
        <f t="shared" si="156"/>
        <v>0</v>
      </c>
      <c r="H515" s="158">
        <f t="shared" si="157"/>
        <v>0</v>
      </c>
      <c r="I515" s="76" cm="1">
        <f t="array" ref="I515">_xlfn.LET(_xlpm.life,$F$508:$F$526,_xlpm.idx,$H$508:$H$526,_xlpm.weights,IFERROR(_xlpm.idx/_xlpm.life,0),IFERROR((H515/F515)/SUM(_xlpm.weights),0))</f>
        <v>0</v>
      </c>
      <c r="J515" s="52"/>
    </row>
    <row r="516" spans="1:12" x14ac:dyDescent="0.35">
      <c r="A516" s="149"/>
      <c r="B516" s="159" t="s">
        <v>365</v>
      </c>
      <c r="C516" s="120" t="s">
        <v>267</v>
      </c>
      <c r="D516" s="311">
        <f t="shared" si="153"/>
        <v>15</v>
      </c>
      <c r="E516" s="299" t="str">
        <f t="shared" si="154"/>
        <v>BPC Estimate</v>
      </c>
      <c r="F516" s="157">
        <f t="shared" si="155"/>
        <v>15</v>
      </c>
      <c r="G516" s="75">
        <f t="shared" si="156"/>
        <v>100</v>
      </c>
      <c r="H516" s="158">
        <f t="shared" si="157"/>
        <v>100</v>
      </c>
      <c r="I516" s="76" cm="1">
        <f t="array" ref="I516">_xlfn.LET(_xlpm.life,$F$508:$F$526,_xlpm.idx,$H$508:$H$526,_xlpm.weights,IFERROR(_xlpm.idx/_xlpm.life,0),IFERROR((H516/F516)/SUM(_xlpm.weights),0))</f>
        <v>0.20270270270270274</v>
      </c>
      <c r="J516" s="52"/>
    </row>
    <row r="517" spans="1:12" x14ac:dyDescent="0.35">
      <c r="A517" s="149"/>
      <c r="B517" s="119" t="s">
        <v>2</v>
      </c>
      <c r="C517" s="120" t="s">
        <v>267</v>
      </c>
      <c r="D517" s="311">
        <f t="shared" si="153"/>
        <v>0</v>
      </c>
      <c r="E517" s="299">
        <f t="shared" si="154"/>
        <v>0</v>
      </c>
      <c r="F517" s="157">
        <f t="shared" si="155"/>
        <v>0</v>
      </c>
      <c r="G517" s="75">
        <f t="shared" si="156"/>
        <v>0</v>
      </c>
      <c r="H517" s="158">
        <f t="shared" si="157"/>
        <v>0</v>
      </c>
      <c r="I517" s="76" cm="1">
        <f t="array" ref="I517">_xlfn.LET(_xlpm.life,$F$508:$F$526,_xlpm.idx,$H$508:$H$526,_xlpm.weights,IFERROR(_xlpm.idx/_xlpm.life,0),IFERROR((H517/F517)/SUM(_xlpm.weights),0))</f>
        <v>0</v>
      </c>
      <c r="J517" s="52"/>
    </row>
    <row r="518" spans="1:12" x14ac:dyDescent="0.35">
      <c r="A518" s="149"/>
      <c r="B518" s="119" t="s">
        <v>2</v>
      </c>
      <c r="C518" s="120" t="s">
        <v>267</v>
      </c>
      <c r="D518" s="311">
        <f t="shared" si="153"/>
        <v>0</v>
      </c>
      <c r="E518" s="299">
        <f t="shared" si="154"/>
        <v>0</v>
      </c>
      <c r="F518" s="157">
        <f t="shared" si="155"/>
        <v>0</v>
      </c>
      <c r="G518" s="75">
        <f t="shared" si="156"/>
        <v>0</v>
      </c>
      <c r="H518" s="158">
        <f t="shared" si="157"/>
        <v>0</v>
      </c>
      <c r="I518" s="76" cm="1">
        <f t="array" ref="I518">_xlfn.LET(_xlpm.life,$F$508:$F$526,_xlpm.idx,$H$508:$H$526,_xlpm.weights,IFERROR(_xlpm.idx/_xlpm.life,0),IFERROR((H518/F518)/SUM(_xlpm.weights),0))</f>
        <v>0</v>
      </c>
      <c r="J518" s="52"/>
    </row>
    <row r="519" spans="1:12" x14ac:dyDescent="0.35">
      <c r="A519" s="149"/>
      <c r="B519" s="119" t="s">
        <v>2</v>
      </c>
      <c r="C519" s="120" t="s">
        <v>267</v>
      </c>
      <c r="D519" s="311">
        <f t="shared" si="153"/>
        <v>0</v>
      </c>
      <c r="E519" s="299">
        <f t="shared" si="154"/>
        <v>0</v>
      </c>
      <c r="F519" s="157">
        <f t="shared" si="155"/>
        <v>0</v>
      </c>
      <c r="G519" s="75">
        <f t="shared" si="156"/>
        <v>0</v>
      </c>
      <c r="H519" s="158">
        <f t="shared" si="157"/>
        <v>0</v>
      </c>
      <c r="I519" s="76" cm="1">
        <f t="array" ref="I519">_xlfn.LET(_xlpm.life,$F$508:$F$526,_xlpm.idx,$H$508:$H$526,_xlpm.weights,IFERROR(_xlpm.idx/_xlpm.life,0),IFERROR((H519/F519)/SUM(_xlpm.weights),0))</f>
        <v>0</v>
      </c>
      <c r="J519" s="52"/>
    </row>
    <row r="520" spans="1:12" x14ac:dyDescent="0.35">
      <c r="A520" s="149"/>
      <c r="B520" s="119" t="s">
        <v>2</v>
      </c>
      <c r="C520" s="120" t="s">
        <v>267</v>
      </c>
      <c r="D520" s="311">
        <f t="shared" si="153"/>
        <v>0</v>
      </c>
      <c r="E520" s="299">
        <f t="shared" si="154"/>
        <v>0</v>
      </c>
      <c r="F520" s="157">
        <f t="shared" si="155"/>
        <v>0</v>
      </c>
      <c r="G520" s="75">
        <f t="shared" si="156"/>
        <v>0</v>
      </c>
      <c r="H520" s="158">
        <f t="shared" si="157"/>
        <v>0</v>
      </c>
      <c r="I520" s="76" cm="1">
        <f t="array" ref="I520">_xlfn.LET(_xlpm.life,$F$508:$F$526,_xlpm.idx,$H$508:$H$526,_xlpm.weights,IFERROR(_xlpm.idx/_xlpm.life,0),IFERROR((H520/F520)/SUM(_xlpm.weights),0))</f>
        <v>0</v>
      </c>
      <c r="J520" s="52"/>
    </row>
    <row r="521" spans="1:12" x14ac:dyDescent="0.35">
      <c r="A521" s="149"/>
      <c r="B521" s="119" t="s">
        <v>2</v>
      </c>
      <c r="C521" s="120" t="s">
        <v>267</v>
      </c>
      <c r="D521" s="311">
        <f t="shared" si="153"/>
        <v>0</v>
      </c>
      <c r="E521" s="299">
        <f t="shared" si="154"/>
        <v>0</v>
      </c>
      <c r="F521" s="157">
        <f t="shared" si="155"/>
        <v>0</v>
      </c>
      <c r="G521" s="75">
        <f t="shared" si="156"/>
        <v>0</v>
      </c>
      <c r="H521" s="158">
        <f t="shared" si="157"/>
        <v>0</v>
      </c>
      <c r="I521" s="76" cm="1">
        <f t="array" ref="I521">_xlfn.LET(_xlpm.life,$F$508:$F$526,_xlpm.idx,$H$508:$H$526,_xlpm.weights,IFERROR(_xlpm.idx/_xlpm.life,0),IFERROR((H521/F521)/SUM(_xlpm.weights),0))</f>
        <v>0</v>
      </c>
      <c r="J521" s="52"/>
    </row>
    <row r="522" spans="1:12" x14ac:dyDescent="0.35">
      <c r="A522" s="149"/>
      <c r="B522" s="119" t="s">
        <v>2</v>
      </c>
      <c r="C522" s="120" t="s">
        <v>267</v>
      </c>
      <c r="D522" s="311">
        <f t="shared" si="153"/>
        <v>0</v>
      </c>
      <c r="E522" s="299">
        <f t="shared" si="154"/>
        <v>0</v>
      </c>
      <c r="F522" s="157">
        <f>D522</f>
        <v>0</v>
      </c>
      <c r="G522" s="75">
        <f t="shared" si="156"/>
        <v>0</v>
      </c>
      <c r="H522" s="158">
        <f t="shared" si="157"/>
        <v>0</v>
      </c>
      <c r="I522" s="76" cm="1">
        <f t="array" ref="I522">_xlfn.LET(_xlpm.life,$F$508:$F$526,_xlpm.idx,$H$508:$H$526,_xlpm.weights,IFERROR(_xlpm.idx/_xlpm.life,0),IFERROR((H522/F522)/SUM(_xlpm.weights),0))</f>
        <v>0</v>
      </c>
      <c r="J522" s="52"/>
    </row>
    <row r="523" spans="1:12" x14ac:dyDescent="0.35">
      <c r="A523" s="149"/>
      <c r="B523" s="119" t="s">
        <v>2</v>
      </c>
      <c r="C523" s="120" t="s">
        <v>267</v>
      </c>
      <c r="D523" s="311">
        <f t="shared" si="153"/>
        <v>0</v>
      </c>
      <c r="E523" s="299">
        <f t="shared" si="154"/>
        <v>0</v>
      </c>
      <c r="F523" s="157">
        <f t="shared" si="155"/>
        <v>0</v>
      </c>
      <c r="G523" s="75">
        <f t="shared" si="156"/>
        <v>0</v>
      </c>
      <c r="H523" s="158">
        <f t="shared" si="157"/>
        <v>0</v>
      </c>
      <c r="I523" s="76" cm="1">
        <f t="array" ref="I523">_xlfn.LET(_xlpm.life,$F$508:$F$526,_xlpm.idx,$H$508:$H$526,_xlpm.weights,IFERROR(_xlpm.idx/_xlpm.life,0),IFERROR((H523/F523)/SUM(_xlpm.weights),0))</f>
        <v>0</v>
      </c>
      <c r="J523" s="52"/>
    </row>
    <row r="524" spans="1:12" x14ac:dyDescent="0.35">
      <c r="A524" s="149"/>
      <c r="B524" s="119" t="s">
        <v>2</v>
      </c>
      <c r="C524" s="120" t="s">
        <v>267</v>
      </c>
      <c r="D524" s="311">
        <f t="shared" si="153"/>
        <v>0</v>
      </c>
      <c r="E524" s="299">
        <f t="shared" si="154"/>
        <v>0</v>
      </c>
      <c r="F524" s="157">
        <f t="shared" si="155"/>
        <v>0</v>
      </c>
      <c r="G524" s="75">
        <f t="shared" si="156"/>
        <v>0</v>
      </c>
      <c r="H524" s="158">
        <f t="shared" si="157"/>
        <v>0</v>
      </c>
      <c r="I524" s="76" cm="1">
        <f t="array" ref="I524">_xlfn.LET(_xlpm.life,$F$508:$F$526,_xlpm.idx,$H$508:$H$526,_xlpm.weights,IFERROR(_xlpm.idx/_xlpm.life,0),IFERROR((H524/F524)/SUM(_xlpm.weights),0))</f>
        <v>0</v>
      </c>
      <c r="J524" s="52"/>
    </row>
    <row r="525" spans="1:12" x14ac:dyDescent="0.35">
      <c r="A525" s="149"/>
      <c r="B525" s="119" t="s">
        <v>2</v>
      </c>
      <c r="C525" s="120" t="s">
        <v>267</v>
      </c>
      <c r="D525" s="311">
        <f t="shared" si="153"/>
        <v>0</v>
      </c>
      <c r="E525" s="299">
        <f t="shared" si="154"/>
        <v>0</v>
      </c>
      <c r="F525" s="157">
        <f t="shared" si="155"/>
        <v>0</v>
      </c>
      <c r="G525" s="75">
        <f t="shared" si="156"/>
        <v>0</v>
      </c>
      <c r="H525" s="158">
        <f t="shared" si="157"/>
        <v>0</v>
      </c>
      <c r="I525" s="76" cm="1">
        <f t="array" ref="I525">_xlfn.LET(_xlpm.life,$F$508:$F$526,_xlpm.idx,$H$508:$H$526,_xlpm.weights,IFERROR(_xlpm.idx/_xlpm.life,0),IFERROR((H525/F525)/SUM(_xlpm.weights),0))</f>
        <v>0</v>
      </c>
      <c r="J525" s="52"/>
    </row>
    <row r="526" spans="1:12" ht="15" thickBot="1" x14ac:dyDescent="0.4">
      <c r="A526" s="149"/>
      <c r="B526" s="160" t="s">
        <v>2</v>
      </c>
      <c r="C526" s="161" t="s">
        <v>267</v>
      </c>
      <c r="D526" s="312">
        <f t="shared" si="153"/>
        <v>0</v>
      </c>
      <c r="E526" s="313">
        <f t="shared" si="154"/>
        <v>0</v>
      </c>
      <c r="F526" s="162">
        <f t="shared" si="155"/>
        <v>0</v>
      </c>
      <c r="G526" s="163">
        <f t="shared" si="156"/>
        <v>0</v>
      </c>
      <c r="H526" s="164">
        <f t="shared" si="157"/>
        <v>0</v>
      </c>
      <c r="I526" s="165" cm="1">
        <f t="array" ref="I526">_xlfn.LET(_xlpm.life,$F$508:$F$526,_xlpm.idx,$H$508:$H$526,_xlpm.weights,IFERROR(_xlpm.idx/_xlpm.life,0),IFERROR((H526/F526)/SUM(_xlpm.weights),0))</f>
        <v>0</v>
      </c>
      <c r="J526" s="166" t="s">
        <v>287</v>
      </c>
      <c r="K526" s="83"/>
      <c r="L526" s="83"/>
    </row>
    <row r="527" spans="1:12" ht="15" thickBot="1" x14ac:dyDescent="0.4">
      <c r="A527" s="149"/>
      <c r="B527" s="39" t="str">
        <f>"Average weighted lifetime "&amp;B507</f>
        <v>Average weighted lifetime End User Installations – Single Family House</v>
      </c>
      <c r="C527" s="167">
        <f>SUMPRODUCT(F508:F526,H508:H526)/SUM(H508:H526)</f>
        <v>18.833333333333332</v>
      </c>
      <c r="D527" s="296"/>
      <c r="E527" s="296"/>
      <c r="F527" s="168"/>
      <c r="G527" s="168"/>
      <c r="H527" s="168"/>
      <c r="I527" s="273">
        <f>SUM(I508:I526)</f>
        <v>1</v>
      </c>
      <c r="J527" s="169"/>
    </row>
    <row r="528" spans="1:12" ht="15" thickBot="1" x14ac:dyDescent="0.4">
      <c r="A528" s="21"/>
      <c r="B528" s="170"/>
      <c r="C528" s="170"/>
      <c r="D528" s="170"/>
      <c r="E528" s="170"/>
      <c r="F528" s="170"/>
      <c r="G528" s="170"/>
      <c r="H528" s="170"/>
      <c r="I528" s="170"/>
      <c r="J528" s="171"/>
    </row>
    <row r="529" spans="1:10" ht="46.5" thickBot="1" x14ac:dyDescent="0.4">
      <c r="A529" s="110"/>
      <c r="B529" s="132" t="s">
        <v>455</v>
      </c>
      <c r="C529" s="141" t="str">
        <f t="shared" ref="C529:I529" si="158">C$64</f>
        <v>Is component included? 
(Yes or No)</v>
      </c>
      <c r="D529" s="141" t="str">
        <f t="shared" si="158"/>
        <v>Standard lifetime</v>
      </c>
      <c r="E529" s="141" t="str">
        <f t="shared" si="158"/>
        <v>Standard lifetime reference</v>
      </c>
      <c r="F529" s="141" t="str">
        <f t="shared" si="158"/>
        <v>Corrected lifetime
(if needed)</v>
      </c>
      <c r="G529" s="141" t="str">
        <f t="shared" si="158"/>
        <v>Standard cost allocation index</v>
      </c>
      <c r="H529" s="141" t="str">
        <f t="shared" si="158"/>
        <v>Corrected cost allocation index</v>
      </c>
      <c r="I529" s="141" t="str">
        <f t="shared" si="158"/>
        <v>Annual %-cost allocation</v>
      </c>
      <c r="J529" s="142"/>
    </row>
    <row r="530" spans="1:10" x14ac:dyDescent="0.35">
      <c r="A530" s="149"/>
      <c r="B530" s="150" t="s">
        <v>357</v>
      </c>
      <c r="C530" s="151" t="s">
        <v>265</v>
      </c>
      <c r="D530" s="309">
        <f t="shared" ref="D530:D548" si="159">IF(B530="N/A",0,IF(C530=$A$645,(VLOOKUP(B530,$C$554:$D$639,2,)),0))</f>
        <v>0</v>
      </c>
      <c r="E530" s="310">
        <f t="shared" ref="E530:E548" si="160">IF(D530&gt;0,(VLOOKUP(B530,$C$554:$F$639,4,)),0)</f>
        <v>0</v>
      </c>
      <c r="F530" s="152">
        <f t="shared" ref="F530:F548" si="161">D530</f>
        <v>0</v>
      </c>
      <c r="G530" s="153">
        <f t="shared" ref="G530:G548" si="162">IF(F530&gt;0,100,0)</f>
        <v>0</v>
      </c>
      <c r="H530" s="154">
        <f t="shared" ref="H530:H548" si="163">G530</f>
        <v>0</v>
      </c>
      <c r="I530" s="155" cm="1">
        <f t="array" ref="I530">_xlfn.LET(_xlpm.life,$F$530:$F$548,_xlpm.idx,$H$530:$H$548,_xlpm.weights,IFERROR(_xlpm.idx/_xlpm.life,0),IFERROR((H530/F530)/SUM(_xlpm.weights),0))</f>
        <v>0</v>
      </c>
      <c r="J530" s="156" t="s">
        <v>285</v>
      </c>
    </row>
    <row r="531" spans="1:10" ht="20" x14ac:dyDescent="0.35">
      <c r="A531" s="149"/>
      <c r="B531" s="159" t="s">
        <v>359</v>
      </c>
      <c r="C531" s="120" t="s">
        <v>265</v>
      </c>
      <c r="D531" s="311">
        <f t="shared" si="159"/>
        <v>0</v>
      </c>
      <c r="E531" s="299">
        <f t="shared" si="160"/>
        <v>0</v>
      </c>
      <c r="F531" s="157">
        <f t="shared" si="161"/>
        <v>0</v>
      </c>
      <c r="G531" s="75">
        <f t="shared" si="162"/>
        <v>0</v>
      </c>
      <c r="H531" s="158">
        <f t="shared" si="163"/>
        <v>0</v>
      </c>
      <c r="I531" s="76" cm="1">
        <f t="array" ref="I531">_xlfn.LET(_xlpm.life,$F$530:$F$548,_xlpm.idx,$H$530:$H$548,_xlpm.weights,IFERROR(_xlpm.idx/_xlpm.life,0),IFERROR((H531/F531)/SUM(_xlpm.weights),0))</f>
        <v>0</v>
      </c>
      <c r="J531" s="52" t="s">
        <v>286</v>
      </c>
    </row>
    <row r="532" spans="1:10" x14ac:dyDescent="0.35">
      <c r="A532" s="149"/>
      <c r="B532" s="159" t="s">
        <v>473</v>
      </c>
      <c r="C532" s="120" t="s">
        <v>267</v>
      </c>
      <c r="D532" s="311">
        <f t="shared" si="159"/>
        <v>22</v>
      </c>
      <c r="E532" s="299" t="str">
        <f t="shared" si="160"/>
        <v>BPC Estimate</v>
      </c>
      <c r="F532" s="157">
        <f t="shared" si="161"/>
        <v>22</v>
      </c>
      <c r="G532" s="75">
        <f t="shared" si="162"/>
        <v>100</v>
      </c>
      <c r="H532" s="158">
        <f t="shared" si="163"/>
        <v>100</v>
      </c>
      <c r="I532" s="76" cm="1">
        <f t="array" ref="I532">_xlfn.LET(_xlpm.life,$F$530:$F$548,_xlpm.idx,$H$530:$H$548,_xlpm.weights,IFERROR(_xlpm.idx/_xlpm.life,0),IFERROR((H532/F532)/SUM(_xlpm.weights),0))</f>
        <v>0.14258555133079848</v>
      </c>
      <c r="J532" s="52"/>
    </row>
    <row r="533" spans="1:10" x14ac:dyDescent="0.35">
      <c r="A533" s="149"/>
      <c r="B533" s="159" t="s">
        <v>360</v>
      </c>
      <c r="C533" s="120" t="s">
        <v>267</v>
      </c>
      <c r="D533" s="311">
        <f t="shared" si="159"/>
        <v>20</v>
      </c>
      <c r="E533" s="299" t="str">
        <f t="shared" si="160"/>
        <v>BPC Estimate</v>
      </c>
      <c r="F533" s="157">
        <f t="shared" si="161"/>
        <v>20</v>
      </c>
      <c r="G533" s="75">
        <f t="shared" si="162"/>
        <v>100</v>
      </c>
      <c r="H533" s="158">
        <f t="shared" si="163"/>
        <v>100</v>
      </c>
      <c r="I533" s="76" cm="1">
        <f t="array" ref="I533">_xlfn.LET(_xlpm.life,$F$530:$F$548,_xlpm.idx,$H$530:$H$548,_xlpm.weights,IFERROR(_xlpm.idx/_xlpm.life,0),IFERROR((H533/F533)/SUM(_xlpm.weights),0))</f>
        <v>0.15684410646387831</v>
      </c>
      <c r="J533" s="52"/>
    </row>
    <row r="534" spans="1:10" x14ac:dyDescent="0.35">
      <c r="A534" s="149"/>
      <c r="B534" s="159" t="s">
        <v>361</v>
      </c>
      <c r="C534" s="120" t="s">
        <v>267</v>
      </c>
      <c r="D534" s="311">
        <f t="shared" si="159"/>
        <v>15</v>
      </c>
      <c r="E534" s="299" t="str">
        <f t="shared" si="160"/>
        <v>BPC Estimate</v>
      </c>
      <c r="F534" s="157">
        <f t="shared" si="161"/>
        <v>15</v>
      </c>
      <c r="G534" s="75">
        <f t="shared" si="162"/>
        <v>100</v>
      </c>
      <c r="H534" s="158">
        <f t="shared" si="163"/>
        <v>100</v>
      </c>
      <c r="I534" s="76" cm="1">
        <f t="array" ref="I534">_xlfn.LET(_xlpm.life,$F$530:$F$548,_xlpm.idx,$H$530:$H$548,_xlpm.weights,IFERROR(_xlpm.idx/_xlpm.life,0),IFERROR((H534/F534)/SUM(_xlpm.weights),0))</f>
        <v>0.20912547528517109</v>
      </c>
      <c r="J534" s="52"/>
    </row>
    <row r="535" spans="1:10" x14ac:dyDescent="0.35">
      <c r="A535" s="149"/>
      <c r="B535" s="159" t="s">
        <v>362</v>
      </c>
      <c r="C535" s="120" t="s">
        <v>267</v>
      </c>
      <c r="D535" s="311">
        <f t="shared" si="159"/>
        <v>20</v>
      </c>
      <c r="E535" s="299" t="str">
        <f t="shared" si="160"/>
        <v>BPC Estimate</v>
      </c>
      <c r="F535" s="157">
        <f t="shared" si="161"/>
        <v>20</v>
      </c>
      <c r="G535" s="75">
        <f t="shared" si="162"/>
        <v>100</v>
      </c>
      <c r="H535" s="158">
        <f t="shared" si="163"/>
        <v>100</v>
      </c>
      <c r="I535" s="76" cm="1">
        <f t="array" ref="I535">_xlfn.LET(_xlpm.life,$F$530:$F$548,_xlpm.idx,$H$530:$H$548,_xlpm.weights,IFERROR(_xlpm.idx/_xlpm.life,0),IFERROR((H535/F535)/SUM(_xlpm.weights),0))</f>
        <v>0.15684410646387831</v>
      </c>
      <c r="J535" s="52"/>
    </row>
    <row r="536" spans="1:10" x14ac:dyDescent="0.35">
      <c r="A536" s="149"/>
      <c r="B536" s="159" t="s">
        <v>363</v>
      </c>
      <c r="C536" s="120" t="s">
        <v>267</v>
      </c>
      <c r="D536" s="311">
        <f t="shared" si="159"/>
        <v>25</v>
      </c>
      <c r="E536" s="299" t="str">
        <f t="shared" si="160"/>
        <v>BPC Estimate</v>
      </c>
      <c r="F536" s="157">
        <f t="shared" si="161"/>
        <v>25</v>
      </c>
      <c r="G536" s="75">
        <f t="shared" si="162"/>
        <v>100</v>
      </c>
      <c r="H536" s="158">
        <f t="shared" si="163"/>
        <v>100</v>
      </c>
      <c r="I536" s="76" cm="1">
        <f t="array" ref="I536">_xlfn.LET(_xlpm.life,$F$530:$F$548,_xlpm.idx,$H$530:$H$548,_xlpm.weights,IFERROR(_xlpm.idx/_xlpm.life,0),IFERROR((H536/F536)/SUM(_xlpm.weights),0))</f>
        <v>0.12547528517110265</v>
      </c>
      <c r="J536" s="52"/>
    </row>
    <row r="537" spans="1:10" x14ac:dyDescent="0.35">
      <c r="A537" s="149"/>
      <c r="B537" s="159" t="s">
        <v>364</v>
      </c>
      <c r="C537" s="120" t="s">
        <v>265</v>
      </c>
      <c r="D537" s="311">
        <f t="shared" si="159"/>
        <v>0</v>
      </c>
      <c r="E537" s="299">
        <f t="shared" si="160"/>
        <v>0</v>
      </c>
      <c r="F537" s="157">
        <f t="shared" si="161"/>
        <v>0</v>
      </c>
      <c r="G537" s="75">
        <f t="shared" si="162"/>
        <v>0</v>
      </c>
      <c r="H537" s="158">
        <f t="shared" si="163"/>
        <v>0</v>
      </c>
      <c r="I537" s="76" cm="1">
        <f t="array" ref="I537">_xlfn.LET(_xlpm.life,$F$530:$F$548,_xlpm.idx,$H$530:$H$548,_xlpm.weights,IFERROR(_xlpm.idx/_xlpm.life,0),IFERROR((H537/F537)/SUM(_xlpm.weights),0))</f>
        <v>0</v>
      </c>
      <c r="J537" s="52"/>
    </row>
    <row r="538" spans="1:10" x14ac:dyDescent="0.35">
      <c r="A538" s="149"/>
      <c r="B538" s="159" t="s">
        <v>365</v>
      </c>
      <c r="C538" s="120" t="s">
        <v>267</v>
      </c>
      <c r="D538" s="311">
        <f t="shared" si="159"/>
        <v>15</v>
      </c>
      <c r="E538" s="299" t="str">
        <f t="shared" si="160"/>
        <v>BPC Estimate</v>
      </c>
      <c r="F538" s="157">
        <f t="shared" si="161"/>
        <v>15</v>
      </c>
      <c r="G538" s="75">
        <f t="shared" si="162"/>
        <v>100</v>
      </c>
      <c r="H538" s="158">
        <f t="shared" si="163"/>
        <v>100</v>
      </c>
      <c r="I538" s="76" cm="1">
        <f t="array" ref="I538">_xlfn.LET(_xlpm.life,$F$530:$F$548,_xlpm.idx,$H$530:$H$548,_xlpm.weights,IFERROR(_xlpm.idx/_xlpm.life,0),IFERROR((H538/F538)/SUM(_xlpm.weights),0))</f>
        <v>0.20912547528517109</v>
      </c>
      <c r="J538" s="52"/>
    </row>
    <row r="539" spans="1:10" x14ac:dyDescent="0.35">
      <c r="A539" s="149"/>
      <c r="B539" s="119" t="s">
        <v>2</v>
      </c>
      <c r="C539" s="120" t="s">
        <v>267</v>
      </c>
      <c r="D539" s="311">
        <f t="shared" si="159"/>
        <v>0</v>
      </c>
      <c r="E539" s="299">
        <f t="shared" si="160"/>
        <v>0</v>
      </c>
      <c r="F539" s="157">
        <f t="shared" si="161"/>
        <v>0</v>
      </c>
      <c r="G539" s="75">
        <f t="shared" si="162"/>
        <v>0</v>
      </c>
      <c r="H539" s="158">
        <f t="shared" si="163"/>
        <v>0</v>
      </c>
      <c r="I539" s="76" cm="1">
        <f t="array" ref="I539">_xlfn.LET(_xlpm.life,$F$530:$F$548,_xlpm.idx,$H$530:$H$548,_xlpm.weights,IFERROR(_xlpm.idx/_xlpm.life,0),IFERROR((H539/F539)/SUM(_xlpm.weights),0))</f>
        <v>0</v>
      </c>
      <c r="J539" s="52"/>
    </row>
    <row r="540" spans="1:10" x14ac:dyDescent="0.35">
      <c r="A540" s="149"/>
      <c r="B540" s="119" t="s">
        <v>2</v>
      </c>
      <c r="C540" s="120" t="s">
        <v>267</v>
      </c>
      <c r="D540" s="311">
        <f t="shared" si="159"/>
        <v>0</v>
      </c>
      <c r="E540" s="299">
        <f t="shared" si="160"/>
        <v>0</v>
      </c>
      <c r="F540" s="157">
        <f t="shared" si="161"/>
        <v>0</v>
      </c>
      <c r="G540" s="75">
        <f t="shared" si="162"/>
        <v>0</v>
      </c>
      <c r="H540" s="158">
        <f t="shared" si="163"/>
        <v>0</v>
      </c>
      <c r="I540" s="76" cm="1">
        <f t="array" ref="I540">_xlfn.LET(_xlpm.life,$F$530:$F$548,_xlpm.idx,$H$530:$H$548,_xlpm.weights,IFERROR(_xlpm.idx/_xlpm.life,0),IFERROR((H540/F540)/SUM(_xlpm.weights),0))</f>
        <v>0</v>
      </c>
      <c r="J540" s="52"/>
    </row>
    <row r="541" spans="1:10" x14ac:dyDescent="0.35">
      <c r="A541" s="149"/>
      <c r="B541" s="119" t="s">
        <v>2</v>
      </c>
      <c r="C541" s="120" t="s">
        <v>267</v>
      </c>
      <c r="D541" s="311">
        <f t="shared" si="159"/>
        <v>0</v>
      </c>
      <c r="E541" s="299">
        <f t="shared" si="160"/>
        <v>0</v>
      </c>
      <c r="F541" s="157">
        <f t="shared" si="161"/>
        <v>0</v>
      </c>
      <c r="G541" s="75">
        <f t="shared" si="162"/>
        <v>0</v>
      </c>
      <c r="H541" s="158">
        <f t="shared" si="163"/>
        <v>0</v>
      </c>
      <c r="I541" s="76" cm="1">
        <f t="array" ref="I541">_xlfn.LET(_xlpm.life,$F$530:$F$548,_xlpm.idx,$H$530:$H$548,_xlpm.weights,IFERROR(_xlpm.idx/_xlpm.life,0),IFERROR((H541/F541)/SUM(_xlpm.weights),0))</f>
        <v>0</v>
      </c>
      <c r="J541" s="52"/>
    </row>
    <row r="542" spans="1:10" x14ac:dyDescent="0.35">
      <c r="A542" s="149"/>
      <c r="B542" s="119" t="s">
        <v>2</v>
      </c>
      <c r="C542" s="120" t="s">
        <v>267</v>
      </c>
      <c r="D542" s="311">
        <f t="shared" si="159"/>
        <v>0</v>
      </c>
      <c r="E542" s="299">
        <f t="shared" si="160"/>
        <v>0</v>
      </c>
      <c r="F542" s="157">
        <f t="shared" si="161"/>
        <v>0</v>
      </c>
      <c r="G542" s="75">
        <f t="shared" si="162"/>
        <v>0</v>
      </c>
      <c r="H542" s="158">
        <f t="shared" si="163"/>
        <v>0</v>
      </c>
      <c r="I542" s="76" cm="1">
        <f t="array" ref="I542">_xlfn.LET(_xlpm.life,$F$530:$F$548,_xlpm.idx,$H$530:$H$548,_xlpm.weights,IFERROR(_xlpm.idx/_xlpm.life,0),IFERROR((H542/F542)/SUM(_xlpm.weights),0))</f>
        <v>0</v>
      </c>
      <c r="J542" s="52"/>
    </row>
    <row r="543" spans="1:10" x14ac:dyDescent="0.35">
      <c r="A543" s="149"/>
      <c r="B543" s="119" t="s">
        <v>2</v>
      </c>
      <c r="C543" s="120" t="s">
        <v>267</v>
      </c>
      <c r="D543" s="311">
        <f t="shared" si="159"/>
        <v>0</v>
      </c>
      <c r="E543" s="299">
        <f t="shared" si="160"/>
        <v>0</v>
      </c>
      <c r="F543" s="157">
        <f t="shared" si="161"/>
        <v>0</v>
      </c>
      <c r="G543" s="75">
        <f t="shared" si="162"/>
        <v>0</v>
      </c>
      <c r="H543" s="158">
        <f t="shared" si="163"/>
        <v>0</v>
      </c>
      <c r="I543" s="76" cm="1">
        <f t="array" ref="I543">_xlfn.LET(_xlpm.life,$F$530:$F$548,_xlpm.idx,$H$530:$H$548,_xlpm.weights,IFERROR(_xlpm.idx/_xlpm.life,0),IFERROR((H543/F543)/SUM(_xlpm.weights),0))</f>
        <v>0</v>
      </c>
      <c r="J543" s="52"/>
    </row>
    <row r="544" spans="1:10" x14ac:dyDescent="0.35">
      <c r="A544" s="149"/>
      <c r="B544" s="119" t="s">
        <v>2</v>
      </c>
      <c r="C544" s="120" t="s">
        <v>267</v>
      </c>
      <c r="D544" s="311">
        <f t="shared" si="159"/>
        <v>0</v>
      </c>
      <c r="E544" s="299">
        <f t="shared" si="160"/>
        <v>0</v>
      </c>
      <c r="F544" s="157">
        <f t="shared" si="161"/>
        <v>0</v>
      </c>
      <c r="G544" s="75">
        <f t="shared" si="162"/>
        <v>0</v>
      </c>
      <c r="H544" s="158">
        <f t="shared" si="163"/>
        <v>0</v>
      </c>
      <c r="I544" s="76" cm="1">
        <f t="array" ref="I544">_xlfn.LET(_xlpm.life,$F$530:$F$548,_xlpm.idx,$H$530:$H$548,_xlpm.weights,IFERROR(_xlpm.idx/_xlpm.life,0),IFERROR((H544/F544)/SUM(_xlpm.weights),0))</f>
        <v>0</v>
      </c>
      <c r="J544" s="52"/>
    </row>
    <row r="545" spans="1:12" x14ac:dyDescent="0.35">
      <c r="A545" s="149"/>
      <c r="B545" s="119" t="s">
        <v>2</v>
      </c>
      <c r="C545" s="120" t="s">
        <v>267</v>
      </c>
      <c r="D545" s="311">
        <f t="shared" si="159"/>
        <v>0</v>
      </c>
      <c r="E545" s="299">
        <f t="shared" si="160"/>
        <v>0</v>
      </c>
      <c r="F545" s="157">
        <f t="shared" si="161"/>
        <v>0</v>
      </c>
      <c r="G545" s="75">
        <f t="shared" si="162"/>
        <v>0</v>
      </c>
      <c r="H545" s="158">
        <f t="shared" si="163"/>
        <v>0</v>
      </c>
      <c r="I545" s="76" cm="1">
        <f t="array" ref="I545">_xlfn.LET(_xlpm.life,$F$530:$F$548,_xlpm.idx,$H$530:$H$548,_xlpm.weights,IFERROR(_xlpm.idx/_xlpm.life,0),IFERROR((H545/F545)/SUM(_xlpm.weights),0))</f>
        <v>0</v>
      </c>
      <c r="J545" s="52"/>
    </row>
    <row r="546" spans="1:12" x14ac:dyDescent="0.35">
      <c r="A546" s="149"/>
      <c r="B546" s="119" t="s">
        <v>2</v>
      </c>
      <c r="C546" s="120" t="s">
        <v>267</v>
      </c>
      <c r="D546" s="311">
        <f t="shared" si="159"/>
        <v>0</v>
      </c>
      <c r="E546" s="299">
        <f t="shared" si="160"/>
        <v>0</v>
      </c>
      <c r="F546" s="157">
        <f t="shared" si="161"/>
        <v>0</v>
      </c>
      <c r="G546" s="75">
        <f t="shared" si="162"/>
        <v>0</v>
      </c>
      <c r="H546" s="158">
        <f t="shared" si="163"/>
        <v>0</v>
      </c>
      <c r="I546" s="76" cm="1">
        <f t="array" ref="I546">_xlfn.LET(_xlpm.life,$F$530:$F$548,_xlpm.idx,$H$530:$H$548,_xlpm.weights,IFERROR(_xlpm.idx/_xlpm.life,0),IFERROR((H546/F546)/SUM(_xlpm.weights),0))</f>
        <v>0</v>
      </c>
      <c r="J546" s="52"/>
    </row>
    <row r="547" spans="1:12" x14ac:dyDescent="0.35">
      <c r="A547" s="149"/>
      <c r="B547" s="119" t="s">
        <v>2</v>
      </c>
      <c r="C547" s="120" t="s">
        <v>267</v>
      </c>
      <c r="D547" s="311">
        <f t="shared" si="159"/>
        <v>0</v>
      </c>
      <c r="E547" s="299">
        <f t="shared" si="160"/>
        <v>0</v>
      </c>
      <c r="F547" s="157">
        <f t="shared" si="161"/>
        <v>0</v>
      </c>
      <c r="G547" s="75">
        <f t="shared" si="162"/>
        <v>0</v>
      </c>
      <c r="H547" s="158">
        <f t="shared" si="163"/>
        <v>0</v>
      </c>
      <c r="I547" s="76" cm="1">
        <f t="array" ref="I547">_xlfn.LET(_xlpm.life,$F$530:$F$548,_xlpm.idx,$H$530:$H$548,_xlpm.weights,IFERROR(_xlpm.idx/_xlpm.life,0),IFERROR((H547/F547)/SUM(_xlpm.weights),0))</f>
        <v>0</v>
      </c>
      <c r="J547" s="52"/>
    </row>
    <row r="548" spans="1:12" ht="15" thickBot="1" x14ac:dyDescent="0.4">
      <c r="A548" s="149"/>
      <c r="B548" s="160" t="s">
        <v>2</v>
      </c>
      <c r="C548" s="161" t="s">
        <v>267</v>
      </c>
      <c r="D548" s="312">
        <f t="shared" si="159"/>
        <v>0</v>
      </c>
      <c r="E548" s="313">
        <f t="shared" si="160"/>
        <v>0</v>
      </c>
      <c r="F548" s="162">
        <f t="shared" si="161"/>
        <v>0</v>
      </c>
      <c r="G548" s="163">
        <f t="shared" si="162"/>
        <v>0</v>
      </c>
      <c r="H548" s="164">
        <f t="shared" si="163"/>
        <v>0</v>
      </c>
      <c r="I548" s="165" cm="1">
        <f t="array" ref="I548">_xlfn.LET(_xlpm.life,$F$530:$F$548,_xlpm.idx,$H$530:$H$548,_xlpm.weights,IFERROR(_xlpm.idx/_xlpm.life,0),IFERROR((H548/F548)/SUM(_xlpm.weights),0))</f>
        <v>0</v>
      </c>
      <c r="J548" s="166" t="s">
        <v>287</v>
      </c>
      <c r="K548" s="83"/>
      <c r="L548" s="83"/>
    </row>
    <row r="549" spans="1:12" ht="15" thickBot="1" x14ac:dyDescent="0.4">
      <c r="A549" s="149"/>
      <c r="B549" s="39" t="str">
        <f>"Average weighted lifetime "&amp;B529</f>
        <v>Average weighted lifetime End User Installations – Multi-Storey House</v>
      </c>
      <c r="C549" s="167">
        <f>SUMPRODUCT(F530:F548,H530:H548)/SUM(H530:H548)</f>
        <v>19.5</v>
      </c>
      <c r="D549" s="296"/>
      <c r="E549" s="296"/>
      <c r="F549" s="168"/>
      <c r="G549" s="168"/>
      <c r="H549" s="168"/>
      <c r="I549" s="273">
        <f>SUM(I530:I548)</f>
        <v>1</v>
      </c>
      <c r="J549" s="169"/>
    </row>
    <row r="550" spans="1:12" x14ac:dyDescent="0.35">
      <c r="A550" s="21"/>
      <c r="B550" s="170"/>
      <c r="C550" s="170"/>
      <c r="D550" s="170"/>
      <c r="E550" s="170"/>
      <c r="F550" s="170"/>
      <c r="G550" s="170"/>
      <c r="H550" s="170"/>
      <c r="I550" s="170"/>
      <c r="J550" s="171"/>
    </row>
    <row r="551" spans="1:12" x14ac:dyDescent="0.35">
      <c r="D551" s="12"/>
      <c r="E551" s="12"/>
    </row>
    <row r="552" spans="1:12" x14ac:dyDescent="0.35">
      <c r="A552" s="172" t="s">
        <v>617</v>
      </c>
      <c r="B552" s="360" t="s">
        <v>618</v>
      </c>
      <c r="C552" s="16"/>
      <c r="D552" s="16"/>
      <c r="E552" s="16"/>
      <c r="F552" s="16"/>
      <c r="G552" s="16"/>
      <c r="H552" s="16"/>
      <c r="I552" s="16"/>
      <c r="J552" s="17"/>
      <c r="K552" s="173"/>
    </row>
    <row r="553" spans="1:12" x14ac:dyDescent="0.35">
      <c r="D553" s="174" t="s">
        <v>238</v>
      </c>
      <c r="E553" s="174"/>
      <c r="F553" s="297" t="s">
        <v>288</v>
      </c>
      <c r="G553" s="174"/>
      <c r="H553" s="174"/>
      <c r="I553" s="174"/>
      <c r="J553" s="174" t="s">
        <v>289</v>
      </c>
      <c r="K553" s="174" t="s">
        <v>290</v>
      </c>
    </row>
    <row r="554" spans="1:12" x14ac:dyDescent="0.35">
      <c r="B554" s="388" t="s">
        <v>291</v>
      </c>
      <c r="C554" s="314" t="s">
        <v>253</v>
      </c>
      <c r="D554" s="315">
        <v>45</v>
      </c>
      <c r="E554" s="315"/>
      <c r="F554" s="316" t="s">
        <v>536</v>
      </c>
      <c r="G554" s="175"/>
      <c r="H554" s="176"/>
      <c r="I554" s="176"/>
      <c r="J554" s="177" t="s">
        <v>235</v>
      </c>
      <c r="K554" s="178"/>
    </row>
    <row r="555" spans="1:12" x14ac:dyDescent="0.35">
      <c r="B555" s="389"/>
      <c r="C555" s="317" t="s">
        <v>256</v>
      </c>
      <c r="D555" s="318">
        <v>45</v>
      </c>
      <c r="E555" s="318"/>
      <c r="F555" s="316" t="s">
        <v>536</v>
      </c>
      <c r="G555" s="179"/>
      <c r="J555" s="180" t="s">
        <v>235</v>
      </c>
      <c r="K555" s="181"/>
    </row>
    <row r="556" spans="1:12" x14ac:dyDescent="0.35">
      <c r="B556" s="389"/>
      <c r="C556" s="317" t="s">
        <v>261</v>
      </c>
      <c r="D556" s="318">
        <v>35</v>
      </c>
      <c r="E556" s="318"/>
      <c r="F556" s="316" t="s">
        <v>536</v>
      </c>
      <c r="G556" s="179"/>
      <c r="J556" s="180" t="s">
        <v>235</v>
      </c>
      <c r="K556" s="181"/>
    </row>
    <row r="557" spans="1:12" x14ac:dyDescent="0.35">
      <c r="B557" s="389"/>
      <c r="C557" s="319" t="s">
        <v>292</v>
      </c>
      <c r="D557" s="318">
        <v>80</v>
      </c>
      <c r="E557" s="318"/>
      <c r="F557" s="316" t="s">
        <v>536</v>
      </c>
      <c r="G557" s="179"/>
      <c r="J557" s="180" t="s">
        <v>235</v>
      </c>
      <c r="K557" s="181"/>
    </row>
    <row r="558" spans="1:12" x14ac:dyDescent="0.35">
      <c r="B558" s="389"/>
      <c r="C558" s="320" t="s">
        <v>537</v>
      </c>
      <c r="D558" s="318">
        <v>75</v>
      </c>
      <c r="E558" s="318"/>
      <c r="F558" s="316" t="s">
        <v>536</v>
      </c>
      <c r="G558" s="179"/>
      <c r="J558" s="180"/>
      <c r="K558" s="181"/>
    </row>
    <row r="559" spans="1:12" x14ac:dyDescent="0.35">
      <c r="B559" s="390"/>
      <c r="C559" s="321" t="s">
        <v>293</v>
      </c>
      <c r="D559" s="322">
        <v>0</v>
      </c>
      <c r="E559" s="322"/>
      <c r="F559" s="323"/>
      <c r="G559" s="182"/>
      <c r="H559" s="183"/>
      <c r="I559" s="183"/>
      <c r="J559" s="184"/>
      <c r="K559" s="185"/>
    </row>
    <row r="560" spans="1:12" x14ac:dyDescent="0.35">
      <c r="C560"/>
      <c r="D560" s="324"/>
      <c r="E560" s="324"/>
      <c r="F560" s="325" t="s">
        <v>288</v>
      </c>
      <c r="G560" s="174"/>
      <c r="H560" s="174"/>
      <c r="I560" s="174"/>
      <c r="J560" s="174" t="s">
        <v>289</v>
      </c>
      <c r="K560" s="174" t="str">
        <f>K553</f>
        <v>Notes on Lifetime</v>
      </c>
    </row>
    <row r="561" spans="2:11" x14ac:dyDescent="0.35">
      <c r="B561" s="382" t="s">
        <v>294</v>
      </c>
      <c r="C561" s="326" t="s">
        <v>264</v>
      </c>
      <c r="D561" s="315">
        <v>0</v>
      </c>
      <c r="E561" s="315"/>
      <c r="F561" s="327"/>
      <c r="G561" s="176"/>
      <c r="H561" s="176"/>
      <c r="I561" s="176"/>
      <c r="J561" s="186" t="s">
        <v>267</v>
      </c>
      <c r="K561" s="187"/>
    </row>
    <row r="562" spans="2:11" x14ac:dyDescent="0.35">
      <c r="B562" s="383"/>
      <c r="C562" s="328" t="s">
        <v>266</v>
      </c>
      <c r="D562" s="318">
        <v>35</v>
      </c>
      <c r="E562" s="318"/>
      <c r="F562" s="316" t="s">
        <v>584</v>
      </c>
      <c r="J562" s="188" t="s">
        <v>295</v>
      </c>
      <c r="K562" s="189" t="s">
        <v>296</v>
      </c>
    </row>
    <row r="563" spans="2:11" x14ac:dyDescent="0.35">
      <c r="B563" s="383"/>
      <c r="C563" s="328" t="s">
        <v>297</v>
      </c>
      <c r="D563" s="318">
        <v>50</v>
      </c>
      <c r="E563" s="318"/>
      <c r="F563" s="316" t="s">
        <v>584</v>
      </c>
      <c r="J563" s="188" t="s">
        <v>295</v>
      </c>
      <c r="K563" s="189" t="s">
        <v>296</v>
      </c>
    </row>
    <row r="564" spans="2:11" x14ac:dyDescent="0.35">
      <c r="B564" s="384"/>
      <c r="C564" s="329" t="s">
        <v>298</v>
      </c>
      <c r="D564" s="322">
        <v>35</v>
      </c>
      <c r="E564" s="322"/>
      <c r="F564" s="323" t="s">
        <v>584</v>
      </c>
      <c r="G564" s="183"/>
      <c r="H564" s="183"/>
      <c r="I564" s="183"/>
      <c r="J564" s="190" t="s">
        <v>295</v>
      </c>
      <c r="K564" s="191" t="s">
        <v>296</v>
      </c>
    </row>
    <row r="565" spans="2:11" x14ac:dyDescent="0.35">
      <c r="C565"/>
      <c r="D565" s="324"/>
      <c r="E565" s="324"/>
      <c r="F565" s="330" t="s">
        <v>288</v>
      </c>
      <c r="G565" s="174"/>
      <c r="H565" s="174"/>
      <c r="I565" s="174"/>
      <c r="J565" s="174" t="s">
        <v>289</v>
      </c>
      <c r="K565" s="174" t="str">
        <f>K560</f>
        <v>Notes on Lifetime</v>
      </c>
    </row>
    <row r="566" spans="2:11" x14ac:dyDescent="0.35">
      <c r="B566" s="391" t="s">
        <v>299</v>
      </c>
      <c r="C566" s="331" t="s">
        <v>268</v>
      </c>
      <c r="D566" s="315">
        <v>30</v>
      </c>
      <c r="E566" s="315"/>
      <c r="F566" s="316" t="s">
        <v>584</v>
      </c>
      <c r="G566" s="176"/>
      <c r="H566" s="176"/>
      <c r="I566" s="176"/>
      <c r="J566" s="186" t="s">
        <v>295</v>
      </c>
      <c r="K566" s="187"/>
    </row>
    <row r="567" spans="2:11" x14ac:dyDescent="0.35">
      <c r="B567" s="392"/>
      <c r="C567" s="317" t="s">
        <v>269</v>
      </c>
      <c r="D567" s="318">
        <v>50</v>
      </c>
      <c r="E567" s="318"/>
      <c r="F567" s="316" t="s">
        <v>584</v>
      </c>
      <c r="J567" s="188" t="s">
        <v>267</v>
      </c>
      <c r="K567" s="189"/>
    </row>
    <row r="568" spans="2:11" x14ac:dyDescent="0.35">
      <c r="B568" s="392"/>
      <c r="C568" s="317" t="s">
        <v>270</v>
      </c>
      <c r="D568" s="318">
        <v>15</v>
      </c>
      <c r="E568" s="318"/>
      <c r="F568" s="316" t="s">
        <v>584</v>
      </c>
      <c r="J568" s="188" t="s">
        <v>295</v>
      </c>
      <c r="K568" s="189"/>
    </row>
    <row r="569" spans="2:11" x14ac:dyDescent="0.35">
      <c r="B569" s="392"/>
      <c r="C569" s="317" t="s">
        <v>271</v>
      </c>
      <c r="D569" s="318">
        <v>15</v>
      </c>
      <c r="E569" s="318"/>
      <c r="F569" s="316" t="s">
        <v>584</v>
      </c>
      <c r="J569" s="188" t="s">
        <v>295</v>
      </c>
      <c r="K569" s="189"/>
    </row>
    <row r="570" spans="2:11" x14ac:dyDescent="0.35">
      <c r="B570" s="392"/>
      <c r="C570" s="317" t="s">
        <v>272</v>
      </c>
      <c r="D570" s="318">
        <v>30</v>
      </c>
      <c r="E570" s="318"/>
      <c r="F570" s="316" t="s">
        <v>584</v>
      </c>
      <c r="J570" s="188" t="s">
        <v>295</v>
      </c>
      <c r="K570" s="189"/>
    </row>
    <row r="571" spans="2:11" x14ac:dyDescent="0.35">
      <c r="B571" s="392"/>
      <c r="C571" s="317" t="s">
        <v>273</v>
      </c>
      <c r="D571" s="318">
        <v>15</v>
      </c>
      <c r="E571" s="318"/>
      <c r="F571" s="316" t="s">
        <v>584</v>
      </c>
      <c r="J571" s="180" t="s">
        <v>235</v>
      </c>
      <c r="K571" s="189"/>
    </row>
    <row r="572" spans="2:11" x14ac:dyDescent="0.35">
      <c r="B572" s="392"/>
      <c r="C572" s="317" t="s">
        <v>274</v>
      </c>
      <c r="D572" s="318">
        <v>15</v>
      </c>
      <c r="E572" s="318"/>
      <c r="F572" s="316" t="s">
        <v>584</v>
      </c>
      <c r="J572" s="180" t="s">
        <v>235</v>
      </c>
      <c r="K572" s="189"/>
    </row>
    <row r="573" spans="2:11" x14ac:dyDescent="0.35">
      <c r="B573" s="392"/>
      <c r="C573" s="317" t="s">
        <v>275</v>
      </c>
      <c r="D573" s="318">
        <v>15</v>
      </c>
      <c r="E573" s="318"/>
      <c r="F573" s="316" t="s">
        <v>584</v>
      </c>
      <c r="J573" s="188" t="s">
        <v>295</v>
      </c>
      <c r="K573" s="189"/>
    </row>
    <row r="574" spans="2:11" x14ac:dyDescent="0.35">
      <c r="B574" s="392"/>
      <c r="C574" s="332" t="s">
        <v>300</v>
      </c>
      <c r="D574" s="318">
        <v>7</v>
      </c>
      <c r="E574" s="318"/>
      <c r="F574" s="316" t="s">
        <v>584</v>
      </c>
      <c r="J574" s="188" t="s">
        <v>295</v>
      </c>
      <c r="K574" s="189"/>
    </row>
    <row r="575" spans="2:11" x14ac:dyDescent="0.35">
      <c r="B575" s="385"/>
      <c r="C575" s="333" t="s">
        <v>301</v>
      </c>
      <c r="D575" s="322">
        <v>20</v>
      </c>
      <c r="E575" s="322"/>
      <c r="F575" s="323" t="s">
        <v>584</v>
      </c>
      <c r="G575" s="183"/>
      <c r="H575" s="183"/>
      <c r="I575" s="183"/>
      <c r="J575" s="184" t="s">
        <v>235</v>
      </c>
      <c r="K575" s="191"/>
    </row>
    <row r="576" spans="2:11" x14ac:dyDescent="0.35">
      <c r="C576"/>
      <c r="D576" s="334"/>
      <c r="E576" s="334"/>
      <c r="F576" s="330" t="s">
        <v>288</v>
      </c>
      <c r="G576" s="174"/>
      <c r="H576" s="174"/>
      <c r="I576" s="174"/>
      <c r="J576" s="174" t="s">
        <v>289</v>
      </c>
      <c r="K576" s="174" t="str">
        <f>K565</f>
        <v>Notes on Lifetime</v>
      </c>
    </row>
    <row r="577" spans="2:11" x14ac:dyDescent="0.35">
      <c r="B577" s="382" t="s">
        <v>302</v>
      </c>
      <c r="C577" s="335" t="s">
        <v>276</v>
      </c>
      <c r="D577" s="315">
        <v>20</v>
      </c>
      <c r="E577" s="315"/>
      <c r="F577" s="316" t="s">
        <v>584</v>
      </c>
      <c r="G577" s="176"/>
      <c r="H577" s="176"/>
      <c r="I577" s="176"/>
      <c r="J577" s="186" t="s">
        <v>295</v>
      </c>
      <c r="K577" s="178"/>
    </row>
    <row r="578" spans="2:11" x14ac:dyDescent="0.35">
      <c r="B578" s="384"/>
      <c r="C578" s="336" t="s">
        <v>303</v>
      </c>
      <c r="D578" s="322">
        <v>25</v>
      </c>
      <c r="E578" s="322"/>
      <c r="F578" s="323" t="s">
        <v>584</v>
      </c>
      <c r="G578" s="183"/>
      <c r="H578" s="183"/>
      <c r="I578" s="183"/>
      <c r="J578" s="190" t="s">
        <v>295</v>
      </c>
      <c r="K578" s="185"/>
    </row>
    <row r="579" spans="2:11" x14ac:dyDescent="0.35">
      <c r="C579"/>
      <c r="D579" s="334"/>
      <c r="E579" s="334"/>
      <c r="F579" s="337" t="s">
        <v>288</v>
      </c>
      <c r="G579" s="174"/>
      <c r="H579" s="174"/>
      <c r="I579" s="174"/>
      <c r="J579" s="174" t="s">
        <v>289</v>
      </c>
      <c r="K579" s="174" t="str">
        <f>K576</f>
        <v>Notes on Lifetime</v>
      </c>
    </row>
    <row r="580" spans="2:11" x14ac:dyDescent="0.35">
      <c r="B580" s="382" t="s">
        <v>304</v>
      </c>
      <c r="C580" s="335" t="s">
        <v>305</v>
      </c>
      <c r="D580" s="315">
        <v>15</v>
      </c>
      <c r="E580" s="315"/>
      <c r="F580" s="316" t="s">
        <v>584</v>
      </c>
      <c r="G580" s="176"/>
      <c r="H580" s="176"/>
      <c r="I580" s="176"/>
      <c r="J580" s="186" t="s">
        <v>306</v>
      </c>
      <c r="K580" s="187" t="s">
        <v>307</v>
      </c>
    </row>
    <row r="581" spans="2:11" x14ac:dyDescent="0.35">
      <c r="B581" s="383"/>
      <c r="C581" s="338" t="s">
        <v>308</v>
      </c>
      <c r="D581" s="318">
        <v>15</v>
      </c>
      <c r="E581" s="318"/>
      <c r="F581" s="316" t="s">
        <v>584</v>
      </c>
      <c r="J581" s="188" t="s">
        <v>295</v>
      </c>
      <c r="K581" s="189"/>
    </row>
    <row r="582" spans="2:11" x14ac:dyDescent="0.35">
      <c r="B582" s="383"/>
      <c r="C582" s="339" t="s">
        <v>310</v>
      </c>
      <c r="D582" s="318">
        <v>25</v>
      </c>
      <c r="E582" s="318"/>
      <c r="F582" s="340" t="s">
        <v>585</v>
      </c>
      <c r="J582" s="180" t="s">
        <v>311</v>
      </c>
      <c r="K582" s="189" t="s">
        <v>312</v>
      </c>
    </row>
    <row r="583" spans="2:11" x14ac:dyDescent="0.35">
      <c r="B583" s="383"/>
      <c r="C583" s="338" t="s">
        <v>315</v>
      </c>
      <c r="D583" s="318">
        <v>50</v>
      </c>
      <c r="E583" s="318"/>
      <c r="F583" s="316" t="s">
        <v>316</v>
      </c>
      <c r="J583" s="180" t="s">
        <v>235</v>
      </c>
      <c r="K583" s="189" t="s">
        <v>592</v>
      </c>
    </row>
    <row r="584" spans="2:11" x14ac:dyDescent="0.35">
      <c r="B584" s="383"/>
      <c r="C584" s="338" t="s">
        <v>318</v>
      </c>
      <c r="D584" s="318"/>
      <c r="E584" s="318"/>
      <c r="F584" s="316"/>
      <c r="J584" s="180"/>
      <c r="K584" s="189"/>
    </row>
    <row r="585" spans="2:11" x14ac:dyDescent="0.35">
      <c r="B585" s="383"/>
      <c r="C585" s="338" t="s">
        <v>320</v>
      </c>
      <c r="D585" s="318"/>
      <c r="E585" s="318"/>
      <c r="F585" s="316"/>
      <c r="J585" s="180"/>
      <c r="K585" s="189"/>
    </row>
    <row r="586" spans="2:11" x14ac:dyDescent="0.35">
      <c r="B586" s="383"/>
      <c r="C586" s="338" t="s">
        <v>321</v>
      </c>
      <c r="D586" s="341"/>
      <c r="E586" s="341"/>
      <c r="F586" s="342"/>
      <c r="G586" s="174"/>
      <c r="H586" s="174"/>
      <c r="I586" s="174"/>
      <c r="J586" s="192"/>
      <c r="K586" s="189"/>
    </row>
    <row r="587" spans="2:11" x14ac:dyDescent="0.35">
      <c r="B587" s="383"/>
      <c r="C587" s="343" t="s">
        <v>322</v>
      </c>
      <c r="D587" s="318">
        <v>25</v>
      </c>
      <c r="E587" s="318"/>
      <c r="F587" s="340" t="s">
        <v>585</v>
      </c>
      <c r="J587" s="188" t="s">
        <v>295</v>
      </c>
      <c r="K587" s="189" t="s">
        <v>595</v>
      </c>
    </row>
    <row r="588" spans="2:11" x14ac:dyDescent="0.35">
      <c r="B588" s="383"/>
      <c r="C588" s="343" t="s">
        <v>323</v>
      </c>
      <c r="D588" s="318">
        <v>25</v>
      </c>
      <c r="E588" s="318"/>
      <c r="F588" s="340" t="s">
        <v>585</v>
      </c>
      <c r="J588" s="188" t="s">
        <v>295</v>
      </c>
      <c r="K588" s="189" t="s">
        <v>595</v>
      </c>
    </row>
    <row r="589" spans="2:11" x14ac:dyDescent="0.35">
      <c r="B589" s="383"/>
      <c r="C589" s="338" t="s">
        <v>324</v>
      </c>
      <c r="D589" s="341"/>
      <c r="E589" s="341"/>
      <c r="F589" s="316"/>
      <c r="J589" s="180"/>
      <c r="K589" s="189"/>
    </row>
    <row r="590" spans="2:11" x14ac:dyDescent="0.35">
      <c r="B590" s="383"/>
      <c r="C590" s="343" t="s">
        <v>325</v>
      </c>
      <c r="D590" s="318">
        <v>25</v>
      </c>
      <c r="E590" s="318"/>
      <c r="F590" s="340" t="s">
        <v>585</v>
      </c>
      <c r="J590" s="188" t="s">
        <v>295</v>
      </c>
      <c r="K590" s="189" t="s">
        <v>595</v>
      </c>
    </row>
    <row r="591" spans="2:11" x14ac:dyDescent="0.35">
      <c r="B591" s="383"/>
      <c r="C591" s="343" t="s">
        <v>326</v>
      </c>
      <c r="D591" s="318">
        <v>25</v>
      </c>
      <c r="E591" s="318"/>
      <c r="F591" s="340" t="s">
        <v>585</v>
      </c>
      <c r="J591" s="188" t="s">
        <v>295</v>
      </c>
      <c r="K591" s="189" t="s">
        <v>595</v>
      </c>
    </row>
    <row r="592" spans="2:11" x14ac:dyDescent="0.35">
      <c r="B592" s="383"/>
      <c r="C592" s="343" t="s">
        <v>327</v>
      </c>
      <c r="D592" s="318">
        <v>25</v>
      </c>
      <c r="E592" s="318"/>
      <c r="F592" s="340" t="s">
        <v>585</v>
      </c>
      <c r="J592" s="188" t="s">
        <v>295</v>
      </c>
      <c r="K592" s="189" t="s">
        <v>595</v>
      </c>
    </row>
    <row r="593" spans="2:11" x14ac:dyDescent="0.35">
      <c r="B593" s="383"/>
      <c r="C593" s="343" t="s">
        <v>328</v>
      </c>
      <c r="D593" s="318">
        <v>25</v>
      </c>
      <c r="E593" s="318"/>
      <c r="F593" s="340" t="s">
        <v>585</v>
      </c>
      <c r="J593" s="188" t="s">
        <v>295</v>
      </c>
      <c r="K593" s="189" t="s">
        <v>595</v>
      </c>
    </row>
    <row r="594" spans="2:11" x14ac:dyDescent="0.35">
      <c r="B594" s="383"/>
      <c r="C594" s="343" t="s">
        <v>329</v>
      </c>
      <c r="D594" s="318">
        <v>25</v>
      </c>
      <c r="E594" s="318"/>
      <c r="F594" s="340" t="s">
        <v>585</v>
      </c>
      <c r="J594" s="188" t="s">
        <v>295</v>
      </c>
      <c r="K594" s="189" t="s">
        <v>595</v>
      </c>
    </row>
    <row r="595" spans="2:11" x14ac:dyDescent="0.35">
      <c r="B595" s="383"/>
      <c r="C595" s="343" t="s">
        <v>330</v>
      </c>
      <c r="D595" s="318">
        <v>50</v>
      </c>
      <c r="E595" s="318"/>
      <c r="F595" s="316" t="s">
        <v>584</v>
      </c>
      <c r="J595" s="188" t="s">
        <v>295</v>
      </c>
      <c r="K595" s="189" t="s">
        <v>595</v>
      </c>
    </row>
    <row r="596" spans="2:11" x14ac:dyDescent="0.35">
      <c r="B596" s="383"/>
      <c r="C596" s="339" t="s">
        <v>454</v>
      </c>
      <c r="D596" s="318"/>
      <c r="E596" s="318"/>
      <c r="F596" s="316"/>
      <c r="J596" s="188"/>
      <c r="K596" s="189"/>
    </row>
    <row r="597" spans="2:11" x14ac:dyDescent="0.35">
      <c r="B597" s="383"/>
      <c r="C597" s="343" t="s">
        <v>448</v>
      </c>
      <c r="D597" s="318">
        <v>35</v>
      </c>
      <c r="E597" s="318"/>
      <c r="F597" s="316" t="s">
        <v>584</v>
      </c>
      <c r="J597" s="188" t="s">
        <v>295</v>
      </c>
      <c r="K597" s="189" t="s">
        <v>595</v>
      </c>
    </row>
    <row r="598" spans="2:11" x14ac:dyDescent="0.35">
      <c r="B598" s="383"/>
      <c r="C598" s="343" t="s">
        <v>449</v>
      </c>
      <c r="D598" s="318">
        <v>25</v>
      </c>
      <c r="E598" s="318"/>
      <c r="F598" s="316" t="s">
        <v>584</v>
      </c>
      <c r="J598" s="188" t="s">
        <v>295</v>
      </c>
      <c r="K598" s="189" t="s">
        <v>595</v>
      </c>
    </row>
    <row r="599" spans="2:11" x14ac:dyDescent="0.35">
      <c r="B599" s="383"/>
      <c r="C599" s="338" t="s">
        <v>331</v>
      </c>
      <c r="D599" s="318">
        <v>25</v>
      </c>
      <c r="E599" s="318"/>
      <c r="F599" s="316" t="s">
        <v>584</v>
      </c>
      <c r="J599" s="188" t="s">
        <v>295</v>
      </c>
      <c r="K599" s="189" t="s">
        <v>595</v>
      </c>
    </row>
    <row r="600" spans="2:11" x14ac:dyDescent="0.35">
      <c r="B600" s="383"/>
      <c r="C600" s="338" t="s">
        <v>332</v>
      </c>
      <c r="D600" s="318">
        <v>25</v>
      </c>
      <c r="E600" s="318"/>
      <c r="F600" s="340" t="s">
        <v>585</v>
      </c>
      <c r="J600" s="188" t="s">
        <v>295</v>
      </c>
      <c r="K600" s="189" t="s">
        <v>595</v>
      </c>
    </row>
    <row r="601" spans="2:11" x14ac:dyDescent="0.35">
      <c r="B601" s="383"/>
      <c r="C601" s="338" t="s">
        <v>333</v>
      </c>
      <c r="D601" s="318">
        <v>30</v>
      </c>
      <c r="E601" s="318"/>
      <c r="F601" s="340" t="s">
        <v>585</v>
      </c>
      <c r="J601" s="188" t="s">
        <v>295</v>
      </c>
      <c r="K601" s="189" t="s">
        <v>595</v>
      </c>
    </row>
    <row r="602" spans="2:11" x14ac:dyDescent="0.35">
      <c r="B602" s="383"/>
      <c r="C602" s="343" t="s">
        <v>334</v>
      </c>
      <c r="D602" s="318">
        <v>25</v>
      </c>
      <c r="E602" s="318"/>
      <c r="F602" s="316" t="s">
        <v>584</v>
      </c>
      <c r="J602" s="180" t="s">
        <v>235</v>
      </c>
      <c r="K602" s="189" t="s">
        <v>335</v>
      </c>
    </row>
    <row r="603" spans="2:11" x14ac:dyDescent="0.35">
      <c r="B603" s="383"/>
      <c r="C603" s="343" t="s">
        <v>336</v>
      </c>
      <c r="D603" s="318">
        <v>50</v>
      </c>
      <c r="E603" s="318"/>
      <c r="F603" s="316" t="s">
        <v>316</v>
      </c>
      <c r="J603" s="180" t="s">
        <v>235</v>
      </c>
      <c r="K603" s="189"/>
    </row>
    <row r="604" spans="2:11" x14ac:dyDescent="0.35">
      <c r="B604" s="383"/>
      <c r="C604" s="339" t="s">
        <v>534</v>
      </c>
      <c r="D604" s="318"/>
      <c r="E604" s="318"/>
      <c r="F604" s="316"/>
      <c r="J604" s="180"/>
      <c r="K604" s="189"/>
    </row>
    <row r="605" spans="2:11" x14ac:dyDescent="0.35">
      <c r="B605" s="383"/>
      <c r="C605" s="344" t="s">
        <v>535</v>
      </c>
      <c r="D605" s="318">
        <v>35</v>
      </c>
      <c r="E605" s="318"/>
      <c r="F605" s="316" t="s">
        <v>584</v>
      </c>
      <c r="J605" s="180"/>
      <c r="K605" s="189"/>
    </row>
    <row r="606" spans="2:11" x14ac:dyDescent="0.35">
      <c r="B606" s="383"/>
      <c r="C606" s="344" t="s">
        <v>531</v>
      </c>
      <c r="D606" s="318">
        <v>15</v>
      </c>
      <c r="E606" s="318"/>
      <c r="F606" s="316" t="s">
        <v>584</v>
      </c>
      <c r="J606" s="180"/>
      <c r="K606" s="189"/>
    </row>
    <row r="607" spans="2:11" x14ac:dyDescent="0.35">
      <c r="B607" s="383"/>
      <c r="C607" s="344" t="s">
        <v>532</v>
      </c>
      <c r="D607" s="318">
        <v>15</v>
      </c>
      <c r="E607" s="318"/>
      <c r="F607" s="316" t="s">
        <v>584</v>
      </c>
      <c r="J607" s="180"/>
      <c r="K607" s="189"/>
    </row>
    <row r="608" spans="2:11" x14ac:dyDescent="0.35">
      <c r="B608" s="383"/>
      <c r="C608" s="344" t="s">
        <v>533</v>
      </c>
      <c r="D608" s="318">
        <v>15</v>
      </c>
      <c r="E608" s="318"/>
      <c r="F608" s="316" t="s">
        <v>584</v>
      </c>
      <c r="J608" s="180"/>
      <c r="K608" s="189"/>
    </row>
    <row r="609" spans="2:11" x14ac:dyDescent="0.35">
      <c r="B609" s="383"/>
      <c r="C609" s="338" t="s">
        <v>337</v>
      </c>
      <c r="D609" s="318">
        <v>25</v>
      </c>
      <c r="E609" s="318"/>
      <c r="F609" s="340" t="s">
        <v>585</v>
      </c>
      <c r="J609" s="180" t="s">
        <v>235</v>
      </c>
      <c r="K609" s="189" t="s">
        <v>595</v>
      </c>
    </row>
    <row r="610" spans="2:11" x14ac:dyDescent="0.35">
      <c r="B610" s="383"/>
      <c r="C610" s="338" t="s">
        <v>338</v>
      </c>
      <c r="D610" s="318">
        <v>35</v>
      </c>
      <c r="E610" s="318"/>
      <c r="F610" s="316" t="s">
        <v>584</v>
      </c>
      <c r="J610" s="188" t="s">
        <v>295</v>
      </c>
      <c r="K610" s="189" t="s">
        <v>339</v>
      </c>
    </row>
    <row r="611" spans="2:11" x14ac:dyDescent="0.35">
      <c r="B611" s="383"/>
      <c r="C611" s="338" t="s">
        <v>340</v>
      </c>
      <c r="D611" s="318">
        <v>25</v>
      </c>
      <c r="E611" s="318"/>
      <c r="F611" s="316" t="s">
        <v>584</v>
      </c>
      <c r="J611" s="188" t="s">
        <v>295</v>
      </c>
      <c r="K611" s="189" t="s">
        <v>341</v>
      </c>
    </row>
    <row r="612" spans="2:11" x14ac:dyDescent="0.35">
      <c r="B612" s="383"/>
      <c r="C612" s="338" t="s">
        <v>342</v>
      </c>
      <c r="D612" s="318">
        <v>25</v>
      </c>
      <c r="E612" s="318"/>
      <c r="F612" s="340" t="s">
        <v>585</v>
      </c>
      <c r="J612" s="180" t="s">
        <v>235</v>
      </c>
      <c r="K612" s="189" t="s">
        <v>595</v>
      </c>
    </row>
    <row r="613" spans="2:11" x14ac:dyDescent="0.35">
      <c r="B613" s="383"/>
      <c r="C613" s="338" t="s">
        <v>343</v>
      </c>
      <c r="D613" s="318">
        <v>25</v>
      </c>
      <c r="E613" s="318"/>
      <c r="F613" s="340" t="s">
        <v>585</v>
      </c>
      <c r="J613" s="188" t="s">
        <v>295</v>
      </c>
      <c r="K613" s="189" t="s">
        <v>595</v>
      </c>
    </row>
    <row r="614" spans="2:11" x14ac:dyDescent="0.35">
      <c r="B614" s="383"/>
      <c r="C614" s="338" t="s">
        <v>344</v>
      </c>
      <c r="D614" s="318">
        <v>25</v>
      </c>
      <c r="E614" s="318"/>
      <c r="F614" s="340" t="s">
        <v>585</v>
      </c>
      <c r="J614" s="188" t="s">
        <v>295</v>
      </c>
      <c r="K614" s="189" t="s">
        <v>595</v>
      </c>
    </row>
    <row r="615" spans="2:11" x14ac:dyDescent="0.35">
      <c r="B615" s="383"/>
      <c r="C615" s="338" t="s">
        <v>345</v>
      </c>
      <c r="D615" s="318">
        <v>25</v>
      </c>
      <c r="E615" s="318"/>
      <c r="F615" s="340" t="s">
        <v>585</v>
      </c>
      <c r="J615" s="188" t="s">
        <v>295</v>
      </c>
      <c r="K615" s="189" t="s">
        <v>595</v>
      </c>
    </row>
    <row r="616" spans="2:11" x14ac:dyDescent="0.35">
      <c r="B616" s="383"/>
      <c r="C616" s="338" t="s">
        <v>346</v>
      </c>
      <c r="D616" s="318">
        <v>25</v>
      </c>
      <c r="E616" s="318"/>
      <c r="F616" s="340" t="s">
        <v>585</v>
      </c>
      <c r="J616" s="188" t="s">
        <v>295</v>
      </c>
      <c r="K616" s="189" t="s">
        <v>347</v>
      </c>
    </row>
    <row r="617" spans="2:11" x14ac:dyDescent="0.35">
      <c r="B617" s="383"/>
      <c r="C617" s="338" t="s">
        <v>282</v>
      </c>
      <c r="D617" s="318">
        <v>25</v>
      </c>
      <c r="E617" s="318"/>
      <c r="F617" s="340" t="s">
        <v>585</v>
      </c>
      <c r="J617" s="180" t="s">
        <v>235</v>
      </c>
      <c r="K617" s="189" t="s">
        <v>595</v>
      </c>
    </row>
    <row r="618" spans="2:11" x14ac:dyDescent="0.35">
      <c r="B618" s="383"/>
      <c r="C618" s="338" t="s">
        <v>348</v>
      </c>
      <c r="D618" s="318">
        <v>25</v>
      </c>
      <c r="E618" s="318"/>
      <c r="F618" s="340" t="s">
        <v>585</v>
      </c>
      <c r="J618" s="180" t="s">
        <v>235</v>
      </c>
      <c r="K618" s="189" t="s">
        <v>595</v>
      </c>
    </row>
    <row r="619" spans="2:11" x14ac:dyDescent="0.35">
      <c r="B619" s="383"/>
      <c r="C619" s="338" t="s">
        <v>349</v>
      </c>
      <c r="D619" s="318">
        <v>25</v>
      </c>
      <c r="E619" s="318"/>
      <c r="F619" s="340" t="s">
        <v>585</v>
      </c>
      <c r="J619" s="188" t="s">
        <v>295</v>
      </c>
      <c r="K619" s="189" t="s">
        <v>595</v>
      </c>
    </row>
    <row r="620" spans="2:11" x14ac:dyDescent="0.35">
      <c r="B620" s="383"/>
      <c r="C620" s="338" t="s">
        <v>350</v>
      </c>
      <c r="D620" s="318">
        <v>25</v>
      </c>
      <c r="E620" s="318"/>
      <c r="F620" s="340" t="s">
        <v>585</v>
      </c>
      <c r="J620" s="180" t="s">
        <v>235</v>
      </c>
      <c r="K620" s="189" t="s">
        <v>595</v>
      </c>
    </row>
    <row r="621" spans="2:11" x14ac:dyDescent="0.35">
      <c r="B621" s="384"/>
      <c r="C621" s="336" t="s">
        <v>281</v>
      </c>
      <c r="D621" s="322">
        <v>25</v>
      </c>
      <c r="E621" s="322"/>
      <c r="F621" s="345" t="s">
        <v>585</v>
      </c>
      <c r="G621" s="183"/>
      <c r="H621" s="183"/>
      <c r="I621" s="183"/>
      <c r="J621" s="184" t="s">
        <v>235</v>
      </c>
      <c r="K621" s="191" t="s">
        <v>595</v>
      </c>
    </row>
    <row r="622" spans="2:11" x14ac:dyDescent="0.35">
      <c r="C622" s="338"/>
      <c r="D622" s="324"/>
      <c r="E622" s="324"/>
      <c r="F622"/>
      <c r="K622" s="174" t="str">
        <f>K579</f>
        <v>Notes on Lifetime</v>
      </c>
    </row>
    <row r="623" spans="2:11" x14ac:dyDescent="0.35">
      <c r="B623" s="382" t="s">
        <v>351</v>
      </c>
      <c r="C623" s="335" t="s">
        <v>309</v>
      </c>
      <c r="D623" s="315">
        <v>40</v>
      </c>
      <c r="E623" s="315"/>
      <c r="F623" s="340" t="s">
        <v>585</v>
      </c>
      <c r="G623" s="176"/>
      <c r="H623" s="176"/>
      <c r="I623" s="176"/>
      <c r="J623" s="186" t="s">
        <v>295</v>
      </c>
      <c r="K623" s="187" t="s">
        <v>595</v>
      </c>
    </row>
    <row r="624" spans="2:11" x14ac:dyDescent="0.35">
      <c r="B624" s="383"/>
      <c r="C624" s="338" t="s">
        <v>313</v>
      </c>
      <c r="D624" s="318">
        <v>15</v>
      </c>
      <c r="E624" s="318"/>
      <c r="F624" s="316" t="s">
        <v>584</v>
      </c>
      <c r="J624" s="180" t="s">
        <v>235</v>
      </c>
      <c r="K624" s="189"/>
    </row>
    <row r="625" spans="2:12" x14ac:dyDescent="0.35">
      <c r="B625" s="383"/>
      <c r="C625" s="338" t="s">
        <v>314</v>
      </c>
      <c r="D625" s="318">
        <v>0</v>
      </c>
      <c r="E625" s="318"/>
      <c r="F625" s="316"/>
      <c r="J625" s="188" t="s">
        <v>267</v>
      </c>
      <c r="K625" s="189"/>
    </row>
    <row r="626" spans="2:12" x14ac:dyDescent="0.35">
      <c r="B626" s="383"/>
      <c r="C626" s="338" t="s">
        <v>317</v>
      </c>
      <c r="D626" s="318">
        <v>30</v>
      </c>
      <c r="E626" s="318"/>
      <c r="F626" s="316" t="s">
        <v>536</v>
      </c>
      <c r="J626" s="188" t="s">
        <v>352</v>
      </c>
      <c r="K626" s="189"/>
    </row>
    <row r="627" spans="2:12" x14ac:dyDescent="0.35">
      <c r="B627" s="383"/>
      <c r="C627" s="338" t="s">
        <v>319</v>
      </c>
      <c r="D627" s="318">
        <v>20</v>
      </c>
      <c r="E627" s="318"/>
      <c r="F627" s="316" t="s">
        <v>536</v>
      </c>
      <c r="J627" s="188" t="s">
        <v>352</v>
      </c>
      <c r="K627" s="189"/>
    </row>
    <row r="628" spans="2:12" x14ac:dyDescent="0.35">
      <c r="B628" s="383"/>
      <c r="C628" s="338" t="s">
        <v>353</v>
      </c>
      <c r="D628" s="318">
        <v>40</v>
      </c>
      <c r="E628" s="318"/>
      <c r="F628" s="316" t="s">
        <v>584</v>
      </c>
      <c r="J628" s="180" t="s">
        <v>354</v>
      </c>
      <c r="K628" s="189" t="s">
        <v>593</v>
      </c>
    </row>
    <row r="629" spans="2:12" x14ac:dyDescent="0.35">
      <c r="B629" s="384"/>
      <c r="C629" s="336" t="s">
        <v>355</v>
      </c>
      <c r="D629" s="322">
        <v>15</v>
      </c>
      <c r="E629" s="322"/>
      <c r="F629" s="323" t="s">
        <v>584</v>
      </c>
      <c r="G629" s="183"/>
      <c r="H629" s="183"/>
      <c r="I629" s="183"/>
      <c r="J629" s="184" t="s">
        <v>354</v>
      </c>
      <c r="K629" s="191" t="s">
        <v>593</v>
      </c>
    </row>
    <row r="630" spans="2:12" x14ac:dyDescent="0.35">
      <c r="C630" s="338"/>
      <c r="D630" s="324"/>
      <c r="E630" s="324"/>
      <c r="F630"/>
      <c r="K630" s="174" t="str">
        <f>K622</f>
        <v>Notes on Lifetime</v>
      </c>
    </row>
    <row r="631" spans="2:12" x14ac:dyDescent="0.35">
      <c r="B631" s="382" t="s">
        <v>356</v>
      </c>
      <c r="C631" s="347" t="s">
        <v>357</v>
      </c>
      <c r="D631" s="315">
        <v>50</v>
      </c>
      <c r="E631" s="315"/>
      <c r="F631" s="346" t="s">
        <v>358</v>
      </c>
      <c r="G631" s="176"/>
      <c r="H631" s="176"/>
      <c r="I631" s="176"/>
      <c r="J631" s="177" t="s">
        <v>622</v>
      </c>
      <c r="K631" s="187"/>
    </row>
    <row r="632" spans="2:12" x14ac:dyDescent="0.35">
      <c r="B632" s="383"/>
      <c r="C632" s="348" t="s">
        <v>359</v>
      </c>
      <c r="D632" s="318">
        <v>18</v>
      </c>
      <c r="E632" s="318"/>
      <c r="F632" s="316" t="s">
        <v>584</v>
      </c>
      <c r="J632" s="180" t="s">
        <v>235</v>
      </c>
      <c r="K632" s="189" t="s">
        <v>596</v>
      </c>
    </row>
    <row r="633" spans="2:12" x14ac:dyDescent="0.35">
      <c r="B633" s="383"/>
      <c r="C633" s="349" t="s">
        <v>473</v>
      </c>
      <c r="D633" s="318">
        <v>22</v>
      </c>
      <c r="E633" s="318"/>
      <c r="F633" s="316" t="s">
        <v>584</v>
      </c>
      <c r="J633" s="180" t="s">
        <v>235</v>
      </c>
      <c r="K633" s="189" t="s">
        <v>596</v>
      </c>
    </row>
    <row r="634" spans="2:12" x14ac:dyDescent="0.35">
      <c r="B634" s="383"/>
      <c r="C634" s="348" t="s">
        <v>360</v>
      </c>
      <c r="D634" s="318">
        <v>20</v>
      </c>
      <c r="E634" s="318"/>
      <c r="F634" s="316" t="s">
        <v>584</v>
      </c>
      <c r="J634" s="180" t="s">
        <v>235</v>
      </c>
      <c r="K634" s="189"/>
    </row>
    <row r="635" spans="2:12" x14ac:dyDescent="0.35">
      <c r="B635" s="383"/>
      <c r="C635" s="348" t="s">
        <v>361</v>
      </c>
      <c r="D635" s="318">
        <v>15</v>
      </c>
      <c r="E635" s="318"/>
      <c r="F635" s="316" t="s">
        <v>584</v>
      </c>
      <c r="J635" s="180" t="s">
        <v>235</v>
      </c>
      <c r="K635" s="189" t="s">
        <v>594</v>
      </c>
    </row>
    <row r="636" spans="2:12" x14ac:dyDescent="0.35">
      <c r="B636" s="383"/>
      <c r="C636" s="348" t="s">
        <v>362</v>
      </c>
      <c r="D636" s="318">
        <v>20</v>
      </c>
      <c r="E636" s="318"/>
      <c r="F636" s="316" t="s">
        <v>584</v>
      </c>
      <c r="J636" s="180" t="s">
        <v>235</v>
      </c>
      <c r="K636" s="189"/>
    </row>
    <row r="637" spans="2:12" x14ac:dyDescent="0.35">
      <c r="B637" s="383"/>
      <c r="C637" s="348" t="s">
        <v>363</v>
      </c>
      <c r="D637" s="318">
        <v>25</v>
      </c>
      <c r="E637" s="318"/>
      <c r="F637" s="316" t="s">
        <v>584</v>
      </c>
      <c r="J637" s="180" t="s">
        <v>622</v>
      </c>
      <c r="K637" s="189"/>
      <c r="L637" s="193"/>
    </row>
    <row r="638" spans="2:12" x14ac:dyDescent="0.35">
      <c r="B638" s="383"/>
      <c r="C638" s="348" t="s">
        <v>364</v>
      </c>
      <c r="D638" s="318">
        <v>15</v>
      </c>
      <c r="E638" s="318"/>
      <c r="F638" s="316" t="s">
        <v>584</v>
      </c>
      <c r="J638" s="180" t="s">
        <v>623</v>
      </c>
      <c r="K638" s="189" t="s">
        <v>597</v>
      </c>
      <c r="L638" s="193"/>
    </row>
    <row r="639" spans="2:12" x14ac:dyDescent="0.35">
      <c r="B639" s="385"/>
      <c r="C639" s="350" t="s">
        <v>365</v>
      </c>
      <c r="D639" s="322">
        <v>15</v>
      </c>
      <c r="E639" s="322"/>
      <c r="F639" s="323" t="s">
        <v>584</v>
      </c>
      <c r="G639" s="183"/>
      <c r="H639" s="183"/>
      <c r="I639" s="183"/>
      <c r="J639" s="184" t="s">
        <v>622</v>
      </c>
      <c r="K639" s="191"/>
      <c r="L639" s="193"/>
    </row>
    <row r="640" spans="2:12" x14ac:dyDescent="0.35">
      <c r="C640"/>
      <c r="F640"/>
    </row>
    <row r="641" spans="1:12" x14ac:dyDescent="0.35">
      <c r="C641"/>
      <c r="F641"/>
    </row>
    <row r="642" spans="1:12" x14ac:dyDescent="0.35">
      <c r="A642" s="143"/>
      <c r="B642" s="144"/>
      <c r="C642" s="351"/>
      <c r="D642" s="351"/>
      <c r="E642" s="351"/>
      <c r="F642" s="351"/>
      <c r="G642" s="145"/>
      <c r="H642" s="145"/>
      <c r="I642" s="145"/>
      <c r="J642" s="145"/>
      <c r="K642" s="106"/>
      <c r="L642" s="106"/>
    </row>
    <row r="643" spans="1:12" ht="15" thickBot="1" x14ac:dyDescent="0.4">
      <c r="A643" s="172" t="s">
        <v>619</v>
      </c>
      <c r="B643" s="194"/>
      <c r="C643" s="194"/>
      <c r="D643" s="194"/>
      <c r="E643" s="194"/>
      <c r="F643" s="194"/>
      <c r="G643" s="16"/>
      <c r="H643" s="16"/>
      <c r="I643" s="16"/>
      <c r="J643" s="17"/>
      <c r="K643" s="173"/>
    </row>
    <row r="644" spans="1:12" ht="15" thickBot="1" x14ac:dyDescent="0.4">
      <c r="A644" s="195" t="s">
        <v>366</v>
      </c>
      <c r="B644" s="274" t="s">
        <v>8</v>
      </c>
      <c r="C644" s="274" t="s">
        <v>620</v>
      </c>
      <c r="D644" s="252" t="s">
        <v>367</v>
      </c>
      <c r="E644" s="282"/>
      <c r="F644" s="283"/>
      <c r="G644" s="275" t="s">
        <v>368</v>
      </c>
    </row>
    <row r="645" spans="1:12" x14ac:dyDescent="0.35">
      <c r="A645" s="185" t="s">
        <v>267</v>
      </c>
      <c r="B645" s="371" t="str">
        <f>'Asset list DH companies'!B11</f>
        <v>II.a.1.1</v>
      </c>
      <c r="C645" s="253" t="str">
        <f>'Asset list DH companies'!C11</f>
        <v>Transmission pipes</v>
      </c>
      <c r="D645" s="251" t="str">
        <f>B11</f>
        <v>Average weighted lifetime Transport Pipelines</v>
      </c>
      <c r="E645" s="251"/>
      <c r="F645" s="284"/>
      <c r="G645" s="276">
        <f>C11</f>
        <v>45</v>
      </c>
    </row>
    <row r="646" spans="1:12" x14ac:dyDescent="0.35">
      <c r="A646" s="196" t="s">
        <v>265</v>
      </c>
      <c r="B646" s="372" t="str">
        <f>'Asset list DH companies'!B12</f>
        <v>II.a.1.2</v>
      </c>
      <c r="C646" s="254" t="str">
        <f>'Asset list DH companies'!C12</f>
        <v>Primary distribution pipes</v>
      </c>
      <c r="D646" s="249" t="str">
        <f>B15</f>
        <v>Average weighted lifetime Primary Distribution Network</v>
      </c>
      <c r="E646" s="285"/>
      <c r="F646" s="286"/>
      <c r="G646" s="277">
        <f>C15</f>
        <v>45</v>
      </c>
    </row>
    <row r="647" spans="1:12" x14ac:dyDescent="0.35">
      <c r="B647" s="372" t="str">
        <f>'Asset list DH companies'!B13</f>
        <v>II.a.1.3</v>
      </c>
      <c r="C647" s="254" t="str">
        <f>'Asset list DH companies'!C13</f>
        <v>Secondary distribution pipes</v>
      </c>
      <c r="D647" s="249" t="str">
        <f>B19</f>
        <v>Average weighted lifetime Secondary Distribution Network</v>
      </c>
      <c r="E647" s="285"/>
      <c r="F647" s="286"/>
      <c r="G647" s="277">
        <f>C19</f>
        <v>45</v>
      </c>
    </row>
    <row r="648" spans="1:12" x14ac:dyDescent="0.35">
      <c r="B648" s="372" t="str">
        <f>'Asset list DH companies'!B14</f>
        <v>II.a.1.4</v>
      </c>
      <c r="C648" s="254" t="str">
        <f>'Asset list DH companies'!C14</f>
        <v>Service connections / house connections</v>
      </c>
      <c r="D648" s="249" t="str">
        <f>B23</f>
        <v>Average weighted lifetime Branch Pipe for Consumer</v>
      </c>
      <c r="E648" s="285"/>
      <c r="F648" s="286"/>
      <c r="G648" s="277">
        <f>C23</f>
        <v>35</v>
      </c>
    </row>
    <row r="649" spans="1:12" x14ac:dyDescent="0.35">
      <c r="B649" s="372" t="str">
        <f>'Asset list DH companies'!B17</f>
        <v>II.a.2.1</v>
      </c>
      <c r="C649" s="254" t="str">
        <f>'Asset list DH companies'!C17</f>
        <v>Area-level heat transfer station / substation</v>
      </c>
      <c r="D649" s="249" t="str">
        <f>B41</f>
        <v>Average weighted lifetime Heat Transfer Station</v>
      </c>
      <c r="E649" s="285"/>
      <c r="F649" s="286"/>
      <c r="G649" s="277">
        <f>C41</f>
        <v>26.25</v>
      </c>
    </row>
    <row r="650" spans="1:12" x14ac:dyDescent="0.35">
      <c r="B650" s="372" t="str">
        <f>'Asset list DH companies'!B19</f>
        <v>II.a.3.1</v>
      </c>
      <c r="C650" s="254" t="str">
        <f>'Asset list DH companies'!C19</f>
        <v>Main network circulation pumping station</v>
      </c>
      <c r="D650" s="249" t="str">
        <f>B59</f>
        <v>Average weighted lifetime Pump Station</v>
      </c>
      <c r="E650" s="285"/>
      <c r="F650" s="286"/>
      <c r="G650" s="277">
        <f>C59</f>
        <v>25</v>
      </c>
    </row>
    <row r="651" spans="1:12" x14ac:dyDescent="0.35">
      <c r="B651" s="372" t="str">
        <f>'Asset list DH companies'!B29</f>
        <v>II.a.6.2</v>
      </c>
      <c r="C651" s="254" t="str">
        <f>'Asset list DH companies'!C29</f>
        <v>Operations and Administration Building</v>
      </c>
      <c r="D651" s="249" t="str">
        <f>B84</f>
        <v>Average weighted lifetime Main Plant - Common Systems</v>
      </c>
      <c r="E651" s="285"/>
      <c r="F651" s="286"/>
      <c r="G651" s="277">
        <f>C84</f>
        <v>36.363636363636367</v>
      </c>
    </row>
    <row r="652" spans="1:12" x14ac:dyDescent="0.35">
      <c r="B652" s="372" t="str">
        <f>'Asset list DH companies'!B43</f>
        <v>II.b.3.1a</v>
      </c>
      <c r="C652" s="254" t="str">
        <f>'Asset list DH companies'!C43</f>
        <v>A/W HP - commercial type (&lt;=5 MW, factory unit)</v>
      </c>
      <c r="D652" s="249" t="str">
        <f>B106</f>
        <v>Average weighted lifetime Heat Production Unit 1: Air Source Heat Pump (Commercial Type HP)</v>
      </c>
      <c r="E652" s="285"/>
      <c r="F652" s="286"/>
      <c r="G652" s="277">
        <f>C106</f>
        <v>20.434782608695652</v>
      </c>
    </row>
    <row r="653" spans="1:12" x14ac:dyDescent="0.35">
      <c r="B653" s="372" t="str">
        <f>'Asset list DH companies'!B44</f>
        <v>II.b.3.1b</v>
      </c>
      <c r="C653" s="254" t="str">
        <f>'Asset list DH companies'!C44</f>
        <v>A/W HP - industrial type (&gt;5 MW)</v>
      </c>
      <c r="D653" s="249" t="str">
        <f>B128</f>
        <v>Average weighted lifetime Heat Production Unit 2: Air Source Heat Pump (Industrial Type HP)</v>
      </c>
      <c r="E653" s="285"/>
      <c r="F653" s="286"/>
      <c r="G653" s="277">
        <f>C128</f>
        <v>21.304347826086957</v>
      </c>
    </row>
    <row r="654" spans="1:12" x14ac:dyDescent="0.35">
      <c r="B654" s="372" t="str">
        <f>'Asset list DH companies'!B46</f>
        <v>II.b.3.2a</v>
      </c>
      <c r="C654" s="254" t="str">
        <f>'Asset list DH companies'!C46</f>
        <v>W/W HP - commercial type</v>
      </c>
      <c r="D654" s="249" t="str">
        <f>B150</f>
        <v>Average weighted lifetime Heat Production Unit 3: Water/Water Heat Pump (Commercial Type HP)</v>
      </c>
      <c r="E654" s="285"/>
      <c r="F654" s="286"/>
      <c r="G654" s="277">
        <f>C150</f>
        <v>23.793103448275861</v>
      </c>
    </row>
    <row r="655" spans="1:12" x14ac:dyDescent="0.35">
      <c r="B655" s="372" t="str">
        <f>'Asset list DH companies'!B47</f>
        <v>II.b.3.2b</v>
      </c>
      <c r="C655" s="254" t="str">
        <f>'Asset list DH companies'!C47</f>
        <v>W/W HP - industrial type</v>
      </c>
      <c r="D655" s="249" t="str">
        <f>B172</f>
        <v>Average weighted lifetime Heat Production Unit 4: Water/Water Heat Pump (Industrial Type HP)</v>
      </c>
      <c r="E655" s="285"/>
      <c r="F655" s="286"/>
      <c r="G655" s="277">
        <f>C172</f>
        <v>24.482758620689655</v>
      </c>
    </row>
    <row r="656" spans="1:12" x14ac:dyDescent="0.35">
      <c r="B656" s="372" t="str">
        <f>'Asset list DH companies'!B54</f>
        <v>II.b.5.2</v>
      </c>
      <c r="C656" s="254" t="str">
        <f>'Asset list DH companies'!C54</f>
        <v>Waste heat recovery installation</v>
      </c>
      <c r="D656" s="249" t="str">
        <f>B194</f>
        <v>Average weighted lifetime Heat Production Unit 5: Waste Heat - Indirect Utilization</v>
      </c>
      <c r="E656" s="285"/>
      <c r="F656" s="286"/>
      <c r="G656" s="277">
        <f>C194</f>
        <v>23.80952380952381</v>
      </c>
    </row>
    <row r="657" spans="2:7" x14ac:dyDescent="0.35">
      <c r="B657" s="372" t="str">
        <f>'Asset list DH companies'!B54</f>
        <v>II.b.5.2</v>
      </c>
      <c r="C657" s="254" t="str">
        <f>'Asset list DH companies'!C54</f>
        <v>Waste heat recovery installation</v>
      </c>
      <c r="D657" s="249" t="str">
        <f>B216</f>
        <v>Average weighted lifetime Heat Production Unit 6: Waste Heat - Direct Utilization</v>
      </c>
      <c r="E657" s="285"/>
      <c r="F657" s="286"/>
      <c r="G657" s="277">
        <f>C216</f>
        <v>23.80952380952381</v>
      </c>
    </row>
    <row r="658" spans="2:7" x14ac:dyDescent="0.35">
      <c r="B658" s="372" t="str">
        <f>'Asset list DH companies'!B53</f>
        <v>II.b.5.1</v>
      </c>
      <c r="C658" s="254" t="str">
        <f>'Asset list DH companies'!C53</f>
        <v>Solar district heating - collector field</v>
      </c>
      <c r="D658" s="249" t="str">
        <f>B238</f>
        <v>Average weighted lifetime Heat Production Unit 7: Solar Heating Panels</v>
      </c>
      <c r="E658" s="285"/>
      <c r="F658" s="286"/>
      <c r="G658" s="277">
        <f>C238</f>
        <v>25.384615384615383</v>
      </c>
    </row>
    <row r="659" spans="2:7" x14ac:dyDescent="0.35">
      <c r="B659" s="372" t="str">
        <f>'Asset list DH companies'!B55</f>
        <v>II.b.5.3</v>
      </c>
      <c r="C659" s="254" t="str">
        <f>'Asset list DH companies'!C55</f>
        <v>TEO broninstallatie (Thermische Energie uit Oppervlaktewater)</v>
      </c>
      <c r="D659" s="249" t="str">
        <f>B260</f>
        <v>Average weighted lifetime Heat Production Unit 8: TEO - Surface Water Heat Source</v>
      </c>
      <c r="E659" s="285"/>
      <c r="F659" s="286"/>
      <c r="G659" s="277">
        <f>C260</f>
        <v>26.071428571428573</v>
      </c>
    </row>
    <row r="660" spans="2:7" ht="29" x14ac:dyDescent="0.35">
      <c r="B660" s="372" t="str">
        <f>'Asset list DH companies'!B56</f>
        <v>II.b.5.4</v>
      </c>
      <c r="C660" s="254" t="str">
        <f>'Asset list DH companies'!C56</f>
        <v>TEA broninstallatie / rioolwarmtewisselaar (Thermische Energie uit Afvalwater)</v>
      </c>
      <c r="D660" s="249" t="str">
        <f>B282</f>
        <v>Average weighted lifetime Heat Production Unit 9: TAO - Rinsed Sewage Water Heat Source</v>
      </c>
      <c r="E660" s="285"/>
      <c r="F660" s="286"/>
      <c r="G660" s="277">
        <f>C282</f>
        <v>26.25</v>
      </c>
    </row>
    <row r="661" spans="2:7" x14ac:dyDescent="0.35">
      <c r="B661" s="372" t="str">
        <f>'Asset list DH companies'!B38</f>
        <v>II.b.2.2</v>
      </c>
      <c r="C661" s="254" t="str">
        <f>'Asset list DH companies'!C38</f>
        <v>Gas turbine Combined Cycle</v>
      </c>
      <c r="D661" s="249" t="str">
        <f>B304</f>
        <v>Average weighted lifetime Heat Production Unit 10: Gas Turbine Combined Cycle</v>
      </c>
      <c r="E661" s="285"/>
      <c r="F661" s="286"/>
      <c r="G661" s="277">
        <f>C304</f>
        <v>26.060606060606062</v>
      </c>
    </row>
    <row r="662" spans="2:7" x14ac:dyDescent="0.35">
      <c r="B662" s="372" t="str">
        <f>'Asset list DH companies'!B37</f>
        <v>II.b.2.1</v>
      </c>
      <c r="C662" s="254" t="str">
        <f>'Asset list DH companies'!C37</f>
        <v>Gas engine CHP</v>
      </c>
      <c r="D662" s="249" t="str">
        <f>B326</f>
        <v>Average weighted lifetime Heat Production Unit 11: Gas Engine</v>
      </c>
      <c r="E662" s="285"/>
      <c r="F662" s="286"/>
      <c r="G662" s="277">
        <f>C326</f>
        <v>25.483870967741936</v>
      </c>
    </row>
    <row r="663" spans="2:7" x14ac:dyDescent="0.35">
      <c r="B663" s="372" t="str">
        <f>'Asset list DH companies'!B34</f>
        <v>II.b.1.2</v>
      </c>
      <c r="C663" s="254" t="str">
        <f>'Asset list DH companies'!C34</f>
        <v>Electric boiler - peak / backup</v>
      </c>
      <c r="D663" s="249" t="str">
        <f>B348</f>
        <v>Average weighted lifetime Heat Production Unit 12: Electrical Boiler</v>
      </c>
      <c r="E663" s="285"/>
      <c r="F663" s="286"/>
      <c r="G663" s="277">
        <f>C348</f>
        <v>23.333333333333332</v>
      </c>
    </row>
    <row r="664" spans="2:7" x14ac:dyDescent="0.35">
      <c r="B664" s="372" t="str">
        <f>'Asset list DH companies'!B35</f>
        <v>II.b.1.3</v>
      </c>
      <c r="C664" s="254" t="str">
        <f>'Asset list DH companies'!C35</f>
        <v>Wood chip boiler - standalone production unit</v>
      </c>
      <c r="D664" s="249" t="str">
        <f>B370</f>
        <v>Average weighted lifetime Heat Production Unit 13: Wood Chip Boiler</v>
      </c>
      <c r="E664" s="285"/>
      <c r="F664" s="286"/>
      <c r="G664" s="277">
        <f>C370</f>
        <v>25.161290322580644</v>
      </c>
    </row>
    <row r="665" spans="2:7" x14ac:dyDescent="0.35">
      <c r="B665" s="372" t="str">
        <f>'Asset list DH companies'!B40</f>
        <v>II.b.2.4</v>
      </c>
      <c r="C665" s="254" t="str">
        <f>'Asset list DH companies'!C40</f>
        <v>Biomass CHP (wood chips / pellets / straw)</v>
      </c>
      <c r="D665" s="249" t="str">
        <f>B392</f>
        <v>Average weighted lifetime Heat Production Unit 14: Wood Chip CHP (ORC)</v>
      </c>
      <c r="E665" s="285"/>
      <c r="F665" s="286"/>
      <c r="G665" s="277">
        <f>C392</f>
        <v>25.714285714285715</v>
      </c>
    </row>
    <row r="666" spans="2:7" x14ac:dyDescent="0.35">
      <c r="B666" s="372" t="str">
        <f>'Asset list DH companies'!B35</f>
        <v>II.b.1.3</v>
      </c>
      <c r="C666" s="254" t="str">
        <f>'Asset list DH companies'!C35</f>
        <v>Wood chip boiler - standalone production unit</v>
      </c>
      <c r="D666" s="249" t="str">
        <f>B414</f>
        <v>Average weighted lifetime Heat Production Unit 15: Wood Pellet Boiler</v>
      </c>
      <c r="E666" s="285"/>
      <c r="F666" s="286"/>
      <c r="G666" s="277">
        <f>C414</f>
        <v>25.185185185185187</v>
      </c>
    </row>
    <row r="667" spans="2:7" x14ac:dyDescent="0.35">
      <c r="B667" s="372" t="str">
        <f>'Asset list DH companies'!B39</f>
        <v>II.b.2.3</v>
      </c>
      <c r="C667" s="254" t="str">
        <f>'Asset list DH companies'!C39</f>
        <v>Waste-to-Energy (WtE) CHP</v>
      </c>
      <c r="D667" s="249" t="str">
        <f>B436</f>
        <v>Average weighted lifetime Heat Production Unit 16: Waste Incineration CHP</v>
      </c>
      <c r="E667" s="285"/>
      <c r="F667" s="286"/>
      <c r="G667" s="277">
        <f>C436</f>
        <v>25.675675675675677</v>
      </c>
    </row>
    <row r="668" spans="2:7" x14ac:dyDescent="0.35">
      <c r="B668" s="372" t="str">
        <f>'Asset list DH companies'!B58</f>
        <v>II.b.6.1</v>
      </c>
      <c r="C668" s="254" t="str">
        <f>'Asset list DH companies'!C58</f>
        <v>Large-scale hot water storage tank</v>
      </c>
      <c r="D668" s="249" t="str">
        <f>B459</f>
        <v>Average weighted lifetime Heat Storage Unit 1: Storage Tank</v>
      </c>
      <c r="E668" s="285"/>
      <c r="F668" s="286"/>
      <c r="G668" s="277">
        <f>C459</f>
        <v>27</v>
      </c>
    </row>
    <row r="669" spans="2:7" x14ac:dyDescent="0.35">
      <c r="B669" s="372" t="str">
        <f>'Asset list DH companies'!B59</f>
        <v>II.b.6.2</v>
      </c>
      <c r="C669" s="254" t="str">
        <f>'Asset list DH companies'!C59</f>
        <v>Pit Thermal Energy Storage (PTES) - short-mid-term or seasonal</v>
      </c>
      <c r="D669" s="249" t="str">
        <f>B481</f>
        <v>Average weighted lifetime Heat Storage Unit 2: Pit Thermal Energy Storage</v>
      </c>
      <c r="E669" s="285"/>
      <c r="F669" s="286"/>
      <c r="G669" s="277">
        <f>C481</f>
        <v>25.833333333333332</v>
      </c>
    </row>
    <row r="670" spans="2:7" x14ac:dyDescent="0.35">
      <c r="B670" s="372" t="str">
        <f>'Asset list DH companies'!B60</f>
        <v>II.b.6.3</v>
      </c>
      <c r="C670" s="254" t="str">
        <f>'Asset list DH companies'!C60</f>
        <v>ATES / WKO - Aquifer Thermal Energy Storage</v>
      </c>
      <c r="D670" s="249" t="str">
        <f>B503</f>
        <v>Average weighted lifetime Heat Storage Unit 3: Aquifer Thermal Energy Storage (ATES)</v>
      </c>
      <c r="E670" s="285"/>
      <c r="F670" s="286"/>
      <c r="G670" s="277">
        <f>C503</f>
        <v>28.333333333333332</v>
      </c>
    </row>
    <row r="671" spans="2:7" x14ac:dyDescent="0.35">
      <c r="B671" s="372" t="str">
        <f>'Asset list DH companies'!B67</f>
        <v>II.c.1.1</v>
      </c>
      <c r="C671" s="254" t="str">
        <f>'Asset list DH companies'!C67</f>
        <v>HIU - single-family house (individuele afleverset, company-owned)</v>
      </c>
      <c r="D671" s="249" t="str">
        <f>B527</f>
        <v>Average weighted lifetime End User Installations – Single Family House</v>
      </c>
      <c r="E671" s="285"/>
      <c r="F671" s="286"/>
      <c r="G671" s="277">
        <f>C527</f>
        <v>18.833333333333332</v>
      </c>
    </row>
    <row r="672" spans="2:7" ht="16.5" customHeight="1" thickBot="1" x14ac:dyDescent="0.4">
      <c r="B672" s="373" t="str">
        <f>'Asset list DH companies'!B68</f>
        <v>II.c.1.2</v>
      </c>
      <c r="C672" s="255" t="str">
        <f>'Asset list DH companies'!C68</f>
        <v>HIU - multi-storey / commercial (individuele afleverset, company-owned)</v>
      </c>
      <c r="D672" s="250" t="str">
        <f>B549</f>
        <v>Average weighted lifetime End User Installations – Multi-Storey House</v>
      </c>
      <c r="E672" s="287"/>
      <c r="F672" s="288"/>
      <c r="G672" s="278">
        <f>C549</f>
        <v>19.5</v>
      </c>
    </row>
  </sheetData>
  <sheetProtection sheet="1" formatCells="0" formatColumns="0" formatRows="0" insertColumns="0" insertRows="0" insertHyperlinks="0" deleteColumns="0" deleteRows="0" sort="0" autoFilter="0" pivotTables="0"/>
  <mergeCells count="9">
    <mergeCell ref="A1:J1"/>
    <mergeCell ref="B623:B629"/>
    <mergeCell ref="B631:B639"/>
    <mergeCell ref="A2:J2"/>
    <mergeCell ref="B554:B559"/>
    <mergeCell ref="B561:B564"/>
    <mergeCell ref="B566:B575"/>
    <mergeCell ref="B577:B578"/>
    <mergeCell ref="B580:B621"/>
  </mergeCells>
  <conditionalFormatting sqref="H9:H548">
    <cfRule type="expression" dxfId="28" priority="49">
      <formula>AND(ISNUMBER(H9),NOT(_xlfn.ISFORMULA(H9)))</formula>
    </cfRule>
  </conditionalFormatting>
  <conditionalFormatting sqref="I11">
    <cfRule type="expression" dxfId="27" priority="25">
      <formula>ABS(I11-1)&gt;0.0001</formula>
    </cfRule>
  </conditionalFormatting>
  <conditionalFormatting sqref="I15">
    <cfRule type="expression" dxfId="26" priority="26">
      <formula>ABS(I15-1)&gt;0.0001</formula>
    </cfRule>
  </conditionalFormatting>
  <conditionalFormatting sqref="I19">
    <cfRule type="expression" dxfId="25" priority="27">
      <formula>ABS(I19-1)&gt;0.0001</formula>
    </cfRule>
  </conditionalFormatting>
  <conditionalFormatting sqref="I23">
    <cfRule type="expression" dxfId="24" priority="28">
      <formula>ABS(I23-1)&gt;0.0001</formula>
    </cfRule>
  </conditionalFormatting>
  <conditionalFormatting sqref="I41">
    <cfRule type="expression" dxfId="23" priority="29">
      <formula>ABS(I41-1)&gt;0.0001</formula>
    </cfRule>
  </conditionalFormatting>
  <conditionalFormatting sqref="I59">
    <cfRule type="expression" dxfId="22" priority="30">
      <formula>ABS(I59-1)&gt;0.0001</formula>
    </cfRule>
  </conditionalFormatting>
  <conditionalFormatting sqref="I84">
    <cfRule type="expression" dxfId="21" priority="31">
      <formula>ABS(I84-1)&gt;0.0001</formula>
    </cfRule>
  </conditionalFormatting>
  <conditionalFormatting sqref="I106">
    <cfRule type="expression" dxfId="20" priority="16">
      <formula>ABS(I106-1)&gt;0.0001</formula>
    </cfRule>
  </conditionalFormatting>
  <conditionalFormatting sqref="I128">
    <cfRule type="expression" dxfId="19" priority="15">
      <formula>ABS(I128-1)&gt;0.0001</formula>
    </cfRule>
  </conditionalFormatting>
  <conditionalFormatting sqref="I150">
    <cfRule type="expression" dxfId="18" priority="14">
      <formula>ABS(I150-1)&gt;0.0001</formula>
    </cfRule>
  </conditionalFormatting>
  <conditionalFormatting sqref="I172">
    <cfRule type="expression" dxfId="17" priority="13">
      <formula>ABS(I172-1)&gt;0.0001</formula>
    </cfRule>
  </conditionalFormatting>
  <conditionalFormatting sqref="I194">
    <cfRule type="expression" dxfId="16" priority="12">
      <formula>ABS(I194-1)&gt;0.0001</formula>
    </cfRule>
  </conditionalFormatting>
  <conditionalFormatting sqref="I216">
    <cfRule type="expression" dxfId="15" priority="11">
      <formula>ABS(I216-1)&gt;0.0001</formula>
    </cfRule>
  </conditionalFormatting>
  <conditionalFormatting sqref="I238">
    <cfRule type="expression" dxfId="14" priority="10">
      <formula>ABS(I238-1)&gt;0.0001</formula>
    </cfRule>
  </conditionalFormatting>
  <conditionalFormatting sqref="I260">
    <cfRule type="expression" dxfId="13" priority="9">
      <formula>ABS(I260-1)&gt;0.0001</formula>
    </cfRule>
  </conditionalFormatting>
  <conditionalFormatting sqref="I282">
    <cfRule type="expression" dxfId="12" priority="8">
      <formula>ABS(I282-1)&gt;0.0001</formula>
    </cfRule>
  </conditionalFormatting>
  <conditionalFormatting sqref="I304">
    <cfRule type="expression" dxfId="11" priority="7">
      <formula>ABS(I304-1)&gt;0.0001</formula>
    </cfRule>
  </conditionalFormatting>
  <conditionalFormatting sqref="I326">
    <cfRule type="expression" dxfId="10" priority="6">
      <formula>ABS(I326-1)&gt;0.0001</formula>
    </cfRule>
  </conditionalFormatting>
  <conditionalFormatting sqref="I348">
    <cfRule type="expression" dxfId="9" priority="5">
      <formula>ABS(I348-1)&gt;0.0001</formula>
    </cfRule>
  </conditionalFormatting>
  <conditionalFormatting sqref="I370">
    <cfRule type="expression" dxfId="8" priority="4">
      <formula>ABS(I370-1)&gt;0.0001</formula>
    </cfRule>
  </conditionalFormatting>
  <conditionalFormatting sqref="I392">
    <cfRule type="expression" dxfId="7" priority="3">
      <formula>ABS(I392-1)&gt;0.0001</formula>
    </cfRule>
  </conditionalFormatting>
  <conditionalFormatting sqref="I414">
    <cfRule type="expression" dxfId="6" priority="2">
      <formula>ABS(I414-1)&gt;0.0001</formula>
    </cfRule>
  </conditionalFormatting>
  <conditionalFormatting sqref="I436">
    <cfRule type="expression" dxfId="5" priority="1">
      <formula>ABS(I436-1)&gt;0.0001</formula>
    </cfRule>
  </conditionalFormatting>
  <conditionalFormatting sqref="I459">
    <cfRule type="expression" dxfId="4" priority="45">
      <formula>ABS(I459-1)&gt;0.0001</formula>
    </cfRule>
  </conditionalFormatting>
  <conditionalFormatting sqref="I481">
    <cfRule type="expression" dxfId="3" priority="46">
      <formula>ABS(I481-1)&gt;0.0001</formula>
    </cfRule>
  </conditionalFormatting>
  <conditionalFormatting sqref="I503">
    <cfRule type="expression" dxfId="2" priority="47">
      <formula>ABS(I503-1)&gt;0.0001</formula>
    </cfRule>
  </conditionalFormatting>
  <conditionalFormatting sqref="I527">
    <cfRule type="expression" dxfId="1" priority="48">
      <formula>ABS(I527-1)&gt;0.0001</formula>
    </cfRule>
  </conditionalFormatting>
  <conditionalFormatting sqref="I549">
    <cfRule type="expression" dxfId="0" priority="18">
      <formula>ABS(I549-1)&gt;0.0001</formula>
    </cfRule>
  </conditionalFormatting>
  <dataValidations count="5">
    <dataValidation type="list" allowBlank="1" showInputMessage="1" showErrorMessage="1" sqref="B508:B516 B548 B530:B538 B526" xr:uid="{F7D6A09A-C0ED-457B-BC87-3AD5597AAF18}">
      <formula1>$C$631:$C$639</formula1>
    </dataValidation>
    <dataValidation type="list" allowBlank="1" showInputMessage="1" showErrorMessage="1" sqref="C10 C22 C14 C12 C18" xr:uid="{25955D55-E4BA-4365-A589-7200CCB49593}">
      <formula1>$C$554:$C$559</formula1>
    </dataValidation>
    <dataValidation type="list" allowBlank="1" showInputMessage="1" showErrorMessage="1" sqref="C530:C548 C373:C391 C131:C149 C504 C484:C502 C482 C395:C413 C438 C26:C40 C65:C83 C44:C58 C508:C526 C109:C127 C153:C171 C175:C193 C197:C215 C219:C237 C241:C259 C263:C281 C285:C303 C307:C325 C329:C347 C351:C369 C460 C440:C458 C462:C480 C87:C105 C417:C435" xr:uid="{943F07CF-0B00-4BF0-BBB1-A8FCE0FAC5DA}">
      <formula1>$A$645:$A$646</formula1>
    </dataValidation>
    <dataValidation type="list" allowBlank="1" showInputMessage="1" showErrorMessage="1" sqref="C42 C60:C62" xr:uid="{D7E95250-084D-43AD-9A4C-6679310B82DE}">
      <formula1>#REF!</formula1>
    </dataValidation>
    <dataValidation type="list" allowBlank="1" showInputMessage="1" showErrorMessage="1" sqref="B351:B369 B417:B435 B87:B105 B44:B58 B462:B480 B440:B458 B373:B391 B131:B149 B329:B347 B307:B325 B285:B303 B263:B281 B241:B259 B219:B237 B197:B215 B175:B193 B153:B171 B109:B127 B65:B83 B26:B40 B517:B525 B484:B502 B539:B547 B395:B413" xr:uid="{74EA5DF3-EBF4-420A-A059-503D4BC7A95B}">
      <formula1>$C$554:$C$639</formula1>
    </dataValidation>
  </dataValidations>
  <pageMargins left="0.7" right="0.7" top="0.75" bottom="0.75" header="0.3" footer="0.3"/>
  <pageSetup paperSize="9" orientation="portrait" r:id="rId1"/>
  <ignoredErrors>
    <ignoredError sqref="A1:XFD1 B19:XFD21 B18:E18 G18:XFD18 A26:XFD34 B22:E22 G22:XFD22 B15:XFD17 B14:E14 G14:XFD14 B13:E13 G13:XFD13 A3:XFD10 B2:XFD2 A666:A670 A665 H665:XFD665 B23:XFD25 B11:XFD12 A44:XFD521 B35:XFD40 A673:XFD1048576 A671 H671:XFD671 A653:A664 A652 H652:XFD652 A651 H651:XFD651 B42:XFD43 B41 D41:XFD41 A553:XFD622 C552:XFD552 A645:A650 B643:XFD643 A644 H644:XFD644 A523:XFD551 A522:E522 G522:XFD522 A632:XFD636 A631:I631 K631:XFD631 A640:XFD642 A637:I637 K637:XFD637 A638:I638 K638:XFD638 A639:I639 K639:XFD639 A624:XFD630 A623:I623 K623:XFD623 H666:XFD670 A672 H672:XFD672 H653:XFD664 H645:XFD650"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1"/>
  <sheetViews>
    <sheetView tabSelected="1" workbookViewId="0">
      <pane ySplit="2" topLeftCell="A3" activePane="bottomLeft" state="frozen"/>
      <selection pane="bottomLeft" activeCell="C8" sqref="C8"/>
    </sheetView>
  </sheetViews>
  <sheetFormatPr defaultRowHeight="14.5" x14ac:dyDescent="0.35"/>
  <cols>
    <col min="1" max="1" width="26" customWidth="1"/>
    <col min="2" max="2" width="24" customWidth="1"/>
    <col min="3" max="3" width="52" customWidth="1"/>
    <col min="4" max="4" width="50" customWidth="1"/>
    <col min="5" max="5" width="12" customWidth="1"/>
    <col min="6" max="6" width="15" customWidth="1"/>
  </cols>
  <sheetData>
    <row r="1" spans="1:6" ht="22" customHeight="1" x14ac:dyDescent="0.35">
      <c r="A1" s="403" t="s">
        <v>591</v>
      </c>
      <c r="B1" s="404"/>
      <c r="C1" s="404"/>
      <c r="D1" s="404"/>
      <c r="E1" s="404"/>
      <c r="F1" s="404"/>
    </row>
    <row r="2" spans="1:6" ht="16" customHeight="1" x14ac:dyDescent="0.35">
      <c r="A2" s="1" t="s">
        <v>369</v>
      </c>
      <c r="B2" s="1" t="s">
        <v>370</v>
      </c>
      <c r="C2" s="1" t="s">
        <v>371</v>
      </c>
      <c r="D2" s="1" t="s">
        <v>372</v>
      </c>
      <c r="E2" s="1" t="s">
        <v>373</v>
      </c>
      <c r="F2" s="1" t="s">
        <v>374</v>
      </c>
    </row>
    <row r="3" spans="1:6" ht="14.15" customHeight="1" x14ac:dyDescent="0.35">
      <c r="A3" s="401" t="s">
        <v>375</v>
      </c>
      <c r="B3" s="402"/>
      <c r="C3" s="402"/>
      <c r="D3" s="402"/>
      <c r="E3" s="402"/>
      <c r="F3" s="402"/>
    </row>
    <row r="4" spans="1:6" ht="60" customHeight="1" x14ac:dyDescent="0.35">
      <c r="A4" s="2" t="s">
        <v>376</v>
      </c>
      <c r="B4" s="237" t="s">
        <v>377</v>
      </c>
      <c r="C4" s="3" t="s">
        <v>378</v>
      </c>
      <c r="D4" s="238" t="s">
        <v>379</v>
      </c>
      <c r="E4" s="4" t="s">
        <v>267</v>
      </c>
      <c r="F4" s="239" t="s">
        <v>380</v>
      </c>
    </row>
    <row r="5" spans="1:6" ht="60" customHeight="1" x14ac:dyDescent="0.35">
      <c r="A5" s="5" t="s">
        <v>381</v>
      </c>
      <c r="B5" s="240" t="s">
        <v>382</v>
      </c>
      <c r="C5" s="6" t="s">
        <v>383</v>
      </c>
      <c r="D5" s="241" t="s">
        <v>384</v>
      </c>
      <c r="E5" s="7" t="s">
        <v>385</v>
      </c>
      <c r="F5" s="242" t="s">
        <v>386</v>
      </c>
    </row>
    <row r="6" spans="1:6" ht="60" customHeight="1" x14ac:dyDescent="0.35">
      <c r="A6" s="2" t="s">
        <v>387</v>
      </c>
      <c r="B6" s="237" t="s">
        <v>388</v>
      </c>
      <c r="C6" s="3" t="s">
        <v>389</v>
      </c>
      <c r="D6" s="238" t="s">
        <v>390</v>
      </c>
      <c r="E6" s="8" t="s">
        <v>2</v>
      </c>
      <c r="F6" s="239" t="s">
        <v>391</v>
      </c>
    </row>
    <row r="7" spans="1:6" ht="14.15" customHeight="1" x14ac:dyDescent="0.35">
      <c r="A7" s="401" t="s">
        <v>392</v>
      </c>
      <c r="B7" s="402"/>
      <c r="C7" s="402"/>
      <c r="D7" s="402"/>
      <c r="E7" s="402"/>
      <c r="F7" s="402"/>
    </row>
    <row r="8" spans="1:6" ht="60" customHeight="1" x14ac:dyDescent="0.35">
      <c r="A8" s="2" t="s">
        <v>393</v>
      </c>
      <c r="B8" s="237" t="s">
        <v>394</v>
      </c>
      <c r="C8" s="3" t="s">
        <v>395</v>
      </c>
      <c r="D8" s="238" t="s">
        <v>396</v>
      </c>
      <c r="E8" s="9" t="s">
        <v>397</v>
      </c>
      <c r="F8" s="239" t="s">
        <v>398</v>
      </c>
    </row>
    <row r="9" spans="1:6" ht="60" customHeight="1" x14ac:dyDescent="0.35">
      <c r="A9" s="5" t="s">
        <v>399</v>
      </c>
      <c r="B9" s="240" t="s">
        <v>400</v>
      </c>
      <c r="C9" s="6" t="s">
        <v>401</v>
      </c>
      <c r="D9" s="241" t="s">
        <v>402</v>
      </c>
      <c r="E9" s="9" t="s">
        <v>397</v>
      </c>
      <c r="F9" s="242" t="s">
        <v>403</v>
      </c>
    </row>
    <row r="10" spans="1:6" ht="60" customHeight="1" x14ac:dyDescent="0.35">
      <c r="A10" s="2" t="s">
        <v>404</v>
      </c>
      <c r="B10" s="237" t="s">
        <v>405</v>
      </c>
      <c r="C10" s="3" t="s">
        <v>406</v>
      </c>
      <c r="D10" s="238" t="s">
        <v>407</v>
      </c>
      <c r="E10" s="4" t="s">
        <v>408</v>
      </c>
      <c r="F10" s="239" t="s">
        <v>68</v>
      </c>
    </row>
    <row r="11" spans="1:6" ht="60" customHeight="1" x14ac:dyDescent="0.35">
      <c r="A11" s="5" t="s">
        <v>409</v>
      </c>
      <c r="B11" s="240" t="s">
        <v>410</v>
      </c>
      <c r="C11" s="6" t="s">
        <v>411</v>
      </c>
      <c r="D11" s="241" t="s">
        <v>412</v>
      </c>
      <c r="E11" s="9" t="s">
        <v>397</v>
      </c>
      <c r="F11" s="242" t="s">
        <v>211</v>
      </c>
    </row>
    <row r="12" spans="1:6" ht="60" customHeight="1" x14ac:dyDescent="0.35">
      <c r="A12" s="2" t="s">
        <v>413</v>
      </c>
      <c r="B12" s="237" t="s">
        <v>414</v>
      </c>
      <c r="C12" s="3" t="s">
        <v>415</v>
      </c>
      <c r="D12" s="238" t="s">
        <v>416</v>
      </c>
      <c r="E12" s="10" t="s">
        <v>265</v>
      </c>
      <c r="F12" s="239" t="s">
        <v>391</v>
      </c>
    </row>
    <row r="13" spans="1:6" ht="14.15" customHeight="1" x14ac:dyDescent="0.35">
      <c r="A13" s="401" t="s">
        <v>417</v>
      </c>
      <c r="B13" s="402"/>
      <c r="C13" s="402"/>
      <c r="D13" s="402"/>
      <c r="E13" s="402"/>
      <c r="F13" s="402"/>
    </row>
    <row r="14" spans="1:6" ht="60" customHeight="1" x14ac:dyDescent="0.35">
      <c r="A14" s="2" t="s">
        <v>418</v>
      </c>
      <c r="B14" s="237" t="s">
        <v>419</v>
      </c>
      <c r="C14" s="3" t="s">
        <v>420</v>
      </c>
      <c r="D14" s="238" t="s">
        <v>421</v>
      </c>
      <c r="E14" s="4" t="s">
        <v>267</v>
      </c>
      <c r="F14" s="239" t="s">
        <v>58</v>
      </c>
    </row>
    <row r="15" spans="1:6" ht="60" customHeight="1" x14ac:dyDescent="0.35">
      <c r="A15" s="5" t="s">
        <v>422</v>
      </c>
      <c r="B15" s="240" t="s">
        <v>423</v>
      </c>
      <c r="C15" s="6" t="s">
        <v>424</v>
      </c>
      <c r="D15" s="241" t="s">
        <v>425</v>
      </c>
      <c r="E15" s="4" t="s">
        <v>267</v>
      </c>
      <c r="F15" s="242" t="s">
        <v>426</v>
      </c>
    </row>
    <row r="16" spans="1:6" ht="14.15" customHeight="1" x14ac:dyDescent="0.35">
      <c r="A16" s="401" t="s">
        <v>427</v>
      </c>
      <c r="B16" s="402"/>
      <c r="C16" s="402"/>
      <c r="D16" s="402"/>
      <c r="E16" s="402"/>
      <c r="F16" s="402"/>
    </row>
    <row r="17" spans="1:6" ht="60" customHeight="1" x14ac:dyDescent="0.35">
      <c r="A17" s="5" t="s">
        <v>428</v>
      </c>
      <c r="B17" s="240" t="s">
        <v>360</v>
      </c>
      <c r="C17" s="6" t="s">
        <v>429</v>
      </c>
      <c r="D17" s="241" t="s">
        <v>430</v>
      </c>
      <c r="E17" s="9" t="s">
        <v>397</v>
      </c>
      <c r="F17" s="242" t="s">
        <v>431</v>
      </c>
    </row>
    <row r="18" spans="1:6" ht="14.15" customHeight="1" x14ac:dyDescent="0.35">
      <c r="A18" s="401" t="s">
        <v>432</v>
      </c>
      <c r="B18" s="402"/>
      <c r="C18" s="402"/>
      <c r="D18" s="402"/>
      <c r="E18" s="402"/>
      <c r="F18" s="402"/>
    </row>
    <row r="19" spans="1:6" ht="60" customHeight="1" x14ac:dyDescent="0.35">
      <c r="A19" s="5" t="s">
        <v>433</v>
      </c>
      <c r="B19" s="240" t="s">
        <v>434</v>
      </c>
      <c r="C19" s="6" t="s">
        <v>435</v>
      </c>
      <c r="D19" s="241" t="s">
        <v>436</v>
      </c>
      <c r="E19" s="4" t="s">
        <v>267</v>
      </c>
      <c r="F19" s="242" t="s">
        <v>437</v>
      </c>
    </row>
    <row r="20" spans="1:6" ht="60" customHeight="1" x14ac:dyDescent="0.35">
      <c r="A20" s="2" t="s">
        <v>438</v>
      </c>
      <c r="B20" s="237" t="s">
        <v>439</v>
      </c>
      <c r="C20" s="3" t="s">
        <v>440</v>
      </c>
      <c r="D20" s="238" t="s">
        <v>441</v>
      </c>
      <c r="E20" s="8" t="s">
        <v>2</v>
      </c>
      <c r="F20" s="239" t="s">
        <v>442</v>
      </c>
    </row>
    <row r="21" spans="1:6" ht="60" customHeight="1" x14ac:dyDescent="0.35">
      <c r="A21" s="5" t="s">
        <v>443</v>
      </c>
      <c r="B21" s="240" t="s">
        <v>444</v>
      </c>
      <c r="C21" s="6" t="s">
        <v>445</v>
      </c>
      <c r="D21" s="241" t="s">
        <v>446</v>
      </c>
      <c r="E21" s="8" t="s">
        <v>2</v>
      </c>
      <c r="F21" s="242" t="s">
        <v>447</v>
      </c>
    </row>
  </sheetData>
  <mergeCells count="6">
    <mergeCell ref="A16:F16"/>
    <mergeCell ref="A13:F13"/>
    <mergeCell ref="A1:F1"/>
    <mergeCell ref="A18:F18"/>
    <mergeCell ref="A3:F3"/>
    <mergeCell ref="A7:F7"/>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appe_x0020_nr_x002e_ xmlns="fe121e20-e7f1-46f8-9cf0-3dcc1c9d6a71" xsi:nil="true"/>
    <TaxCatchAll xmlns="3cb11f44-5089-44be-a7dd-4fed73cd74f9" xsi:nil="true"/>
    <Delentreprise xmlns="fe121e20-e7f1-46f8-9cf0-3dcc1c9d6a71" xsi:nil="true"/>
    <Dokumenttype xmlns="fe121e20-e7f1-46f8-9cf0-3dcc1c9d6a71" xsi:nil="true"/>
    <Note xmlns="fe121e20-e7f1-46f8-9cf0-3dcc1c9d6a71" xsi:nil="true"/>
    <_Flow_SignoffStatus xmlns="fe121e20-e7f1-46f8-9cf0-3dcc1c9d6a71" xsi:nil="true"/>
    <Datio xmlns="fe121e20-e7f1-46f8-9cf0-3dcc1c9d6a71" xsi:nil="true"/>
    <lcf76f155ced4ddcb4097134ff3c332f xmlns="fe121e20-e7f1-46f8-9cf0-3dcc1c9d6a71">
      <Terms xmlns="http://schemas.microsoft.com/office/infopath/2007/PartnerControls"/>
    </lcf76f155ced4ddcb4097134ff3c332f>
    <oprettelsesdato xmlns="fe121e20-e7f1-46f8-9cf0-3dcc1c9d6a71" xsi:nil="true"/>
    <By xmlns="fe121e20-e7f1-46f8-9cf0-3dcc1c9d6a71" xsi:nil="true"/>
    <_ApprovalAssignedTo xmlns="fe121e20-e7f1-46f8-9cf0-3dcc1c9d6a71">
      <UserInfo>
        <DisplayName/>
        <AccountId xsi:nil="true"/>
        <AccountType/>
      </UserInfo>
    </_ApprovalAssignedTo>
    <_ApprovalStatus xmlns="fe121e20-e7f1-46f8-9cf0-3dcc1c9d6a71">0</_ApprovalStatus>
    <_ApprovalRespondedBy xmlns="fe121e20-e7f1-46f8-9cf0-3dcc1c9d6a71">
      <UserInfo>
        <DisplayName/>
        <AccountId xsi:nil="true"/>
        <AccountType/>
      </UserInfo>
    </_ApprovalRespondedBy>
    <_ApprovalSentBy xmlns="fe121e20-e7f1-46f8-9cf0-3dcc1c9d6a71">
      <UserInfo>
        <DisplayName/>
        <AccountId xsi:nil="true"/>
        <AccountType/>
      </UserInfo>
    </_ApprovalSentB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B7AEB330F5AB5F43B244BD5EBF09EFCA" ma:contentTypeVersion="32" ma:contentTypeDescription="Opret et nyt dokument." ma:contentTypeScope="" ma:versionID="cc253e9e3474d4d80e27cdecf0cb7009">
  <xsd:schema xmlns:xsd="http://www.w3.org/2001/XMLSchema" xmlns:xs="http://www.w3.org/2001/XMLSchema" xmlns:p="http://schemas.microsoft.com/office/2006/metadata/properties" xmlns:ns2="fe121e20-e7f1-46f8-9cf0-3dcc1c9d6a71" xmlns:ns3="3cb11f44-5089-44be-a7dd-4fed73cd74f9" targetNamespace="http://schemas.microsoft.com/office/2006/metadata/properties" ma:root="true" ma:fieldsID="885cd499c0c6834674bccfbf2c06fd8f" ns2:_="" ns3:_="">
    <xsd:import namespace="fe121e20-e7f1-46f8-9cf0-3dcc1c9d6a71"/>
    <xsd:import namespace="3cb11f44-5089-44be-a7dd-4fed73cd74f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Datio" minOccurs="0"/>
                <xsd:element ref="ns2:oprettelsesdato" minOccurs="0"/>
                <xsd:element ref="ns2:Mappe_x0020_nr_x002e_" minOccurs="0"/>
                <xsd:element ref="ns2:MediaLengthInSeconds" minOccurs="0"/>
                <xsd:element ref="ns2:lcf76f155ced4ddcb4097134ff3c332f" minOccurs="0"/>
                <xsd:element ref="ns3:TaxCatchAll" minOccurs="0"/>
                <xsd:element ref="ns2:Note" minOccurs="0"/>
                <xsd:element ref="ns2:MediaServiceSearchProperties" minOccurs="0"/>
                <xsd:element ref="ns2:MediaServiceObjectDetectorVersions" minOccurs="0"/>
                <xsd:element ref="ns2:By" minOccurs="0"/>
                <xsd:element ref="ns2:_Flow_SignoffStatus" minOccurs="0"/>
                <xsd:element ref="ns2:_ApprovalAssignedTo" minOccurs="0"/>
                <xsd:element ref="ns2:_ApprovalRespondedBy" minOccurs="0"/>
                <xsd:element ref="ns2:_ApprovalSentBy" minOccurs="0"/>
                <xsd:element ref="ns2:_ApprovalStatus" minOccurs="0"/>
                <xsd:element ref="ns2:Delentreprise" minOccurs="0"/>
                <xsd:element ref="ns2:Dokumenttyp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121e20-e7f1-46f8-9cf0-3dcc1c9d6a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Datio" ma:index="20" nillable="true" ma:displayName="Dato" ma:format="DateTime" ma:internalName="Datio">
      <xsd:simpleType>
        <xsd:restriction base="dms:DateTime"/>
      </xsd:simpleType>
    </xsd:element>
    <xsd:element name="oprettelsesdato" ma:index="21" nillable="true" ma:displayName="oprettelsesdato" ma:format="DateTime" ma:internalName="oprettelsesdato">
      <xsd:simpleType>
        <xsd:restriction base="dms:DateTime"/>
      </xsd:simpleType>
    </xsd:element>
    <xsd:element name="Mappe_x0020_nr_x002e_" ma:index="22" nillable="true" ma:displayName="Mappe nr." ma:internalName="Mappe_x0020_nr_x002e_">
      <xsd:simpleType>
        <xsd:restriction base="dms:Number"/>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Billedmærker" ma:readOnly="false" ma:fieldId="{5cf76f15-5ced-4ddc-b409-7134ff3c332f}" ma:taxonomyMulti="true" ma:sspId="fd098e62-08d8-4b94-9d0e-c56b82300a5b" ma:termSetId="09814cd3-568e-fe90-9814-8d621ff8fb84" ma:anchorId="fba54fb3-c3e1-fe81-a776-ca4b69148c4d" ma:open="true" ma:isKeyword="false">
      <xsd:complexType>
        <xsd:sequence>
          <xsd:element ref="pc:Terms" minOccurs="0" maxOccurs="1"/>
        </xsd:sequence>
      </xsd:complexType>
    </xsd:element>
    <xsd:element name="Note" ma:index="27" nillable="true" ma:displayName="Note" ma:description="Evt. note til dokumentet&#10;(Flet oprettet af PalnEnergi)" ma:format="Dropdown" ma:internalName="Note">
      <xsd:simpleType>
        <xsd:restriction base="dms:Text">
          <xsd:maxLength value="255"/>
        </xsd:restriction>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element name="By" ma:index="30" nillable="true" ma:displayName="By" ma:description="Hvilken by" ma:format="Dropdown" ma:internalName="By">
      <xsd:simpleType>
        <xsd:restriction base="dms:Choice">
          <xsd:enumeration value="Helle1"/>
          <xsd:enumeration value="Helle2"/>
          <xsd:enumeration value="Helle3"/>
          <xsd:enumeration value="Alle"/>
        </xsd:restriction>
      </xsd:simpleType>
    </xsd:element>
    <xsd:element name="_Flow_SignoffStatus" ma:index="31" nillable="true" ma:displayName="Godkendelsesstatus" ma:internalName="_x0024_Resources_x003a_core_x002c_Signoff_Status">
      <xsd:simpleType>
        <xsd:restriction base="dms:Text">
          <xsd:maxLength value="255"/>
        </xsd:restriction>
      </xsd:simpleType>
    </xsd:element>
    <xsd:element name="_ApprovalAssignedTo" ma:index="32" nillable="true" ma:displayName="Godkendere"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33" nillable="true" ma:displayName="Svar"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34" nillable="true" ma:displayName="Godkendelsesforfatte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35" nillable="true" ma:displayName="Godkendelsesstatus" ma:internalName="_ApprovalStatus" ma:readOnly="true">
      <xsd:simpleType>
        <xsd:restriction base="dms:Unknown"/>
      </xsd:simpleType>
    </xsd:element>
    <xsd:element name="Delentreprise" ma:index="36" nillable="true" ma:displayName="Delentreprise" ma:format="Dropdown" ma:internalName="Delentreprise">
      <xsd:simpleType>
        <xsd:restriction base="dms:Choice">
          <xsd:enumeration value="Varmepumpe"/>
          <xsd:enumeration value="Fjernvarmenet"/>
          <xsd:enumeration value="Lager"/>
        </xsd:restriction>
      </xsd:simpleType>
    </xsd:element>
    <xsd:element name="Dokumenttype" ma:index="37" nillable="true" ma:displayName="Dokumenttype" ma:format="Dropdown" ma:internalName="Dokumenttype">
      <xsd:simpleType>
        <xsd:restriction base="dms:Choice">
          <xsd:enumeration value="Udbudsmateriale"/>
          <xsd:enumeration value="Tilbud"/>
          <xsd:enumeration value="Kontrakt"/>
          <xsd:enumeration value="Møder og referater"/>
          <xsd:enumeration value="Valg 6"/>
        </xsd:restriction>
      </xsd:simpleType>
    </xsd:element>
    <xsd:element name="MediaServiceBillingMetadata" ma:index="3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cb11f44-5089-44be-a7dd-4fed73cd74f9" elementFormDefault="qualified">
    <xsd:import namespace="http://schemas.microsoft.com/office/2006/documentManagement/types"/>
    <xsd:import namespace="http://schemas.microsoft.com/office/infopath/2007/PartnerControls"/>
    <xsd:element name="SharedWithUsers" ma:index="1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t med detaljer" ma:internalName="SharedWithDetails" ma:readOnly="true">
      <xsd:simpleType>
        <xsd:restriction base="dms:Note">
          <xsd:maxLength value="255"/>
        </xsd:restriction>
      </xsd:simpleType>
    </xsd:element>
    <xsd:element name="TaxCatchAll" ma:index="26" nillable="true" ma:displayName="Taxonomy Catch All Column" ma:hidden="true" ma:list="{8de68d33-f25f-415c-9877-3568b0b6fe0e}" ma:internalName="TaxCatchAll" ma:showField="CatchAllData" ma:web="3cb11f44-5089-44be-a7dd-4fed73cd74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841470-17A4-4722-B3AC-52E74E9B16A6}">
  <ds:schemaRefs>
    <ds:schemaRef ds:uri="http://purl.org/dc/dcmitype/"/>
    <ds:schemaRef ds:uri="http://purl.org/dc/terms/"/>
    <ds:schemaRef ds:uri="http://purl.org/dc/elements/1.1/"/>
    <ds:schemaRef ds:uri="http://schemas.openxmlformats.org/package/2006/metadata/core-properties"/>
    <ds:schemaRef ds:uri="http://schemas.microsoft.com/office/2006/documentManagement/types"/>
    <ds:schemaRef ds:uri="3cb11f44-5089-44be-a7dd-4fed73cd74f9"/>
    <ds:schemaRef ds:uri="http://schemas.microsoft.com/office/2006/metadata/properties"/>
    <ds:schemaRef ds:uri="http://schemas.microsoft.com/office/infopath/2007/PartnerControls"/>
    <ds:schemaRef ds:uri="fe121e20-e7f1-46f8-9cf0-3dcc1c9d6a71"/>
    <ds:schemaRef ds:uri="http://www.w3.org/XML/1998/namespace"/>
  </ds:schemaRefs>
</ds:datastoreItem>
</file>

<file path=customXml/itemProps2.xml><?xml version="1.0" encoding="utf-8"?>
<ds:datastoreItem xmlns:ds="http://schemas.openxmlformats.org/officeDocument/2006/customXml" ds:itemID="{2B145998-AEED-4497-BD16-80DA5B7B7D2D}">
  <ds:schemaRefs>
    <ds:schemaRef ds:uri="http://schemas.microsoft.com/sharepoint/v3/contenttype/forms"/>
  </ds:schemaRefs>
</ds:datastoreItem>
</file>

<file path=customXml/itemProps3.xml><?xml version="1.0" encoding="utf-8"?>
<ds:datastoreItem xmlns:ds="http://schemas.openxmlformats.org/officeDocument/2006/customXml" ds:itemID="{1AC2CAEE-29CC-44D0-8DE4-AD69B5F027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121e20-e7f1-46f8-9cf0-3dcc1c9d6a71"/>
    <ds:schemaRef ds:uri="3cb11f44-5089-44be-a7dd-4fed73cd74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Asset list DH companies</vt:lpstr>
      <vt:lpstr>Component Assessment</vt:lpstr>
      <vt:lpstr>Wcw Definitions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Ruijter, Johan de</cp:lastModifiedBy>
  <cp:revision/>
  <dcterms:created xsi:type="dcterms:W3CDTF">2026-07-20T21:34:23Z</dcterms:created>
  <dcterms:modified xsi:type="dcterms:W3CDTF">2026-10-12T15:13:21Z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0x010100B7AEB330F5AB5F43B244BD5EBF09EFCA</vt:lpwstr>
  </property>
  <property fmtid="{D5CDD505-2E9C-101B-9397-08002B2CF9AE}" pid="3" name="MediaServiceImageTags">
    <vt:lpwstr/>
  </property>
</Properties>
</file>