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8_{BA43A280-19C0-4AF1-9ECB-2F98788F383A}" xr6:coauthVersionLast="47" xr6:coauthVersionMax="47" xr10:uidLastSave="{00000000-0000-0000-0000-000000000000}"/>
  <bookViews>
    <workbookView xWindow="28680" yWindow="-120" windowWidth="29040" windowHeight="15840" tabRatio="743" xr2:uid="{00000000-000D-0000-FFFF-FFFF00000000}"/>
  </bookViews>
  <sheets>
    <sheet name="Titelblad" sheetId="9" r:id="rId1"/>
    <sheet name="Toelichting" sheetId="38" r:id="rId2"/>
    <sheet name="Bronnen en toepassingen" sheetId="11" r:id="rId3"/>
    <sheet name="1. Resultaat" sheetId="37" r:id="rId4"/>
    <sheet name="Input --&gt;" sheetId="13" r:id="rId5"/>
    <sheet name="2. Reguleringsparameters" sheetId="18" r:id="rId6"/>
    <sheet name="3. GAW model" sheetId="26" r:id="rId7"/>
    <sheet name="4. Operationele kosten" sheetId="25" r:id="rId8"/>
    <sheet name="Berekeningen --&gt;" sheetId="15" r:id="rId9"/>
    <sheet name="5. Berekening op parameters" sheetId="31" r:id="rId10"/>
    <sheet name="6. Berekening doorrollen " sheetId="33" r:id="rId11"/>
    <sheet name="7. Berekening bijschatten " sheetId="35" r:id="rId12"/>
    <sheet name="8. Berekening oper. kosten" sheetId="27" r:id="rId13"/>
    <sheet name="9. Berekening x-factor" sheetId="36"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AF">[1]ORI!#REF!</definedName>
    <definedName name="afd">'[2]PwC - Afdelingen'!$A$2:$B$109</definedName>
    <definedName name="afdtennet">'[2]TenneT - Afdelingen'!$D$3:$E$70</definedName>
    <definedName name="afwijking">#REF!</definedName>
    <definedName name="AS2DocOpenMode" hidden="1">"AS2DocumentEdit"</definedName>
    <definedName name="Categorie">[3]Lijsten!$D$2:$D$12</definedName>
    <definedName name="CODE">[4]Adresgegevens!$D$7</definedName>
    <definedName name="cpi">[5]Parameters!$E$5</definedName>
    <definedName name="CPI_2005">[6]Database!$D$13</definedName>
    <definedName name="dd">#REF!</definedName>
    <definedName name="DF_GRID_3">[1]ORI!#REF!</definedName>
    <definedName name="ee">[1]ORI!#REF!</definedName>
    <definedName name="eeee">'[7]Toegestane Omzet'!#REF!</definedName>
    <definedName name="Eigenaar">[3]Lijsten!$G$2:$G$11</definedName>
    <definedName name="eur">#REF!</definedName>
    <definedName name="factor">#REF!</definedName>
    <definedName name="fik">[8]cockpit!$B$9</definedName>
    <definedName name="Financiering">[3]Lijsten!$P$2:$P$9</definedName>
    <definedName name="Jaar">[3]Lijsten!$A$2:$A$19</definedName>
    <definedName name="Kwartaal">[3]Lijsten!$B$2:$B$5</definedName>
    <definedName name="METHODE">#REF!</definedName>
    <definedName name="Naam">[9]Lijsten!$B$3:$B$10</definedName>
    <definedName name="NAAM_NE">'[7]Toegestane Omzet'!$M$1</definedName>
    <definedName name="NAAM_VOL">[4]Adresgegevens!$D$8</definedName>
    <definedName name="omzet_2000_aanpas_kolom">#REF!</definedName>
    <definedName name="omzet_2000_kolom">#REF!</definedName>
    <definedName name="omzet_2001_kolom">#REF!</definedName>
    <definedName name="PB">[4]Adresgegevens!$D$9</definedName>
    <definedName name="PC">[4]Adresgegevens!$D$10</definedName>
    <definedName name="PGcode">[3]Lijsten!$L$2:$L$26</definedName>
    <definedName name="PLAATS">[4]Adresgegevens!$D$11</definedName>
    <definedName name="PR_ME_2000">'[7]Toegestane Omzet'!#REF!</definedName>
    <definedName name="Projecteigenaar">[3]Lijsten!$H$2:$H$25</definedName>
    <definedName name="Projectleider">[3]Lijsten!$J$2:$J$15</definedName>
    <definedName name="Regio">[3]Lijsten!$F$2:$F$7</definedName>
    <definedName name="required_x">#REF!</definedName>
    <definedName name="s">[10]Data!#REF!</definedName>
    <definedName name="SAPBEXhrIndnt" hidden="1">"Wide"</definedName>
    <definedName name="SAPsysID" hidden="1">"708C5W7SBKP804JT78WJ0JNKI"</definedName>
    <definedName name="SAPwbID" hidden="1">"ARS"</definedName>
    <definedName name="solver_adj" localSheetId="13" hidden="1">'9. Berekening x-factor'!$F$53</definedName>
    <definedName name="solver_cvg" localSheetId="13" hidden="1">0.000001</definedName>
    <definedName name="solver_drv" localSheetId="13" hidden="1">1</definedName>
    <definedName name="solver_eng" localSheetId="12" hidden="1">1</definedName>
    <definedName name="solver_eng" localSheetId="13" hidden="1">1</definedName>
    <definedName name="solver_est" localSheetId="13" hidden="1">1</definedName>
    <definedName name="solver_itr" localSheetId="13" hidden="1">2147483647</definedName>
    <definedName name="solver_lhs0" localSheetId="13" hidden="1">'9. Berekening x-factor'!#REF!</definedName>
    <definedName name="solver_lhs1" localSheetId="13" hidden="1">'9. Berekening x-factor'!$F$58</definedName>
    <definedName name="solver_lhs2" localSheetId="13" hidden="1">'9. Berekening x-factor'!$F$58</definedName>
    <definedName name="solver_lhs3" localSheetId="13" hidden="1">'9. Berekening x-factor'!#REF!</definedName>
    <definedName name="solver_lhs4" localSheetId="13" hidden="1">'9. Berekening x-factor'!#REF!</definedName>
    <definedName name="solver_lhs5" localSheetId="13" hidden="1">'9. Berekening x-factor'!#REF!</definedName>
    <definedName name="solver_lhs6" localSheetId="13" hidden="1">'9. Berekening x-factor'!#REF!</definedName>
    <definedName name="solver_mip" localSheetId="13" hidden="1">2147483647</definedName>
    <definedName name="solver_mni" localSheetId="13" hidden="1">30</definedName>
    <definedName name="solver_mrt" localSheetId="13" hidden="1">0.075</definedName>
    <definedName name="solver_msl" localSheetId="13" hidden="1">2</definedName>
    <definedName name="solver_neg" localSheetId="12" hidden="1">1</definedName>
    <definedName name="solver_neg" localSheetId="13" hidden="1">2</definedName>
    <definedName name="solver_nod" localSheetId="13" hidden="1">2147483647</definedName>
    <definedName name="solver_num" localSheetId="12" hidden="1">0</definedName>
    <definedName name="solver_num" localSheetId="13" hidden="1">1</definedName>
    <definedName name="solver_nwt" localSheetId="13" hidden="1">1</definedName>
    <definedName name="solver_opt" localSheetId="12" hidden="1">'8. Berekening oper. kosten'!$B$54</definedName>
    <definedName name="solver_opt" localSheetId="13" hidden="1">'9. Berekening x-factor'!$F$58</definedName>
    <definedName name="solver_pre" localSheetId="13" hidden="1">0.00000000001</definedName>
    <definedName name="solver_rbv" localSheetId="13" hidden="1">1</definedName>
    <definedName name="solver_rel0" localSheetId="13" hidden="1">2</definedName>
    <definedName name="solver_rel1" localSheetId="13" hidden="1">2</definedName>
    <definedName name="solver_rel2" localSheetId="13" hidden="1">2</definedName>
    <definedName name="solver_rel3" localSheetId="13" hidden="1">2</definedName>
    <definedName name="solver_rel4" localSheetId="13" hidden="1">2</definedName>
    <definedName name="solver_rel5" localSheetId="13" hidden="1">2</definedName>
    <definedName name="solver_rel6" localSheetId="13" hidden="1">2</definedName>
    <definedName name="solver_rhs0" localSheetId="13" hidden="1">'9. Berekening x-factor'!#REF!</definedName>
    <definedName name="solver_rhs1" localSheetId="13" hidden="1">'9. Berekening x-factor'!$F$48</definedName>
    <definedName name="solver_rhs2" localSheetId="13" hidden="1">'9. Berekening x-factor'!$F$38</definedName>
    <definedName name="solver_rhs3" localSheetId="13" hidden="1">'9. Berekening x-factor'!#REF!</definedName>
    <definedName name="solver_rhs4" localSheetId="13" hidden="1">'9. Berekening x-factor'!#REF!</definedName>
    <definedName name="solver_rhs5" localSheetId="13" hidden="1">'9. Berekening x-factor'!#REF!</definedName>
    <definedName name="solver_rhs6" localSheetId="13" hidden="1">'9. Berekening x-factor'!#REF!</definedName>
    <definedName name="solver_rlx" localSheetId="13" hidden="1">2</definedName>
    <definedName name="solver_rsd" localSheetId="13" hidden="1">0</definedName>
    <definedName name="solver_scl" localSheetId="13" hidden="1">1</definedName>
    <definedName name="solver_sho" localSheetId="13" hidden="1">2</definedName>
    <definedName name="solver_ssz" localSheetId="13" hidden="1">100</definedName>
    <definedName name="solver_tim" localSheetId="13" hidden="1">2147483647</definedName>
    <definedName name="solver_tol" localSheetId="13" hidden="1">0.01</definedName>
    <definedName name="solver_typ" localSheetId="12" hidden="1">1</definedName>
    <definedName name="solver_typ" localSheetId="13" hidden="1">1</definedName>
    <definedName name="solver_val" localSheetId="12" hidden="1">0</definedName>
    <definedName name="solver_val" localSheetId="13" hidden="1">0</definedName>
    <definedName name="solver_ver" localSheetId="12" hidden="1">3</definedName>
    <definedName name="solver_ver" localSheetId="13" hidden="1">3</definedName>
    <definedName name="Spanning">[3]Lijsten!$C$2:$C$6</definedName>
    <definedName name="Status">[3]Lijsten!$E$2:$E$13</definedName>
    <definedName name="tarief_factor">#REF!</definedName>
    <definedName name="test">#REF!</definedName>
    <definedName name="TEST0">#REF!</definedName>
    <definedName name="TESTHKEY">#REF!</definedName>
    <definedName name="TESTKEYS">#REF!</definedName>
    <definedName name="TESTVKEY">#REF!</definedName>
    <definedName name="TIPROJ">'[2]PwC - TI-projecten'!$B$1:$E$303</definedName>
    <definedName name="TTTI">'[2]TenneT - Projecten TI'!$B$2:$G$221</definedName>
    <definedName name="VerbruikstarRC">[11]Tarievenvoorstel!#REF!</definedName>
    <definedName name="wac">[10]Data!#REF!</definedName>
    <definedName name="wacc">[10]Data!#REF!</definedName>
    <definedName name="wacc_exc_tax">[10]constants!$E$3</definedName>
    <definedName name="wacc_inc_tax">[10]constants!$E$4</definedName>
    <definedName name="WvD">'[2]TenneT - WvD'!$A$2:$A$274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4" i="35" l="1"/>
  <c r="L24" i="35"/>
  <c r="M24" i="35"/>
  <c r="N24" i="35"/>
  <c r="J24" i="35"/>
  <c r="K23" i="35"/>
  <c r="L23" i="35"/>
  <c r="M23" i="35"/>
  <c r="N23" i="35"/>
  <c r="J23" i="35"/>
  <c r="H20" i="33" l="1"/>
  <c r="I20" i="33"/>
  <c r="J20" i="33"/>
  <c r="K20" i="33"/>
  <c r="L20" i="33"/>
  <c r="H21" i="33"/>
  <c r="I21" i="33"/>
  <c r="J21" i="33"/>
  <c r="K21" i="33"/>
  <c r="L21" i="33"/>
  <c r="H22" i="33"/>
  <c r="I22" i="33"/>
  <c r="J22" i="33"/>
  <c r="K22" i="33"/>
  <c r="L22" i="33"/>
  <c r="H23" i="33"/>
  <c r="I23" i="33"/>
  <c r="J23" i="33"/>
  <c r="K23" i="33"/>
  <c r="L23" i="33"/>
  <c r="H24" i="33"/>
  <c r="I24" i="33"/>
  <c r="J24" i="33"/>
  <c r="K24" i="33"/>
  <c r="L24" i="33"/>
  <c r="I19" i="33"/>
  <c r="J19" i="33"/>
  <c r="K19" i="33"/>
  <c r="L19" i="33"/>
  <c r="H19" i="33"/>
  <c r="I73" i="27" l="1"/>
  <c r="J73" i="27"/>
  <c r="K73" i="27"/>
  <c r="L73" i="27"/>
  <c r="M73" i="27"/>
  <c r="N73" i="27"/>
  <c r="O73" i="27"/>
  <c r="P73" i="27"/>
  <c r="K74" i="27"/>
  <c r="L74" i="27"/>
  <c r="M74" i="27"/>
  <c r="N74" i="27"/>
  <c r="O74" i="27"/>
  <c r="P74" i="27"/>
  <c r="L75" i="27"/>
  <c r="M75" i="27"/>
  <c r="N75" i="27"/>
  <c r="O75" i="27"/>
  <c r="P75" i="27"/>
  <c r="M76" i="27"/>
  <c r="N76" i="27"/>
  <c r="O76" i="27"/>
  <c r="P76" i="27"/>
  <c r="N77" i="27"/>
  <c r="O77" i="27"/>
  <c r="P77" i="27"/>
  <c r="O78" i="27"/>
  <c r="P78" i="27"/>
  <c r="P79" i="27"/>
  <c r="H73" i="27"/>
  <c r="K66" i="27"/>
  <c r="L66" i="27"/>
  <c r="M66" i="27"/>
  <c r="N66" i="27"/>
  <c r="O66" i="27"/>
  <c r="P66" i="27"/>
  <c r="L67" i="27"/>
  <c r="M67" i="27"/>
  <c r="N67" i="27"/>
  <c r="O67" i="27"/>
  <c r="P67" i="27"/>
  <c r="M68" i="27"/>
  <c r="N68" i="27"/>
  <c r="O68" i="27"/>
  <c r="P68" i="27"/>
  <c r="N69" i="27"/>
  <c r="O69" i="27"/>
  <c r="P69" i="27"/>
  <c r="O70" i="27"/>
  <c r="P70" i="27"/>
  <c r="P71" i="27"/>
  <c r="I65" i="27"/>
  <c r="J65" i="27"/>
  <c r="K65" i="27"/>
  <c r="L65" i="27"/>
  <c r="M65" i="27"/>
  <c r="N65" i="27"/>
  <c r="O65" i="27"/>
  <c r="P65" i="27"/>
  <c r="H65" i="27"/>
  <c r="F48" i="27" l="1"/>
  <c r="F47" i="27"/>
  <c r="L31" i="27"/>
  <c r="M32" i="27"/>
  <c r="N33" i="27"/>
  <c r="O34" i="27"/>
  <c r="P35" i="27"/>
  <c r="L20" i="27"/>
  <c r="M21" i="27"/>
  <c r="N22" i="27"/>
  <c r="O23" i="27"/>
  <c r="P24" i="27"/>
  <c r="J58" i="27" l="1"/>
  <c r="H62" i="27"/>
  <c r="I62" i="27"/>
  <c r="J62" i="27"/>
  <c r="I61" i="27"/>
  <c r="J61" i="27"/>
  <c r="H61" i="27"/>
  <c r="F44" i="27"/>
  <c r="F43" i="27"/>
  <c r="F42" i="27"/>
  <c r="F41" i="27"/>
  <c r="K32" i="35" l="1"/>
  <c r="L32" i="35"/>
  <c r="M32" i="35"/>
  <c r="N32" i="35"/>
  <c r="K31" i="35"/>
  <c r="L31" i="35"/>
  <c r="M31" i="35"/>
  <c r="N31" i="35"/>
  <c r="J32" i="35"/>
  <c r="J31" i="35"/>
  <c r="K28" i="35"/>
  <c r="L28" i="35"/>
  <c r="M28" i="35"/>
  <c r="N28" i="35"/>
  <c r="K29" i="35"/>
  <c r="L29" i="35"/>
  <c r="M29" i="35"/>
  <c r="N29" i="35"/>
  <c r="J29" i="35"/>
  <c r="J28" i="35"/>
  <c r="H30" i="35"/>
  <c r="H30" i="33"/>
  <c r="I30" i="33"/>
  <c r="J30" i="33"/>
  <c r="K30" i="33"/>
  <c r="L30" i="33"/>
  <c r="H28" i="33"/>
  <c r="I28" i="33"/>
  <c r="J28" i="33"/>
  <c r="K28" i="33"/>
  <c r="L28" i="33"/>
  <c r="H29" i="33"/>
  <c r="I29" i="33"/>
  <c r="J29" i="33"/>
  <c r="K29" i="33"/>
  <c r="L29" i="33"/>
  <c r="I27" i="33"/>
  <c r="J27" i="33"/>
  <c r="K27" i="33"/>
  <c r="L27" i="33"/>
  <c r="H27" i="33"/>
  <c r="F38" i="27" l="1"/>
  <c r="L118" i="27" l="1"/>
  <c r="O121" i="27"/>
  <c r="M119" i="27"/>
  <c r="N120" i="27"/>
  <c r="P122" i="27"/>
  <c r="L98" i="27"/>
  <c r="O101" i="27"/>
  <c r="M99" i="27"/>
  <c r="N100" i="27"/>
  <c r="P102" i="27"/>
  <c r="I55" i="27"/>
  <c r="J55" i="27"/>
  <c r="H55" i="27"/>
  <c r="K16" i="35" l="1"/>
  <c r="L16" i="35"/>
  <c r="M16" i="35"/>
  <c r="N16" i="35"/>
  <c r="J16" i="35"/>
  <c r="K25" i="35" l="1"/>
  <c r="K37" i="35" s="1"/>
  <c r="L25" i="35"/>
  <c r="L37" i="35" s="1"/>
  <c r="M25" i="35"/>
  <c r="M37" i="35" s="1"/>
  <c r="N25" i="35"/>
  <c r="N37" i="35" s="1"/>
  <c r="J25" i="35"/>
  <c r="J37" i="35" s="1"/>
  <c r="F16" i="33"/>
  <c r="I19" i="36" l="1"/>
  <c r="J19" i="36"/>
  <c r="K19" i="36"/>
  <c r="L19" i="36"/>
  <c r="H19" i="36"/>
  <c r="M19" i="31" l="1"/>
  <c r="F56" i="31" s="1"/>
  <c r="N19" i="31"/>
  <c r="F57" i="31" s="1"/>
  <c r="O19" i="31"/>
  <c r="F58" i="31" s="1"/>
  <c r="P19" i="31"/>
  <c r="F59" i="31" s="1"/>
  <c r="L19" i="31"/>
  <c r="F55" i="31" s="1"/>
  <c r="P59" i="31"/>
  <c r="O58" i="31"/>
  <c r="N57" i="31"/>
  <c r="M56" i="31"/>
  <c r="L55" i="31"/>
  <c r="H16" i="36" s="1"/>
  <c r="N56" i="31" l="1"/>
  <c r="M55" i="31"/>
  <c r="I16" i="36" s="1"/>
  <c r="J17" i="35"/>
  <c r="K17" i="35"/>
  <c r="L17" i="35"/>
  <c r="M17" i="35"/>
  <c r="N17" i="35"/>
  <c r="B64" i="38" l="1"/>
  <c r="B52" i="38"/>
  <c r="B53" i="38" s="1"/>
  <c r="B54" i="38" l="1"/>
  <c r="B58" i="38" s="1"/>
  <c r="B59" i="38"/>
  <c r="I13" i="33" l="1"/>
  <c r="I36" i="33" s="1"/>
  <c r="J13" i="33"/>
  <c r="J36" i="33" s="1"/>
  <c r="K13" i="33"/>
  <c r="K36" i="33" s="1"/>
  <c r="L13" i="33"/>
  <c r="L36" i="33" s="1"/>
  <c r="H13" i="33"/>
  <c r="H36" i="33" l="1"/>
  <c r="H35" i="33"/>
  <c r="H40" i="33"/>
  <c r="H23" i="36" s="1"/>
  <c r="H47" i="33"/>
  <c r="H51" i="33" s="1"/>
  <c r="H30" i="36" s="1"/>
  <c r="H46" i="33"/>
  <c r="H50" i="33" s="1"/>
  <c r="H29" i="36" s="1"/>
  <c r="H37" i="33"/>
  <c r="L37" i="33"/>
  <c r="L46" i="33"/>
  <c r="L50" i="33" s="1"/>
  <c r="L29" i="36" s="1"/>
  <c r="L47" i="33"/>
  <c r="L51" i="33" s="1"/>
  <c r="L30" i="36" s="1"/>
  <c r="L35" i="33"/>
  <c r="L40" i="33" s="1"/>
  <c r="K37" i="33"/>
  <c r="K41" i="33" s="1"/>
  <c r="K24" i="36" s="1"/>
  <c r="K47" i="33"/>
  <c r="K51" i="33" s="1"/>
  <c r="K30" i="36" s="1"/>
  <c r="K35" i="33"/>
  <c r="K40" i="33" s="1"/>
  <c r="K46" i="33"/>
  <c r="K50" i="33" s="1"/>
  <c r="K29" i="36" s="1"/>
  <c r="J46" i="33"/>
  <c r="J50" i="33" s="1"/>
  <c r="J29" i="36" s="1"/>
  <c r="J47" i="33"/>
  <c r="J51" i="33" s="1"/>
  <c r="J30" i="36" s="1"/>
  <c r="J35" i="33"/>
  <c r="J40" i="33" s="1"/>
  <c r="J37" i="33"/>
  <c r="J41" i="33" s="1"/>
  <c r="J24" i="36" s="1"/>
  <c r="I47" i="33"/>
  <c r="I51" i="33" s="1"/>
  <c r="I30" i="36" s="1"/>
  <c r="I35" i="33"/>
  <c r="I40" i="33" s="1"/>
  <c r="I37" i="33"/>
  <c r="I41" i="33" s="1"/>
  <c r="I24" i="36" s="1"/>
  <c r="I46" i="33"/>
  <c r="I50" i="33" s="1"/>
  <c r="I29" i="36" s="1"/>
  <c r="L41" i="33"/>
  <c r="L24" i="36" s="1"/>
  <c r="H22" i="35"/>
  <c r="H36" i="35" s="1"/>
  <c r="K20" i="35"/>
  <c r="L20" i="35"/>
  <c r="M20" i="35"/>
  <c r="N20" i="35"/>
  <c r="K21" i="35"/>
  <c r="K38" i="35" s="1"/>
  <c r="L21" i="35"/>
  <c r="L38" i="35" s="1"/>
  <c r="M21" i="35"/>
  <c r="M38" i="35" s="1"/>
  <c r="N21" i="35"/>
  <c r="N38" i="35" s="1"/>
  <c r="N39" i="35" s="1"/>
  <c r="N40" i="35" s="1"/>
  <c r="J20" i="35"/>
  <c r="J21" i="35"/>
  <c r="H41" i="33" l="1"/>
  <c r="H24" i="36" s="1"/>
  <c r="K39" i="35"/>
  <c r="K40" i="35" s="1"/>
  <c r="M39" i="35"/>
  <c r="M40" i="35" s="1"/>
  <c r="M41" i="35" s="1"/>
  <c r="J38" i="35"/>
  <c r="J39" i="35" s="1"/>
  <c r="J40" i="35" s="1"/>
  <c r="L39" i="35"/>
  <c r="L40" i="35" s="1"/>
  <c r="L41" i="35" s="1"/>
  <c r="K23" i="36"/>
  <c r="I23" i="36"/>
  <c r="J23" i="36"/>
  <c r="L23" i="36"/>
  <c r="N41" i="35"/>
  <c r="J41" i="35" l="1"/>
  <c r="J46" i="35" s="1"/>
  <c r="J49" i="35" s="1"/>
  <c r="H25" i="36" s="1"/>
  <c r="L54" i="35"/>
  <c r="L57" i="35" s="1"/>
  <c r="J31" i="36" s="1"/>
  <c r="L46" i="35"/>
  <c r="L49" i="35" s="1"/>
  <c r="J25" i="36" s="1"/>
  <c r="M54" i="35"/>
  <c r="M57" i="35" s="1"/>
  <c r="K31" i="36" s="1"/>
  <c r="M46" i="35"/>
  <c r="M49" i="35" s="1"/>
  <c r="K25" i="36" s="1"/>
  <c r="N54" i="35"/>
  <c r="N57" i="35" s="1"/>
  <c r="L31" i="36" s="1"/>
  <c r="N46" i="35"/>
  <c r="K41" i="35"/>
  <c r="J54" i="35" l="1"/>
  <c r="J57" i="35" s="1"/>
  <c r="H31" i="36" s="1"/>
  <c r="K54" i="35"/>
  <c r="K57" i="35" s="1"/>
  <c r="I31" i="36" s="1"/>
  <c r="K46" i="35"/>
  <c r="K49" i="35" s="1"/>
  <c r="I25" i="36" s="1"/>
  <c r="N49" i="35"/>
  <c r="L25" i="36" s="1"/>
  <c r="H13" i="31" l="1"/>
  <c r="F25" i="31" s="1"/>
  <c r="I13" i="31"/>
  <c r="F26" i="31" s="1"/>
  <c r="J13" i="31"/>
  <c r="F27" i="31" s="1"/>
  <c r="K13" i="31"/>
  <c r="F28" i="31" s="1"/>
  <c r="L13" i="31"/>
  <c r="M13" i="31"/>
  <c r="N13" i="31"/>
  <c r="O13" i="31"/>
  <c r="P13" i="31"/>
  <c r="H16" i="31"/>
  <c r="F40" i="31" s="1"/>
  <c r="I16" i="31"/>
  <c r="F41" i="31" s="1"/>
  <c r="I40" i="31" s="1"/>
  <c r="J16" i="31"/>
  <c r="F42" i="31" s="1"/>
  <c r="J41" i="31" s="1"/>
  <c r="K16" i="31"/>
  <c r="L16" i="31"/>
  <c r="M16" i="31"/>
  <c r="N16" i="31"/>
  <c r="O16" i="31"/>
  <c r="P16" i="31"/>
  <c r="F48" i="31" s="1"/>
  <c r="P47" i="31" s="1"/>
  <c r="P34" i="27" s="1"/>
  <c r="P101" i="27" l="1"/>
  <c r="P121" i="27"/>
  <c r="F32" i="31"/>
  <c r="K20" i="37"/>
  <c r="F31" i="31"/>
  <c r="J20" i="37"/>
  <c r="F30" i="31"/>
  <c r="I20" i="37"/>
  <c r="F33" i="31"/>
  <c r="L20" i="37"/>
  <c r="F29" i="31"/>
  <c r="H20" i="37"/>
  <c r="F45" i="31"/>
  <c r="M44" i="31" s="1"/>
  <c r="M31" i="27" s="1"/>
  <c r="F44" i="31"/>
  <c r="L43" i="31" s="1"/>
  <c r="L30" i="27" s="1"/>
  <c r="F47" i="31"/>
  <c r="O46" i="31" s="1"/>
  <c r="O33" i="27" s="1"/>
  <c r="P58" i="31"/>
  <c r="P57" i="31" s="1"/>
  <c r="P56" i="31" s="1"/>
  <c r="F43" i="31"/>
  <c r="K42" i="31" s="1"/>
  <c r="K41" i="31" s="1"/>
  <c r="K40" i="31" s="1"/>
  <c r="F46" i="31"/>
  <c r="N45" i="31" s="1"/>
  <c r="N32" i="27" s="1"/>
  <c r="O57" i="31"/>
  <c r="J40" i="31"/>
  <c r="O120" i="27" l="1"/>
  <c r="O100" i="27"/>
  <c r="N99" i="27"/>
  <c r="N119" i="27"/>
  <c r="L97" i="27"/>
  <c r="L117" i="27"/>
  <c r="M98" i="27"/>
  <c r="M118" i="27"/>
  <c r="P46" i="31"/>
  <c r="N44" i="31"/>
  <c r="L42" i="31"/>
  <c r="L41" i="31" s="1"/>
  <c r="O45" i="31"/>
  <c r="M43" i="31"/>
  <c r="O56" i="31"/>
  <c r="N55" i="31"/>
  <c r="J16" i="36" s="1"/>
  <c r="J26" i="31"/>
  <c r="K27" i="31"/>
  <c r="N30" i="31"/>
  <c r="N21" i="27" s="1"/>
  <c r="O31" i="31"/>
  <c r="O22" i="27" s="1"/>
  <c r="P32" i="31"/>
  <c r="P23" i="27" s="1"/>
  <c r="M29" i="31"/>
  <c r="M20" i="27" s="1"/>
  <c r="L28" i="31"/>
  <c r="L19" i="27" s="1"/>
  <c r="I25" i="31"/>
  <c r="O44" i="31" l="1"/>
  <c r="O31" i="27" s="1"/>
  <c r="O32" i="27"/>
  <c r="N43" i="31"/>
  <c r="N30" i="27" s="1"/>
  <c r="N31" i="27"/>
  <c r="M42" i="31"/>
  <c r="M30" i="27"/>
  <c r="P45" i="31"/>
  <c r="P32" i="27" s="1"/>
  <c r="P33" i="27"/>
  <c r="O55" i="31"/>
  <c r="K16" i="36" s="1"/>
  <c r="L29" i="27"/>
  <c r="O43" i="31"/>
  <c r="O30" i="27" s="1"/>
  <c r="M41" i="31"/>
  <c r="M29" i="27"/>
  <c r="L40" i="31"/>
  <c r="L28" i="27"/>
  <c r="K26" i="31"/>
  <c r="K25" i="31" s="1"/>
  <c r="O30" i="31"/>
  <c r="O21" i="27" s="1"/>
  <c r="M28" i="31"/>
  <c r="M19" i="27" s="1"/>
  <c r="J25" i="31"/>
  <c r="N29" i="31"/>
  <c r="N20" i="27" s="1"/>
  <c r="L27" i="31"/>
  <c r="P31" i="31"/>
  <c r="P22" i="27" s="1"/>
  <c r="P44" i="31" l="1"/>
  <c r="P31" i="27" s="1"/>
  <c r="N42" i="31"/>
  <c r="N29" i="27" s="1"/>
  <c r="P119" i="27"/>
  <c r="P99" i="27"/>
  <c r="N117" i="27"/>
  <c r="N97" i="27"/>
  <c r="N118" i="27"/>
  <c r="N98" i="27"/>
  <c r="O97" i="27"/>
  <c r="O117" i="27"/>
  <c r="P120" i="27"/>
  <c r="P100" i="27"/>
  <c r="P98" i="27"/>
  <c r="P118" i="27"/>
  <c r="M117" i="27"/>
  <c r="M97" i="27"/>
  <c r="O99" i="27"/>
  <c r="O119" i="27"/>
  <c r="O118" i="27"/>
  <c r="O98" i="27"/>
  <c r="P55" i="31"/>
  <c r="L16" i="36" s="1"/>
  <c r="P30" i="31"/>
  <c r="L26" i="31"/>
  <c r="L18" i="27"/>
  <c r="L87" i="27" s="1"/>
  <c r="M27" i="31"/>
  <c r="M18" i="27" s="1"/>
  <c r="M87" i="27" s="1"/>
  <c r="L27" i="27"/>
  <c r="M40" i="31"/>
  <c r="M28" i="27"/>
  <c r="O42" i="31"/>
  <c r="N28" i="31"/>
  <c r="N19" i="27" s="1"/>
  <c r="P43" i="31"/>
  <c r="P30" i="27" s="1"/>
  <c r="N41" i="31"/>
  <c r="O29" i="31"/>
  <c r="O20" i="27" s="1"/>
  <c r="P29" i="31" l="1"/>
  <c r="P20" i="27" s="1"/>
  <c r="P21" i="27"/>
  <c r="P97" i="27"/>
  <c r="P117" i="27"/>
  <c r="O28" i="31"/>
  <c r="O19" i="27" s="1"/>
  <c r="P42" i="31"/>
  <c r="O41" i="31"/>
  <c r="O29" i="27"/>
  <c r="L25" i="31"/>
  <c r="L17" i="27"/>
  <c r="P28" i="31"/>
  <c r="N40" i="31"/>
  <c r="N28" i="27"/>
  <c r="N27" i="31"/>
  <c r="N18" i="27" s="1"/>
  <c r="N87" i="27" s="1"/>
  <c r="M27" i="27"/>
  <c r="M26" i="31"/>
  <c r="M17" i="27" s="1"/>
  <c r="M110" i="27" l="1"/>
  <c r="F20" i="36"/>
  <c r="P19" i="27"/>
  <c r="N27" i="27"/>
  <c r="P41" i="31"/>
  <c r="P29" i="27"/>
  <c r="L16" i="27"/>
  <c r="M25" i="31"/>
  <c r="M16" i="27" s="1"/>
  <c r="M84" i="27" s="1"/>
  <c r="N26" i="31"/>
  <c r="N17" i="27" s="1"/>
  <c r="P27" i="31"/>
  <c r="P18" i="27" s="1"/>
  <c r="P87" i="27" s="1"/>
  <c r="O40" i="31"/>
  <c r="O28" i="27"/>
  <c r="O27" i="31"/>
  <c r="O18" i="27" s="1"/>
  <c r="O87" i="27" s="1"/>
  <c r="L116" i="27" l="1"/>
  <c r="L84" i="27"/>
  <c r="L110" i="27"/>
  <c r="M96" i="27"/>
  <c r="M116" i="27"/>
  <c r="M125" i="27" s="1"/>
  <c r="L96" i="27"/>
  <c r="M113" i="27"/>
  <c r="L113" i="27"/>
  <c r="L93" i="27"/>
  <c r="P40" i="31"/>
  <c r="P28" i="27"/>
  <c r="P26" i="31"/>
  <c r="P17" i="27" s="1"/>
  <c r="O26" i="31"/>
  <c r="O17" i="27" s="1"/>
  <c r="O27" i="27"/>
  <c r="N25" i="31"/>
  <c r="N16" i="27" s="1"/>
  <c r="N84" i="27" s="1"/>
  <c r="N110" i="27" l="1"/>
  <c r="H26" i="36"/>
  <c r="H37" i="36" s="1"/>
  <c r="L125" i="27"/>
  <c r="H32" i="36" s="1"/>
  <c r="H41" i="36" s="1"/>
  <c r="N96" i="27"/>
  <c r="N116" i="27"/>
  <c r="N113" i="27"/>
  <c r="I32" i="36"/>
  <c r="I41" i="36" s="1"/>
  <c r="M93" i="27"/>
  <c r="P27" i="27"/>
  <c r="P25" i="31"/>
  <c r="P16" i="27" s="1"/>
  <c r="O25" i="31"/>
  <c r="O16" i="27" s="1"/>
  <c r="O84" i="27" s="1"/>
  <c r="O110" i="27" l="1"/>
  <c r="P110" i="27"/>
  <c r="P84" i="27"/>
  <c r="H45" i="36"/>
  <c r="N125" i="27"/>
  <c r="J32" i="36" s="1"/>
  <c r="J41" i="36" s="1"/>
  <c r="O96" i="27"/>
  <c r="O116" i="27"/>
  <c r="P96" i="27"/>
  <c r="P116" i="27"/>
  <c r="O113" i="27"/>
  <c r="P113" i="27"/>
  <c r="N93" i="27"/>
  <c r="O125" i="27" l="1"/>
  <c r="K32" i="36" s="1"/>
  <c r="K41" i="36" s="1"/>
  <c r="P125" i="27"/>
  <c r="L32" i="36" s="1"/>
  <c r="L41" i="36" s="1"/>
  <c r="O93" i="27"/>
  <c r="P93" i="27"/>
  <c r="F42" i="36" l="1"/>
  <c r="I26" i="36"/>
  <c r="I37" i="36" s="1"/>
  <c r="I45" i="36" s="1"/>
  <c r="J26" i="36" l="1"/>
  <c r="J37" i="36" s="1"/>
  <c r="J45" i="36" s="1"/>
  <c r="K26" i="36" l="1"/>
  <c r="L26" i="36"/>
  <c r="L37" i="36" s="1"/>
  <c r="L45" i="36" l="1"/>
  <c r="F54" i="36" s="1"/>
  <c r="F55" i="36" s="1"/>
  <c r="K37" i="36"/>
  <c r="K45" i="36" s="1"/>
  <c r="F48" i="36" l="1"/>
  <c r="F38" i="36"/>
  <c r="H57" i="36"/>
  <c r="I57" i="36" l="1"/>
  <c r="J57" i="36" s="1"/>
  <c r="K57" i="36" s="1"/>
  <c r="L57" i="36" s="1"/>
  <c r="F58" i="36" l="1"/>
  <c r="F62" i="36" l="1"/>
  <c r="F63" i="36" s="1"/>
  <c r="F16" i="37" s="1"/>
  <c r="F61" i="36"/>
  <c r="F68" i="36" s="1"/>
  <c r="F13" i="37" s="1"/>
  <c r="H64" i="36" l="1"/>
  <c r="I64" i="36" s="1"/>
  <c r="I24" i="37" s="1"/>
  <c r="H69" i="36"/>
  <c r="I69" i="36" s="1"/>
  <c r="F71" i="36"/>
  <c r="F14" i="37" s="1"/>
  <c r="F12" i="37"/>
  <c r="H72" i="36" l="1"/>
  <c r="I72" i="36" s="1"/>
  <c r="J72" i="36" s="1"/>
  <c r="K72" i="36" s="1"/>
  <c r="L72" i="36" s="1"/>
  <c r="J64" i="36"/>
  <c r="J24" i="37" s="1"/>
  <c r="H24" i="37"/>
  <c r="J69" i="36"/>
  <c r="K64" i="36" l="1"/>
  <c r="K24" i="37" s="1"/>
  <c r="K69" i="36"/>
  <c r="L69" i="36" s="1"/>
  <c r="L64" i="36" l="1"/>
  <c r="L24"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58" authorId="0" shapeId="0" xr:uid="{00000000-0006-0000-0400-000001000000}">
      <text>
        <r>
          <rPr>
            <sz val="8"/>
            <color indexed="81"/>
            <rFont val="Tahoma"/>
            <family val="2"/>
          </rPr>
          <t xml:space="preserve">In alle gevallen wordt een (groep van) roze cel(len) voorzien van een opmerking die uitlegt wat er bijzonder is aan de betreffende gegevens of berekening
</t>
        </r>
      </text>
    </comment>
  </commentList>
</comments>
</file>

<file path=xl/sharedStrings.xml><?xml version="1.0" encoding="utf-8"?>
<sst xmlns="http://schemas.openxmlformats.org/spreadsheetml/2006/main" count="794" uniqueCount="442">
  <si>
    <t>Titelblad</t>
  </si>
  <si>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</si>
  <si>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</si>
  <si>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</si>
  <si>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</si>
  <si>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</si>
  <si>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</si>
  <si>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</si>
  <si>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</si>
  <si>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</si>
  <si>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</si>
  <si>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Definitief? (j/n)</t>
  </si>
  <si>
    <t>Juridisch integraal onderdeel van bovenstaande besluit(en) (j/n)?</t>
  </si>
  <si>
    <t>Opmerkingen openbare versiegeschiedenis</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</si>
  <si>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</si>
  <si>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</si>
  <si>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</si>
  <si>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</si>
  <si>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</si>
  <si>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</si>
  <si>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</si>
  <si>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Bijzonderheden:</t>
  </si>
  <si>
    <t>Ingevoerde waarde of berekening die nog niet juist is (indien van toepassing)</t>
  </si>
  <si>
    <t>Eventueel te gebruiken:</t>
  </si>
  <si>
    <t>Bronnenoverzicht en specifieke toepassingen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</si>
  <si>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</si>
  <si>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</si>
  <si>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</si>
  <si>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</si>
  <si>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</si>
  <si>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</si>
  <si>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</si>
  <si>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</si>
  <si>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</si>
  <si>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</si>
  <si>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</si>
  <si>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</si>
  <si>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</si>
  <si>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Tabblad dat als geheel nog onjuist of niet up to date is</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</si>
  <si>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</si>
  <si>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</si>
  <si>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</si>
  <si>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</si>
  <si>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</si>
  <si>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</si>
  <si>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</si>
  <si>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</si>
  <si>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</si>
  <si>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Ophalen gegevens voor berekening</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</si>
  <si>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</si>
  <si>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</si>
  <si>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</si>
  <si>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</si>
  <si>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Nr.</t>
  </si>
  <si>
    <t xml:space="preserve">Verkorte naam </t>
  </si>
  <si>
    <t>Naam bestand extern</t>
  </si>
  <si>
    <t>Beschrijving berekening</t>
  </si>
  <si>
    <t>Beschrijving resultaat</t>
  </si>
  <si>
    <t>Grijze cijfers geven de uitkomt van een check berekening; dit is geen resultaat waarmee verder wordt gerekend</t>
  </si>
  <si>
    <t>Schematische weergave en/of inhoudsopgave van de werking van dit model</t>
  </si>
  <si>
    <t>Aanvullende gegevens bestand extern</t>
  </si>
  <si>
    <t>Datum ontvangst, versie nr., opmerkingen</t>
  </si>
  <si>
    <t>Zoals gebruikt in dit bestand</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</si>
  <si>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</si>
  <si>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</si>
  <si>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</si>
  <si>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</si>
  <si>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Bevat bedrijfsvertrouwelijke gegevens? (j/n)</t>
  </si>
  <si>
    <t>Is of wordt gepubliceerd? (j/n)</t>
  </si>
  <si>
    <t>Data en input (bron wordt vermeld)</t>
  </si>
  <si>
    <t>Berekende waarde die wordt opgehaald op een ander tabblad, incl. (eind)resultaat van berekening</t>
  </si>
  <si>
    <t>Waarde of berekening die speciale aandacht vraagt (zie toelichting in opmerking)</t>
  </si>
  <si>
    <t>Deze kleur wordt uitsluitend gebruikt bij een informatieverzoek: cellen die door de ontvanger van het dataverzoek moeten worden ingevuld</t>
  </si>
  <si>
    <t>Gestandaardiseerde tabbladen, omvat tenminste: 'Titelblad', 'Toelichting' en 'Bronnen en toepassingen' (kleur: ACM-lichtpaars)</t>
  </si>
  <si>
    <t>Een kader kan worden gebruikt om aan te geven dat een bepaald veld input bevat, maar deze input automatisch wordt ingeladen, bijvoorbeeld door middel van een macro (dus niet handmatig in te vullen)</t>
  </si>
  <si>
    <t>%</t>
  </si>
  <si>
    <t>Jaarlijkse CPI</t>
  </si>
  <si>
    <t>1+CPI</t>
  </si>
  <si>
    <t>CPI</t>
  </si>
  <si>
    <t>Frontier shift</t>
  </si>
  <si>
    <t>EUR, pp jaar</t>
  </si>
  <si>
    <t>Berekening CPI-mutatie</t>
  </si>
  <si>
    <t>Berekening frontier shift</t>
  </si>
  <si>
    <t>2019</t>
  </si>
  <si>
    <t>CPI september jaar t-2 t/m augustus jaar t-1</t>
  </si>
  <si>
    <t>WACC</t>
  </si>
  <si>
    <t>Tabel 1 - Resultaat</t>
  </si>
  <si>
    <t>Tabel 4 - Operationele kosten</t>
  </si>
  <si>
    <t>Tabel 5 - Berekening op parameters</t>
  </si>
  <si>
    <t>1+CPI van 2018 naar jaar</t>
  </si>
  <si>
    <t>1+CPI van 2019 naar jaar</t>
  </si>
  <si>
    <t>1+CPI van 2020 naar jaar</t>
  </si>
  <si>
    <t xml:space="preserve">1+CPI </t>
  </si>
  <si>
    <t>1-Frontier shift</t>
  </si>
  <si>
    <t>1-FS van 2018 naar jaar</t>
  </si>
  <si>
    <t>1-FS van 2019 naar jaar</t>
  </si>
  <si>
    <t>1-FS van 2020 naar jaar</t>
  </si>
  <si>
    <t>1+%</t>
  </si>
  <si>
    <t>Tabel 8 - Berekening verwachte operationele kosten</t>
  </si>
  <si>
    <t>Tabel 3 - Input uit het GAW model</t>
  </si>
  <si>
    <t>Kapitaalkosten doorrollen</t>
  </si>
  <si>
    <t>Formule</t>
  </si>
  <si>
    <t>Tabel 6 - Berekening kapitaalkosten doorrollen</t>
  </si>
  <si>
    <t>Toegestane inkomsten</t>
  </si>
  <si>
    <t>X-factor</t>
  </si>
  <si>
    <t>X-factor (onafgerond)</t>
  </si>
  <si>
    <t>EUR, pp 2021</t>
  </si>
  <si>
    <t>Begininkomsten</t>
  </si>
  <si>
    <t>Definitieve resultaten</t>
  </si>
  <si>
    <t>Netto contante waarde 2022</t>
  </si>
  <si>
    <t>Totale toegestane inkomsten x-factormethode</t>
  </si>
  <si>
    <t>Toegestane inkomsten die volgen uit begininkomsten en x-factor</t>
  </si>
  <si>
    <t>EUR,  pp 2026</t>
  </si>
  <si>
    <t>Eindinkomsten</t>
  </si>
  <si>
    <t>De waarde in de roze cel is door de oplosser berekend. Zie de toelichting bij de oplosser in het tabblad 'Bronnen en toepassingen' voor een meer gedetailleerdere toelichting.</t>
  </si>
  <si>
    <t>EUR,  pp 2021</t>
  </si>
  <si>
    <t>Hulpberekeningen voor de oplosser</t>
  </si>
  <si>
    <t xml:space="preserve">Berekening x-factor &amp; begininkomsten </t>
  </si>
  <si>
    <t>Berekening verwachte kosten</t>
  </si>
  <si>
    <t>1+ CPI van 2021 naar 2026</t>
  </si>
  <si>
    <t>Jaarlijkse consumentenprijsindex</t>
  </si>
  <si>
    <t>1+ discontovoet</t>
  </si>
  <si>
    <t>Om de begininkomsten te bepalen, gebruikt de ACM de invoegtoepassing 'Oplosser'. Een expliciete berekening voor de begininkomsten 2021 modelleren in het x-factormodel is namelijk onevenredig complex. Voor meer toelichting hierbij, zie het tabblad 'Bronnen en toepassingen'.</t>
  </si>
  <si>
    <t>Tabel 9 - X-factorberekening</t>
  </si>
  <si>
    <t>Nominale WACC bestaand vermogen</t>
  </si>
  <si>
    <t>Begininkomsten en X-factor</t>
  </si>
  <si>
    <t>Geschatte inflatie</t>
  </si>
  <si>
    <t>Samenhang van dit bestand met andere bestanden</t>
  </si>
  <si>
    <t>Reguleringsdata</t>
  </si>
  <si>
    <t>GAW model</t>
  </si>
  <si>
    <t>X-factormodel</t>
  </si>
  <si>
    <t>Toelichting samenhang tabbladen:</t>
  </si>
  <si>
    <t>Berekeningen</t>
  </si>
  <si>
    <t>2. Reguleringsparameters</t>
  </si>
  <si>
    <t>5. Berekening op parameters</t>
  </si>
  <si>
    <t>[berekeningstabbladen]</t>
  </si>
  <si>
    <t>3. GAW model</t>
  </si>
  <si>
    <t>6. Berekening doorrollen</t>
  </si>
  <si>
    <t>7. Berekening bijschatten</t>
  </si>
  <si>
    <t>9. Berekening x-factor</t>
  </si>
  <si>
    <t>1. Resultaat</t>
  </si>
  <si>
    <t>4. Operationele kosten</t>
  </si>
  <si>
    <t>8. Berekening oper. kosten</t>
  </si>
  <si>
    <t>Oplosser</t>
  </si>
  <si>
    <t>Gebruik van oplosser</t>
  </si>
  <si>
    <t>https://support.office.com/nl-nl/article/de-invoegtoepassing-oplosser-laden-in-excel-612926fc-d53b-46b4-872c-e24772f078ca</t>
  </si>
  <si>
    <t>1. De oplosser kan worden geopend via Gegevens – Analysis – Solver
2. Klik op “Solve” om de begininkomsten te berekenen.
3. Er verschijnt nu een pop-up. Controleer of “Keep solver solution” is aangevinkt. Klik vervolgens op “OK”.
4. De begininkomsten zijn nu opnieuw berekend.</t>
  </si>
  <si>
    <t>1-%</t>
  </si>
  <si>
    <t>De ACM gebruikt de oplosser om de begininkomsten te berekenen. De aanleiding daarvoor is als volgt. Een gevolg van de gewijzigde methode is dat een preciezere schatting van de ontwikkeling van de efficiënte kapitaalkosten mogelijk is.  Dat leidt er echter ook toe dat er niet per definitie sprake is van een gelijkmatige ontwikkeling van de efficiënte kosten tijdens de reguleringsperiode. Een gewijzigde verdeling van kapitaalkosten over de tijd leidt bijvoorbeeld tot een stijging vanaf het ingangsjaar en een verwachte daling daarna.
In de oude schattingsmethode bepaalde de ACM de efficiënte kosten in het jaar voorafgaand aan de reguleringsperiode en de verwachte efficiënte kosten in het laatste jaar van de reguleringsperiode. De consequentie daarvan is dat alle ontwikkelingen van de verwachte efficiënte kosten in tussenliggende jaren niet tot uitdrukking komen in de x-factor. Daardoor ontstaat – zeker bij een ongelijkmatige ontwikkeling van de verwachte efficiënte kosten – het risico dat TenneT gesommeerd over de reguleringsperiode aanzienlijk meer of minder dan haar verwachte efficiënte kosten kan terugverdienen via de tarieven. Dat zou leiden tot over- of onderdekking van de verwachte efficiënte kosten over de reguleringsperiode.
Het doel van de methode is dat TenneT in beginsel haar verwachte efficiënte kosten inclusief een redelijk rendement dat in het economisch verkeer gebruikelijk is terug kan verdienen binnen de betrokken reguleringsperiode.  Daarom is het noodzakelijk om de manier waarop de ACM het efficiënte kostenniveau ten behoeve van het bepalen van de begininkomsten vaststelt te wijzigen. In plaats van de verwachte efficiënte kosten voor het beginjaar (2021) te bepalen, bepaalt de ACM het efficiënte kostenniveau van 2021 zodanig dat gesommeerd over de reguleringsperiode (2022-2026) TenneT haar verwachte efficiënte kosten terug kan verdienen.
Een expliciete berekening voor de begininkomsten 2021 inbouwen in het x-factormodel is onevenredig complex, omdat er dan wiskundig geoptimaliseerd moet worden. Daarom maakt de ACM gebruik van de oplosser. De oplosser kan het efficiënte kostenniveau 2021 vinden zodanig dat gesommeerd over de reguleringsperiode (2022-2026) de verwachte efficiënte kosten terugverdiend kunnen worden.</t>
  </si>
  <si>
    <t>1 - Frontier shift van … naar …</t>
  </si>
  <si>
    <t xml:space="preserve">1+ CPI van … naar … </t>
  </si>
  <si>
    <t>Berekening discontovoet</t>
  </si>
  <si>
    <t>1 + Discontovoet</t>
  </si>
  <si>
    <t xml:space="preserve">Nominale WACC </t>
  </si>
  <si>
    <t>1 + Discontovoet van ... naar…</t>
  </si>
  <si>
    <t>Link</t>
  </si>
  <si>
    <t>Nee</t>
  </si>
  <si>
    <t>Ja</t>
  </si>
  <si>
    <t xml:space="preserve">Op dit tabblad berekent de ACM de bijschating van kapitaalkosten van activa geactiveerd vanaf 2020 (bijschatten). De hoogte van de bijschatting en de daaruit volgende GAW en afschrijvingen worden berekend in het GAW model. De kapitaalkosten bestaan uit de afschrijvingen en de vermogenskosten. De vermogenskosten worden berekend door de gestandaardiseerde activawaarde (GAW) te vermenigvuldigen met de gewogen gemiddelde kosten van kapitaal (WACC). </t>
  </si>
  <si>
    <t>Stijging benodigd vermogen</t>
  </si>
  <si>
    <t>Stijging GAW</t>
  </si>
  <si>
    <t>Percentage bijschatten nieuw vermogen</t>
  </si>
  <si>
    <t>Percentage bijschatten bestaand vermogen</t>
  </si>
  <si>
    <t xml:space="preserve">Als de totale activawaarde (de GAW van doorrollen + bijschatten) hoger is dan de GAW ultimo 2020 wordt over de stijging de WACC nieuw vermogen toegepast. </t>
  </si>
  <si>
    <t>Indirecte algemene operationele kosten TenneT</t>
  </si>
  <si>
    <t>GAW-berekening TenneT</t>
  </si>
  <si>
    <t>1+ discontovoet van pp 2022 naar pp jaar</t>
  </si>
  <si>
    <t>Afschrijvingen en GAW net op zee fase I (doorrollen)</t>
  </si>
  <si>
    <t>Afschrijvingen en GAW net op zee fase I (bijschatten)</t>
  </si>
  <si>
    <t>GAW ultimo 2020 net op zee fase I</t>
  </si>
  <si>
    <t>GAW Ultimo 2020 net op zee fase I</t>
  </si>
  <si>
    <t>GAW Ultimo 2020 fase I</t>
  </si>
  <si>
    <t>Afschrijvingen en GAW fase I</t>
  </si>
  <si>
    <t>Berekening kapitaalkosten doorrollen fase I</t>
  </si>
  <si>
    <t>Operationele kosten fase I</t>
  </si>
  <si>
    <t xml:space="preserve">Verwachte kapitaalkosten bijschatten fase I </t>
  </si>
  <si>
    <t>Verwachte operationele kosten fase I</t>
  </si>
  <si>
    <t>Verwachte kosten fase I</t>
  </si>
  <si>
    <t>Totale verwachte efficiënte kosten fase I</t>
  </si>
  <si>
    <t>Verwachte efficiënte kosten fase I</t>
  </si>
  <si>
    <t>Input</t>
  </si>
  <si>
    <t>Tabel 2 - Reguleringsparameters</t>
  </si>
  <si>
    <t>CBS</t>
  </si>
  <si>
    <t>CBS Statline Jaarmutatie consumentenprijsindex</t>
  </si>
  <si>
    <t xml:space="preserve">Op het tabblad ‘9.Berekening x-factor’ berekent de ACM de totale verwachte efficiënte kosten. Vervolgens gebruikt de ACM de oplosser om de begininkomsten te berekenen zodanig dat gesommeerd over de reguleringsperiode (2022-2026) de verwachte efficiënte kosten terugverdiend kunnen worden. De totale verwachte efficiënte kosten zijn daarbij gelijk aan de totale toegestane inkomsten. 
Indien de verwachte efficiënte kosten op het tabblad ‘9.Berekening x-factor’ worden aangepast, dan veranderen de begininkomsten niet automatisch mee. In dat geval moet de oplosser worden gebruikt om de begininkomsten opnieuw te berekenen.  De begininkomsten met de oplosserworden als volgt berekend:
Op het tabblad ‘9.Berekening x-factor’ gebruikt de ACM de invoegtoepassing "oplosser". Uitleg over hoe deze invoegtoepassing ingeladen kan worden is te vinden via deze link:
</t>
  </si>
  <si>
    <t>Op dit blad voert de ACM berekeningen op de CPI, de frontier shift en de nominale WACC uit, zodat deze toegepast kunnen worden in de berekening van de verwachte efficiënte kosten. In de tariefregulering is de WACC de schatting van de vermogenskostenvoet. Daarom gebruikt de ACM de WACC als disconteringsvoet voor de verschillen. De ACM gebruikt de nominale WACC omdat deze WACC ook een inflatievergoeding voor vermogensverschaffers bevat.</t>
  </si>
  <si>
    <t>1- FS</t>
  </si>
  <si>
    <t>Vermogenskosten doorrollen</t>
  </si>
  <si>
    <t>Afschrijving niet-WUI's geactiveerd t/m 2020 net op zee fase I</t>
  </si>
  <si>
    <t>GAW niet-WUI's geactiveerd t/m 2020 net op zee fase I</t>
  </si>
  <si>
    <t>Afschrijvingen niet-WUI's bijschatten vanaf 2021 net op zee fase I</t>
  </si>
  <si>
    <t>GAW niet-WUI's bijschatten vanaf 2021 net op zee fase I</t>
  </si>
  <si>
    <t>Op dit tabblad toont de ACM de begininkomsten, toegestane inkomsten en x-factor van de netbeheerder van het net op zee. Deze gegevens zijn het resultaat van berekeningen op de berekeningstabbladen in dit bestand. Voor de inkomstenbesluiten zijn enkel de begininkomsten en x-factor van belang. De geschatte CPI en toegestane inkomsten dienen om een globaal beeld te geven van de inkomsten gedurende de periode. De daadwerkelijke inflatie kan afwijken, waarmee ook de toegestane inkomsten in de inkomstenbesluiten kunnen afwijken. Ook worden er in de inkomstenbesluiten nog correcties doorgevoerd die van invloed zijn op de toegestane inkomsten.</t>
  </si>
  <si>
    <t>Vermogenskosten doorrollen niet-WUI's fase I</t>
  </si>
  <si>
    <t>Kapitaalkosten doorrollen niet-WUI's fase I</t>
  </si>
  <si>
    <t>GAW niet-WUI's geactiveerd t/m 2020 fase I</t>
  </si>
  <si>
    <t>Afschrijving niet-WUI's geactiveerd t/m 2020 fase I</t>
  </si>
  <si>
    <t>GAW niet-WUI's bijschatten vanaf 2021 fase I</t>
  </si>
  <si>
    <t xml:space="preserve">Op dit tabblad berekent de ACM de verwachte operationele kosten van de netbeheerder van het net op zee. De ACM maakt onderscheid tussen de verwachte operationele kosten wegens het in stand houden van het net en de verwachte operationele kosten als gevolg van een veranderende netomvang. </t>
  </si>
  <si>
    <t>Indirecte algemene operationele kosten (A)</t>
  </si>
  <si>
    <t>Inkoopkosten voor netverliezen (C)</t>
  </si>
  <si>
    <t>Afschrijvingen niet-WUI's bijschatten vanaf 2021 fase I</t>
  </si>
  <si>
    <t>Uitkomst projectspecifieke doelmatigheidstoets Borssele</t>
  </si>
  <si>
    <t>Uitkomst projectspecifieke doelmatigheidstoets</t>
  </si>
  <si>
    <t xml:space="preserve">Op dit tabblad geeft de ACM een overzicht van de relevante reguleringsparameters voor de reguleringsperiode 2022-2026, te weten: WACC, CPI, uitkomst projectspecifieke doelmatigheidstoets, frontier shift, parameters t.b.v. de schatting verwachte operationele kosten en de verdeelsleutel voor de indirecte algemene operationele kosten. Aan de hand van deze reguleringsparameters berekent de ACM de verwachte efficiënte kosten van de netbeheerder van het net op zee voor de jaren 2022 t/m 2026 en uiteindelijk de x-factor. </t>
  </si>
  <si>
    <t>Parameters t.b.v. de schatting verwachte OPEX</t>
  </si>
  <si>
    <t>Toelichting bij bijzonderheden:</t>
  </si>
  <si>
    <t>Tabel 7 - Berekening verwachte kapitaalkosten bijschatten</t>
  </si>
  <si>
    <t>Berekening verwachte kapitaalkosten bijschatten fase I</t>
  </si>
  <si>
    <t>Verwachte vermogenskosten</t>
  </si>
  <si>
    <t>Verwachte vermogenskosten bijschatten fase I</t>
  </si>
  <si>
    <t>Verwachte kapitaalkosten bijschatten</t>
  </si>
  <si>
    <t>Op dit tabblad berekent de ACM de verwachte efficiënte kosten, de begininkomsten, de eindinkomsten, de x-factor en de toegestane inkomsten. De eindinkomsten zijn gelijk aan de verwachte efficiënte kosten 2026. De x-factor is het resultaat van een berekening van het verschil tussen de verwachte jaarlijkse ontwikkeling van de CPI in de periode 2021-2026 en de jaarlijkse ontwikkeling tussen de begininkomsten en de eindinkomsten. Zie 'toelichting bij bijzonderheden' voor een toelichting bij de berekening van de begininkomsten.</t>
  </si>
  <si>
    <t>Methodebesluit 2017-2021</t>
  </si>
  <si>
    <t>Gewijzigd Methodebesluit TenneT Net op Zee 2017-2021</t>
  </si>
  <si>
    <t>ACM/UIT/505481</t>
  </si>
  <si>
    <t>Verwachte verandering OPEX a.g.v. uitbreiding/krimp van de netomvang: % van verandering aanschafwaarden niet-WUI's</t>
  </si>
  <si>
    <t>Verwachte verandering operationele kosten a.g.v. veranderende netomvang</t>
  </si>
  <si>
    <t>Afschrijvingen en GAW net op zee fase II (doorrollen)</t>
  </si>
  <si>
    <t>Afschrijvingen WUI's geactiveerd t/m 2020 net op zee fase II</t>
  </si>
  <si>
    <t>GAW WUI's geactiveerd t/m 2020 net op zee fase II</t>
  </si>
  <si>
    <t>Afschrijving niet-WUI's geactiveerd t/m 2020 net op zee fase II</t>
  </si>
  <si>
    <t>GAW niet-WUI's geactiveerd t/m 2020 net op zee fase II</t>
  </si>
  <si>
    <t>Afschrijvingen en GAW net op zee fase II (bijschatten)</t>
  </si>
  <si>
    <t>Afschrijvingen niet-WUI's bijschatten vanaf 2021 net op zee fase II</t>
  </si>
  <si>
    <t>GAW niet-WUI's bijschatten vanaf 2021 net op zee fase II</t>
  </si>
  <si>
    <t>GAW ultimo 2020 net op zee fase II</t>
  </si>
  <si>
    <t>GAW Ultimo 2020 net op zee fase II</t>
  </si>
  <si>
    <t>Berekening kapitaalkosten doorrollen fase II</t>
  </si>
  <si>
    <t>Vermogenskosten doorrollen WUI's fase II</t>
  </si>
  <si>
    <t>Vermogenskosten doorrollen niet-WUI's fase II</t>
  </si>
  <si>
    <t>Kapitaalkosten doorrollen WUI's fase II</t>
  </si>
  <si>
    <t>Kapitaalkosten doorrollen niet-WUI's fase II</t>
  </si>
  <si>
    <t>Afschrijvingen en GAW fase II</t>
  </si>
  <si>
    <t>Afschrijvingen WUI's geactiveerd t/m 2020 fase II</t>
  </si>
  <si>
    <t>GAW WUI's geactiveerd t/m 2020 fase II</t>
  </si>
  <si>
    <t>Afschrijving niet-WUI's geactiveerd t/m 2020 fase II</t>
  </si>
  <si>
    <t>GAW niet-WUI's geactiveerd t/m 2020 fase II</t>
  </si>
  <si>
    <t>Totale GAW ultimo 2020</t>
  </si>
  <si>
    <t>Afschrijvingen niet-WUI's bijschatten vanaf 2021 fase II</t>
  </si>
  <si>
    <t>GAW niet-WUI's bijschatten vanaf 2021 fase II</t>
  </si>
  <si>
    <t>GAW Ultimo 2020 fase II</t>
  </si>
  <si>
    <t>Totale doorgerolde GAW</t>
  </si>
  <si>
    <t>Totale bijgeschatte GAW</t>
  </si>
  <si>
    <t>Berekening verwachte kapitaalkosten bijschatten fase II</t>
  </si>
  <si>
    <t>Verwachte vermogenskosten bijschatten fase II</t>
  </si>
  <si>
    <t xml:space="preserve">Verwachte kapitaalkosten bijschatten fase II </t>
  </si>
  <si>
    <t>Berekening operationele kosten fase I</t>
  </si>
  <si>
    <t>Operationele kosten fase II</t>
  </si>
  <si>
    <t>Inkoopkosten voor netverliezen net op zee fase I</t>
  </si>
  <si>
    <t xml:space="preserve">Reëele aanschafwaarden niet-WUI's </t>
  </si>
  <si>
    <t>Berekening operationele kosten fase II</t>
  </si>
  <si>
    <t>Verwachte operationele kosten fase II</t>
  </si>
  <si>
    <t>Indirecte algemene operationele kosten net op zee fase II</t>
  </si>
  <si>
    <t>Verwachte operationele kosten net op zee fase II</t>
  </si>
  <si>
    <t>Verwachte operationele kosten net op zee fase I</t>
  </si>
  <si>
    <t>Indirecte algemene operationele kosten net op zee fase I</t>
  </si>
  <si>
    <t>Verwachte kosten fase II</t>
  </si>
  <si>
    <t>Kapitaalkosten doorrollen WUI's net op zee fase I</t>
  </si>
  <si>
    <t>Verwachte kapitaalkosten bijschatten net op zee fase I</t>
  </si>
  <si>
    <t>Kapitaalkosten doorrollen WUI's net op zee fase II</t>
  </si>
  <si>
    <t>Verwachte kapitaalkosten bijschatten net op zee fase II</t>
  </si>
  <si>
    <t>Verwachte efficiënte kosten fase II</t>
  </si>
  <si>
    <t>Totale verwachte efficiënte kosten fase II</t>
  </si>
  <si>
    <t>Totale verwachte efficiënte kosten</t>
  </si>
  <si>
    <t xml:space="preserve">Verwachte efficiënte kosten net op zee </t>
  </si>
  <si>
    <t xml:space="preserve">Verwachte efficiënte kosten    </t>
  </si>
  <si>
    <t>Berekening begininkomsten en toegestane inkomsten per fase</t>
  </si>
  <si>
    <t>Begininkomsten net op zee fase I</t>
  </si>
  <si>
    <t>Toegestane inkomsten net op zee fase I</t>
  </si>
  <si>
    <t>Begininkomsten net op zee fase II</t>
  </si>
  <si>
    <t>Toegestane inkomsten net op zee fase II</t>
  </si>
  <si>
    <t>Indirecte algemene operationele kosten TenneT toebedeeld op basis van verdeelsleutel 2</t>
  </si>
  <si>
    <t xml:space="preserve">Aanvulling reguleringsdata TenneT 2018-2019, tab 2A. Algemene OPEX 2018, som van cellen J23 en J36 t/m J42; Aanvulling reguleringsdata TenneT 2018-2019, tab 2A. Algemene OPEX 2019, som van cellen J23 en J36 t/m J42; Reguleringsdata TenneT 2020, tab 2A, som van cellen J23 en J36 t/m J42 </t>
  </si>
  <si>
    <t>Indirecte algemene operationele kosten TenneT toebedeeld op basis van verdeelsleutel 3</t>
  </si>
  <si>
    <t>Aanvulling reguleringsdata TenneT 2018-2019, tab 2A. Algemene OPEX 2018, som van cellen J45 t/m J48, J50 en J51; Aanvulling reguleringsdata TenneT 2018-2019, tab 2A. Algemene OPEX 2019, som van cellen J45 t/m J48, J50 en J51; Reguleringsdata TenneT 2020, tab 2A, som van cellen J45 t/m J48, J50 en J51</t>
  </si>
  <si>
    <t>Reguleringsdata TenneT 2020, tab 2A, cel T54</t>
  </si>
  <si>
    <t>Verdeelsleutels indirecte algemene operationele kosten 2020</t>
  </si>
  <si>
    <t>Grondslagendocument RD2020, p.30</t>
  </si>
  <si>
    <t>Grondslagendocument RD2020, p.29</t>
  </si>
  <si>
    <t>Percentage indirecte operationele kosten toegewezen aan net op zee fase I op basis van verdeelsleutel 2</t>
  </si>
  <si>
    <t>Percentage indirecte operationele kosten toegewezen aan net op zee fase I op basis van verdeelsleutel 3</t>
  </si>
  <si>
    <t>Percentage indirecte operationele kosten toegewezen aan net op zee fase II op basis van verdeelsleutel 2</t>
  </si>
  <si>
    <t>Percentage indirecte operationele kosten toegewezen aan net op zee fase II op basis van verdeelsleutel 3</t>
  </si>
  <si>
    <t>Percentage indirecte algemene operationele kosten toegewezen aan net op zee fase I op basis van verdeelsleutel 2</t>
  </si>
  <si>
    <t>Percentage indirecte algemene operationele kosten toegewezen aan net op zee fase I op basis van verdeelsleutel 3</t>
  </si>
  <si>
    <t>Percentage indirecte algemene operationele kosten toegewezen aan net op zee fase II op basis van verdeelsleutel 2</t>
  </si>
  <si>
    <t>Percentage indirecte algemene operationele kosten toegewezen aan net op zee fase II op basis van verdeelsleutel 3</t>
  </si>
  <si>
    <t>Aanvulling reguleringsdata TenneT 2018-2019</t>
  </si>
  <si>
    <t>Invulmodule reguleringsdata TenneT - Aanvulling 2018-2019</t>
  </si>
  <si>
    <t>Reguleringsdata TenneT 2020</t>
  </si>
  <si>
    <t>Invulmodule reguleringsdata TenneT 2020</t>
  </si>
  <si>
    <t>Grondslagendocument RD2020</t>
  </si>
  <si>
    <t>Grondslagendocument bij CODATA-verzoek Reguleringsdata TenneT TSO B.V. 2020</t>
  </si>
  <si>
    <t xml:space="preserve">Toegestane inkomsten   </t>
  </si>
  <si>
    <t xml:space="preserve">Reële aanschafwaarden niet-WUI's </t>
  </si>
  <si>
    <t>Aanvulling reguleringsdata TenneT 2018-2019, tab 2A. Algemene OPEX 2018, cel R54; Invulmodule reguleringsdata directe niet-activagerelateerde OPEX, tab 1A, cel H44; Invulmodule reguleringsdata directe niet-activagerelateerde OPEX, tab 1A, cel L44</t>
  </si>
  <si>
    <t>Invulmodule reguleringsdata directe niet-activagerelateerde OPEX</t>
  </si>
  <si>
    <t xml:space="preserve">Invulmodule RD directe niet-activagerelateerde OPEX </t>
  </si>
  <si>
    <t>Schatting incrementele operationele kosten Borssele netverbindingen</t>
  </si>
  <si>
    <t>Schatting incrementele operationele kosten Borssele Alpha</t>
  </si>
  <si>
    <t>Schatting incrementele operationele kosten Borssele Beta</t>
  </si>
  <si>
    <t>EUR, pp 2020</t>
  </si>
  <si>
    <t xml:space="preserve">Schatting jaarlijkse incrementele operationele kosten Borssele Alpha </t>
  </si>
  <si>
    <t>Schatting jaarlijkse incrementele operationele kosten Borssele Beta</t>
  </si>
  <si>
    <t>1+CPI van 2021 naar jaar</t>
  </si>
  <si>
    <t>1+CPI van 2022 naar jaar</t>
  </si>
  <si>
    <t>1+CPI van 2023 naar jaar</t>
  </si>
  <si>
    <t>1+CPI van 2024 naar jaar</t>
  </si>
  <si>
    <t>1+CPI van 2025 naar jaar</t>
  </si>
  <si>
    <t>1+CPI van 2026 naar jaar</t>
  </si>
  <si>
    <t>1-FS van 2021 naar jaar</t>
  </si>
  <si>
    <t>1-FS van 2022 naar jaar</t>
  </si>
  <si>
    <t>1-FS van 2023 naar jaar</t>
  </si>
  <si>
    <t>1-FS van 2024 naar jaar</t>
  </si>
  <si>
    <t>1-FS van 2025 naar jaar</t>
  </si>
  <si>
    <t>1-FS van 2026 naar jaar</t>
  </si>
  <si>
    <t>Reële aanschafwaarden nog niet volledig afgeschreven niet-WUI's in 2020 net op zee fase I</t>
  </si>
  <si>
    <t>Reële aanschafwaarde bijgeschatte investeringen 2021 net op zee fase I</t>
  </si>
  <si>
    <t>Reële aanschafwaarde bijgeschatte investeringen 2022 net op zee fase I</t>
  </si>
  <si>
    <t>Reële aanschafwaarde bijgeschatte investeringen 2023 net op zee fase I</t>
  </si>
  <si>
    <t>Reële aanschafwaarde bijgeschatte investeringen 2024 net op zee fase I</t>
  </si>
  <si>
    <t>Reële aanschafwaarde bijgeschatte investeringen 2025 net op zee fase I</t>
  </si>
  <si>
    <t>Reële aanschafwaarde bijgeschatte investeringen 2026 net op zee fase I</t>
  </si>
  <si>
    <t>Reële aanschafwaarden nog niet volledig afgeschreven niet-WUI's in 2020 net op zee fase II</t>
  </si>
  <si>
    <t>Reële aanschafwaarde bijgeschatte investeringen 2021 net op zee fase II</t>
  </si>
  <si>
    <t>Reële aanschafwaarde bijgeschatte investeringen 2022 net op zee fase II</t>
  </si>
  <si>
    <t>Reële aanschafwaarde bijgeschatte investeringen 2023 net op zee fase II</t>
  </si>
  <si>
    <t>Reële aanschafwaarde bijgeschatte investeringen 2024 net op zee fase II</t>
  </si>
  <si>
    <t>Reële aanschafwaarde bijgeschatte investeringen 2025 net op zee fase II</t>
  </si>
  <si>
    <t>Reële aanschafwaarde bijgeschatte investeringen 2026 net op zee fase II</t>
  </si>
  <si>
    <t>GAW-berekening TenneT, tabel 2, cellen  L113:P113</t>
  </si>
  <si>
    <t>GAW-berekening TenneT, tabel 2, cellen  L114:P114</t>
  </si>
  <si>
    <t>GAW-berekening TenneT, tabel 2, cellen  H147:P147</t>
  </si>
  <si>
    <t>GAW-berekening TenneT, tabel 2, cellen  H148:P148</t>
  </si>
  <si>
    <t>GAW-berekening TenneT, tabel 2, cellen  H149:P149</t>
  </si>
  <si>
    <t>GAW-berekening TenneT, tabel 2, cellen  H151:P151</t>
  </si>
  <si>
    <t>GAW-berekening TenneT, tabel 2, cellen  H153:P153</t>
  </si>
  <si>
    <t>GAW-berekening TenneT, tabel 2, cellen  H155:P155</t>
  </si>
  <si>
    <t>GAW-berekening TenneT, tabel 2, cellen  H156:P156</t>
  </si>
  <si>
    <t>GAW-berekening TenneT, tabel 2, cellen  H157:P157</t>
  </si>
  <si>
    <t>Verandering operationele kosten door bijgeschatte investeringen in 2021 net op zee fase I</t>
  </si>
  <si>
    <t>Verandering operationele kosten door bijgeschatte investeringen in 2022 net op zee fase I</t>
  </si>
  <si>
    <t>Verandering operationele kosten door bijgeschatte investeringen in 2023 net op zee fase I</t>
  </si>
  <si>
    <t>Verandering operationele kosten door bijgeschatte investeringen in 2024 net op zee fase I</t>
  </si>
  <si>
    <t>Verandering operationele kosten door bijgeschatte investeringen in 2025 net op zee fase I</t>
  </si>
  <si>
    <t>Verandering operationele kosten door bijgeschatte investeringen in 2026 net op zee fase I</t>
  </si>
  <si>
    <t>Verandering operationele kosten door verandering in aanschafwaarden niet-WUI's ten opzichte van gemiddelde 2018-2020</t>
  </si>
  <si>
    <t>Verandering operationele kosten door bijgeschatte investeringen in 2021 net op zee fase II</t>
  </si>
  <si>
    <t>Verandering operationele kosten door bijgeschatte investeringen in 2022 net op zee fase II</t>
  </si>
  <si>
    <t>Verandering operationele kosten door bijgeschatte investeringen in 2023 net op zee fase II</t>
  </si>
  <si>
    <t>Verandering operationele kosten door bijgeschatte investeringen in 2024 net op zee fase II</t>
  </si>
  <si>
    <t>Verandering operationele kosten door bijgeschatte investeringen in 2025 net op zee fase II</t>
  </si>
  <si>
    <t>Verandering operationele kosten door bijgeschatte investeringen in 2026 net op zee fase II</t>
  </si>
  <si>
    <t>Schatting inkoopkosten netverliezen Borssele netverbindingen</t>
  </si>
  <si>
    <t>Schatting inkoopkosten netverliezen Borssel Alpha</t>
  </si>
  <si>
    <t>Schatting inkoopkosten netverliezen Borssel Beta</t>
  </si>
  <si>
    <t xml:space="preserve">Rekenmodule RCR-investeringen Net op zee fase I </t>
  </si>
  <si>
    <t>Rekenmodule RCR-investeringen NOZ fase I TenneT 2021</t>
  </si>
  <si>
    <t>Begininkomsten totaal</t>
  </si>
  <si>
    <t>Op dit tabblad geeft de ACM de GAW-waarden ultimo 2020 voor het net op zee weer. Daarnaast toont dit tabblad de GAW en afschrijvingen voor de periode 2022-2026 zoals berekend in het GAW-model op basis van "doorrollen en bijschatten". Voor de bijgeschatte investeringen zijn in dit tabblad de waarden opgenomen voor de jaren 2022 t/m 2026. Deze gegevens zijn afkomstig uit het GAW-model en worden gebruikt voor de berekening van de verwachte kapitaalkosten. Tevens zijn op dit tabblad de reële aanschafwaarden van niet-WUI's en bijgeschatte investeringen opgenomen. Deze gegevens zijn afkomstig uit het GAW-model en worden gebruikt voor de berekening van de verwachte operationele kosten.</t>
  </si>
  <si>
    <t xml:space="preserve">- TenneT gebruikt verschillende verdeelsleutels om de indirecte algemene kosten aan de verschillende segmenten (EHS, HS, systeem, NOZ fase I en NOZ fase II) toe te bedelen. De kosten die met verdeelsleutel 2, ofwel de algemene sleutel uren toebedeeld worden betreffen kosten voor systemen en primaire bedrijfsprocessen en personeelskosten. De kosten die met verdeelsleutel 3, ofwel de algemene sleutel circuitlengte en stations (inclusief toerekening aan systeemtaak en NOZ) toebedeeld worden betreffen kosten voor algemeen beheer. 
- Voor de directe niet-WUI gerelateerde algemene operationele kosten voor fase II is voor het jaar 2020 een negatieve waarde opgenomen. Deze negatieve kosten worden veroorzaakt doordat een groot deel van de kosten voor het NoZ fase II in 2020 geactiveerd worden. In het activeringstarief is een dekking opgenomen voor indirecte kosten. Deze dekking wordt als directe kosten geclassificeerd, maar de corresponderende kosten maken deel uit van de indirecte algemene operationele kosten. Per saldo resteert er in fase II in de directe kosten derhalve een negatief bedrag. Dit heeft geen invloed op de berekening van de totale operationele kosten voor fase II, omdat zowel de directe en indirecte algemene operationele kosten op basis van drie peiljaren worden berekend. 
</t>
  </si>
  <si>
    <t>Directe niet-WUI gerelateerde algemene operationele kosten</t>
  </si>
  <si>
    <r>
      <t xml:space="preserve">De operationele kosten voor het net op zee bestaan uit verschillende onderdelen, welke als volgt worden geschat. 
</t>
    </r>
    <r>
      <rPr>
        <u/>
        <sz val="10"/>
        <rFont val="Arial"/>
        <family val="2"/>
      </rPr>
      <t>De operationele kosten wegens het in stand houden van het net:</t>
    </r>
    <r>
      <rPr>
        <i/>
        <sz val="10"/>
        <rFont val="Arial"/>
        <family val="2"/>
      </rPr>
      <t xml:space="preserve">
</t>
    </r>
    <r>
      <rPr>
        <sz val="10"/>
        <rFont val="Arial"/>
        <family val="2"/>
      </rPr>
      <t xml:space="preserve">A) De indirecte algemene operationele kosten betreffen algemene operationele kosten die via een verdeelsleutel over het net op land en het net op zee verdeeld worden. Deze worden geschat op basis van drie peiljaren en de verdeelsleutel 2020;
B) De directe WUI gerelateerde algemene operationele kosten hebben alleen betrekking op fase I en betreffen de algemene operationele kosten voor Borssele Alpha en Beta. Hiervoor neemt de ACM de schatting uit het onderzoek van DNV naar een schattingsmethode voor de incrementele operationele kosten die ontstaan na ingebruikname van een nieuwe verbinding van het net op zee over;
C) De inkoopkosten voor netverliezen hebben alleen betrekking op fase I en betreffen de netverliezen voor Borssele Alpha en Beta. De ACM baseert haar schatting op de schatting van TenneT voor de netverliezen in 2021 uit de RCR-module bij het inkomstenbesluit 2021;
D) De directe niet-WUI gerelateerde algemene operationele kosten worden geschat op basis van drie peiljaren;
</t>
    </r>
    <r>
      <rPr>
        <u/>
        <sz val="10"/>
        <rFont val="Arial"/>
        <family val="2"/>
      </rPr>
      <t>De verandering van de operationele kosten als gevolg van de veranderende netomvang</t>
    </r>
    <r>
      <rPr>
        <sz val="10"/>
        <rFont val="Arial"/>
        <family val="2"/>
      </rPr>
      <t xml:space="preserve"> wordt geschat door een percentage van de verandering van de aanschafwaarden van niet-WUI's ten opzichte van de aanfschafwaarden van niet-WUI's in de jaren 2018-2020.</t>
    </r>
  </si>
  <si>
    <t>Directe niet-WUI gerelateerde algemene operationele kosten net op zee fase I</t>
  </si>
  <si>
    <t>Directe niet-WUI gerelateerde algemene operationele kosten net op zee fase II</t>
  </si>
  <si>
    <t>Directe WUI gerelateerde algemene operationele kosten (B)</t>
  </si>
  <si>
    <t>Directe WUI gerelateerde algemene operationele kosten net op zee fase I</t>
  </si>
  <si>
    <t>Directe niet-WUI gerelateerde algemene operationele kosten (D)</t>
  </si>
  <si>
    <t>Kapitaalkosten doorrollen niet-WUI's net op zee fase I</t>
  </si>
  <si>
    <t>Kapitaalkosten doorrollen niet-WUI's net op zee fase II</t>
  </si>
  <si>
    <t xml:space="preserve">Op dit tabblad geeft de ACM een overzicht van de operationele kosten van de netbeheerder van het net op zee voor de jaren 2018 t/m 2020, de schatting voor de algemene operationele kosten voor de Borssele netverbindingen uit het onderzoek van DNV naar een schattingsmethode voor de incrementele operationele kosten die ontstaan na ingebruikname van een nieuwe verbinding van het net op zee en de schatting voor de netverliezen in 2021 van TenneT. Deze zijn de basis voor de verwachte (efficiënte) operationele kosten voor de reguleringsperiode 2022-2026. De gerealiseerde operationele kosten die als input dienen voor de berekening van de verwachte operationele kosten kunnen worden opgesplitst in directe niet-WUI gerelateerde algemene operationele kosten en indirecte algemene operationele kosten. </t>
  </si>
  <si>
    <t>Reëel-plus WACC bestaand vermogen</t>
  </si>
  <si>
    <t>Reëel-plus WACC nieuw vermogen</t>
  </si>
  <si>
    <t>Gerealiseerde operationele kosten net op zee fase I</t>
  </si>
  <si>
    <t>Gerealiseerde operationele kosten net op zee fase II</t>
  </si>
  <si>
    <t>Gerealiseerde indirecte algemene operationele kosten TenneT</t>
  </si>
  <si>
    <t>Afschrijvingen WUI's excl. ARO geactiveerd t/m 2020 fase I</t>
  </si>
  <si>
    <t>GAW WUI's excl. ARO geactiveerd t/m 2020 fase I</t>
  </si>
  <si>
    <t>Afschrijvingen WUI's ARO geactiveerd t/m 2020 fase I</t>
  </si>
  <si>
    <t>GAW WUI's ARO geactiveerd t/m 2020 fase I</t>
  </si>
  <si>
    <t>Vermogenskosten doorrollen WUI's excl. ARO fase I</t>
  </si>
  <si>
    <t>Vermogenskosten doorrollen WUI's ARO fase I</t>
  </si>
  <si>
    <t>Kapitaalkosten doorrollen WUI's excl. ARO fase I</t>
  </si>
  <si>
    <t>Afschrijvingen WUI's excl. ARO geactiveerd t/m 2020 net op zee fase I</t>
  </si>
  <si>
    <t>GAW WUI's excl. ARO geactiveerd t/m 2020 net op zee fase I</t>
  </si>
  <si>
    <t>Afschrijvingen WUI's ARO geactiveerd t/m 2020 net op zee fase I</t>
  </si>
  <si>
    <t>GAW WUI's ARO geactiveerd t/m 2020 net op zee fase I</t>
  </si>
  <si>
    <t>GAW-berekening TenneT, tabel 2, cellen  L115:P115</t>
  </si>
  <si>
    <t>GAW-berekening TenneT, tabel 2, cellen  L116:P116</t>
  </si>
  <si>
    <t>GAW-berekening TenneT, tabel 2, cellen  L122:P122</t>
  </si>
  <si>
    <t>GAW-berekening TenneT, tabel 2, cellen  L123:P123</t>
  </si>
  <si>
    <t>GAW-berekening TenneT, tabel 2, cellen  H150:P150</t>
  </si>
  <si>
    <t>GAW-berekening TenneT, tabel 2, cellen  H158:P158</t>
  </si>
  <si>
    <t>GAW-berekening TenneT, tabel 2, cellen  H159:P159</t>
  </si>
  <si>
    <t>Op dit tabblad berekent de ACM de kapitaalkosten van activa geactiveerd tot en met 2020 (doorrollen). De kapitaalkosten bestaan uit de afschrijvingen en de vermogenskosten. De vermogenskosten worden berekend door de gestandardiseerde activawaarde (GAW) te vermenigvuldigen met de gewogen gemiddelde kosten van kapitaal (WACC). Bij het bepalen van de efficiënte kapitaalkosten van de WUI's excl. ARO fase I past de ACM het percentage uit de projectspecifieke doelmatigheidstoets Borssele toe.</t>
  </si>
  <si>
    <t>GAW-berekening TenneT, tabel 2, cellen  L117:P117</t>
  </si>
  <si>
    <t>GAW-berekening TenneT, tabel 2, cellen  L118:P118</t>
  </si>
  <si>
    <t>GAW-berekening TenneT, tabel 2, cellen  L124:P124</t>
  </si>
  <si>
    <t>GAW-berekening TenneT, tabel 2, cellen  L125:P125</t>
  </si>
  <si>
    <t>GAW-berekening TenneT, tabel 2, cellen  L129:P129</t>
  </si>
  <si>
    <t>GAW-berekening TenneT, tabel 2, cellen  L130:P130</t>
  </si>
  <si>
    <t>GAW-berekening TenneT, tabel 2, cel  J134</t>
  </si>
  <si>
    <t>GAW-berekening TenneT, tabel 2, cellen  L138:P138</t>
  </si>
  <si>
    <t>GAW-berekening TenneT, tabel 2, cellen  L139:P139</t>
  </si>
  <si>
    <t>GAW-berekening TenneT, tabel 2, cel  J143</t>
  </si>
  <si>
    <t>GAW-berekening TenneT, tabel 2, cellen  H152:P152</t>
  </si>
  <si>
    <t>GAW-berekening TenneT, tabel 2, cellen  H160:P160</t>
  </si>
  <si>
    <t>GAW-berekening TenneT, tabel 2, cellen  H161:P161</t>
  </si>
  <si>
    <t>N.v.t.</t>
  </si>
  <si>
    <t>N.v.t</t>
  </si>
  <si>
    <t>21 t/m 25</t>
  </si>
  <si>
    <t xml:space="preserve">Dit bestand is bedoeld ter verduidelijking van de berekeningen door ACM. Aan dit bestand kunnen geen rechten worden ontleend. </t>
  </si>
  <si>
    <t>waarvan: begininkomsten net op zee fase I</t>
  </si>
  <si>
    <t>waarvan: begininkomsten net op zee fase II</t>
  </si>
  <si>
    <t>ACM/23/186811</t>
  </si>
  <si>
    <t>Gewijzigd X-factorbesluit Netbeheerder van het Net op Zee 2022-2026</t>
  </si>
  <si>
    <t>ACM/UIT/608782</t>
  </si>
  <si>
    <t>Gewijzigd methodebesluit 2022-2026, paragraaf 8.4.1</t>
  </si>
  <si>
    <t>2018 t/m 2021: CBS; 2022 t/m 2026: Gewijzigd methodebesluit 2022-2026, paragraaf 8.4.2</t>
  </si>
  <si>
    <t>Gewijzigd methodebesluit 2022-2026, paragraaf 8.3.1</t>
  </si>
  <si>
    <t>Gewijzigd methodebesluit 2022-2026, paragraaf 8.3.3</t>
  </si>
  <si>
    <t>2018 t/m 2021: Methodebesluit 2017-2021, paragraaf 7.2.3; 2022 t/m 2026 Gewijzigd methodebesluit 2022-2026, paragraaf 8.4.3</t>
  </si>
  <si>
    <t>Gewijzigd vanwege uitspraak CBb</t>
  </si>
  <si>
    <t>Gewijzigd methodebesluit 2022-2026</t>
  </si>
  <si>
    <t>CBb uitspraak</t>
  </si>
  <si>
    <t>Uitspraak van het College van Beroep voor het bedrijfsleven 4 juli 2023, ECLI:NL:CBB:2023:318</t>
  </si>
  <si>
    <t xml:space="preserve">Dit bestand bevat de berekening van de begininkomsten en x-factor voor TenneT voor de periode 2022-2026. De verhouding tussen de begininkomsten 2021 en de eindinkomsten 2026 bepaalt de x-factor. De eindinkomsten zijn gelijk aan de verwachte efficiënte kosten in het jaar 2026. De begininkomsten worden vastgesteld op een bedrag dat zodanig is dat de netto contante waarde van de jaarlijkse toegestane inkomsten die volgen uit de begininkomsten, de x-factor en de verwachte inflatie gelijk is aan de netto contante waarde van de jaarlijkse verwachte efficiënte kosten.
In dit bestand zijn naar aanleiding van een CBb uitspraak op 4 juli 2023 (ECLI:NL:CBB:2023:318) wijzigingen opgenomen ten opzichte van de X-factorberekening Netbeheerder van het Net op Zee 2022-2026 behorende bij het methodebesluit van 16 september 2021. De wijzigingen naar aanleiding van deze uitspraak zien op de hoogte van de WACC (tabblad 2, cellen L15:P17) en de hoogte van de doelmatigheidsscore Borssele (tabblad 2, cel F26). Deze cellen zijn roze gemarkeerd.  </t>
  </si>
  <si>
    <r>
      <rPr>
        <sz val="10"/>
        <rFont val="Arial"/>
        <family val="2"/>
      </rPr>
      <t>Gewijzigd methodebesl</t>
    </r>
    <r>
      <rPr>
        <sz val="10"/>
        <color theme="1"/>
        <rFont val="Arial"/>
        <family val="2"/>
      </rPr>
      <t>uit Netbeheerder van het Net op Zee 2022-2026</t>
    </r>
  </si>
  <si>
    <t>ACM/UIT/600686</t>
  </si>
  <si>
    <t>Gewijzigd methodebesluit 2022-2026, paragraaf 8.3.4</t>
  </si>
  <si>
    <t>De roze gemarkeerde cellen bevatten gewijzigde input ten opzichte van de X-factorberekening Netbeheerder van het Net op Zee 2022-2026 behorende bij het methodebesluit van 16 september 2021 (zie ook tab 'Toelichting').</t>
  </si>
  <si>
    <t>Gewijzigde X-factorberekening Netbeheerder van het Net op Zee 2022-2026</t>
  </si>
  <si>
    <r>
      <rPr>
        <i/>
        <sz val="10"/>
        <rFont val="Arial"/>
        <family val="2"/>
      </rPr>
      <t>Opmerking TenneT:</t>
    </r>
    <r>
      <rPr>
        <sz val="10"/>
        <rFont val="Arial"/>
        <family val="2"/>
      </rPr>
      <t xml:space="preserve"> Bedrijfsvertrouwelijk</t>
    </r>
  </si>
  <si>
    <t>=L19*L30*($F$51+$F$52)</t>
  </si>
  <si>
    <t>=M19*M30*($F$51+$F$52)</t>
  </si>
  <si>
    <t>=N19*N30*($F$51+$F$52)</t>
  </si>
  <si>
    <t>=O19*O30*($F$51+$F$52)</t>
  </si>
  <si>
    <t>=P19*P30*($F$51+$F$52)</t>
  </si>
  <si>
    <t>='4. Operationele kosten'!F36</t>
  </si>
  <si>
    <t>='4. Operationele kosten'!F37</t>
  </si>
  <si>
    <t>Gewijzigde GAW-berekening TenneT voor de reguleringsperiode 2022-2026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</si>
</sst>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000_ ;_ * \-#,##0.000_ ;_ * &quot;-&quot;_ ;_ @_ "/>
    <numFmt numFmtId="165" formatCode="#,##0.000"/>
    <numFmt numFmtId="166" formatCode="_(* #,##0_);_(* \(#,##0\);_(* &quot;-&quot;_);_(@_)"/>
    <numFmt numFmtId="167" formatCode="_(* #,##0.00_);_(* \(#,##0.00\);_(* &quot;-&quot;??_);_(@_)"/>
    <numFmt numFmtId="168" formatCode="0.0%"/>
    <numFmt numFmtId="169" formatCode="_(* #,##0_);_(* \(#,##0\);_(* &quot;-&quot;??_);_(@_)"/>
    <numFmt numFmtId="170" formatCode="_ * #,##0_ ;_ * \-#,##0_ ;_ * &quot;-&quot;??_ ;_ @_ "/>
    <numFmt numFmtId="171" formatCode="_ * #,##0.00000_ ;_ * \-#,##0.00000_ ;_ * &quot;-&quot;_ ;_ @_ "/>
    <numFmt numFmtId="172" formatCode="_ * #,##0.0000_ ;_ * \-#,##0.0000_ ;_ * &quot;-&quot;_ ;_ @_ "/>
    <numFmt numFmtId="173" formatCode="_ * #,##0.000_ ;_ * \-#,##0.000_ ;_ * &quot;-&quot;???_ ;_ @_ "/>
  </numFmts>
  <fonts count="36">
    <font>
      <sz val="10"/>
      <color theme="1"/>
      <name val="Arial"/>
      <family val="2"/>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sz val="8"/>
      <color indexed="81"/>
      <name val="Tahoma"/>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b/>
      <sz val="10"/>
      <color indexed="8"/>
      <name val="Arial"/>
      <family val="2"/>
    </font>
    <font>
      <sz val="10"/>
      <name val="DTLArgoT"/>
    </font>
    <font>
      <b/>
      <sz val="14"/>
      <name val="Arial"/>
      <family val="2"/>
    </font>
    <font>
      <u/>
      <sz val="10"/>
      <name val="Arial"/>
      <family val="2"/>
    </font>
    <font>
      <sz val="8"/>
      <name val="Arial"/>
      <family val="2"/>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7030A0"/>
        <bgColor indexed="64"/>
      </patternFill>
    </fill>
    <fill>
      <patternFill patternType="solid">
        <fgColor theme="0" tint="-0.14999847407452621"/>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
      <patternFill patternType="solid">
        <fgColor theme="0"/>
        <bgColor indexed="64"/>
      </patternFill>
    </fill>
    <fill>
      <patternFill patternType="solid">
        <fgColor theme="1"/>
        <bgColor indexed="64"/>
      </patternFill>
    </fill>
  </fills>
  <borders count="2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n">
        <color auto="1"/>
      </top>
      <bottom style="thin">
        <color auto="1"/>
      </bottom>
      <diagonal/>
    </border>
    <border>
      <left/>
      <right/>
      <top/>
      <bottom style="thin">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s>
  <cellStyleXfs count="80">
    <xf numFmtId="0" fontId="0" fillId="0" borderId="0">
      <alignment vertical="top"/>
    </xf>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0" borderId="0">
      <alignment vertical="top"/>
    </xf>
    <xf numFmtId="49" fontId="9" fillId="5" borderId="1">
      <alignment vertical="top"/>
    </xf>
    <xf numFmtId="49" fontId="7" fillId="18" borderId="1">
      <alignment vertical="top"/>
    </xf>
    <xf numFmtId="49" fontId="7" fillId="0" borderId="0">
      <alignment vertical="top"/>
    </xf>
    <xf numFmtId="41" fontId="6" fillId="11" borderId="0">
      <alignment vertical="top"/>
    </xf>
    <xf numFmtId="41" fontId="6" fillId="10" borderId="0">
      <alignment vertical="top"/>
    </xf>
    <xf numFmtId="41" fontId="6" fillId="45" borderId="0">
      <alignment vertical="top"/>
    </xf>
    <xf numFmtId="41" fontId="6" fillId="8" borderId="0">
      <alignment vertical="top"/>
    </xf>
    <xf numFmtId="41" fontId="6" fillId="12" borderId="0">
      <alignment vertical="top"/>
    </xf>
    <xf numFmtId="49" fontId="11" fillId="0" borderId="0">
      <alignment vertical="top"/>
    </xf>
    <xf numFmtId="49" fontId="10" fillId="0" borderId="0">
      <alignment vertical="top"/>
    </xf>
    <xf numFmtId="0" fontId="17" fillId="14" borderId="4" applyNumberFormat="0" applyAlignment="0" applyProtection="0"/>
    <xf numFmtId="0" fontId="18" fillId="15" borderId="5" applyNumberFormat="0" applyAlignment="0" applyProtection="0"/>
    <xf numFmtId="0" fontId="19" fillId="15" borderId="4" applyNumberFormat="0" applyAlignment="0" applyProtection="0"/>
    <xf numFmtId="0" fontId="20" fillId="0" borderId="6" applyNumberFormat="0" applyFill="0" applyAlignment="0" applyProtection="0"/>
    <xf numFmtId="0" fontId="14" fillId="16" borderId="7" applyNumberFormat="0" applyAlignment="0" applyProtection="0"/>
    <xf numFmtId="0" fontId="16" fillId="17" borderId="8" applyNumberFormat="0" applyFont="0" applyAlignment="0" applyProtection="0"/>
    <xf numFmtId="0" fontId="21" fillId="0" borderId="0" applyNumberForma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44" fontId="16" fillId="0" borderId="0" applyFont="0" applyFill="0" applyBorder="0" applyAlignment="0" applyProtection="0"/>
    <xf numFmtId="42" fontId="16" fillId="0" borderId="0" applyFont="0" applyFill="0" applyBorder="0" applyAlignment="0" applyProtection="0"/>
    <xf numFmtId="9" fontId="16" fillId="0" borderId="0" applyFon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15"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9" fillId="26" borderId="0" applyNumberFormat="0" applyBorder="0" applyAlignment="0" applyProtection="0"/>
    <xf numFmtId="0" fontId="29"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9" fillId="30" borderId="0" applyNumberFormat="0" applyBorder="0" applyAlignment="0" applyProtection="0"/>
    <xf numFmtId="0" fontId="29"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9" fillId="34" borderId="0" applyNumberFormat="0" applyBorder="0" applyAlignment="0" applyProtection="0"/>
    <xf numFmtId="0" fontId="29"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9" fillId="38" borderId="0" applyNumberFormat="0" applyBorder="0" applyAlignment="0" applyProtection="0"/>
    <xf numFmtId="0" fontId="29"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9" fillId="42" borderId="0" applyNumberFormat="0" applyBorder="0" applyAlignment="0" applyProtection="0"/>
    <xf numFmtId="0" fontId="30" fillId="0" borderId="0" applyNumberFormat="0" applyFill="0" applyBorder="0" applyAlignment="0" applyProtection="0"/>
    <xf numFmtId="49" fontId="22" fillId="0" borderId="0" applyFill="0" applyBorder="0" applyAlignment="0" applyProtection="0"/>
    <xf numFmtId="43" fontId="6" fillId="43" borderId="0" applyNumberFormat="0">
      <alignment vertical="top"/>
    </xf>
    <xf numFmtId="43" fontId="6" fillId="10" borderId="0" applyFont="0" applyFill="0" applyBorder="0" applyAlignment="0" applyProtection="0">
      <alignment vertical="top"/>
    </xf>
    <xf numFmtId="10" fontId="6" fillId="0" borderId="0" applyFont="0" applyFill="0" applyBorder="0" applyAlignment="0" applyProtection="0">
      <alignment vertical="top"/>
    </xf>
    <xf numFmtId="0" fontId="4" fillId="3" borderId="0" applyNumberFormat="0" applyBorder="0" applyAlignment="0" applyProtection="0"/>
    <xf numFmtId="166" fontId="6" fillId="9" borderId="0">
      <alignment vertical="top"/>
    </xf>
    <xf numFmtId="0" fontId="17" fillId="14" borderId="4" applyNumberFormat="0" applyAlignment="0" applyProtection="0"/>
    <xf numFmtId="0" fontId="18" fillId="15" borderId="5" applyNumberFormat="0" applyAlignment="0" applyProtection="0"/>
    <xf numFmtId="0" fontId="14" fillId="16" borderId="7" applyNumberFormat="0" applyAlignment="0" applyProtection="0"/>
    <xf numFmtId="0" fontId="1" fillId="17" borderId="8" applyNumberFormat="0" applyFont="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167" fontId="6" fillId="10" borderId="0" applyFont="0" applyFill="0" applyBorder="0" applyAlignment="0" applyProtection="0">
      <alignment vertical="top"/>
    </xf>
    <xf numFmtId="166" fontId="6" fillId="44" borderId="0">
      <alignment vertical="top"/>
    </xf>
    <xf numFmtId="0" fontId="1" fillId="0" borderId="0"/>
    <xf numFmtId="0" fontId="32" fillId="0" borderId="0"/>
    <xf numFmtId="167" fontId="6" fillId="10" borderId="0" applyFont="0" applyFill="0" applyBorder="0" applyAlignment="0" applyProtection="0">
      <alignment vertical="top"/>
    </xf>
  </cellStyleXfs>
  <cellXfs count="125">
    <xf numFmtId="0" fontId="0" fillId="0" borderId="0" xfId="0">
      <alignment vertical="top"/>
    </xf>
    <xf numFmtId="49" fontId="7" fillId="18" borderId="13" xfId="6" applyBorder="1">
      <alignment vertical="top"/>
    </xf>
    <xf numFmtId="49" fontId="9" fillId="5" borderId="13" xfId="5" applyBorder="1">
      <alignment vertical="top"/>
    </xf>
    <xf numFmtId="10" fontId="6" fillId="11" borderId="0" xfId="8" applyNumberFormat="1">
      <alignment vertical="top"/>
    </xf>
    <xf numFmtId="9" fontId="6" fillId="10" borderId="0" xfId="9" applyNumberFormat="1">
      <alignment vertical="top"/>
    </xf>
    <xf numFmtId="43" fontId="6" fillId="12" borderId="0" xfId="12" applyNumberFormat="1">
      <alignment vertical="top"/>
    </xf>
    <xf numFmtId="10" fontId="6" fillId="12" borderId="0" xfId="12" applyNumberFormat="1">
      <alignment vertical="top"/>
    </xf>
    <xf numFmtId="10" fontId="6" fillId="10" borderId="0" xfId="9" applyNumberFormat="1">
      <alignment vertical="top"/>
    </xf>
    <xf numFmtId="0" fontId="7" fillId="0" borderId="0" xfId="4" applyFont="1">
      <alignment vertical="top"/>
    </xf>
    <xf numFmtId="0" fontId="6" fillId="0" borderId="0" xfId="4">
      <alignment vertical="top"/>
    </xf>
    <xf numFmtId="0" fontId="8" fillId="0" borderId="0" xfId="4" applyFont="1">
      <alignment vertical="top"/>
    </xf>
    <xf numFmtId="0" fontId="10" fillId="0" borderId="0" xfId="4" applyFont="1">
      <alignment vertical="top"/>
    </xf>
    <xf numFmtId="0" fontId="11" fillId="0" borderId="0" xfId="4" applyFont="1">
      <alignment vertical="top"/>
    </xf>
    <xf numFmtId="0" fontId="6" fillId="0" borderId="2" xfId="4" applyBorder="1">
      <alignment vertical="top"/>
    </xf>
    <xf numFmtId="49" fontId="9" fillId="5" borderId="1" xfId="5">
      <alignment vertical="top"/>
    </xf>
    <xf numFmtId="49" fontId="7" fillId="18" borderId="1" xfId="6">
      <alignment vertical="top"/>
    </xf>
    <xf numFmtId="0" fontId="8" fillId="0" borderId="2" xfId="4" applyFont="1" applyBorder="1" applyAlignment="1">
      <alignment horizontal="left" vertical="top" wrapText="1"/>
    </xf>
    <xf numFmtId="0" fontId="6" fillId="0" borderId="2" xfId="4" applyBorder="1" applyAlignment="1">
      <alignment horizontal="left" vertical="top" wrapText="1"/>
    </xf>
    <xf numFmtId="1" fontId="6" fillId="0" borderId="0" xfId="4" applyNumberFormat="1">
      <alignment vertical="top"/>
    </xf>
    <xf numFmtId="1" fontId="10" fillId="0" borderId="0" xfId="4" applyNumberFormat="1" applyFont="1">
      <alignment vertical="top"/>
    </xf>
    <xf numFmtId="0" fontId="13" fillId="0" borderId="0" xfId="4" applyFont="1">
      <alignment vertical="top"/>
    </xf>
    <xf numFmtId="0" fontId="14" fillId="6" borderId="1" xfId="4" applyFont="1" applyFill="1" applyBorder="1">
      <alignment vertical="top"/>
    </xf>
    <xf numFmtId="49" fontId="8" fillId="18" borderId="2" xfId="6" applyFont="1" applyBorder="1">
      <alignment vertical="top"/>
    </xf>
    <xf numFmtId="0" fontId="9" fillId="5" borderId="1" xfId="5" applyNumberFormat="1">
      <alignment vertical="top"/>
    </xf>
    <xf numFmtId="0" fontId="15" fillId="0" borderId="0" xfId="4" applyFont="1">
      <alignment vertical="top"/>
    </xf>
    <xf numFmtId="0" fontId="6" fillId="13" borderId="0" xfId="4" applyFill="1">
      <alignment vertical="top"/>
    </xf>
    <xf numFmtId="49" fontId="6" fillId="18" borderId="2" xfId="6" applyFont="1" applyBorder="1">
      <alignment vertical="top"/>
    </xf>
    <xf numFmtId="0" fontId="8" fillId="0" borderId="0" xfId="4" applyFont="1" applyAlignment="1">
      <alignment horizontal="left" vertical="top" wrapText="1"/>
    </xf>
    <xf numFmtId="49" fontId="7" fillId="0" borderId="0" xfId="7">
      <alignment vertical="top"/>
    </xf>
    <xf numFmtId="49" fontId="10" fillId="0" borderId="0" xfId="14">
      <alignment vertical="top"/>
    </xf>
    <xf numFmtId="41" fontId="6" fillId="11" borderId="0" xfId="8">
      <alignment vertical="top"/>
    </xf>
    <xf numFmtId="41" fontId="6" fillId="45" borderId="0" xfId="10">
      <alignment vertical="top"/>
    </xf>
    <xf numFmtId="10" fontId="6" fillId="0" borderId="0" xfId="63">
      <alignment vertical="top"/>
    </xf>
    <xf numFmtId="41" fontId="6" fillId="12" borderId="0" xfId="12">
      <alignment vertical="top"/>
    </xf>
    <xf numFmtId="41" fontId="6" fillId="10" borderId="0" xfId="9">
      <alignment vertical="top"/>
    </xf>
    <xf numFmtId="0" fontId="6" fillId="18" borderId="0" xfId="4" applyFill="1">
      <alignment vertical="top"/>
    </xf>
    <xf numFmtId="10" fontId="6" fillId="0" borderId="0" xfId="63" applyFill="1">
      <alignment vertical="top"/>
    </xf>
    <xf numFmtId="0" fontId="7" fillId="0" borderId="0" xfId="4" applyFont="1" applyAlignment="1">
      <alignment horizontal="right" vertical="top"/>
    </xf>
    <xf numFmtId="164" fontId="6" fillId="10" borderId="0" xfId="9" applyNumberFormat="1">
      <alignment vertical="top"/>
    </xf>
    <xf numFmtId="41" fontId="6" fillId="43" borderId="0" xfId="61" applyNumberFormat="1">
      <alignment vertical="top"/>
    </xf>
    <xf numFmtId="0" fontId="6" fillId="0" borderId="0" xfId="4" applyAlignment="1">
      <alignment vertical="top" wrapText="1"/>
    </xf>
    <xf numFmtId="165" fontId="6" fillId="12" borderId="0" xfId="12" applyNumberFormat="1">
      <alignment vertical="top"/>
    </xf>
    <xf numFmtId="0" fontId="6" fillId="0" borderId="0" xfId="4" applyAlignment="1">
      <alignment horizontal="left" vertical="top" wrapText="1"/>
    </xf>
    <xf numFmtId="0" fontId="6" fillId="7" borderId="0" xfId="4" applyFill="1">
      <alignment vertical="top"/>
    </xf>
    <xf numFmtId="49" fontId="6" fillId="0" borderId="0" xfId="7" applyFont="1">
      <alignment vertical="top"/>
    </xf>
    <xf numFmtId="169" fontId="6" fillId="0" borderId="0" xfId="4" applyNumberFormat="1">
      <alignment vertical="top"/>
    </xf>
    <xf numFmtId="0" fontId="6" fillId="46" borderId="0" xfId="4" applyFill="1">
      <alignment vertical="top"/>
    </xf>
    <xf numFmtId="43" fontId="6" fillId="46" borderId="0" xfId="4" applyNumberFormat="1" applyFill="1">
      <alignment vertical="top"/>
    </xf>
    <xf numFmtId="169" fontId="6" fillId="46" borderId="0" xfId="75" applyNumberFormat="1" applyFill="1">
      <alignment vertical="top"/>
    </xf>
    <xf numFmtId="0" fontId="6" fillId="0" borderId="0" xfId="4" applyAlignment="1">
      <alignment horizontal="left" vertical="top"/>
    </xf>
    <xf numFmtId="0" fontId="32" fillId="0" borderId="0" xfId="78"/>
    <xf numFmtId="3" fontId="6" fillId="0" borderId="0" xfId="4" applyNumberFormat="1">
      <alignment vertical="top"/>
    </xf>
    <xf numFmtId="168" fontId="6" fillId="0" borderId="0" xfId="4" applyNumberFormat="1">
      <alignment vertical="top"/>
    </xf>
    <xf numFmtId="168" fontId="6" fillId="12" borderId="0" xfId="4" applyNumberFormat="1" applyFill="1">
      <alignment vertical="top"/>
    </xf>
    <xf numFmtId="169" fontId="6" fillId="46" borderId="0" xfId="4" applyNumberFormat="1" applyFill="1">
      <alignment vertical="top"/>
    </xf>
    <xf numFmtId="0" fontId="10" fillId="0" borderId="0" xfId="4" applyFont="1" applyAlignment="1">
      <alignment horizontal="left" vertical="top" wrapText="1"/>
    </xf>
    <xf numFmtId="10" fontId="6" fillId="46" borderId="0" xfId="63" applyFill="1">
      <alignment vertical="top"/>
    </xf>
    <xf numFmtId="0" fontId="6" fillId="46" borderId="0" xfId="4" applyFill="1" applyAlignment="1">
      <alignment horizontal="left" vertical="top"/>
    </xf>
    <xf numFmtId="0" fontId="7" fillId="46" borderId="0" xfId="4" applyFont="1" applyFill="1" applyAlignment="1">
      <alignment horizontal="left" vertical="top"/>
    </xf>
    <xf numFmtId="3" fontId="6" fillId="46" borderId="0" xfId="4" applyNumberFormat="1" applyFill="1">
      <alignment vertical="top"/>
    </xf>
    <xf numFmtId="0" fontId="15" fillId="0" borderId="0" xfId="4" applyFont="1" applyAlignment="1">
      <alignment vertical="top" wrapText="1"/>
    </xf>
    <xf numFmtId="0" fontId="15" fillId="0" borderId="14" xfId="4" applyFont="1" applyBorder="1" applyAlignment="1">
      <alignment vertical="top" wrapText="1"/>
    </xf>
    <xf numFmtId="0" fontId="0" fillId="0" borderId="0" xfId="0" applyAlignment="1"/>
    <xf numFmtId="0" fontId="28" fillId="46" borderId="0" xfId="0" applyFont="1" applyFill="1" applyAlignment="1"/>
    <xf numFmtId="0" fontId="31" fillId="0" borderId="0" xfId="0" applyFont="1" applyAlignment="1"/>
    <xf numFmtId="0" fontId="6" fillId="0" borderId="15" xfId="4" applyBorder="1">
      <alignment vertical="top"/>
    </xf>
    <xf numFmtId="0" fontId="6" fillId="0" borderId="16" xfId="4" applyBorder="1">
      <alignment vertical="top"/>
    </xf>
    <xf numFmtId="0" fontId="6" fillId="0" borderId="17" xfId="4" applyBorder="1">
      <alignment vertical="top"/>
    </xf>
    <xf numFmtId="0" fontId="6" fillId="0" borderId="18" xfId="4" applyBorder="1">
      <alignment vertical="top"/>
    </xf>
    <xf numFmtId="0" fontId="6" fillId="45" borderId="0" xfId="4" applyFill="1" applyAlignment="1">
      <alignment horizontal="center" vertical="top"/>
    </xf>
    <xf numFmtId="0" fontId="6" fillId="0" borderId="19" xfId="4" applyBorder="1">
      <alignment vertical="top"/>
    </xf>
    <xf numFmtId="0" fontId="6" fillId="10" borderId="0" xfId="4" applyFill="1" applyAlignment="1">
      <alignment horizontal="center" vertical="top"/>
    </xf>
    <xf numFmtId="0" fontId="6" fillId="11" borderId="0" xfId="4" applyFill="1" applyAlignment="1">
      <alignment horizontal="center" vertical="top"/>
    </xf>
    <xf numFmtId="0" fontId="6" fillId="0" borderId="20" xfId="4" applyBorder="1">
      <alignment vertical="top"/>
    </xf>
    <xf numFmtId="0" fontId="6" fillId="0" borderId="21" xfId="4" applyBorder="1">
      <alignment vertical="top"/>
    </xf>
    <xf numFmtId="0" fontId="6" fillId="0" borderId="22" xfId="4" applyBorder="1">
      <alignment vertical="top"/>
    </xf>
    <xf numFmtId="0" fontId="31" fillId="0" borderId="0" xfId="0" applyFont="1" applyAlignment="1">
      <alignment horizontal="center" vertical="top"/>
    </xf>
    <xf numFmtId="0" fontId="10" fillId="10" borderId="0" xfId="4" applyFont="1" applyFill="1" applyAlignment="1">
      <alignment horizontal="center" vertical="top"/>
    </xf>
    <xf numFmtId="166" fontId="6" fillId="9" borderId="0" xfId="65">
      <alignment vertical="top"/>
    </xf>
    <xf numFmtId="166" fontId="6" fillId="44" borderId="0" xfId="76">
      <alignment vertical="top"/>
    </xf>
    <xf numFmtId="0" fontId="0" fillId="0" borderId="2" xfId="0" applyBorder="1">
      <alignment vertical="top"/>
    </xf>
    <xf numFmtId="167" fontId="13" fillId="0" borderId="0" xfId="75" applyFont="1" applyFill="1">
      <alignment vertical="top"/>
    </xf>
    <xf numFmtId="0" fontId="28" fillId="0" borderId="0" xfId="77" applyFont="1"/>
    <xf numFmtId="49" fontId="22" fillId="0" borderId="2" xfId="60" applyBorder="1" applyAlignment="1">
      <alignment vertical="top"/>
    </xf>
    <xf numFmtId="171" fontId="6" fillId="43" borderId="0" xfId="61" applyNumberFormat="1">
      <alignment vertical="top"/>
    </xf>
    <xf numFmtId="170" fontId="6" fillId="0" borderId="0" xfId="62" applyNumberFormat="1" applyFill="1">
      <alignment vertical="top"/>
    </xf>
    <xf numFmtId="168" fontId="6" fillId="12" borderId="0" xfId="63" applyNumberFormat="1" applyFill="1">
      <alignment vertical="top"/>
    </xf>
    <xf numFmtId="168" fontId="6" fillId="46" borderId="0" xfId="4" applyNumberFormat="1" applyFill="1">
      <alignment vertical="top"/>
    </xf>
    <xf numFmtId="0" fontId="15" fillId="46" borderId="0" xfId="4" applyFont="1" applyFill="1">
      <alignment vertical="top"/>
    </xf>
    <xf numFmtId="41" fontId="6" fillId="46" borderId="0" xfId="10" applyFill="1">
      <alignment vertical="top"/>
    </xf>
    <xf numFmtId="171" fontId="6" fillId="46" borderId="0" xfId="61" applyNumberFormat="1" applyFill="1">
      <alignment vertical="top"/>
    </xf>
    <xf numFmtId="41" fontId="6" fillId="46" borderId="0" xfId="61" applyNumberFormat="1" applyFill="1">
      <alignment vertical="top"/>
    </xf>
    <xf numFmtId="0" fontId="10" fillId="0" borderId="0" xfId="4" applyFont="1" applyAlignment="1">
      <alignment vertical="top" wrapText="1"/>
    </xf>
    <xf numFmtId="41" fontId="6" fillId="0" borderId="0" xfId="4" applyNumberFormat="1">
      <alignment vertical="top"/>
    </xf>
    <xf numFmtId="172" fontId="6" fillId="46" borderId="0" xfId="65" applyNumberFormat="1" applyFill="1">
      <alignment vertical="top"/>
    </xf>
    <xf numFmtId="0" fontId="6" fillId="0" borderId="0" xfId="4" applyAlignment="1">
      <alignment horizontal="center" vertical="top"/>
    </xf>
    <xf numFmtId="0" fontId="6" fillId="0" borderId="0" xfId="4" applyAlignment="1">
      <alignment horizontal="center" vertical="top" wrapText="1"/>
    </xf>
    <xf numFmtId="0" fontId="6" fillId="0" borderId="14" xfId="4" applyBorder="1" applyAlignment="1">
      <alignment horizontal="center" vertical="top" wrapText="1"/>
    </xf>
    <xf numFmtId="0" fontId="6" fillId="46" borderId="0" xfId="4" applyFill="1" applyAlignment="1">
      <alignment horizontal="center" vertical="top"/>
    </xf>
    <xf numFmtId="0" fontId="33" fillId="5" borderId="1" xfId="5" applyNumberFormat="1" applyFont="1">
      <alignment vertical="top"/>
    </xf>
    <xf numFmtId="168" fontId="6" fillId="12" borderId="0" xfId="12" applyNumberFormat="1">
      <alignment vertical="top"/>
    </xf>
    <xf numFmtId="168" fontId="6" fillId="45" borderId="0" xfId="10" applyNumberFormat="1">
      <alignment vertical="top"/>
    </xf>
    <xf numFmtId="41" fontId="6" fillId="8" borderId="0" xfId="11">
      <alignment vertical="top"/>
    </xf>
    <xf numFmtId="0" fontId="6" fillId="45" borderId="0" xfId="10" applyNumberFormat="1">
      <alignment vertical="top"/>
    </xf>
    <xf numFmtId="0" fontId="6" fillId="11" borderId="0" xfId="8" applyNumberFormat="1">
      <alignment vertical="top"/>
    </xf>
    <xf numFmtId="0" fontId="6" fillId="10" borderId="0" xfId="9" applyNumberFormat="1">
      <alignment vertical="top"/>
    </xf>
    <xf numFmtId="0" fontId="6" fillId="8" borderId="0" xfId="11" applyNumberFormat="1">
      <alignment vertical="top"/>
    </xf>
    <xf numFmtId="0" fontId="0" fillId="46" borderId="3" xfId="0" applyFill="1" applyBorder="1">
      <alignment vertical="top"/>
    </xf>
    <xf numFmtId="0" fontId="0" fillId="46" borderId="0" xfId="0" applyFill="1">
      <alignment vertical="top"/>
    </xf>
    <xf numFmtId="49" fontId="6" fillId="18" borderId="0" xfId="6" applyFont="1" applyBorder="1">
      <alignment vertical="top"/>
    </xf>
    <xf numFmtId="49" fontId="11" fillId="0" borderId="0" xfId="13" applyAlignment="1">
      <alignment horizontal="center" vertical="top"/>
    </xf>
    <xf numFmtId="165" fontId="6" fillId="43" borderId="0" xfId="61" applyNumberFormat="1">
      <alignment vertical="top"/>
    </xf>
    <xf numFmtId="173" fontId="6" fillId="43" borderId="0" xfId="61" applyNumberFormat="1">
      <alignment vertical="top"/>
    </xf>
    <xf numFmtId="0" fontId="6" fillId="0" borderId="0" xfId="4" applyAlignment="1">
      <alignment horizontal="left" vertical="top" indent="1"/>
    </xf>
    <xf numFmtId="168" fontId="6" fillId="9" borderId="0" xfId="65" applyNumberFormat="1">
      <alignment vertical="top"/>
    </xf>
    <xf numFmtId="0" fontId="6" fillId="0" borderId="2" xfId="4" applyFont="1" applyBorder="1">
      <alignment vertical="top"/>
    </xf>
    <xf numFmtId="0" fontId="6" fillId="0" borderId="0" xfId="4" applyFont="1">
      <alignment vertical="top"/>
    </xf>
    <xf numFmtId="41" fontId="6" fillId="10" borderId="0" xfId="9" quotePrefix="1">
      <alignment vertical="top"/>
    </xf>
    <xf numFmtId="41" fontId="6" fillId="12" borderId="0" xfId="12" quotePrefix="1">
      <alignment vertical="top"/>
    </xf>
    <xf numFmtId="41" fontId="6" fillId="47" borderId="0" xfId="10" applyFill="1">
      <alignment vertical="top"/>
    </xf>
    <xf numFmtId="0" fontId="6" fillId="0" borderId="0" xfId="4" applyAlignment="1">
      <alignment horizontal="left" vertical="top" wrapText="1"/>
    </xf>
    <xf numFmtId="49" fontId="22" fillId="0" borderId="0" xfId="60" applyAlignment="1">
      <alignment horizontal="left" vertical="top" wrapText="1"/>
    </xf>
    <xf numFmtId="0" fontId="6" fillId="0" borderId="0" xfId="4" quotePrefix="1" applyAlignment="1">
      <alignment horizontal="left" vertical="top" wrapText="1"/>
    </xf>
    <xf numFmtId="49" fontId="7" fillId="0" borderId="0" xfId="7" applyAlignment="1">
      <alignment horizontal="left" vertical="top"/>
    </xf>
    <xf numFmtId="0" fontId="10" fillId="0" borderId="0" xfId="4" applyFont="1" applyAlignment="1">
      <alignment horizontal="left" vertical="top" wrapText="1"/>
    </xf>
  </cellXfs>
  <cellStyles count="80">
    <cellStyle name="_x000d__x000a_JournalTemplate=C:\COMFO\CTALK\JOURSTD.TPL_x000d__x000a_LbStateAddress=3 3 0 251 1 89 2 311_x000d__x000a_LbStateJou_01. TS-TAR(i)-12-09" xfId="78" xr:uid="{00000000-0005-0000-0000-000000000000}"/>
    <cellStyle name="_kop1 Bladtitel" xfId="5" xr:uid="{00000000-0005-0000-0000-000001000000}"/>
    <cellStyle name="_kop2 Bloktitel" xfId="6" xr:uid="{00000000-0005-0000-0000-000003000000}"/>
    <cellStyle name="_kop3 Subkop" xfId="7" xr:uid="{00000000-0005-0000-0000-000005000000}"/>
    <cellStyle name="20% - Accent1" xfId="36" builtinId="30" hidden="1"/>
    <cellStyle name="20% - Accent2" xfId="40" builtinId="34" hidden="1"/>
    <cellStyle name="20% - Accent3" xfId="44" builtinId="38" hidden="1"/>
    <cellStyle name="20% - Accent4" xfId="48" builtinId="42" hidden="1"/>
    <cellStyle name="20% - Accent5" xfId="52" builtinId="46" hidden="1"/>
    <cellStyle name="20% - Accent6" xfId="56" builtinId="50" hidden="1"/>
    <cellStyle name="40% - Accent1" xfId="37" builtinId="31" hidden="1"/>
    <cellStyle name="40% - Accent2" xfId="41" builtinId="35" hidden="1"/>
    <cellStyle name="40% - Accent3" xfId="45" builtinId="39" hidden="1"/>
    <cellStyle name="40% - Accent4" xfId="49" builtinId="43" hidden="1"/>
    <cellStyle name="40% - Accent5" xfId="53" builtinId="47" hidden="1"/>
    <cellStyle name="40% - Accent6" xfId="57" builtinId="51" hidden="1"/>
    <cellStyle name="60% - Accent1" xfId="38" builtinId="32" hidden="1"/>
    <cellStyle name="60% - Accent2" xfId="42" builtinId="36" hidden="1"/>
    <cellStyle name="60% - Accent3" xfId="46" builtinId="40" hidden="1"/>
    <cellStyle name="60% - Accent4" xfId="50" builtinId="44" hidden="1"/>
    <cellStyle name="60% - Accent5" xfId="54" builtinId="48" hidden="1"/>
    <cellStyle name="60% - Accent6" xfId="58" builtinId="52" hidden="1"/>
    <cellStyle name="Accent1" xfId="35" builtinId="29" hidden="1"/>
    <cellStyle name="Accent2" xfId="39" builtinId="33" hidden="1"/>
    <cellStyle name="Accent3" xfId="43" builtinId="37" hidden="1"/>
    <cellStyle name="Accent4" xfId="47" builtinId="41" hidden="1"/>
    <cellStyle name="Accent5" xfId="51" builtinId="45" hidden="1"/>
    <cellStyle name="Accent6" xfId="55" builtinId="49" hidden="1"/>
    <cellStyle name="Bad" xfId="64" hidden="1" xr:uid="{00000000-0005-0000-0000-00001E000000}"/>
    <cellStyle name="Berekening" xfId="17" builtinId="22" hidden="1"/>
    <cellStyle name="Cel (tussen)resultaat" xfId="8" xr:uid="{00000000-0005-0000-0000-000020000000}"/>
    <cellStyle name="Cel Berekening" xfId="9" xr:uid="{00000000-0005-0000-0000-000022000000}"/>
    <cellStyle name="Cel Bijzonderheid 2" xfId="65" xr:uid="{00000000-0005-0000-0000-000025000000}"/>
    <cellStyle name="Cel Dataverzoek 2" xfId="76" xr:uid="{00000000-0005-0000-0000-000026000000}"/>
    <cellStyle name="Cel Input" xfId="10" xr:uid="{00000000-0005-0000-0000-000027000000}"/>
    <cellStyle name="Cel n.v.t. (leeg)" xfId="61" xr:uid="{00000000-0005-0000-0000-000029000000}"/>
    <cellStyle name="Cel PM extern" xfId="11" xr:uid="{00000000-0005-0000-0000-00002A000000}"/>
    <cellStyle name="Cel Verwijzing" xfId="12" xr:uid="{00000000-0005-0000-0000-00002C000000}"/>
    <cellStyle name="Check Cell" xfId="68" hidden="1" xr:uid="{00000000-0005-0000-0000-00002E000000}"/>
    <cellStyle name="Controlecel" xfId="19" builtinId="23" hidden="1"/>
    <cellStyle name="Explanatory Text" xfId="74" hidden="1" xr:uid="{00000000-0005-0000-0000-000030000000}"/>
    <cellStyle name="Gekoppelde cel" xfId="18" builtinId="24" hidden="1"/>
    <cellStyle name="Gevolgde hyperlink" xfId="59" builtinId="9" hidden="1"/>
    <cellStyle name="Goed" xfId="1" builtinId="26" hidden="1"/>
    <cellStyle name="Heading 1" xfId="70" hidden="1" xr:uid="{00000000-0005-0000-0000-000034000000}"/>
    <cellStyle name="Heading 2" xfId="71" hidden="1" xr:uid="{00000000-0005-0000-0000-000035000000}"/>
    <cellStyle name="Heading 3" xfId="72" hidden="1" xr:uid="{00000000-0005-0000-0000-000036000000}"/>
    <cellStyle name="Heading 4" xfId="73" hidden="1" xr:uid="{00000000-0005-0000-0000-000037000000}"/>
    <cellStyle name="Hyperlink" xfId="21" builtinId="8" hidden="1"/>
    <cellStyle name="Hyperlink" xfId="60" builtinId="8" customBuiltin="1"/>
    <cellStyle name="Input" xfId="66" hidden="1" xr:uid="{00000000-0005-0000-0000-00003A000000}"/>
    <cellStyle name="Invoer" xfId="15" builtinId="20" hidden="1"/>
    <cellStyle name="Komma" xfId="22" builtinId="3" hidden="1"/>
    <cellStyle name="Komma" xfId="62" builtinId="3"/>
    <cellStyle name="Komma [0]" xfId="23" builtinId="6" hidden="1"/>
    <cellStyle name="Komma 14" xfId="75" xr:uid="{00000000-0005-0000-0000-00003F000000}"/>
    <cellStyle name="Komma 2 5" xfId="79" xr:uid="{00000000-0005-0000-0000-000040000000}"/>
    <cellStyle name="Kop 1" xfId="28" builtinId="16" hidden="1"/>
    <cellStyle name="Kop 2" xfId="29" builtinId="17" hidden="1"/>
    <cellStyle name="Kop 3" xfId="30" builtinId="18" hidden="1"/>
    <cellStyle name="Kop 4" xfId="31" builtinId="19" hidden="1"/>
    <cellStyle name="Neutraal" xfId="3" builtinId="28" hidden="1"/>
    <cellStyle name="Note" xfId="69" hidden="1" xr:uid="{00000000-0005-0000-0000-000046000000}"/>
    <cellStyle name="Notitie" xfId="20" builtinId="10" hidden="1"/>
    <cellStyle name="Ongeldig" xfId="2" builtinId="27" hidden="1"/>
    <cellStyle name="Opm. INTERN" xfId="13" xr:uid="{00000000-0005-0000-0000-000049000000}"/>
    <cellStyle name="Output" xfId="67" hidden="1" xr:uid="{00000000-0005-0000-0000-00004A000000}"/>
    <cellStyle name="Procent" xfId="26" builtinId="5" hidden="1"/>
    <cellStyle name="Procent" xfId="63" builtinId="5"/>
    <cellStyle name="Standaard" xfId="0" builtinId="0" customBuiltin="1"/>
    <cellStyle name="Standaard 32" xfId="77" xr:uid="{00000000-0005-0000-0000-00004E000000}"/>
    <cellStyle name="Standaard ACM-DE" xfId="4" xr:uid="{00000000-0005-0000-0000-00004F000000}"/>
    <cellStyle name="Titel" xfId="27" builtinId="15" hidden="1"/>
    <cellStyle name="Toelichting" xfId="14" xr:uid="{00000000-0005-0000-0000-000051000000}"/>
    <cellStyle name="Totaal" xfId="34" builtinId="25" hidden="1"/>
    <cellStyle name="Uitvoer" xfId="16" builtinId="21" hidden="1"/>
    <cellStyle name="Valuta" xfId="24" builtinId="4" hidden="1"/>
    <cellStyle name="Valuta [0]" xfId="25" builtinId="7" hidden="1"/>
    <cellStyle name="Verklarende tekst" xfId="33" builtinId="53" hidden="1"/>
    <cellStyle name="Waarschuwingstekst" xfId="32" builtinId="11" hidden="1"/>
  </cellStyles>
  <dxfs count="0"/>
  <tableStyles count="0" defaultTableStyle="TableStyleMedium2" defaultPivotStyle="PivotStyleLight16"/>
  <colors>
    <mruColors>
      <color rgb="FFCCFFFF"/>
      <color rgb="FFFFCC99"/>
      <color rgb="FFFFFFCC"/>
      <color rgb="FFE1FFE1"/>
      <color rgb="FFFF66FF"/>
      <color rgb="FFCCC8D9"/>
      <color rgb="FF99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1341437</xdr:colOff>
      <xdr:row>25</xdr:row>
      <xdr:rowOff>7938</xdr:rowOff>
    </xdr:from>
    <xdr:to>
      <xdr:col>7</xdr:col>
      <xdr:colOff>1341437</xdr:colOff>
      <xdr:row>26</xdr:row>
      <xdr:rowOff>142875</xdr:rowOff>
    </xdr:to>
    <xdr:cxnSp macro="">
      <xdr:nvCxnSpPr>
        <xdr:cNvPr id="5" name="Straight Arrow Connector 12">
          <a:extLst>
            <a:ext uri="{FF2B5EF4-FFF2-40B4-BE49-F238E27FC236}">
              <a16:creationId xmlns:a16="http://schemas.microsoft.com/office/drawing/2014/main" id="{00000000-0008-0000-0400-000005000000}"/>
            </a:ext>
          </a:extLst>
        </xdr:cNvPr>
        <xdr:cNvCxnSpPr/>
      </xdr:nvCxnSpPr>
      <xdr:spPr>
        <a:xfrm>
          <a:off x="7437437" y="4446588"/>
          <a:ext cx="0" cy="29686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31750</xdr:colOff>
      <xdr:row>38</xdr:row>
      <xdr:rowOff>63500</xdr:rowOff>
    </xdr:from>
    <xdr:to>
      <xdr:col>9</xdr:col>
      <xdr:colOff>1333500</xdr:colOff>
      <xdr:row>38</xdr:row>
      <xdr:rowOff>63501</xdr:rowOff>
    </xdr:to>
    <xdr:cxnSp macro="">
      <xdr:nvCxnSpPr>
        <xdr:cNvPr id="7" name="Straight Arrow Connector 19">
          <a:extLst>
            <a:ext uri="{FF2B5EF4-FFF2-40B4-BE49-F238E27FC236}">
              <a16:creationId xmlns:a16="http://schemas.microsoft.com/office/drawing/2014/main" id="{00000000-0008-0000-0400-000007000000}"/>
            </a:ext>
          </a:extLst>
        </xdr:cNvPr>
        <xdr:cNvCxnSpPr/>
      </xdr:nvCxnSpPr>
      <xdr:spPr>
        <a:xfrm>
          <a:off x="9023350" y="6607175"/>
          <a:ext cx="130175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25977</xdr:colOff>
      <xdr:row>38</xdr:row>
      <xdr:rowOff>51954</xdr:rowOff>
    </xdr:from>
    <xdr:to>
      <xdr:col>13</xdr:col>
      <xdr:colOff>1327727</xdr:colOff>
      <xdr:row>38</xdr:row>
      <xdr:rowOff>51955</xdr:rowOff>
    </xdr:to>
    <xdr:cxnSp macro="">
      <xdr:nvCxnSpPr>
        <xdr:cNvPr id="8" name="Straight Arrow Connector 21">
          <a:extLst>
            <a:ext uri="{FF2B5EF4-FFF2-40B4-BE49-F238E27FC236}">
              <a16:creationId xmlns:a16="http://schemas.microsoft.com/office/drawing/2014/main" id="{00000000-0008-0000-0400-000008000000}"/>
            </a:ext>
          </a:extLst>
        </xdr:cNvPr>
        <xdr:cNvCxnSpPr/>
      </xdr:nvCxnSpPr>
      <xdr:spPr>
        <a:xfrm>
          <a:off x="13741977" y="6595629"/>
          <a:ext cx="130175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31750</xdr:colOff>
      <xdr:row>33</xdr:row>
      <xdr:rowOff>158750</xdr:rowOff>
    </xdr:from>
    <xdr:to>
      <xdr:col>9</xdr:col>
      <xdr:colOff>1333500</xdr:colOff>
      <xdr:row>37</xdr:row>
      <xdr:rowOff>95250</xdr:rowOff>
    </xdr:to>
    <xdr:cxnSp macro="">
      <xdr:nvCxnSpPr>
        <xdr:cNvPr id="10" name="Elbow Connector 24">
          <a:extLst>
            <a:ext uri="{FF2B5EF4-FFF2-40B4-BE49-F238E27FC236}">
              <a16:creationId xmlns:a16="http://schemas.microsoft.com/office/drawing/2014/main" id="{00000000-0008-0000-0400-00000A000000}"/>
            </a:ext>
          </a:extLst>
        </xdr:cNvPr>
        <xdr:cNvCxnSpPr/>
      </xdr:nvCxnSpPr>
      <xdr:spPr>
        <a:xfrm>
          <a:off x="9023350" y="5892800"/>
          <a:ext cx="1301750" cy="584200"/>
        </a:xfrm>
        <a:prstGeom prst="bentConnector3">
          <a:avLst>
            <a:gd name="adj1" fmla="val 50000"/>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31750</xdr:colOff>
      <xdr:row>39</xdr:row>
      <xdr:rowOff>50800</xdr:rowOff>
    </xdr:from>
    <xdr:to>
      <xdr:col>9</xdr:col>
      <xdr:colOff>1327150</xdr:colOff>
      <xdr:row>43</xdr:row>
      <xdr:rowOff>6350</xdr:rowOff>
    </xdr:to>
    <xdr:cxnSp macro="">
      <xdr:nvCxnSpPr>
        <xdr:cNvPr id="11" name="Elbow Connector 25">
          <a:extLst>
            <a:ext uri="{FF2B5EF4-FFF2-40B4-BE49-F238E27FC236}">
              <a16:creationId xmlns:a16="http://schemas.microsoft.com/office/drawing/2014/main" id="{00000000-0008-0000-0400-00000B000000}"/>
            </a:ext>
          </a:extLst>
        </xdr:cNvPr>
        <xdr:cNvCxnSpPr/>
      </xdr:nvCxnSpPr>
      <xdr:spPr>
        <a:xfrm flipV="1">
          <a:off x="9023350" y="6756400"/>
          <a:ext cx="1295400" cy="603250"/>
        </a:xfrm>
        <a:prstGeom prst="bentConnector3">
          <a:avLst>
            <a:gd name="adj1" fmla="val 50000"/>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39688</xdr:colOff>
      <xdr:row>13</xdr:row>
      <xdr:rowOff>63500</xdr:rowOff>
    </xdr:from>
    <xdr:to>
      <xdr:col>9</xdr:col>
      <xdr:colOff>1341438</xdr:colOff>
      <xdr:row>13</xdr:row>
      <xdr:rowOff>63501</xdr:rowOff>
    </xdr:to>
    <xdr:cxnSp macro="">
      <xdr:nvCxnSpPr>
        <xdr:cNvPr id="13" name="Straight Arrow Connector 17">
          <a:extLst>
            <a:ext uri="{FF2B5EF4-FFF2-40B4-BE49-F238E27FC236}">
              <a16:creationId xmlns:a16="http://schemas.microsoft.com/office/drawing/2014/main" id="{00000000-0008-0000-0400-00000D000000}"/>
            </a:ext>
          </a:extLst>
        </xdr:cNvPr>
        <xdr:cNvCxnSpPr/>
      </xdr:nvCxnSpPr>
      <xdr:spPr>
        <a:xfrm>
          <a:off x="9031288" y="2559050"/>
          <a:ext cx="130175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27214</xdr:colOff>
      <xdr:row>13</xdr:row>
      <xdr:rowOff>54428</xdr:rowOff>
    </xdr:from>
    <xdr:to>
      <xdr:col>5</xdr:col>
      <xdr:colOff>1328964</xdr:colOff>
      <xdr:row>13</xdr:row>
      <xdr:rowOff>54429</xdr:rowOff>
    </xdr:to>
    <xdr:cxnSp macro="">
      <xdr:nvCxnSpPr>
        <xdr:cNvPr id="14" name="Straight Arrow Connector 20">
          <a:extLst>
            <a:ext uri="{FF2B5EF4-FFF2-40B4-BE49-F238E27FC236}">
              <a16:creationId xmlns:a16="http://schemas.microsoft.com/office/drawing/2014/main" id="{00000000-0008-0000-0400-00000E000000}"/>
            </a:ext>
          </a:extLst>
        </xdr:cNvPr>
        <xdr:cNvCxnSpPr/>
      </xdr:nvCxnSpPr>
      <xdr:spPr>
        <a:xfrm>
          <a:off x="4561114" y="2549978"/>
          <a:ext cx="130175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1369219</xdr:colOff>
      <xdr:row>10</xdr:row>
      <xdr:rowOff>83344</xdr:rowOff>
    </xdr:from>
    <xdr:to>
      <xdr:col>11</xdr:col>
      <xdr:colOff>1375172</xdr:colOff>
      <xdr:row>10</xdr:row>
      <xdr:rowOff>83344</xdr:rowOff>
    </xdr:to>
    <xdr:cxnSp macro="">
      <xdr:nvCxnSpPr>
        <xdr:cNvPr id="15" name="Straight Connector 23">
          <a:extLst>
            <a:ext uri="{FF2B5EF4-FFF2-40B4-BE49-F238E27FC236}">
              <a16:creationId xmlns:a16="http://schemas.microsoft.com/office/drawing/2014/main" id="{00000000-0008-0000-0400-00000F000000}"/>
            </a:ext>
          </a:extLst>
        </xdr:cNvPr>
        <xdr:cNvCxnSpPr/>
      </xdr:nvCxnSpPr>
      <xdr:spPr>
        <a:xfrm flipH="1">
          <a:off x="3007519" y="2093119"/>
          <a:ext cx="905470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1369219</xdr:colOff>
      <xdr:row>10</xdr:row>
      <xdr:rowOff>95251</xdr:rowOff>
    </xdr:from>
    <xdr:to>
      <xdr:col>3</xdr:col>
      <xdr:colOff>1369219</xdr:colOff>
      <xdr:row>11</xdr:row>
      <xdr:rowOff>158751</xdr:rowOff>
    </xdr:to>
    <xdr:cxnSp macro="">
      <xdr:nvCxnSpPr>
        <xdr:cNvPr id="16" name="Straight Connector 26">
          <a:extLst>
            <a:ext uri="{FF2B5EF4-FFF2-40B4-BE49-F238E27FC236}">
              <a16:creationId xmlns:a16="http://schemas.microsoft.com/office/drawing/2014/main" id="{00000000-0008-0000-0400-000010000000}"/>
            </a:ext>
          </a:extLst>
        </xdr:cNvPr>
        <xdr:cNvCxnSpPr/>
      </xdr:nvCxnSpPr>
      <xdr:spPr>
        <a:xfrm flipV="1">
          <a:off x="3007519" y="2105026"/>
          <a:ext cx="0" cy="2254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1381126</xdr:colOff>
      <xdr:row>10</xdr:row>
      <xdr:rowOff>95250</xdr:rowOff>
    </xdr:from>
    <xdr:to>
      <xdr:col>11</xdr:col>
      <xdr:colOff>1381126</xdr:colOff>
      <xdr:row>12</xdr:row>
      <xdr:rowOff>11907</xdr:rowOff>
    </xdr:to>
    <xdr:cxnSp macro="">
      <xdr:nvCxnSpPr>
        <xdr:cNvPr id="17" name="Straight Arrow Connector 27">
          <a:extLst>
            <a:ext uri="{FF2B5EF4-FFF2-40B4-BE49-F238E27FC236}">
              <a16:creationId xmlns:a16="http://schemas.microsoft.com/office/drawing/2014/main" id="{00000000-0008-0000-0400-000011000000}"/>
            </a:ext>
          </a:extLst>
        </xdr:cNvPr>
        <xdr:cNvCxnSpPr/>
      </xdr:nvCxnSpPr>
      <xdr:spPr>
        <a:xfrm>
          <a:off x="12068176" y="2105025"/>
          <a:ext cx="0" cy="240507"/>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6070</xdr:colOff>
      <xdr:row>22</xdr:row>
      <xdr:rowOff>92447</xdr:rowOff>
    </xdr:from>
    <xdr:to>
      <xdr:col>5</xdr:col>
      <xdr:colOff>1374070</xdr:colOff>
      <xdr:row>22</xdr:row>
      <xdr:rowOff>92448</xdr:rowOff>
    </xdr:to>
    <xdr:cxnSp macro="">
      <xdr:nvCxnSpPr>
        <xdr:cNvPr id="25" name="Straight Arrow Connector 4">
          <a:extLst>
            <a:ext uri="{FF2B5EF4-FFF2-40B4-BE49-F238E27FC236}">
              <a16:creationId xmlns:a16="http://schemas.microsoft.com/office/drawing/2014/main" id="{BA910354-CD7B-42BC-880B-6B7F9E0102E9}"/>
            </a:ext>
          </a:extLst>
        </xdr:cNvPr>
        <xdr:cNvCxnSpPr/>
      </xdr:nvCxnSpPr>
      <xdr:spPr>
        <a:xfrm>
          <a:off x="4673320" y="4712072"/>
          <a:ext cx="136800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9338</xdr:colOff>
      <xdr:row>32</xdr:row>
      <xdr:rowOff>127934</xdr:rowOff>
    </xdr:from>
    <xdr:to>
      <xdr:col>5</xdr:col>
      <xdr:colOff>1377338</xdr:colOff>
      <xdr:row>32</xdr:row>
      <xdr:rowOff>127935</xdr:rowOff>
    </xdr:to>
    <xdr:cxnSp macro="">
      <xdr:nvCxnSpPr>
        <xdr:cNvPr id="26" name="Straight Arrow Connector 14">
          <a:extLst>
            <a:ext uri="{FF2B5EF4-FFF2-40B4-BE49-F238E27FC236}">
              <a16:creationId xmlns:a16="http://schemas.microsoft.com/office/drawing/2014/main" id="{4B3EA532-BC53-4A37-84BE-9D4F04E4B4F2}"/>
            </a:ext>
          </a:extLst>
        </xdr:cNvPr>
        <xdr:cNvCxnSpPr/>
      </xdr:nvCxnSpPr>
      <xdr:spPr>
        <a:xfrm>
          <a:off x="4676588" y="6366809"/>
          <a:ext cx="136800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174158</xdr:colOff>
      <xdr:row>44</xdr:row>
      <xdr:rowOff>52294</xdr:rowOff>
    </xdr:from>
    <xdr:to>
      <xdr:col>5</xdr:col>
      <xdr:colOff>1362864</xdr:colOff>
      <xdr:row>44</xdr:row>
      <xdr:rowOff>52295</xdr:rowOff>
    </xdr:to>
    <xdr:cxnSp macro="">
      <xdr:nvCxnSpPr>
        <xdr:cNvPr id="27" name="Straight Arrow Connector 16">
          <a:extLst>
            <a:ext uri="{FF2B5EF4-FFF2-40B4-BE49-F238E27FC236}">
              <a16:creationId xmlns:a16="http://schemas.microsoft.com/office/drawing/2014/main" id="{2CBA1583-1092-476A-A6C1-CE3B0AECD777}"/>
            </a:ext>
          </a:extLst>
        </xdr:cNvPr>
        <xdr:cNvCxnSpPr/>
      </xdr:nvCxnSpPr>
      <xdr:spPr>
        <a:xfrm>
          <a:off x="4660433" y="8234269"/>
          <a:ext cx="1369681"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2801</xdr:colOff>
      <xdr:row>33</xdr:row>
      <xdr:rowOff>91549</xdr:rowOff>
    </xdr:from>
    <xdr:to>
      <xdr:col>5</xdr:col>
      <xdr:colOff>1370801</xdr:colOff>
      <xdr:row>38</xdr:row>
      <xdr:rowOff>99137</xdr:rowOff>
    </xdr:to>
    <xdr:cxnSp macro="">
      <xdr:nvCxnSpPr>
        <xdr:cNvPr id="28" name="Elbow Connector 18">
          <a:extLst>
            <a:ext uri="{FF2B5EF4-FFF2-40B4-BE49-F238E27FC236}">
              <a16:creationId xmlns:a16="http://schemas.microsoft.com/office/drawing/2014/main" id="{4ED0B05A-C2AF-478D-9A13-AB6C785A101C}"/>
            </a:ext>
          </a:extLst>
        </xdr:cNvPr>
        <xdr:cNvCxnSpPr/>
      </xdr:nvCxnSpPr>
      <xdr:spPr>
        <a:xfrm>
          <a:off x="4670051" y="6492349"/>
          <a:ext cx="1368000" cy="817213"/>
        </a:xfrm>
        <a:prstGeom prst="bentConnector3">
          <a:avLst>
            <a:gd name="adj1" fmla="val 54658"/>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11204</xdr:colOff>
      <xdr:row>23</xdr:row>
      <xdr:rowOff>78441</xdr:rowOff>
    </xdr:from>
    <xdr:to>
      <xdr:col>6</xdr:col>
      <xdr:colOff>880</xdr:colOff>
      <xdr:row>28</xdr:row>
      <xdr:rowOff>86029</xdr:rowOff>
    </xdr:to>
    <xdr:cxnSp macro="">
      <xdr:nvCxnSpPr>
        <xdr:cNvPr id="29" name="Elbow Connector 22">
          <a:extLst>
            <a:ext uri="{FF2B5EF4-FFF2-40B4-BE49-F238E27FC236}">
              <a16:creationId xmlns:a16="http://schemas.microsoft.com/office/drawing/2014/main" id="{13D4D0DC-3F74-4974-9D33-C953CD19B22A}"/>
            </a:ext>
          </a:extLst>
        </xdr:cNvPr>
        <xdr:cNvCxnSpPr/>
      </xdr:nvCxnSpPr>
      <xdr:spPr>
        <a:xfrm>
          <a:off x="4678454" y="4859991"/>
          <a:ext cx="1370801" cy="817213"/>
        </a:xfrm>
        <a:prstGeom prst="bentConnector3">
          <a:avLst>
            <a:gd name="adj1" fmla="val 50000"/>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10404</xdr:colOff>
      <xdr:row>34</xdr:row>
      <xdr:rowOff>64034</xdr:rowOff>
    </xdr:from>
    <xdr:to>
      <xdr:col>6</xdr:col>
      <xdr:colOff>80</xdr:colOff>
      <xdr:row>43</xdr:row>
      <xdr:rowOff>92093</xdr:rowOff>
    </xdr:to>
    <xdr:cxnSp macro="">
      <xdr:nvCxnSpPr>
        <xdr:cNvPr id="30" name="Elbow Connector 13">
          <a:extLst>
            <a:ext uri="{FF2B5EF4-FFF2-40B4-BE49-F238E27FC236}">
              <a16:creationId xmlns:a16="http://schemas.microsoft.com/office/drawing/2014/main" id="{EDDD3DF0-480F-45C2-8AFD-289370EE8F8B}"/>
            </a:ext>
          </a:extLst>
        </xdr:cNvPr>
        <xdr:cNvCxnSpPr/>
      </xdr:nvCxnSpPr>
      <xdr:spPr>
        <a:xfrm>
          <a:off x="4677654" y="6626759"/>
          <a:ext cx="1370801" cy="1485384"/>
        </a:xfrm>
        <a:prstGeom prst="bentConnector3">
          <a:avLst>
            <a:gd name="adj1" fmla="val 30886"/>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11204</xdr:colOff>
      <xdr:row>24</xdr:row>
      <xdr:rowOff>56030</xdr:rowOff>
    </xdr:from>
    <xdr:to>
      <xdr:col>6</xdr:col>
      <xdr:colOff>880</xdr:colOff>
      <xdr:row>42</xdr:row>
      <xdr:rowOff>112147</xdr:rowOff>
    </xdr:to>
    <xdr:cxnSp macro="">
      <xdr:nvCxnSpPr>
        <xdr:cNvPr id="31" name="Elbow Connector 13">
          <a:extLst>
            <a:ext uri="{FF2B5EF4-FFF2-40B4-BE49-F238E27FC236}">
              <a16:creationId xmlns:a16="http://schemas.microsoft.com/office/drawing/2014/main" id="{B97F9312-9EE9-435E-A123-5C06430DAA66}"/>
            </a:ext>
          </a:extLst>
        </xdr:cNvPr>
        <xdr:cNvCxnSpPr/>
      </xdr:nvCxnSpPr>
      <xdr:spPr>
        <a:xfrm>
          <a:off x="4678454" y="4999505"/>
          <a:ext cx="1370801" cy="2970767"/>
        </a:xfrm>
        <a:prstGeom prst="bentConnector3">
          <a:avLst>
            <a:gd name="adj1" fmla="val 40859"/>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LTM\Tariefvoorstellen\TV-2013\VV\20120921_SF-grote-ronde-Liesbethdump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TE\ALGEMEEN\Tarieven\Tarieven%202002%20netbeheerders\AuditMod%20I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05%20OI\02%20Persoon\Makkinga\TAR-NG\TAR%202011\2%20-%20Concept\NG-TAR(i)-10-08%20Concep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I\STAF\Business%20Control\Onderhoud\ONH.007%20Segmentering\2008\Segmentering%202008\Definitief\Versie%2020091124\Analyse%20Uren%20BU-TI%20PwC%20Audit%20200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y%20Documents\Clients\TenneT\2009\Interim\Original%20Files\Nieuwe%20map\Database%20investeringen%202%20nov.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05%20Regulering\Tarieven%202005\6.%20Proces%20Gas\CODATA\040616%201%20BF%20NG-TA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gu20179\Local%20Settings\Temporary%20Internet%20Files\OLK10\Tarieven%20GTS%202009%20DEFINITIEF%2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energiekamer.nl/08%20Netten/Derde%20reguleringsperiode/RNB's/16.%20Ontwerpbesluiten%20x,q%20en%20rekenvolume/X-factor/Berekening%20X-factor,%20Bijlagen/Archief/060519%20MS%20correctie%20voor%20LU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Te\ALGEMEEN\Tarieven%202003\Elektriciteit%20nettarieven\Output%20definitief\021015%20TM%20NE%202003%20Definitief%20UIT%20(3)\DELT%20TM%20NE%202003%2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energiekamer.nl/erik/infoverzoek/CBB/E%20deal%20definitief%2011-11-0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R\Afgeschermd\Cluster%20Control\00%20aNieuwe%20structuur\420%20-%20Overige%20verzoeken%20Energiekamer%20(DE)\50%20-%20Werkbestanden\indirecte%20OPEX%20en%20meerkosten%20WON\model%20segmentering%202008%20def%20S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QueryTxt"/>
      <sheetName val="TempQuery"/>
      <sheetName val="Logboek"/>
      <sheetName val="ORI"/>
      <sheetName val="ORI bewerkt"/>
      <sheetName val="Draaitabel"/>
      <sheetName val="SF 120921 RV13 per NWP"/>
      <sheetName val="Resultaat"/>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
      <sheetName val="Data"/>
      <sheetName val="AuditMod"/>
    </sheetNames>
    <sheetDataSet>
      <sheetData sheetId="0" refreshError="1">
        <row r="3">
          <cell r="E3">
            <v>0.05</v>
          </cell>
        </row>
        <row r="4">
          <cell r="E4">
            <v>6.6000000000000003E-2</v>
          </cell>
        </row>
      </sheetData>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Contactgegevens"/>
      <sheetName val="Tarievenvoorstel"/>
      <sheetName val="Toelichting"/>
      <sheetName val="Richtlijnen Controle Tarieven"/>
    </sheetNames>
    <sheetDataSet>
      <sheetData sheetId="0" refreshError="1"/>
      <sheetData sheetId="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 Uren TI (top)"/>
      <sheetName val="PwC - Uren TI"/>
      <sheetName val="PwC - TI-projecten"/>
      <sheetName val="TenneT - Projecten TI"/>
      <sheetName val="Pivot IFS Afdelingsrapportages"/>
      <sheetName val="PwC - Afdelingen"/>
      <sheetName val="TenneT - Afdelingen"/>
      <sheetName val="TenneT - Locaties"/>
      <sheetName val="TenneT - WvD"/>
      <sheetName val="CLEAN DATA"/>
    </sheetNames>
    <sheetDataSet>
      <sheetData sheetId="0" refreshError="1"/>
      <sheetData sheetId="1" refreshError="1"/>
      <sheetData sheetId="2">
        <row r="1">
          <cell r="B1" t="str">
            <v>Project#</v>
          </cell>
          <cell r="C1" t="str">
            <v>Omschrijving</v>
          </cell>
          <cell r="D1" t="str">
            <v>Classificatie</v>
          </cell>
          <cell r="E1" t="str">
            <v>Original</v>
          </cell>
        </row>
        <row r="2">
          <cell r="B2">
            <v>2006</v>
          </cell>
          <cell r="C2" t="str">
            <v>Hoogeveen-Beilen, uitbreiding met 1 kabelcircuit 220 MVA, aansluiting GAVI</v>
          </cell>
          <cell r="D2" t="str">
            <v>220kV / 380kV</v>
          </cell>
        </row>
        <row r="3">
          <cell r="B3">
            <v>2007</v>
          </cell>
          <cell r="C3" t="str">
            <v>Dante-Weerdinge, uitbreiding met een 110-kV-verbinding 2x300 MVA</v>
          </cell>
          <cell r="D3" t="str">
            <v>WvD</v>
          </cell>
        </row>
        <row r="4">
          <cell r="B4">
            <v>2008</v>
          </cell>
          <cell r="C4" t="str">
            <v>Coevorden, uitbreiding met een 110-kV station</v>
          </cell>
          <cell r="D4" t="str">
            <v>110kV - 150kV</v>
          </cell>
        </row>
        <row r="5">
          <cell r="B5">
            <v>2009</v>
          </cell>
          <cell r="C5" t="str">
            <v>Coevorden-Combilijn, uitbreiding met een 110-kV-kabelcircuit 1x300 MVA</v>
          </cell>
          <cell r="D5" t="str">
            <v>110kV - 150kV</v>
          </cell>
        </row>
        <row r="6">
          <cell r="B6">
            <v>2010</v>
          </cell>
          <cell r="C6" t="str">
            <v>Dante-Combilijn, uitbreiding met een 110-kV-kabelcircuit 1x300 MVA</v>
          </cell>
          <cell r="D6" t="str">
            <v>110kV - 150kV</v>
          </cell>
        </row>
        <row r="7">
          <cell r="B7">
            <v>2011</v>
          </cell>
          <cell r="C7" t="str">
            <v>Coevorden-Hoogeveen, opwaardering verbinding naar 2x145 MVA</v>
          </cell>
          <cell r="D7" t="str">
            <v>110kV - 150kV</v>
          </cell>
        </row>
        <row r="8">
          <cell r="B8">
            <v>2024</v>
          </cell>
          <cell r="C8" t="str">
            <v>Bergen op Zoom, uitbreiding met een veld tbv transformator Essent</v>
          </cell>
          <cell r="D8" t="str">
            <v>WvD</v>
          </cell>
          <cell r="E8" t="str">
            <v>110kV - 150kV</v>
          </cell>
        </row>
        <row r="9">
          <cell r="B9">
            <v>2030</v>
          </cell>
          <cell r="C9" t="str">
            <v>Diverse verbindingen, aanbrengen valbeveiliging</v>
          </cell>
          <cell r="D9" t="str">
            <v>110kV - 150kV</v>
          </cell>
        </row>
        <row r="10">
          <cell r="B10">
            <v>2036</v>
          </cell>
          <cell r="C10" t="str">
            <v>Bergen op Zoom, uitbreiding met een veld tbv Windnet 70MW</v>
          </cell>
          <cell r="D10" t="str">
            <v>WvD</v>
          </cell>
          <cell r="E10" t="str">
            <v>110kV - 150kV</v>
          </cell>
        </row>
        <row r="11">
          <cell r="B11">
            <v>2037</v>
          </cell>
          <cell r="C11" t="str">
            <v>Eindhoven Noord, uitbreiding met een veld tbv Mapron</v>
          </cell>
          <cell r="D11" t="str">
            <v>WvD</v>
          </cell>
          <cell r="E11" t="str">
            <v>110kV - 150kV</v>
          </cell>
        </row>
        <row r="12">
          <cell r="B12">
            <v>2039</v>
          </cell>
          <cell r="C12" t="str">
            <v>Verbinding Krimpen Ommoord</v>
          </cell>
          <cell r="D12" t="str">
            <v>110kV - 150kV</v>
          </cell>
        </row>
        <row r="13">
          <cell r="B13">
            <v>2054</v>
          </cell>
          <cell r="C13" t="str">
            <v>Haaksbergen-Oele, uitbreiding met een 110-kV-verbinding @MVA</v>
          </cell>
          <cell r="D13" t="str">
            <v>110kV - 150kV</v>
          </cell>
        </row>
        <row r="14">
          <cell r="B14">
            <v>2057</v>
          </cell>
          <cell r="C14" t="str">
            <v>Ommoord, retrofit BISEP en renovatie secundair</v>
          </cell>
          <cell r="D14" t="str">
            <v>WvD</v>
          </cell>
          <cell r="E14" t="str">
            <v>110kV - 150kV</v>
          </cell>
        </row>
        <row r="15">
          <cell r="B15">
            <v>2071</v>
          </cell>
          <cell r="C15" t="str">
            <v>Ommoord, retrofit BISEP en renovatie secundair</v>
          </cell>
          <cell r="D15" t="str">
            <v>110kV - 150kV</v>
          </cell>
        </row>
        <row r="16">
          <cell r="B16">
            <v>2072</v>
          </cell>
          <cell r="C16" t="str">
            <v>Zoetemeer, retrofit BISEP en renovatie secundair</v>
          </cell>
          <cell r="D16" t="str">
            <v>110kV - 150kV</v>
          </cell>
        </row>
        <row r="17">
          <cell r="B17">
            <v>2074</v>
          </cell>
          <cell r="C17" t="str">
            <v>Tusveld-Urenco, verlegging gdp bij spoor (Regge en Dinkel)</v>
          </cell>
          <cell r="D17" t="str">
            <v>WvD</v>
          </cell>
          <cell r="E17" t="str">
            <v>110kV - 150kV</v>
          </cell>
        </row>
        <row r="18">
          <cell r="B18">
            <v>2075</v>
          </cell>
          <cell r="C18" t="str">
            <v>Weideweg-Oldenzaal, verkabeling Dalmeden</v>
          </cell>
          <cell r="D18" t="str">
            <v>WvD</v>
          </cell>
          <cell r="E18" t="str">
            <v>110kV - 150kV</v>
          </cell>
        </row>
        <row r="19">
          <cell r="B19">
            <v>2084</v>
          </cell>
          <cell r="C19" t="str">
            <v>Diemen-Ens, reconstructie Bloemendaler polder ivm verlegging A1</v>
          </cell>
          <cell r="D19" t="str">
            <v>WvD</v>
          </cell>
          <cell r="E19" t="str">
            <v>220kV / 380kV</v>
          </cell>
        </row>
        <row r="20">
          <cell r="B20">
            <v>2119</v>
          </cell>
          <cell r="C20" t="str">
            <v>Hemweg, uitbreiding met één veld tbv Twingo 500 MW</v>
          </cell>
          <cell r="D20" t="str">
            <v>WvD</v>
          </cell>
          <cell r="E20" t="str">
            <v>110kV - 150kV</v>
          </cell>
        </row>
        <row r="21">
          <cell r="B21">
            <v>2138</v>
          </cell>
          <cell r="C21" t="str">
            <v>Helmond Oost, uitbreiding met een veld tbv transformator Essent</v>
          </cell>
          <cell r="D21" t="str">
            <v>WvD</v>
          </cell>
          <cell r="E21" t="str">
            <v>110kV - 150kV</v>
          </cell>
        </row>
        <row r="22">
          <cell r="B22">
            <v>2139</v>
          </cell>
          <cell r="C22" t="str">
            <v>Horst, uitbreiding met een veld tbv Essent</v>
          </cell>
          <cell r="D22" t="str">
            <v>WvD</v>
          </cell>
          <cell r="E22" t="str">
            <v>110kV - 150kV</v>
          </cell>
        </row>
        <row r="23">
          <cell r="B23">
            <v>2149</v>
          </cell>
          <cell r="C23" t="str">
            <v xml:space="preserve">Hessenweg-Weteringkade-Harculo, verhoging transportcapaciteit </v>
          </cell>
          <cell r="D23" t="str">
            <v>110kV - 150kV</v>
          </cell>
        </row>
        <row r="24">
          <cell r="B24">
            <v>2150</v>
          </cell>
          <cell r="C24" t="str">
            <v>Goor-Hengelo Weideweg, uitbreiding met één circuit</v>
          </cell>
          <cell r="D24" t="str">
            <v>110kV - 150kV</v>
          </cell>
        </row>
        <row r="25">
          <cell r="B25">
            <v>2156</v>
          </cell>
          <cell r="C25" t="str">
            <v>Roosendaal, uitbreiding met twee velden tbv Sita</v>
          </cell>
          <cell r="D25" t="str">
            <v>WvD</v>
          </cell>
          <cell r="E25" t="str">
            <v>110kV - 150kV</v>
          </cell>
        </row>
        <row r="26">
          <cell r="B26">
            <v>2157</v>
          </cell>
          <cell r="C26" t="str">
            <v>Oterleek, uitbreiding met twee velden tbv TAQA 100 MW</v>
          </cell>
          <cell r="D26" t="str">
            <v>WvD</v>
          </cell>
          <cell r="E26" t="str">
            <v>110kV - 150kV</v>
          </cell>
        </row>
        <row r="27">
          <cell r="B27">
            <v>2177</v>
          </cell>
          <cell r="C27" t="str">
            <v>Verbinding Ommoord Rotterdam Marconistraat</v>
          </cell>
          <cell r="D27" t="str">
            <v>WvD</v>
          </cell>
        </row>
        <row r="28">
          <cell r="B28">
            <v>217370</v>
          </cell>
          <cell r="C28" t="str">
            <v>Blindstroomcompensatiemiddelen</v>
          </cell>
          <cell r="D28" t="str">
            <v>220kV / 380kV</v>
          </cell>
        </row>
        <row r="29">
          <cell r="B29">
            <v>2</v>
          </cell>
          <cell r="C29" t="str">
            <v>Westerlee, uitbreiding met een 380-kV station</v>
          </cell>
          <cell r="D29" t="str">
            <v>220kV / 380kV</v>
          </cell>
        </row>
        <row r="30">
          <cell r="B30">
            <v>3</v>
          </cell>
          <cell r="C30" t="str">
            <v>Wateringen, uitbreiding met een 380-kV-station</v>
          </cell>
          <cell r="D30" t="str">
            <v>220kV / 380kV</v>
          </cell>
        </row>
        <row r="31">
          <cell r="B31">
            <v>4</v>
          </cell>
          <cell r="C31" t="str">
            <v>Bleiswijk, uitbreiding tot 380-kV-HIS-dubbelrailstation</v>
          </cell>
          <cell r="D31" t="str">
            <v>220kV / 380kV</v>
          </cell>
        </row>
        <row r="32">
          <cell r="B32">
            <v>5</v>
          </cell>
          <cell r="C32" t="str">
            <v>Wateringen-Bleiswijk, uitbreiding met een 380-kV-verbinding</v>
          </cell>
          <cell r="D32" t="str">
            <v>220kV / 380kV</v>
          </cell>
        </row>
        <row r="33">
          <cell r="B33">
            <v>6</v>
          </cell>
          <cell r="C33" t="str">
            <v>Maasvlakte-Westerlee, verdubbeling capaciteits kabels Waterkruising</v>
          </cell>
          <cell r="D33" t="str">
            <v>220kV / 380kV</v>
          </cell>
        </row>
        <row r="34">
          <cell r="B34">
            <v>7</v>
          </cell>
          <cell r="C34" t="str">
            <v>Bleiswijk-Beverwijk, uitbreiding met een 380-kV-verbinding</v>
          </cell>
          <cell r="D34" t="str">
            <v>220kV / 380kV</v>
          </cell>
        </row>
        <row r="35">
          <cell r="B35">
            <v>10</v>
          </cell>
          <cell r="C35" t="str">
            <v>Hengelo, uitbreiding met derde transformator</v>
          </cell>
          <cell r="D35" t="str">
            <v>220kV / 380kV</v>
          </cell>
        </row>
        <row r="36">
          <cell r="B36">
            <v>11</v>
          </cell>
          <cell r="C36" t="str">
            <v>Meeden, uitbreiding met tweede transformator</v>
          </cell>
          <cell r="D36" t="str">
            <v>220kV / 380kV</v>
          </cell>
        </row>
        <row r="37">
          <cell r="B37">
            <v>12</v>
          </cell>
          <cell r="C37" t="str">
            <v>Breukelen, 7e transformator FGU-net, locatie B4</v>
          </cell>
          <cell r="D37" t="str">
            <v>220kV / 380kV</v>
          </cell>
        </row>
        <row r="38">
          <cell r="B38">
            <v>14</v>
          </cell>
          <cell r="C38" t="str">
            <v>Lelystad, uitbreiding tot dubbelrailsysteem</v>
          </cell>
          <cell r="D38" t="str">
            <v>220kV / 380kV</v>
          </cell>
        </row>
        <row r="39">
          <cell r="B39">
            <v>15</v>
          </cell>
          <cell r="C39" t="str">
            <v>Simonshaven, uitbreiding met een 380-kV-station</v>
          </cell>
          <cell r="D39" t="str">
            <v>220kV / 380kV</v>
          </cell>
        </row>
        <row r="40">
          <cell r="B40">
            <v>16</v>
          </cell>
          <cell r="C40" t="str">
            <v>Zwolle, uitbreiding met een 380/110-kV-transformator</v>
          </cell>
          <cell r="D40" t="str">
            <v>220kV / 380kV</v>
          </cell>
        </row>
        <row r="41">
          <cell r="B41">
            <v>17</v>
          </cell>
          <cell r="C41" t="str">
            <v>Geertruidenberg, uitbreiding met derde transformator</v>
          </cell>
          <cell r="D41" t="str">
            <v>220kV / 380kV</v>
          </cell>
        </row>
        <row r="42">
          <cell r="B42">
            <v>21</v>
          </cell>
          <cell r="C42" t="str">
            <v>Diverse 220-kV-stations, renovatie secundaire installaties</v>
          </cell>
          <cell r="D42" t="str">
            <v>220kV / 380kV</v>
          </cell>
        </row>
        <row r="43">
          <cell r="B43">
            <v>24</v>
          </cell>
          <cell r="C43" t="str">
            <v>Vervanging transformator 220/110 kV (stelpost)</v>
          </cell>
          <cell r="D43" t="str">
            <v>220kV / 380kV</v>
          </cell>
        </row>
        <row r="44">
          <cell r="B44">
            <v>26</v>
          </cell>
          <cell r="C44" t="str">
            <v>Dod4, vervanging transformator TR403</v>
          </cell>
          <cell r="D44" t="str">
            <v>220kV / 380kV</v>
          </cell>
        </row>
        <row r="45">
          <cell r="B45">
            <v>27</v>
          </cell>
          <cell r="C45" t="str">
            <v>Vvl2, vervanging transformator TR201</v>
          </cell>
          <cell r="D45" t="str">
            <v>220kV / 380kV</v>
          </cell>
        </row>
        <row r="46">
          <cell r="B46">
            <v>28</v>
          </cell>
          <cell r="C46" t="str">
            <v>Ehv4, vervanging transformator TR403 en TR404</v>
          </cell>
          <cell r="D46" t="str">
            <v>220kV / 380kV</v>
          </cell>
        </row>
        <row r="47">
          <cell r="B47">
            <v>29</v>
          </cell>
          <cell r="C47" t="str">
            <v>Zyv2, vervanging transformator TR202</v>
          </cell>
          <cell r="D47" t="str">
            <v>220kV / 380kV</v>
          </cell>
        </row>
        <row r="48">
          <cell r="B48">
            <v>30</v>
          </cell>
          <cell r="C48" t="str">
            <v>Diverse 220-kV-stations, Vervanging vermogensschakelaars</v>
          </cell>
          <cell r="D48" t="str">
            <v>220kV / 380kV</v>
          </cell>
        </row>
        <row r="49">
          <cell r="B49">
            <v>31</v>
          </cell>
          <cell r="C49" t="str">
            <v>Mbt4,  vervanging transformator TR401en TR402</v>
          </cell>
          <cell r="D49" t="str">
            <v>220kV / 380kV</v>
          </cell>
        </row>
        <row r="50">
          <cell r="B50">
            <v>32</v>
          </cell>
          <cell r="C50" t="str">
            <v>Dim4,  vervanging transformator TR402</v>
          </cell>
          <cell r="D50" t="str">
            <v>220kV / 380kV</v>
          </cell>
        </row>
        <row r="51">
          <cell r="B51">
            <v>33</v>
          </cell>
          <cell r="C51" t="str">
            <v>Vvl2, vervanging transformator TR202</v>
          </cell>
          <cell r="D51" t="str">
            <v>220kV / 380kV</v>
          </cell>
        </row>
        <row r="52">
          <cell r="B52">
            <v>34</v>
          </cell>
          <cell r="C52" t="str">
            <v>KIJ4, vervanging transformator TR403</v>
          </cell>
          <cell r="D52" t="str">
            <v>220kV / 380kV</v>
          </cell>
        </row>
        <row r="53">
          <cell r="B53">
            <v>35</v>
          </cell>
          <cell r="C53" t="str">
            <v>Diverse 380-kV-stations, vervanging vermogenschakelaars</v>
          </cell>
          <cell r="D53" t="str">
            <v>220kV / 380kV</v>
          </cell>
        </row>
        <row r="54">
          <cell r="B54">
            <v>36</v>
          </cell>
          <cell r="C54" t="str">
            <v>Gtb4, vervanging transformator TR401 en TR402</v>
          </cell>
          <cell r="D54" t="str">
            <v>220kV / 380kV</v>
          </cell>
        </row>
        <row r="55">
          <cell r="B55">
            <v>39</v>
          </cell>
          <cell r="C55" t="str">
            <v>Maasvlakte, aansluiting MW-1 en MV-2</v>
          </cell>
          <cell r="D55" t="str">
            <v>WvD</v>
          </cell>
          <cell r="E55" t="str">
            <v>220kV / 380kV</v>
          </cell>
        </row>
        <row r="56">
          <cell r="B56">
            <v>41</v>
          </cell>
          <cell r="C56" t="str">
            <v>Maasbracht, uitbreiding met 2 velden tbv Essent 2x320 MW</v>
          </cell>
          <cell r="D56" t="str">
            <v>WvD</v>
          </cell>
          <cell r="E56" t="str">
            <v>220kV / 380kV</v>
          </cell>
        </row>
        <row r="57">
          <cell r="B57">
            <v>42</v>
          </cell>
          <cell r="C57" t="str">
            <v>Simonshaven, uitbreiding met 1 veld tbv Intergen REC 1X400 MW</v>
          </cell>
          <cell r="D57" t="str">
            <v>WvD</v>
          </cell>
          <cell r="E57" t="str">
            <v>220kV / 380kV</v>
          </cell>
        </row>
        <row r="58">
          <cell r="B58">
            <v>43</v>
          </cell>
          <cell r="C58" t="str">
            <v>Lelystad, uitbreiding met 1 veld tbv Electrabel 400 MW</v>
          </cell>
          <cell r="D58" t="str">
            <v>WvD</v>
          </cell>
          <cell r="E58" t="str">
            <v>220kV / 380kV</v>
          </cell>
        </row>
        <row r="59">
          <cell r="B59">
            <v>44</v>
          </cell>
          <cell r="C59" t="str">
            <v>Maasvlakte, uitbreiding met 1 veld tbv EnecoGen 2x400 MW</v>
          </cell>
          <cell r="D59" t="str">
            <v>WvD</v>
          </cell>
          <cell r="E59" t="str">
            <v>220kV / 380kV</v>
          </cell>
        </row>
        <row r="60">
          <cell r="B60">
            <v>45</v>
          </cell>
          <cell r="C60" t="str">
            <v>Maasvlakte, uitbreiding metr 1 veld tbv E.On 1050 MW</v>
          </cell>
          <cell r="D60" t="str">
            <v>WvD</v>
          </cell>
          <cell r="E60" t="str">
            <v>220kV / 380kV</v>
          </cell>
        </row>
        <row r="61">
          <cell r="B61">
            <v>46</v>
          </cell>
          <cell r="C61" t="str">
            <v>Maasvlakte, uitbreiding met 1 veld tbv BritNed 1000MW</v>
          </cell>
          <cell r="D61" t="str">
            <v>WvD</v>
          </cell>
          <cell r="E61" t="str">
            <v>220kV / 380kV</v>
          </cell>
        </row>
        <row r="62">
          <cell r="B62">
            <v>49</v>
          </cell>
          <cell r="C62" t="str">
            <v>Zwolle-Hengelo, reconstructie mast 110 tot 114 (Almelo)</v>
          </cell>
          <cell r="D62" t="str">
            <v>WvD</v>
          </cell>
          <cell r="E62" t="str">
            <v>220kV / 380kV</v>
          </cell>
        </row>
        <row r="63">
          <cell r="B63">
            <v>50</v>
          </cell>
          <cell r="C63" t="str">
            <v>Oostzaan-Diemen, reconstructie mast 3 tot 8 (Landsmeer)</v>
          </cell>
          <cell r="D63" t="str">
            <v>WvD</v>
          </cell>
          <cell r="E63" t="str">
            <v>220kV / 380kV</v>
          </cell>
        </row>
        <row r="64">
          <cell r="B64">
            <v>51</v>
          </cell>
          <cell r="C64" t="str">
            <v>Eindhoven-Maasbracht, reconstructie mast 102 tot 115 (Helmond)</v>
          </cell>
          <cell r="D64" t="str">
            <v>WvD</v>
          </cell>
          <cell r="E64" t="str">
            <v>220kV / 380kV</v>
          </cell>
        </row>
        <row r="65">
          <cell r="B65">
            <v>52</v>
          </cell>
          <cell r="C65" t="str">
            <v>Wateringen, uitbreiding met een 150-kV-station</v>
          </cell>
          <cell r="D65" t="str">
            <v>110kV - 150kV</v>
          </cell>
        </row>
        <row r="66">
          <cell r="B66">
            <v>55</v>
          </cell>
          <cell r="C66" t="str">
            <v>Sassenheim-Haarlemmermeer, opwaardering transportcapaciteit</v>
          </cell>
          <cell r="D66" t="str">
            <v>110kV - 150kV</v>
          </cell>
        </row>
        <row r="67">
          <cell r="B67">
            <v>56</v>
          </cell>
          <cell r="C67" t="str">
            <v>Ypenburg,  uitbreiding met een 150-kV-station</v>
          </cell>
          <cell r="D67" t="str">
            <v>110kV - 150kV</v>
          </cell>
        </row>
        <row r="68">
          <cell r="B68">
            <v>58</v>
          </cell>
          <cell r="C68" t="str">
            <v>De Lier, uitbreiding met een 150-kV-station</v>
          </cell>
          <cell r="D68" t="str">
            <v>110kV - 150kV</v>
          </cell>
        </row>
        <row r="69">
          <cell r="B69">
            <v>59</v>
          </cell>
          <cell r="C69" t="str">
            <v>Wateringen-Ypenburg, uitbreiding met een 150-kV-kabelcircuit 300 MVA</v>
          </cell>
          <cell r="D69" t="str">
            <v>110kV - 150kV</v>
          </cell>
        </row>
        <row r="70">
          <cell r="B70">
            <v>63</v>
          </cell>
          <cell r="C70" t="str">
            <v>Uitbreiding telecomnetwerk tbv integratie EMS-systemen</v>
          </cell>
          <cell r="D70" t="str">
            <v>110kV - 150kV</v>
          </cell>
        </row>
        <row r="71">
          <cell r="B71">
            <v>68</v>
          </cell>
          <cell r="C71" t="str">
            <v>Rotterdam Waalhaven, vervanging transformatorkabels</v>
          </cell>
          <cell r="D71" t="str">
            <v>110kV - 150kV</v>
          </cell>
        </row>
        <row r="72">
          <cell r="B72">
            <v>71</v>
          </cell>
          <cell r="C72" t="str">
            <v>Ommoord, retrofit BISEP en renovatie secundair</v>
          </cell>
          <cell r="D72" t="str">
            <v>110kV - 150kV</v>
          </cell>
        </row>
        <row r="73">
          <cell r="B73">
            <v>72</v>
          </cell>
          <cell r="C73" t="str">
            <v>Zoetermeer, retrofit BISEP en renovatie secundair</v>
          </cell>
          <cell r="D73" t="str">
            <v>110kV - 150kV</v>
          </cell>
        </row>
        <row r="74">
          <cell r="B74">
            <v>73</v>
          </cell>
          <cell r="C74" t="str">
            <v>Dordrecht Noordendijk, vervanging transformator Tr1</v>
          </cell>
          <cell r="D74" t="str">
            <v>110kV - 150kV</v>
          </cell>
        </row>
        <row r="75">
          <cell r="B75">
            <v>74</v>
          </cell>
          <cell r="C75" t="str">
            <v>Alphen, retrofit BISEP en renovatie secundair</v>
          </cell>
          <cell r="D75" t="str">
            <v>110kV - 150kV</v>
          </cell>
        </row>
        <row r="76">
          <cell r="B76">
            <v>75</v>
          </cell>
          <cell r="C76" t="str">
            <v>Krimpen renovatie, primaire en secundaire installaties</v>
          </cell>
          <cell r="D76" t="str">
            <v>110kV - 150kV</v>
          </cell>
        </row>
        <row r="77">
          <cell r="B77">
            <v>76</v>
          </cell>
          <cell r="C77" t="str">
            <v>Gouda, vervanging transformator Tr4</v>
          </cell>
          <cell r="D77" t="str">
            <v>110kV - 150kV</v>
          </cell>
        </row>
        <row r="78">
          <cell r="B78">
            <v>77</v>
          </cell>
          <cell r="C78" t="str">
            <v>Leiden, vervanging transformator Tr4</v>
          </cell>
          <cell r="D78" t="str">
            <v>110kV - 150kV</v>
          </cell>
        </row>
        <row r="79">
          <cell r="B79">
            <v>78</v>
          </cell>
          <cell r="C79" t="str">
            <v>Diverse 150-kV-stations, vervanging vermogenschakelaars</v>
          </cell>
          <cell r="D79" t="str">
            <v>110kV - 150kV</v>
          </cell>
        </row>
        <row r="80">
          <cell r="B80">
            <v>79</v>
          </cell>
          <cell r="C80" t="str">
            <v>Vervanging, 150-kV-transformator (stelpost)</v>
          </cell>
          <cell r="D80" t="str">
            <v>110kV - 150kV</v>
          </cell>
        </row>
        <row r="81">
          <cell r="B81">
            <v>80</v>
          </cell>
          <cell r="C81" t="str">
            <v>Rijswijk, vervanging schakel-en secundaire installatie</v>
          </cell>
          <cell r="D81" t="str">
            <v>110kV - 150kV</v>
          </cell>
        </row>
        <row r="82">
          <cell r="B82">
            <v>81</v>
          </cell>
          <cell r="C82" t="str">
            <v>Voorburg-Leiden, verkabeling mast 23-26/27 in de Voorse Kreek</v>
          </cell>
          <cell r="D82" t="str">
            <v>WvD</v>
          </cell>
          <cell r="E82" t="str">
            <v>110kV - 150kV</v>
          </cell>
        </row>
        <row r="83">
          <cell r="B83">
            <v>82</v>
          </cell>
          <cell r="C83" t="str">
            <v>RtM-Dft, verkabeling mast 1 tot 3 (Schieveste)</v>
          </cell>
          <cell r="D83" t="str">
            <v>WvD</v>
          </cell>
          <cell r="E83" t="str">
            <v>110kV - 150kV</v>
          </cell>
        </row>
        <row r="84">
          <cell r="B84">
            <v>85</v>
          </cell>
          <cell r="C84" t="str">
            <v>Ypenburg-Voorburg, uitbreiding met een 150-kV-kabelcircuit 300 MVA</v>
          </cell>
          <cell r="D84" t="str">
            <v>110kV - 150kV</v>
          </cell>
        </row>
        <row r="85">
          <cell r="B85">
            <v>86</v>
          </cell>
          <cell r="C85" t="str">
            <v>Wateringen-Delft, opwaardering naar 2x300 MVA</v>
          </cell>
          <cell r="D85" t="str">
            <v>110kV - 150kV</v>
          </cell>
        </row>
        <row r="86">
          <cell r="B86">
            <v>87</v>
          </cell>
          <cell r="C86" t="str">
            <v xml:space="preserve">Wateringen-Rijswijk, uitbreiding met smoorspoelen 300 MVA, </v>
          </cell>
          <cell r="D86" t="str">
            <v>110kV - 150kV</v>
          </cell>
        </row>
        <row r="87">
          <cell r="B87">
            <v>88</v>
          </cell>
          <cell r="C87" t="str">
            <v xml:space="preserve">Krimpen-Gouda, uitbreiding met smoorspoelen 300 MVA, </v>
          </cell>
          <cell r="D87" t="str">
            <v>110kV - 150kV</v>
          </cell>
        </row>
        <row r="88">
          <cell r="B88">
            <v>89</v>
          </cell>
          <cell r="C88" t="str">
            <v>Westerlee-Wateringen, uitbreiding met een 380-kV-verbinding</v>
          </cell>
          <cell r="D88" t="str">
            <v>220kV / 380kV</v>
          </cell>
        </row>
        <row r="89">
          <cell r="B89">
            <v>90</v>
          </cell>
          <cell r="C89" t="str">
            <v>Eem4, uitbreiding met 2 velden tbv Nuon 1400 MW</v>
          </cell>
          <cell r="D89" t="str">
            <v>WvD</v>
          </cell>
          <cell r="E89" t="str">
            <v>220kV / 380kV</v>
          </cell>
        </row>
        <row r="90">
          <cell r="B90">
            <v>91</v>
          </cell>
          <cell r="C90" t="str">
            <v>Maasvlakte, uitbreiding met 1 veld tbv Electrabel 750 MW</v>
          </cell>
          <cell r="D90" t="str">
            <v>WvD</v>
          </cell>
          <cell r="E90" t="str">
            <v>220kV / 380kV</v>
          </cell>
        </row>
        <row r="91">
          <cell r="B91">
            <v>95</v>
          </cell>
          <cell r="C91" t="str">
            <v>Eem4, uitbreiding met 2 velden tbv RWE 2x800 MW</v>
          </cell>
          <cell r="D91" t="str">
            <v>WvD</v>
          </cell>
          <cell r="E91" t="str">
            <v>220kV / 380kV</v>
          </cell>
        </row>
        <row r="92">
          <cell r="B92">
            <v>97</v>
          </cell>
          <cell r="C92" t="str">
            <v>Ozn-Dim, reconstructie mast 32 tot 35 ivm EM-velden (IJburg)</v>
          </cell>
          <cell r="D92" t="str">
            <v>WvD</v>
          </cell>
          <cell r="E92" t="str">
            <v>220kV / 380kV</v>
          </cell>
        </row>
        <row r="93">
          <cell r="B93">
            <v>98</v>
          </cell>
          <cell r="C93" t="str">
            <v>Power Quality, meting harmonischen in het 220- en 380-kV-net</v>
          </cell>
          <cell r="D93" t="str">
            <v>220kV / 380kV</v>
          </cell>
        </row>
        <row r="94">
          <cell r="B94">
            <v>99</v>
          </cell>
          <cell r="C94" t="str">
            <v>TenSec, uitbreiding toegangscontrole 11 cruciale 380-kV- stations</v>
          </cell>
          <cell r="D94" t="str">
            <v>220kV / 380kV</v>
          </cell>
        </row>
        <row r="95">
          <cell r="B95">
            <v>100</v>
          </cell>
          <cell r="C95" t="str">
            <v>TenSec, uitbreiding toegangscontrole 13 vitale 380-kV-stations</v>
          </cell>
          <cell r="D95" t="str">
            <v>220kV / 380kV</v>
          </cell>
        </row>
        <row r="96">
          <cell r="B96">
            <v>101</v>
          </cell>
          <cell r="C96" t="str">
            <v>TenSec, uitbreiding toegangscontrole 3 vitale 150-kV-stations</v>
          </cell>
          <cell r="D96" t="str">
            <v>110kV - 150kV</v>
          </cell>
        </row>
        <row r="97">
          <cell r="B97">
            <v>102</v>
          </cell>
          <cell r="C97" t="str">
            <v>TenSec, uitbreiding toegangscontrole 9 normale 220-kv-stations</v>
          </cell>
          <cell r="D97" t="str">
            <v>220kV / 380kV</v>
          </cell>
        </row>
        <row r="98">
          <cell r="B98">
            <v>103</v>
          </cell>
          <cell r="C98" t="str">
            <v>TenSec, uitbreiding toegangscontrole 15 normale 150-kV-stations</v>
          </cell>
          <cell r="D98" t="str">
            <v>110kV - 150kV</v>
          </cell>
        </row>
        <row r="99">
          <cell r="B99">
            <v>104</v>
          </cell>
          <cell r="C99" t="str">
            <v>TenSec, Hoofdkantoor Arnhem</v>
          </cell>
          <cell r="D99" t="str">
            <v>220kV / 380kV</v>
          </cell>
        </row>
        <row r="100">
          <cell r="B100">
            <v>105</v>
          </cell>
          <cell r="C100" t="str">
            <v>Veiligheidsbeleid, uitbreiding toegangscontrole 1 cruciaal 150-kV-stations</v>
          </cell>
          <cell r="D100" t="str">
            <v>110kV - 150kV</v>
          </cell>
        </row>
        <row r="101">
          <cell r="B101">
            <v>106</v>
          </cell>
          <cell r="C101" t="str">
            <v>Eem4, uitbreiding met 1 veld tbv Electrabel 750 MW</v>
          </cell>
          <cell r="D101" t="str">
            <v>WvD</v>
          </cell>
          <cell r="E101" t="str">
            <v>220kV / 380kV</v>
          </cell>
        </row>
        <row r="102">
          <cell r="B102">
            <v>107</v>
          </cell>
          <cell r="C102" t="str">
            <v>Beverwijk, uitbreiding tot dubbelrail 380-kV-station</v>
          </cell>
          <cell r="D102" t="str">
            <v>220kV / 380kV</v>
          </cell>
        </row>
        <row r="103">
          <cell r="B103">
            <v>108</v>
          </cell>
          <cell r="C103" t="str">
            <v>Schildmeer, uitbreiding met een 380-kV-station</v>
          </cell>
          <cell r="D103" t="str">
            <v>220kV / 380kV</v>
          </cell>
        </row>
        <row r="104">
          <cell r="B104">
            <v>109</v>
          </cell>
          <cell r="C104" t="str">
            <v>Telecom, uitbreiding met STM16-ringen</v>
          </cell>
          <cell r="D104" t="str">
            <v>220kV / 380kV</v>
          </cell>
        </row>
        <row r="105">
          <cell r="B105">
            <v>110</v>
          </cell>
          <cell r="C105" t="str">
            <v>Leiden en RtC, uitbreiding met noodstroomaggregaat</v>
          </cell>
          <cell r="D105" t="str">
            <v>110kV - 150kV</v>
          </cell>
        </row>
        <row r="106">
          <cell r="B106">
            <v>111</v>
          </cell>
          <cell r="C106" t="str">
            <v>Bmr en Lelystad, uitbreiding met noodstroomaggregaat</v>
          </cell>
          <cell r="D106" t="str">
            <v>220kV / 380kV</v>
          </cell>
        </row>
        <row r="107">
          <cell r="B107">
            <v>112</v>
          </cell>
          <cell r="C107" t="str">
            <v>Kleine projecten in Telecomsfeer</v>
          </cell>
          <cell r="D107" t="str">
            <v>220kV / 380kV</v>
          </cell>
        </row>
        <row r="108">
          <cell r="B108">
            <v>113</v>
          </cell>
          <cell r="C108" t="str">
            <v>Kleine projecten in de vervangingssfeer 220/380kV</v>
          </cell>
          <cell r="D108" t="str">
            <v>220kV / 380kV</v>
          </cell>
        </row>
        <row r="109">
          <cell r="B109">
            <v>114</v>
          </cell>
          <cell r="C109" t="str">
            <v>Rbp, vervanging railbeveiliging</v>
          </cell>
          <cell r="D109" t="str">
            <v>220kV / 380kV</v>
          </cell>
        </row>
        <row r="110">
          <cell r="B110">
            <v>116</v>
          </cell>
          <cell r="C110" t="str">
            <v>Mvl4-Wtl4, uitbreiding met smoorspoelen 2650 MVA, 18,3%</v>
          </cell>
          <cell r="D110" t="str">
            <v>220kV / 380kV</v>
          </cell>
        </row>
        <row r="111">
          <cell r="B111">
            <v>117</v>
          </cell>
          <cell r="C111" t="str">
            <v>Krimpen1, renovatie terrein tgv verzakkingen</v>
          </cell>
          <cell r="D111" t="str">
            <v>110kV - 150kV</v>
          </cell>
        </row>
        <row r="112">
          <cell r="B112">
            <v>118</v>
          </cell>
          <cell r="C112" t="str">
            <v>Krimpen4, renovatie terrein tgv verzakkingen</v>
          </cell>
          <cell r="D112" t="str">
            <v>220kV / 380kV</v>
          </cell>
        </row>
        <row r="113">
          <cell r="B113">
            <v>119</v>
          </cell>
          <cell r="C113" t="str">
            <v>Leiden, vervanging 50-kV-kabels</v>
          </cell>
          <cell r="D113" t="str">
            <v>110kV - 150kV</v>
          </cell>
        </row>
        <row r="114">
          <cell r="B114">
            <v>120</v>
          </cell>
          <cell r="C114" t="str">
            <v>Kleine projecten in vervangingssfeer 150 kV</v>
          </cell>
          <cell r="D114" t="str">
            <v>110kV - 150kV</v>
          </cell>
        </row>
        <row r="115">
          <cell r="B115">
            <v>122</v>
          </cell>
          <cell r="C115" t="str">
            <v>Div. locaties 380-kV, vervanging hekwerken</v>
          </cell>
          <cell r="D115" t="str">
            <v>220kV / 380kV</v>
          </cell>
        </row>
        <row r="116">
          <cell r="B116">
            <v>123</v>
          </cell>
          <cell r="C116" t="str">
            <v>Div. locaties 150-kV, vervanging hekwerken</v>
          </cell>
          <cell r="D116" t="str">
            <v>110kV - 150kV</v>
          </cell>
        </row>
        <row r="117">
          <cell r="B117">
            <v>124</v>
          </cell>
          <cell r="C117" t="str">
            <v>Alphen, omlegging telecomkabel</v>
          </cell>
          <cell r="D117" t="str">
            <v>WvD</v>
          </cell>
          <cell r="E117" t="str">
            <v>110kV - 150kV</v>
          </cell>
        </row>
        <row r="118">
          <cell r="B118">
            <v>125</v>
          </cell>
          <cell r="C118" t="str">
            <v>Eem2, uitbreiding met 2 velden tbv distributienet Essent (Windpark)</v>
          </cell>
          <cell r="D118" t="str">
            <v>WvD</v>
          </cell>
          <cell r="E118" t="str">
            <v>220kV / 380kV</v>
          </cell>
        </row>
        <row r="119">
          <cell r="B119">
            <v>126</v>
          </cell>
          <cell r="C119" t="str">
            <v>Gtb4, uitbreiding met 1 veld tbv Essent 800 MW</v>
          </cell>
          <cell r="D119" t="str">
            <v>WvD</v>
          </cell>
          <cell r="E119" t="str">
            <v>220kV / 380kV</v>
          </cell>
        </row>
        <row r="120">
          <cell r="B120">
            <v>128</v>
          </cell>
          <cell r="C120" t="str">
            <v>Zoetermeer-Leiden, reconstructie kabelverbinding viaduct Leiden</v>
          </cell>
          <cell r="D120" t="str">
            <v>WvD</v>
          </cell>
          <cell r="E120" t="str">
            <v>110kV - 150kV</v>
          </cell>
        </row>
        <row r="121">
          <cell r="B121">
            <v>131</v>
          </cell>
          <cell r="C121" t="str">
            <v>Eem4, uitbreiding met 2 velden tbv Advanced Power 800-1200 MW</v>
          </cell>
          <cell r="D121" t="str">
            <v>WvD</v>
          </cell>
          <cell r="E121" t="str">
            <v>220kV / 380kV</v>
          </cell>
        </row>
        <row r="122">
          <cell r="B122">
            <v>132</v>
          </cell>
          <cell r="C122" t="str">
            <v>Alblasserdam, uitbreiding met 1 veld tbv Eneco</v>
          </cell>
          <cell r="D122" t="str">
            <v>WvD</v>
          </cell>
          <cell r="E122" t="str">
            <v>110kV - 150kV</v>
          </cell>
        </row>
        <row r="123">
          <cell r="B123">
            <v>133</v>
          </cell>
          <cell r="C123" t="str">
            <v>Doetinchem-Niederrhein, uitbreiding met een interconnector (tot grens)</v>
          </cell>
          <cell r="D123" t="str">
            <v>220kV / 380kV</v>
          </cell>
        </row>
        <row r="124">
          <cell r="B124">
            <v>135</v>
          </cell>
          <cell r="C124" t="str">
            <v>Borssele-Gtrd</v>
          </cell>
          <cell r="D124" t="str">
            <v>220kV / 380kV</v>
          </cell>
        </row>
        <row r="125">
          <cell r="B125">
            <v>136</v>
          </cell>
          <cell r="C125" t="str">
            <v>Maasvlakte, uitbr 1 veld</v>
          </cell>
          <cell r="D125" t="str">
            <v>WvD</v>
          </cell>
          <cell r="E125" t="str">
            <v>220kV / 380kV</v>
          </cell>
        </row>
        <row r="126">
          <cell r="B126">
            <v>137</v>
          </cell>
          <cell r="C126" t="str">
            <v>Delft Inrichting opslagplaats</v>
          </cell>
          <cell r="D126" t="str">
            <v>110kV - 150kV</v>
          </cell>
        </row>
        <row r="127">
          <cell r="B127">
            <v>138</v>
          </cell>
          <cell r="C127" t="str">
            <v>Eems4-EOS Magnum</v>
          </cell>
          <cell r="D127" t="str">
            <v>WvD</v>
          </cell>
          <cell r="E127" t="str">
            <v>220kV / 380kV</v>
          </cell>
        </row>
        <row r="128">
          <cell r="B128">
            <v>139</v>
          </cell>
          <cell r="C128" t="str">
            <v>EOS, uitbreiding 380kV</v>
          </cell>
          <cell r="D128" t="str">
            <v>220kV / 380kV</v>
          </cell>
        </row>
        <row r="129">
          <cell r="B129">
            <v>140</v>
          </cell>
          <cell r="C129" t="str">
            <v>Dim4 en Mvl4, vervanging blindstroomcompensatie</v>
          </cell>
          <cell r="D129" t="str">
            <v>220kV / 380kV</v>
          </cell>
        </row>
        <row r="130">
          <cell r="B130">
            <v>141</v>
          </cell>
          <cell r="C130" t="str">
            <v>BO Aansl. Essent Borssele 1650MW</v>
          </cell>
          <cell r="D130" t="str">
            <v>WvD</v>
          </cell>
          <cell r="E130" t="str">
            <v>220kV / 380kV</v>
          </cell>
        </row>
        <row r="131">
          <cell r="B131">
            <v>142</v>
          </cell>
          <cell r="C131" t="str">
            <v>BO VVL - HSW, opwaarderen transp.cap.</v>
          </cell>
          <cell r="D131" t="str">
            <v>220kV / 380kV</v>
          </cell>
        </row>
        <row r="132">
          <cell r="B132">
            <v>143</v>
          </cell>
          <cell r="C132" t="str">
            <v>Telecom, uitbr en digitalisering transmissienet ZH</v>
          </cell>
          <cell r="D132" t="str">
            <v>110kV - 150kV</v>
          </cell>
        </row>
        <row r="133">
          <cell r="B133">
            <v>144</v>
          </cell>
          <cell r="C133" t="str">
            <v>Eemshaven Oudeschip-Ens, Uitbr 380kV</v>
          </cell>
          <cell r="D133" t="str">
            <v>220kV / 380kV</v>
          </cell>
        </row>
        <row r="134">
          <cell r="B134">
            <v>145</v>
          </cell>
          <cell r="C134" t="str">
            <v>Borssele-Geertruidenberg, uitbr 380kV</v>
          </cell>
          <cell r="D134" t="str">
            <v>220kV / 380kV</v>
          </cell>
        </row>
        <row r="135">
          <cell r="B135">
            <v>146</v>
          </cell>
          <cell r="C135" t="str">
            <v>ENS-Diemen, opwaardering cap</v>
          </cell>
          <cell r="D135" t="str">
            <v>220kV / 380kV</v>
          </cell>
        </row>
        <row r="136">
          <cell r="B136">
            <v>147</v>
          </cell>
          <cell r="C136" t="str">
            <v>Delft, renovatie sec installaties</v>
          </cell>
          <cell r="D136" t="str">
            <v>110kV - 150kV</v>
          </cell>
        </row>
        <row r="137">
          <cell r="B137">
            <v>148</v>
          </cell>
          <cell r="C137" t="str">
            <v>Gouda, renovatie sec installaties</v>
          </cell>
          <cell r="D137" t="str">
            <v>110kV - 150kV</v>
          </cell>
        </row>
        <row r="138">
          <cell r="B138">
            <v>149</v>
          </cell>
          <cell r="C138" t="str">
            <v>Leiden, renovatie sec installaties</v>
          </cell>
          <cell r="D138" t="str">
            <v>110kV - 150kV</v>
          </cell>
        </row>
        <row r="139">
          <cell r="B139">
            <v>150</v>
          </cell>
          <cell r="C139" t="str">
            <v>Rijswijk, renovatie sec installaties</v>
          </cell>
          <cell r="D139" t="str">
            <v>110kV - 150kV</v>
          </cell>
        </row>
        <row r="140">
          <cell r="B140">
            <v>151</v>
          </cell>
          <cell r="C140" t="str">
            <v>Rotterdam centrum, renovatie sec installaties</v>
          </cell>
          <cell r="D140" t="str">
            <v>110kV - 150kV</v>
          </cell>
        </row>
        <row r="141">
          <cell r="B141">
            <v>152</v>
          </cell>
          <cell r="C141" t="str">
            <v>Voorburg, ren sec installaties</v>
          </cell>
          <cell r="D141" t="str">
            <v>110kV - 150kV</v>
          </cell>
        </row>
        <row r="142">
          <cell r="B142">
            <v>153</v>
          </cell>
          <cell r="C142" t="str">
            <v>Bergum, renovatie sec installaties</v>
          </cell>
          <cell r="D142" t="str">
            <v>220kV / 380kV</v>
          </cell>
        </row>
        <row r="143">
          <cell r="B143">
            <v>154</v>
          </cell>
          <cell r="C143" t="str">
            <v>Eemshaven, renovatie sec installaties</v>
          </cell>
          <cell r="D143" t="str">
            <v>220kV / 380kV</v>
          </cell>
        </row>
        <row r="144">
          <cell r="B144">
            <v>155</v>
          </cell>
          <cell r="C144" t="str">
            <v>Eemshaven Oost, renovatie sec installaties</v>
          </cell>
          <cell r="D144" t="str">
            <v>220kV / 380kV</v>
          </cell>
        </row>
        <row r="145">
          <cell r="B145">
            <v>156</v>
          </cell>
          <cell r="C145" t="str">
            <v>Ens, ren sec installaties</v>
          </cell>
          <cell r="D145" t="str">
            <v>220kV / 380kV</v>
          </cell>
        </row>
        <row r="146">
          <cell r="B146">
            <v>157</v>
          </cell>
          <cell r="C146" t="str">
            <v>Hessenweg, renovatie sec installaties</v>
          </cell>
          <cell r="D146" t="str">
            <v>220kV / 380kV</v>
          </cell>
        </row>
        <row r="147">
          <cell r="B147">
            <v>158</v>
          </cell>
          <cell r="C147" t="str">
            <v>Louwsmeer, ren sec installaties</v>
          </cell>
          <cell r="D147" t="str">
            <v>220kV / 380kV</v>
          </cell>
        </row>
        <row r="148">
          <cell r="B148">
            <v>159</v>
          </cell>
          <cell r="C148" t="str">
            <v>Meeden, renovatie sec installaties</v>
          </cell>
          <cell r="D148" t="str">
            <v>220kV / 380kV</v>
          </cell>
        </row>
        <row r="149">
          <cell r="B149">
            <v>160</v>
          </cell>
          <cell r="C149" t="str">
            <v>Oude Haske, renovatie sec installaties</v>
          </cell>
          <cell r="D149" t="str">
            <v>220kV / 380kV</v>
          </cell>
        </row>
        <row r="150">
          <cell r="B150">
            <v>161</v>
          </cell>
          <cell r="C150" t="str">
            <v>Robbenplaat, renovatie sec installaties</v>
          </cell>
          <cell r="D150" t="str">
            <v>220kV / 380kV</v>
          </cell>
        </row>
        <row r="151">
          <cell r="B151">
            <v>162</v>
          </cell>
          <cell r="C151" t="str">
            <v>Vierverlaten, renovatie sec installaties</v>
          </cell>
          <cell r="D151" t="str">
            <v>220kV / 380kV</v>
          </cell>
        </row>
        <row r="152">
          <cell r="B152">
            <v>163</v>
          </cell>
          <cell r="C152" t="str">
            <v>Weiwerd, renovatie sec installaties</v>
          </cell>
          <cell r="D152" t="str">
            <v>220kV / 380kV</v>
          </cell>
        </row>
        <row r="153">
          <cell r="B153">
            <v>164</v>
          </cell>
          <cell r="C153" t="str">
            <v>Zeyerveen, renovatie sec installaties</v>
          </cell>
          <cell r="D153" t="str">
            <v>220kV / 380kV</v>
          </cell>
        </row>
        <row r="154">
          <cell r="B154">
            <v>165</v>
          </cell>
          <cell r="C154" t="str">
            <v>Boxmeer, renovatie sec installaties</v>
          </cell>
          <cell r="D154" t="str">
            <v>220kV / 380kV</v>
          </cell>
        </row>
        <row r="155">
          <cell r="B155">
            <v>166</v>
          </cell>
          <cell r="C155" t="str">
            <v>Crayestein, renovatie sec installaties</v>
          </cell>
          <cell r="D155" t="str">
            <v>220kV / 380kV</v>
          </cell>
        </row>
        <row r="156">
          <cell r="B156">
            <v>167</v>
          </cell>
          <cell r="C156" t="str">
            <v>Diemen, renovatie sec installaties</v>
          </cell>
          <cell r="D156" t="str">
            <v>220kV / 380kV</v>
          </cell>
        </row>
        <row r="157">
          <cell r="B157">
            <v>168</v>
          </cell>
          <cell r="C157" t="str">
            <v>Dodewaard, renovatie sec installaties</v>
          </cell>
          <cell r="D157" t="str">
            <v>220kV / 380kV</v>
          </cell>
        </row>
        <row r="158">
          <cell r="B158">
            <v>169</v>
          </cell>
          <cell r="C158" t="str">
            <v>Doetinchem, renovatie sec installaties</v>
          </cell>
          <cell r="D158" t="str">
            <v>220kV / 380kV</v>
          </cell>
        </row>
        <row r="159">
          <cell r="B159">
            <v>170</v>
          </cell>
          <cell r="C159" t="str">
            <v>Eemshaven, renovatie sec installaties</v>
          </cell>
          <cell r="D159" t="str">
            <v>220kV / 380kV</v>
          </cell>
        </row>
        <row r="160">
          <cell r="B160">
            <v>171</v>
          </cell>
          <cell r="C160" t="str">
            <v>Eindhoven, renovatie sec installaties</v>
          </cell>
          <cell r="D160" t="str">
            <v>220kV / 380kV</v>
          </cell>
        </row>
        <row r="161">
          <cell r="B161">
            <v>172</v>
          </cell>
          <cell r="C161" t="str">
            <v>Ens, renovatie sec installaties</v>
          </cell>
          <cell r="D161" t="str">
            <v>220kV / 380kV</v>
          </cell>
        </row>
        <row r="162">
          <cell r="B162">
            <v>173</v>
          </cell>
          <cell r="C162" t="str">
            <v>Geertruidenberg, renovatie sec installaties</v>
          </cell>
          <cell r="D162" t="str">
            <v>220kV / 380kV</v>
          </cell>
        </row>
        <row r="163">
          <cell r="B163">
            <v>174</v>
          </cell>
          <cell r="C163" t="str">
            <v>Hengelo, renovatie sec installaties</v>
          </cell>
          <cell r="D163" t="str">
            <v>220kV / 380kV</v>
          </cell>
        </row>
        <row r="164">
          <cell r="B164">
            <v>175</v>
          </cell>
          <cell r="C164" t="str">
            <v>Krimpen, renovatie sec installaties</v>
          </cell>
          <cell r="D164" t="str">
            <v>220kV / 380kV</v>
          </cell>
        </row>
        <row r="165">
          <cell r="B165">
            <v>176</v>
          </cell>
          <cell r="C165" t="str">
            <v>Maasbracht, renovatie sec installaties</v>
          </cell>
          <cell r="D165" t="str">
            <v>220kV / 380kV</v>
          </cell>
        </row>
        <row r="166">
          <cell r="B166">
            <v>177</v>
          </cell>
          <cell r="C166" t="str">
            <v>Meede, renovatie sec installaties</v>
          </cell>
          <cell r="D166" t="str">
            <v>220kV / 380kV</v>
          </cell>
        </row>
        <row r="167">
          <cell r="B167">
            <v>178</v>
          </cell>
          <cell r="C167" t="str">
            <v>Zwolle, renovatie sec installaties</v>
          </cell>
          <cell r="D167" t="str">
            <v>220kV / 380kV</v>
          </cell>
        </row>
        <row r="168">
          <cell r="B168">
            <v>179</v>
          </cell>
          <cell r="C168" t="str">
            <v>Dim4, vervanging blindstroomcomp spoel</v>
          </cell>
          <cell r="D168" t="str">
            <v>220kV / 380kV</v>
          </cell>
        </row>
        <row r="169">
          <cell r="B169">
            <v>180</v>
          </cell>
          <cell r="C169" t="str">
            <v>Dod4, vervanging blindstroomcomp spoel</v>
          </cell>
          <cell r="D169" t="str">
            <v>220kV / 380kV</v>
          </cell>
        </row>
        <row r="170">
          <cell r="B170">
            <v>181</v>
          </cell>
          <cell r="C170" t="str">
            <v>Delft-RtM, vervanging van 5 km oliedrukkabel</v>
          </cell>
          <cell r="D170" t="str">
            <v>110kV - 150kV</v>
          </cell>
        </row>
        <row r="171">
          <cell r="B171">
            <v>182</v>
          </cell>
          <cell r="C171" t="str">
            <v>Mvl4, uitbreiding met een veld tbv CGEN 1*400 MW</v>
          </cell>
          <cell r="D171" t="str">
            <v>WvD</v>
          </cell>
          <cell r="E171" t="str">
            <v>220kV / 380kV</v>
          </cell>
        </row>
        <row r="172">
          <cell r="B172">
            <v>183</v>
          </cell>
          <cell r="C172" t="str">
            <v>Cst4, vervanging transformator TR403</v>
          </cell>
          <cell r="D172" t="str">
            <v>220kV / 380kV</v>
          </cell>
        </row>
        <row r="173">
          <cell r="B173">
            <v>183</v>
          </cell>
          <cell r="D173" t="str">
            <v>WvD</v>
          </cell>
          <cell r="E173" t="str">
            <v>220kV / 380kV</v>
          </cell>
        </row>
        <row r="174">
          <cell r="B174">
            <v>184</v>
          </cell>
          <cell r="C174" t="str">
            <v>Noodlijn, herstellen uitrusting</v>
          </cell>
          <cell r="D174" t="str">
            <v>220kV / 380kV</v>
          </cell>
        </row>
        <row r="175">
          <cell r="B175">
            <v>185</v>
          </cell>
          <cell r="C175" t="str">
            <v>RtM-Ommoord-Krimpen, renovatie oliedruksystemen</v>
          </cell>
          <cell r="D175" t="str">
            <v>110kV - 150kV</v>
          </cell>
        </row>
        <row r="176">
          <cell r="B176">
            <v>186</v>
          </cell>
          <cell r="C176" t="str">
            <v>Rotterdam Waalhaven, renovatie eigen bedrijfsinstallatie</v>
          </cell>
          <cell r="D176" t="str">
            <v>110kV - 150kV</v>
          </cell>
        </row>
        <row r="177">
          <cell r="B177">
            <v>187</v>
          </cell>
          <cell r="C177" t="str">
            <v>Rotterdam Waalhaven uitbreiding verblijfsruimten</v>
          </cell>
          <cell r="D177" t="str">
            <v>110kV - 150kV</v>
          </cell>
        </row>
        <row r="178">
          <cell r="B178">
            <v>188</v>
          </cell>
          <cell r="C178" t="str">
            <v>Maasvlakte-Crayestein, verv geleide</v>
          </cell>
          <cell r="D178" t="str">
            <v>220kV / 380kV</v>
          </cell>
        </row>
        <row r="179">
          <cell r="B179">
            <v>189</v>
          </cell>
          <cell r="C179" t="str">
            <v>Aansluiting Windpark NO op Ens 380KV</v>
          </cell>
          <cell r="D179" t="str">
            <v>WvD</v>
          </cell>
          <cell r="E179" t="str">
            <v>220kV / 380kV</v>
          </cell>
        </row>
        <row r="180">
          <cell r="B180">
            <v>190</v>
          </cell>
          <cell r="C180" t="str">
            <v>Vhz4, uitbreiding met een 380 kV st</v>
          </cell>
          <cell r="D180" t="str">
            <v>220kV / 380kV</v>
          </cell>
        </row>
        <row r="181">
          <cell r="B181">
            <v>191</v>
          </cell>
          <cell r="C181" t="str">
            <v>Ens 380kV uitbreiding 750 MVA</v>
          </cell>
          <cell r="D181" t="str">
            <v>220kV / 380kV</v>
          </cell>
        </row>
        <row r="182">
          <cell r="B182">
            <v>192</v>
          </cell>
          <cell r="C182" t="str">
            <v>Rotterdam, uitbr. 1 veld EON</v>
          </cell>
          <cell r="D182" t="str">
            <v>WvD</v>
          </cell>
          <cell r="E182" t="str">
            <v>110kV - 150kV</v>
          </cell>
        </row>
        <row r="183">
          <cell r="B183">
            <v>192</v>
          </cell>
          <cell r="D183" t="str">
            <v>220kV / 380kV</v>
          </cell>
        </row>
        <row r="184">
          <cell r="B184">
            <v>193</v>
          </cell>
          <cell r="C184" t="str">
            <v>Westerlee uitbr 150kV</v>
          </cell>
          <cell r="D184" t="str">
            <v>WvD</v>
          </cell>
          <cell r="E184" t="str">
            <v>110kV - 150kV</v>
          </cell>
        </row>
        <row r="185">
          <cell r="B185">
            <v>193</v>
          </cell>
          <cell r="D185" t="str">
            <v>220kV / 380kV</v>
          </cell>
        </row>
        <row r="186">
          <cell r="B186">
            <v>194</v>
          </cell>
          <cell r="C186" t="str">
            <v>Weiwerd, uitbr. 2e 220/110kV transformator</v>
          </cell>
          <cell r="D186" t="str">
            <v>220kV / 380kV</v>
          </cell>
        </row>
        <row r="187">
          <cell r="B187">
            <v>195</v>
          </cell>
          <cell r="C187" t="str">
            <v>Rec Telecom tbv aanpassing N210</v>
          </cell>
          <cell r="D187" t="str">
            <v>WvD</v>
          </cell>
          <cell r="E187" t="str">
            <v>220kV / 380kV</v>
          </cell>
        </row>
        <row r="188">
          <cell r="B188">
            <v>196</v>
          </cell>
          <cell r="C188" t="str">
            <v>Eemshaven, uitbr. 3e transformator 750MVA</v>
          </cell>
          <cell r="D188" t="str">
            <v>220kV / 380kV</v>
          </cell>
        </row>
        <row r="189">
          <cell r="B189">
            <v>197</v>
          </cell>
          <cell r="C189" t="str">
            <v>Verbinding Krimpen Ommoord</v>
          </cell>
          <cell r="D189" t="str">
            <v>WvD</v>
          </cell>
        </row>
        <row r="190">
          <cell r="B190">
            <v>198</v>
          </cell>
          <cell r="C190" t="str">
            <v>Verbinding Ommoord Rotterdam Marconistraat</v>
          </cell>
          <cell r="D190" t="str">
            <v>WvD</v>
          </cell>
        </row>
        <row r="191">
          <cell r="B191" t="str">
            <v>000213</v>
          </cell>
          <cell r="C191" t="str">
            <v>Wintrack testprogramma</v>
          </cell>
          <cell r="D191" t="str">
            <v>220kV / 380kV</v>
          </cell>
        </row>
        <row r="192">
          <cell r="B192">
            <v>266</v>
          </cell>
          <cell r="C192" t="str">
            <v>GIS tbv Planologische projecten</v>
          </cell>
          <cell r="D192" t="str">
            <v>220kV / 380kV</v>
          </cell>
        </row>
        <row r="193">
          <cell r="B193" t="str">
            <v>0002XX</v>
          </cell>
          <cell r="C193" t="str">
            <v>Afdelingskosten</v>
          </cell>
          <cell r="D193" t="str">
            <v>WvD</v>
          </cell>
          <cell r="E193" t="str">
            <v>220kV / 380kV</v>
          </cell>
        </row>
        <row r="194">
          <cell r="B194">
            <v>13</v>
          </cell>
          <cell r="C194" t="str">
            <v>Borssele # detailontwerp station</v>
          </cell>
          <cell r="D194" t="str">
            <v>220kV / 380kV</v>
          </cell>
        </row>
        <row r="195">
          <cell r="B195">
            <v>221</v>
          </cell>
          <cell r="C195" t="str">
            <v>Document management</v>
          </cell>
          <cell r="D195" t="str">
            <v>TenneT TSO</v>
          </cell>
        </row>
        <row r="196">
          <cell r="B196">
            <v>120101</v>
          </cell>
          <cell r="C196" t="str">
            <v>Projectteam Cable Construct Project</v>
          </cell>
          <cell r="D196" t="str">
            <v>220kV / 380kV</v>
          </cell>
        </row>
        <row r="197">
          <cell r="B197">
            <v>274</v>
          </cell>
          <cell r="C197" t="str">
            <v>Programma Kwaliteit</v>
          </cell>
          <cell r="D197" t="str">
            <v>TenneT TSO</v>
          </cell>
        </row>
        <row r="198">
          <cell r="B198">
            <v>280</v>
          </cell>
          <cell r="C198" t="str">
            <v>Bedrijfszekerheid</v>
          </cell>
          <cell r="D198" t="str">
            <v>TenneT TSO</v>
          </cell>
        </row>
        <row r="199">
          <cell r="B199">
            <v>254</v>
          </cell>
          <cell r="C199" t="str">
            <v>IFS+ Verbeteringen</v>
          </cell>
          <cell r="D199" t="str">
            <v>TenneT TSO</v>
          </cell>
        </row>
        <row r="200">
          <cell r="B200">
            <v>213</v>
          </cell>
          <cell r="C200" t="str">
            <v>Wintrack fallback</v>
          </cell>
          <cell r="D200" t="str">
            <v>220kV / 380kV</v>
          </cell>
        </row>
        <row r="201">
          <cell r="B201">
            <v>220</v>
          </cell>
          <cell r="C201" t="str">
            <v>Aida - fase 2</v>
          </cell>
          <cell r="D201" t="str">
            <v>TenneT TSO</v>
          </cell>
        </row>
        <row r="202">
          <cell r="B202">
            <v>268</v>
          </cell>
          <cell r="C202" t="str">
            <v>KLIC</v>
          </cell>
          <cell r="D202" t="str">
            <v>TenneT TSO</v>
          </cell>
        </row>
        <row r="203">
          <cell r="B203">
            <v>279</v>
          </cell>
          <cell r="C203" t="str">
            <v>SLA KAM-BU AM</v>
          </cell>
          <cell r="D203" t="str">
            <v>TenneT TSO</v>
          </cell>
        </row>
        <row r="204">
          <cell r="B204">
            <v>284</v>
          </cell>
          <cell r="C204" t="str">
            <v>Project uren tbv EssenT regio Noord</v>
          </cell>
          <cell r="D204" t="str">
            <v>WvD</v>
          </cell>
        </row>
        <row r="205">
          <cell r="B205">
            <v>283</v>
          </cell>
          <cell r="C205" t="str">
            <v>Projecturen tbv Essent regio Zuid</v>
          </cell>
          <cell r="D205" t="str">
            <v>WvD</v>
          </cell>
        </row>
        <row r="206">
          <cell r="B206">
            <v>217600</v>
          </cell>
          <cell r="C206" t="str">
            <v>aanleg 3e circuit 150kV Cst-DdM</v>
          </cell>
          <cell r="D206" t="str">
            <v>110kV - 150kV</v>
          </cell>
        </row>
        <row r="207">
          <cell r="B207">
            <v>1002</v>
          </cell>
          <cell r="C207" t="str">
            <v>Werkzaamheden H Hoekstra</v>
          </cell>
          <cell r="D207" t="str">
            <v>???</v>
          </cell>
        </row>
        <row r="208">
          <cell r="B208">
            <v>263</v>
          </cell>
          <cell r="C208" t="str">
            <v>AIDA Verbindingen</v>
          </cell>
          <cell r="D208" t="str">
            <v>TenneT TSO</v>
          </cell>
        </row>
        <row r="209">
          <cell r="B209">
            <v>120130</v>
          </cell>
          <cell r="C209" t="str">
            <v>Owner team</v>
          </cell>
          <cell r="D209" t="str">
            <v>220kV / 380kV</v>
          </cell>
        </row>
        <row r="210">
          <cell r="B210">
            <v>290</v>
          </cell>
          <cell r="C210" t="str">
            <v>Doorbelasting derden</v>
          </cell>
          <cell r="D210" t="str">
            <v>WvD</v>
          </cell>
        </row>
        <row r="211">
          <cell r="B211">
            <v>100014</v>
          </cell>
          <cell r="C211" t="str">
            <v>KLS</v>
          </cell>
          <cell r="D211" t="str">
            <v>110kV - 150kV</v>
          </cell>
        </row>
        <row r="212">
          <cell r="B212">
            <v>267</v>
          </cell>
          <cell r="C212" t="str">
            <v>Integrale Resource Planning</v>
          </cell>
          <cell r="D212" t="str">
            <v>TenneT TSO</v>
          </cell>
        </row>
        <row r="213">
          <cell r="B213">
            <v>281</v>
          </cell>
          <cell r="C213" t="str">
            <v>DMS Next</v>
          </cell>
          <cell r="D213" t="str">
            <v>TenneT TSO</v>
          </cell>
        </row>
        <row r="214">
          <cell r="B214">
            <v>239</v>
          </cell>
          <cell r="C214" t="str">
            <v>Aansluiting Essent Eemshaven Oost</v>
          </cell>
          <cell r="D214" t="str">
            <v>WvD</v>
          </cell>
        </row>
        <row r="215">
          <cell r="B215">
            <v>237</v>
          </cell>
          <cell r="C215" t="str">
            <v>Vervangen railbev. Robbenplaat</v>
          </cell>
          <cell r="D215" t="str">
            <v>220kV / 380kV</v>
          </cell>
        </row>
        <row r="216">
          <cell r="B216">
            <v>244</v>
          </cell>
          <cell r="C216" t="str">
            <v>Beheer strategische voorraad</v>
          </cell>
          <cell r="D216" t="str">
            <v>TenneT TSO</v>
          </cell>
        </row>
        <row r="217">
          <cell r="B217">
            <v>301005</v>
          </cell>
          <cell r="C217" t="str">
            <v>Huisvesting TenneT</v>
          </cell>
          <cell r="D217" t="str">
            <v>TenneT TSO</v>
          </cell>
        </row>
        <row r="218">
          <cell r="B218">
            <v>210600</v>
          </cell>
          <cell r="C218" t="str">
            <v>Shared Services</v>
          </cell>
          <cell r="D218" t="str">
            <v>TenneT TSO</v>
          </cell>
        </row>
        <row r="219">
          <cell r="B219">
            <v>217928</v>
          </cell>
          <cell r="C219" t="str">
            <v>ren sec install Alblasserdam</v>
          </cell>
          <cell r="D219" t="str">
            <v>110kV - 150kV</v>
          </cell>
        </row>
        <row r="220">
          <cell r="B220">
            <v>100024</v>
          </cell>
          <cell r="C220" t="str">
            <v>Scada-Scada SamensmEde</v>
          </cell>
          <cell r="D220" t="str">
            <v>110kV - 150kV</v>
          </cell>
        </row>
        <row r="221">
          <cell r="B221">
            <v>250</v>
          </cell>
          <cell r="C221" t="str">
            <v>Opstellen bouwsteen blindstroomcomp</v>
          </cell>
          <cell r="D221" t="str">
            <v>220kV / 380kV</v>
          </cell>
        </row>
        <row r="222">
          <cell r="B222">
            <v>261</v>
          </cell>
          <cell r="C222" t="str">
            <v>EMC Problemen Westerlee</v>
          </cell>
          <cell r="D222" t="str">
            <v>110kV - 150kV</v>
          </cell>
        </row>
        <row r="223">
          <cell r="B223">
            <v>265</v>
          </cell>
          <cell r="C223" t="str">
            <v>GIS Onderzoek</v>
          </cell>
          <cell r="D223" t="str">
            <v>TenneT TSO</v>
          </cell>
        </row>
        <row r="224">
          <cell r="B224">
            <v>1005</v>
          </cell>
          <cell r="C224" t="str">
            <v>Klachtenafhandeling Dim-Ozn-Bvw</v>
          </cell>
          <cell r="D224" t="str">
            <v>220kV / 380kV</v>
          </cell>
        </row>
        <row r="225">
          <cell r="B225">
            <v>248</v>
          </cell>
          <cell r="C225" t="str">
            <v>Opstellen specs 380kV seriespoelen</v>
          </cell>
          <cell r="D225" t="str">
            <v>220kV / 380kV</v>
          </cell>
        </row>
        <row r="226">
          <cell r="B226">
            <v>120151</v>
          </cell>
          <cell r="C226" t="str">
            <v>NORNED Implementatie</v>
          </cell>
          <cell r="D226" t="str">
            <v>220kV / 380kV</v>
          </cell>
        </row>
        <row r="227">
          <cell r="B227">
            <v>277</v>
          </cell>
          <cell r="C227" t="str">
            <v>Tijdelijke bev.maatr. 2008 Oost</v>
          </cell>
          <cell r="D227" t="str">
            <v>TenneT TSO</v>
          </cell>
        </row>
        <row r="228">
          <cell r="B228">
            <v>1018</v>
          </cell>
          <cell r="C228" t="str">
            <v>Opstellen PID invoeren GIS</v>
          </cell>
          <cell r="D228" t="str">
            <v>TenneT TSO</v>
          </cell>
        </row>
        <row r="229">
          <cell r="B229">
            <v>262</v>
          </cell>
          <cell r="C229" t="str">
            <v>Studie kortsluitverm. 150kV Delft</v>
          </cell>
          <cell r="D229" t="str">
            <v>110kV - 150kV</v>
          </cell>
        </row>
        <row r="230">
          <cell r="B230">
            <v>127</v>
          </cell>
          <cell r="C230" t="str">
            <v>Maasbracht, vv bev.velden 19,20</v>
          </cell>
          <cell r="D230" t="str">
            <v>220kV / 380kV</v>
          </cell>
        </row>
        <row r="231">
          <cell r="B231">
            <v>227</v>
          </cell>
          <cell r="C231" t="str">
            <v>Engineering consultancy werkz. 2007</v>
          </cell>
          <cell r="D231" t="str">
            <v>TenneT TSO</v>
          </cell>
        </row>
        <row r="232">
          <cell r="B232">
            <v>605900</v>
          </cell>
          <cell r="C232" t="str">
            <v>TI</v>
          </cell>
          <cell r="D232" t="str">
            <v>TenneT TSO</v>
          </cell>
        </row>
        <row r="233">
          <cell r="B233">
            <v>276</v>
          </cell>
          <cell r="C233" t="str">
            <v>Vervangen UTR EHV wit te Mbt</v>
          </cell>
          <cell r="D233" t="str">
            <v>220kV / 380kV</v>
          </cell>
        </row>
        <row r="234">
          <cell r="B234">
            <v>245</v>
          </cell>
          <cell r="C234" t="str">
            <v>Uitvoeren van Saneringen</v>
          </cell>
          <cell r="D234" t="str">
            <v>TenneT TSO</v>
          </cell>
        </row>
        <row r="235">
          <cell r="B235">
            <v>100025</v>
          </cell>
          <cell r="C235" t="str">
            <v>TenneT Way of Working</v>
          </cell>
          <cell r="D235" t="str">
            <v>TenneT TSO</v>
          </cell>
        </row>
        <row r="236">
          <cell r="B236">
            <v>2012</v>
          </cell>
          <cell r="C236" t="str">
            <v>Traceverwerving Wtr - WL (De Lier)</v>
          </cell>
          <cell r="D236" t="str">
            <v>110kV - 150kV</v>
          </cell>
        </row>
        <row r="237">
          <cell r="B237">
            <v>2196</v>
          </cell>
          <cell r="C237" t="str">
            <v>Vervangen scheiders 2008</v>
          </cell>
          <cell r="D237" t="str">
            <v>220kV / 380kV</v>
          </cell>
        </row>
        <row r="238">
          <cell r="B238">
            <v>120150</v>
          </cell>
          <cell r="C238" t="str">
            <v>Trading team</v>
          </cell>
          <cell r="D238" t="str">
            <v>220kV / 380kV</v>
          </cell>
        </row>
        <row r="239">
          <cell r="B239">
            <v>150000</v>
          </cell>
          <cell r="C239" t="str">
            <v>Borging conintu voorziening</v>
          </cell>
          <cell r="D239" t="str">
            <v>TenneT TSO</v>
          </cell>
        </row>
        <row r="240">
          <cell r="B240">
            <v>20</v>
          </cell>
          <cell r="C240" t="str">
            <v>Bouwrijp maken eindhoven</v>
          </cell>
          <cell r="D240" t="str">
            <v>220kV / 380kV</v>
          </cell>
        </row>
        <row r="241">
          <cell r="B241">
            <v>310002</v>
          </cell>
          <cell r="C241" t="str">
            <v>Management Control framework</v>
          </cell>
          <cell r="D241" t="str">
            <v>TenneT TSO</v>
          </cell>
        </row>
        <row r="242">
          <cell r="B242">
            <v>2183</v>
          </cell>
          <cell r="C242" t="str">
            <v>HGL1O 3e transformator (GJP)</v>
          </cell>
          <cell r="D242" t="str">
            <v>TenneT TSO</v>
          </cell>
        </row>
        <row r="243">
          <cell r="B243">
            <v>246</v>
          </cell>
          <cell r="C243" t="str">
            <v>Uitvoeren van Amoveringen</v>
          </cell>
          <cell r="D243" t="str">
            <v>TenneT TSO</v>
          </cell>
        </row>
        <row r="244">
          <cell r="B244">
            <v>2201</v>
          </cell>
          <cell r="C244" t="str">
            <v>Trace HS+MS Urenco-TU SLA 2008-500</v>
          </cell>
          <cell r="D244" t="str">
            <v>WvD</v>
          </cell>
        </row>
        <row r="245">
          <cell r="B245">
            <v>2195</v>
          </cell>
          <cell r="C245" t="str">
            <v>Vervangen meettrafo's 2008</v>
          </cell>
          <cell r="D245" t="str">
            <v>TenneT TSO</v>
          </cell>
        </row>
        <row r="246">
          <cell r="B246">
            <v>260000</v>
          </cell>
          <cell r="C246" t="str">
            <v>#N/A</v>
          </cell>
          <cell r="D246" t="str">
            <v>???</v>
          </cell>
        </row>
        <row r="247">
          <cell r="B247">
            <v>275</v>
          </cell>
          <cell r="C247" t="str">
            <v>Sturen op Uren</v>
          </cell>
          <cell r="D247" t="str">
            <v>TenneT TSO</v>
          </cell>
        </row>
        <row r="248">
          <cell r="B248">
            <v>217508</v>
          </cell>
          <cell r="C248" t="str">
            <v>Verzwaren RTW-KY</v>
          </cell>
          <cell r="D248" t="str">
            <v>220kV / 380kV</v>
          </cell>
        </row>
        <row r="249">
          <cell r="B249">
            <v>523000</v>
          </cell>
          <cell r="C249" t="str">
            <v>Ruimtelijke ordening en milieu</v>
          </cell>
          <cell r="D249" t="str">
            <v>TenneT TSO</v>
          </cell>
        </row>
        <row r="250">
          <cell r="B250">
            <v>272</v>
          </cell>
          <cell r="C250" t="str">
            <v>Studie kabeltracé Westland</v>
          </cell>
          <cell r="D250" t="str">
            <v>110kV - 150kV</v>
          </cell>
        </row>
        <row r="251">
          <cell r="B251">
            <v>241</v>
          </cell>
          <cell r="C251" t="str">
            <v>Detachering P. Loeve - E.On Benelux</v>
          </cell>
          <cell r="D251" t="str">
            <v>TenneT TSO</v>
          </cell>
        </row>
        <row r="252">
          <cell r="B252">
            <v>2161</v>
          </cell>
          <cell r="C252" t="str">
            <v>Gasunie Midwolda SLA 2006-313</v>
          </cell>
          <cell r="D252" t="str">
            <v>WvD</v>
          </cell>
        </row>
        <row r="253">
          <cell r="B253">
            <v>120140</v>
          </cell>
          <cell r="C253" t="str">
            <v>Working group OMA</v>
          </cell>
          <cell r="D253" t="str">
            <v>220kV / 380kV</v>
          </cell>
        </row>
        <row r="254">
          <cell r="B254">
            <v>1000</v>
          </cell>
          <cell r="C254" t="str">
            <v>Consultancy Regio Oost 2008</v>
          </cell>
          <cell r="D254" t="str">
            <v>???</v>
          </cell>
        </row>
        <row r="255">
          <cell r="B255">
            <v>211</v>
          </cell>
          <cell r="C255" t="str">
            <v>EU-Erkenning leveranciers prim.comp</v>
          </cell>
          <cell r="D255" t="str">
            <v>TenneT TSO</v>
          </cell>
        </row>
        <row r="256">
          <cell r="B256">
            <v>62</v>
          </cell>
          <cell r="C256" t="str">
            <v>Verplaatsen C-bank RtW-Wl (125Mvar)</v>
          </cell>
          <cell r="D256" t="str">
            <v>110kV - 150kV</v>
          </cell>
        </row>
        <row r="257">
          <cell r="B257">
            <v>150011</v>
          </cell>
          <cell r="C257" t="str">
            <v>Opzetten Regiokantoren (W'veen)</v>
          </cell>
          <cell r="D257" t="str">
            <v>110kV - 150kV</v>
          </cell>
        </row>
        <row r="258">
          <cell r="B258">
            <v>232</v>
          </cell>
          <cell r="C258" t="str">
            <v>Telefonie &amp; Datacommunicatie</v>
          </cell>
          <cell r="D258" t="str">
            <v>TenneT TSO</v>
          </cell>
        </row>
        <row r="259">
          <cell r="B259">
            <v>205</v>
          </cell>
          <cell r="C259" t="str">
            <v>EU-erkenning leveranciers voor VBS</v>
          </cell>
          <cell r="D259" t="str">
            <v>TenneT TSO</v>
          </cell>
        </row>
        <row r="260">
          <cell r="B260">
            <v>271</v>
          </cell>
          <cell r="C260" t="str">
            <v>IFS Inrichting AM</v>
          </cell>
          <cell r="D260" t="str">
            <v>TenneT TSO</v>
          </cell>
        </row>
        <row r="261">
          <cell r="B261">
            <v>264</v>
          </cell>
          <cell r="C261" t="str">
            <v>Data-integratie RNB's</v>
          </cell>
          <cell r="D261" t="str">
            <v>TenneT TSO</v>
          </cell>
        </row>
        <row r="262">
          <cell r="B262">
            <v>2182</v>
          </cell>
          <cell r="C262" t="str">
            <v>ZL1F-KP1 verkabeling mast 8-16 geme</v>
          </cell>
          <cell r="D262" t="str">
            <v>WvD</v>
          </cell>
        </row>
        <row r="263">
          <cell r="B263">
            <v>2203</v>
          </cell>
          <cell r="C263" t="str">
            <v>WKC Luttelgeest SLA 2008-209</v>
          </cell>
          <cell r="D263" t="str">
            <v>WvD</v>
          </cell>
        </row>
        <row r="264">
          <cell r="B264">
            <v>278</v>
          </cell>
          <cell r="C264" t="str">
            <v>Tijdelijke bev.maatr. 2008 West</v>
          </cell>
          <cell r="D264" t="str">
            <v>TenneT TSO</v>
          </cell>
        </row>
        <row r="265">
          <cell r="B265">
            <v>252</v>
          </cell>
          <cell r="C265" t="str">
            <v>BU-TI Wijzigingen en aanpass in IFS</v>
          </cell>
          <cell r="D265" t="str">
            <v>TenneT TSO</v>
          </cell>
        </row>
        <row r="266">
          <cell r="B266">
            <v>273</v>
          </cell>
          <cell r="C266" t="str">
            <v>Studie kabeltracé Noord-Holland</v>
          </cell>
          <cell r="D266" t="str">
            <v>110kV - 150kV</v>
          </cell>
        </row>
        <row r="267">
          <cell r="B267">
            <v>129</v>
          </cell>
          <cell r="C267" t="str">
            <v>OPGW herstel</v>
          </cell>
          <cell r="D267" t="str">
            <v>220kV / 380kV</v>
          </cell>
        </row>
        <row r="268">
          <cell r="B268">
            <v>260</v>
          </cell>
          <cell r="C268" t="str">
            <v>Strategische herstelcapaciteit</v>
          </cell>
          <cell r="D268" t="str">
            <v>TenneT TSO</v>
          </cell>
        </row>
        <row r="269">
          <cell r="B269">
            <v>1006</v>
          </cell>
          <cell r="C269" t="str">
            <v>Uitvoeren van saneringen in 2008</v>
          </cell>
          <cell r="D269" t="str">
            <v>TenneT TSO</v>
          </cell>
        </row>
        <row r="270">
          <cell r="B270">
            <v>1014</v>
          </cell>
          <cell r="C270" t="str">
            <v>Quickscan TOEDS/TAMS</v>
          </cell>
          <cell r="D270" t="str">
            <v>TenneT TSO</v>
          </cell>
        </row>
        <row r="271">
          <cell r="B271">
            <v>2181</v>
          </cell>
          <cell r="C271" t="str">
            <v>Verhogen geleiders</v>
          </cell>
          <cell r="D271" t="str">
            <v>TenneT TSO</v>
          </cell>
        </row>
        <row r="272">
          <cell r="B272">
            <v>217441</v>
          </cell>
          <cell r="C272" t="str">
            <v>Lijn Oostzaan-Beverwijk 380 kV</v>
          </cell>
          <cell r="D272" t="str">
            <v>220kV / 380kV</v>
          </cell>
        </row>
        <row r="273">
          <cell r="B273">
            <v>2205</v>
          </cell>
          <cell r="C273" t="str">
            <v>Div lijnen onderzoek aanpassing ivm</v>
          </cell>
          <cell r="D273" t="str">
            <v>TenneT TSO</v>
          </cell>
        </row>
        <row r="274">
          <cell r="B274">
            <v>1021</v>
          </cell>
          <cell r="C274" t="str">
            <v>storing Rotterdam object Maasvlakt</v>
          </cell>
          <cell r="D274" t="str">
            <v>110kV - 150kV</v>
          </cell>
        </row>
        <row r="275">
          <cell r="B275">
            <v>150004</v>
          </cell>
          <cell r="C275" t="str">
            <v>Huisvesting en herontwikkeling</v>
          </cell>
          <cell r="D275" t="str">
            <v>TenneT TSO</v>
          </cell>
        </row>
        <row r="276">
          <cell r="B276">
            <v>2184</v>
          </cell>
          <cell r="C276" t="str">
            <v>Verv. 3 stuks 110kV vermogenschakel</v>
          </cell>
          <cell r="D276" t="str">
            <v>110kV - 150kV</v>
          </cell>
        </row>
        <row r="277">
          <cell r="B277">
            <v>900004</v>
          </cell>
          <cell r="C277" t="str">
            <v>Wind op Zee</v>
          </cell>
          <cell r="D277" t="str">
            <v>TenneT TSO</v>
          </cell>
        </row>
        <row r="278">
          <cell r="B278">
            <v>251</v>
          </cell>
          <cell r="C278" t="str">
            <v>KBS DTe</v>
          </cell>
          <cell r="D278" t="str">
            <v>TenneT TSO</v>
          </cell>
        </row>
        <row r="279">
          <cell r="B279">
            <v>255</v>
          </cell>
          <cell r="C279" t="str">
            <v>Ontwikkeling kostenmodellen</v>
          </cell>
          <cell r="D279" t="str">
            <v>TenneT TSO</v>
          </cell>
        </row>
        <row r="280">
          <cell r="B280">
            <v>2198</v>
          </cell>
          <cell r="C280" t="str">
            <v>Verv 110kV dist.relais LZ95 2008</v>
          </cell>
          <cell r="D280" t="str">
            <v>110kV - 150kV</v>
          </cell>
        </row>
        <row r="281">
          <cell r="B281">
            <v>301009</v>
          </cell>
          <cell r="C281" t="str">
            <v>Besturingscentrum Ede</v>
          </cell>
          <cell r="D281" t="str">
            <v>110kV - 150kV</v>
          </cell>
        </row>
        <row r="282">
          <cell r="B282">
            <v>2199</v>
          </cell>
          <cell r="C282" t="str">
            <v>HTN-ERD-EHVO financ afw Rws A2</v>
          </cell>
          <cell r="D282" t="str">
            <v>220kV / 380kV</v>
          </cell>
        </row>
        <row r="283">
          <cell r="B283">
            <v>235</v>
          </cell>
          <cell r="C283" t="str">
            <v>Veranderproject AM</v>
          </cell>
          <cell r="D283" t="str">
            <v>TenneT TSO</v>
          </cell>
        </row>
        <row r="284">
          <cell r="B284">
            <v>2206</v>
          </cell>
          <cell r="C284" t="str">
            <v>WSM1R 110kV veld Essent Wind</v>
          </cell>
          <cell r="D284" t="str">
            <v>110kV - 150kV</v>
          </cell>
        </row>
        <row r="285">
          <cell r="B285">
            <v>1022</v>
          </cell>
          <cell r="C285" t="str">
            <v>Werkzaamheden door derden</v>
          </cell>
          <cell r="D285" t="str">
            <v>WvD</v>
          </cell>
        </row>
        <row r="286">
          <cell r="B286">
            <v>1015</v>
          </cell>
          <cell r="C286" t="str">
            <v>Realisatie sluiting Telecomring Zee</v>
          </cell>
          <cell r="D286" t="str">
            <v>TenneT TSO</v>
          </cell>
        </row>
        <row r="287">
          <cell r="B287">
            <v>2186</v>
          </cell>
          <cell r="C287" t="str">
            <v>GTB-HTN valbeveiligingen 111 masten</v>
          </cell>
          <cell r="D287" t="str">
            <v>TenneT TSO</v>
          </cell>
        </row>
        <row r="288">
          <cell r="B288">
            <v>217927</v>
          </cell>
          <cell r="C288" t="str">
            <v>verv verm schak BISEP stat Albldm</v>
          </cell>
          <cell r="D288" t="str">
            <v>110kV - 150kV</v>
          </cell>
        </row>
        <row r="289">
          <cell r="B289">
            <v>150018</v>
          </cell>
          <cell r="C289" t="str">
            <v>Business Case vaste vs. mob telf</v>
          </cell>
          <cell r="D289" t="str">
            <v>TenneT TSO</v>
          </cell>
        </row>
        <row r="290">
          <cell r="B290">
            <v>2200</v>
          </cell>
          <cell r="C290" t="str">
            <v>HEEZE-EHVZ financ afw Rws A2</v>
          </cell>
          <cell r="D290" t="str">
            <v>220kV / 380kV</v>
          </cell>
        </row>
        <row r="291">
          <cell r="B291">
            <v>1024</v>
          </cell>
          <cell r="C291" t="str">
            <v>second opion vooronderzoek, Opwaard</v>
          </cell>
          <cell r="D291" t="str">
            <v>???</v>
          </cell>
        </row>
        <row r="292">
          <cell r="B292">
            <v>2197</v>
          </cell>
          <cell r="C292" t="str">
            <v>VLH1 verv 110kV railsysteem</v>
          </cell>
          <cell r="D292" t="str">
            <v>110kV - 150kV</v>
          </cell>
        </row>
        <row r="293">
          <cell r="B293">
            <v>1008</v>
          </cell>
          <cell r="C293" t="str">
            <v>Maken kaart voor SEV III</v>
          </cell>
          <cell r="D293" t="str">
            <v>???</v>
          </cell>
        </row>
        <row r="294">
          <cell r="B294">
            <v>2189</v>
          </cell>
          <cell r="C294" t="str">
            <v>SBRN verv aftakscheider wit</v>
          </cell>
          <cell r="D294" t="str">
            <v>TenneT TSO</v>
          </cell>
        </row>
        <row r="295">
          <cell r="B295">
            <v>217509</v>
          </cell>
          <cell r="C295" t="str">
            <v>Randstaddirectie</v>
          </cell>
          <cell r="D295" t="str">
            <v>220kV / 380kV</v>
          </cell>
        </row>
        <row r="296">
          <cell r="B296">
            <v>2180</v>
          </cell>
          <cell r="C296" t="str">
            <v>AML1T, HGL1W en CVD1 verv lijnsch/a</v>
          </cell>
          <cell r="D296" t="str">
            <v>TenneT TSO</v>
          </cell>
        </row>
        <row r="297">
          <cell r="B297">
            <v>207</v>
          </cell>
          <cell r="C297" t="str">
            <v>Studie betrouwbaarheid masten extr.</v>
          </cell>
          <cell r="D297" t="str">
            <v>???</v>
          </cell>
        </row>
        <row r="298">
          <cell r="B298">
            <v>233</v>
          </cell>
          <cell r="C298" t="str">
            <v>Tijdelijke beveiligingsmaatr. 2007</v>
          </cell>
          <cell r="D298" t="str">
            <v>TenneT TSO</v>
          </cell>
        </row>
        <row r="299">
          <cell r="B299">
            <v>2188</v>
          </cell>
          <cell r="C299" t="str">
            <v>R16 R16A verv van de geleiders OPGW</v>
          </cell>
          <cell r="D299" t="str">
            <v>220kV / 380kV</v>
          </cell>
        </row>
        <row r="300">
          <cell r="B300">
            <v>1010</v>
          </cell>
          <cell r="C300" t="str">
            <v>Dynamische capaciteit lijnbeheer</v>
          </cell>
          <cell r="D300" t="str">
            <v>???</v>
          </cell>
        </row>
        <row r="301">
          <cell r="B301">
            <v>150300</v>
          </cell>
          <cell r="C301" t="str">
            <v>Contract Management</v>
          </cell>
          <cell r="D301" t="str">
            <v>TenneT TSO</v>
          </cell>
        </row>
        <row r="302">
          <cell r="B302">
            <v>530000</v>
          </cell>
          <cell r="C302" t="str">
            <v>Programmamanagement</v>
          </cell>
          <cell r="D302" t="str">
            <v>TenneT TSO</v>
          </cell>
        </row>
        <row r="303">
          <cell r="B303">
            <v>650000</v>
          </cell>
          <cell r="C303" t="str">
            <v>KAM afdelingskosten</v>
          </cell>
          <cell r="D303" t="str">
            <v>TenneT TSO</v>
          </cell>
        </row>
      </sheetData>
      <sheetData sheetId="3">
        <row r="2">
          <cell r="B2">
            <v>100014</v>
          </cell>
          <cell r="C2">
            <v>536</v>
          </cell>
          <cell r="D2" t="str">
            <v>110 kV</v>
          </cell>
          <cell r="E2" t="str">
            <v>Investeringsproject</v>
          </cell>
          <cell r="F2" t="e">
            <v>#N/A</v>
          </cell>
          <cell r="G2">
            <v>536</v>
          </cell>
        </row>
        <row r="3">
          <cell r="B3">
            <v>100024</v>
          </cell>
          <cell r="C3">
            <v>293.5</v>
          </cell>
          <cell r="D3" t="e">
            <v>#N/A</v>
          </cell>
          <cell r="E3" t="str">
            <v>Investeringsproject</v>
          </cell>
          <cell r="F3" t="e">
            <v>#N/A</v>
          </cell>
          <cell r="G3">
            <v>293.5</v>
          </cell>
        </row>
        <row r="4">
          <cell r="B4">
            <v>100025</v>
          </cell>
          <cell r="C4">
            <v>137.5</v>
          </cell>
          <cell r="D4" t="e">
            <v>#N/A</v>
          </cell>
          <cell r="E4" t="str">
            <v>Exploitatieproject</v>
          </cell>
          <cell r="F4" t="str">
            <v>Kwal. Verb.</v>
          </cell>
          <cell r="G4">
            <v>137.5</v>
          </cell>
        </row>
        <row r="5">
          <cell r="B5">
            <v>120101</v>
          </cell>
          <cell r="C5">
            <v>4493</v>
          </cell>
          <cell r="D5" t="str">
            <v>380 kV</v>
          </cell>
          <cell r="E5" t="str">
            <v>Investeringsproject</v>
          </cell>
          <cell r="F5" t="str">
            <v>Cap. Uitbreiding</v>
          </cell>
          <cell r="G5">
            <v>4501</v>
          </cell>
        </row>
        <row r="6">
          <cell r="B6">
            <v>120121</v>
          </cell>
          <cell r="C6">
            <v>614.75</v>
          </cell>
          <cell r="D6" t="str">
            <v>Overig</v>
          </cell>
          <cell r="E6" t="str">
            <v>Investeringsproject</v>
          </cell>
          <cell r="F6" t="str">
            <v>Cap. Uitbreiding</v>
          </cell>
          <cell r="G6">
            <v>614.75</v>
          </cell>
        </row>
        <row r="7">
          <cell r="B7">
            <v>120130</v>
          </cell>
          <cell r="C7">
            <v>565</v>
          </cell>
          <cell r="D7" t="str">
            <v>380 kV</v>
          </cell>
          <cell r="E7" t="str">
            <v>Investeringsproject</v>
          </cell>
          <cell r="F7" t="e">
            <v>#N/A</v>
          </cell>
          <cell r="G7">
            <v>565</v>
          </cell>
        </row>
        <row r="8">
          <cell r="B8">
            <v>120150</v>
          </cell>
          <cell r="C8">
            <v>129</v>
          </cell>
          <cell r="D8" t="str">
            <v>380 kV</v>
          </cell>
          <cell r="E8" t="str">
            <v>Investeringsproject</v>
          </cell>
          <cell r="F8" t="e">
            <v>#N/A</v>
          </cell>
          <cell r="G8">
            <v>129</v>
          </cell>
        </row>
        <row r="9">
          <cell r="B9">
            <v>120151</v>
          </cell>
          <cell r="C9">
            <v>218</v>
          </cell>
          <cell r="D9" t="str">
            <v>380 kV</v>
          </cell>
          <cell r="E9" t="str">
            <v>Investeringsproject</v>
          </cell>
          <cell r="F9" t="e">
            <v>#N/A</v>
          </cell>
          <cell r="G9">
            <v>218</v>
          </cell>
        </row>
        <row r="10">
          <cell r="B10">
            <v>150004</v>
          </cell>
          <cell r="C10">
            <v>23</v>
          </cell>
          <cell r="D10" t="e">
            <v>#N/A</v>
          </cell>
          <cell r="E10" t="e">
            <v>#N/A</v>
          </cell>
          <cell r="F10" t="e">
            <v>#N/A</v>
          </cell>
          <cell r="G10">
            <v>23</v>
          </cell>
        </row>
        <row r="11">
          <cell r="B11">
            <v>150011</v>
          </cell>
          <cell r="C11">
            <v>60.5</v>
          </cell>
          <cell r="D11" t="e">
            <v>#N/A</v>
          </cell>
          <cell r="E11" t="e">
            <v>#N/A</v>
          </cell>
          <cell r="F11" t="e">
            <v>#N/A</v>
          </cell>
          <cell r="G11">
            <v>60.5</v>
          </cell>
        </row>
        <row r="12">
          <cell r="B12">
            <v>150018</v>
          </cell>
          <cell r="C12">
            <v>8.5</v>
          </cell>
          <cell r="D12" t="e">
            <v>#N/A</v>
          </cell>
          <cell r="E12" t="e">
            <v>#N/A</v>
          </cell>
          <cell r="F12" t="e">
            <v>#N/A</v>
          </cell>
          <cell r="G12">
            <v>8.5</v>
          </cell>
        </row>
        <row r="13">
          <cell r="B13">
            <v>210600</v>
          </cell>
          <cell r="C13">
            <v>360.75</v>
          </cell>
          <cell r="D13" t="e">
            <v>#N/A</v>
          </cell>
          <cell r="E13" t="str">
            <v>Exploitatieproject</v>
          </cell>
          <cell r="F13" t="str">
            <v>Kwal. Verb.</v>
          </cell>
          <cell r="G13">
            <v>360.75</v>
          </cell>
        </row>
        <row r="14">
          <cell r="B14">
            <v>214512</v>
          </cell>
          <cell r="C14">
            <v>13734.25</v>
          </cell>
          <cell r="D14" t="str">
            <v>380 kV</v>
          </cell>
          <cell r="E14" t="str">
            <v>Investeringsproject</v>
          </cell>
          <cell r="F14" t="str">
            <v>Cap. Uitbreiding</v>
          </cell>
          <cell r="G14">
            <v>13734.25</v>
          </cell>
        </row>
        <row r="15">
          <cell r="B15">
            <v>217370</v>
          </cell>
          <cell r="C15">
            <v>61</v>
          </cell>
          <cell r="D15" t="str">
            <v>380 kV</v>
          </cell>
          <cell r="E15" t="str">
            <v>Investeringsproject</v>
          </cell>
          <cell r="F15" t="str">
            <v>Kwal. Verb.</v>
          </cell>
          <cell r="G15">
            <v>61</v>
          </cell>
        </row>
        <row r="16">
          <cell r="B16">
            <v>217402</v>
          </cell>
          <cell r="C16">
            <v>374.25</v>
          </cell>
          <cell r="D16" t="str">
            <v>380 kV</v>
          </cell>
          <cell r="E16" t="str">
            <v>Investeringsproject</v>
          </cell>
          <cell r="F16" t="str">
            <v>Cap. Uitbreiding</v>
          </cell>
          <cell r="G16">
            <v>374.25</v>
          </cell>
        </row>
        <row r="17">
          <cell r="B17">
            <v>217509</v>
          </cell>
          <cell r="C17">
            <v>3</v>
          </cell>
          <cell r="D17" t="e">
            <v>#N/A</v>
          </cell>
          <cell r="E17" t="e">
            <v>#N/A</v>
          </cell>
          <cell r="F17" t="e">
            <v>#N/A</v>
          </cell>
          <cell r="G17">
            <v>3</v>
          </cell>
        </row>
        <row r="18">
          <cell r="B18">
            <v>217600</v>
          </cell>
          <cell r="C18">
            <v>721</v>
          </cell>
          <cell r="D18" t="str">
            <v>150 kV</v>
          </cell>
          <cell r="E18" t="str">
            <v>Investeringsproject</v>
          </cell>
          <cell r="F18" t="str">
            <v>Cap. Uitbreiding</v>
          </cell>
          <cell r="G18">
            <v>721</v>
          </cell>
        </row>
        <row r="19">
          <cell r="B19">
            <v>217923</v>
          </cell>
          <cell r="C19">
            <v>6.5</v>
          </cell>
          <cell r="D19" t="e">
            <v>#N/A</v>
          </cell>
          <cell r="E19" t="e">
            <v>#N/A</v>
          </cell>
          <cell r="F19" t="e">
            <v>#N/A</v>
          </cell>
          <cell r="G19">
            <v>6.5</v>
          </cell>
        </row>
        <row r="20">
          <cell r="B20">
            <v>217925</v>
          </cell>
          <cell r="C20">
            <v>602</v>
          </cell>
          <cell r="D20" t="str">
            <v>150 kV</v>
          </cell>
          <cell r="E20" t="str">
            <v>Investeringsproject</v>
          </cell>
          <cell r="F20" t="str">
            <v>Ren. + Verv</v>
          </cell>
          <cell r="G20">
            <v>602</v>
          </cell>
        </row>
        <row r="21">
          <cell r="B21">
            <v>217928</v>
          </cell>
          <cell r="C21">
            <v>349.5</v>
          </cell>
          <cell r="D21" t="str">
            <v>150 kV</v>
          </cell>
          <cell r="E21" t="str">
            <v>Investeringsproject</v>
          </cell>
          <cell r="F21" t="str">
            <v>Ren. + Verv</v>
          </cell>
          <cell r="G21">
            <v>349.5</v>
          </cell>
        </row>
        <row r="22">
          <cell r="B22">
            <v>217940</v>
          </cell>
          <cell r="C22">
            <v>426.75</v>
          </cell>
          <cell r="D22" t="str">
            <v>150 kV</v>
          </cell>
          <cell r="E22" t="str">
            <v>Projecten Derden</v>
          </cell>
          <cell r="F22" t="str">
            <v>Reconstructie</v>
          </cell>
          <cell r="G22">
            <v>426.75</v>
          </cell>
        </row>
        <row r="23">
          <cell r="B23">
            <v>217945</v>
          </cell>
          <cell r="C23">
            <v>15</v>
          </cell>
          <cell r="D23" t="e">
            <v>#N/A</v>
          </cell>
          <cell r="E23" t="e">
            <v>#N/A</v>
          </cell>
          <cell r="F23" t="e">
            <v>#N/A</v>
          </cell>
          <cell r="G23">
            <v>15</v>
          </cell>
        </row>
        <row r="24">
          <cell r="B24">
            <v>260000</v>
          </cell>
          <cell r="C24">
            <v>90</v>
          </cell>
          <cell r="D24" t="e">
            <v>#N/A</v>
          </cell>
          <cell r="E24" t="e">
            <v>#N/A</v>
          </cell>
          <cell r="F24" t="e">
            <v>#N/A</v>
          </cell>
          <cell r="G24">
            <v>90</v>
          </cell>
        </row>
        <row r="25">
          <cell r="B25">
            <v>301005</v>
          </cell>
          <cell r="C25">
            <v>375</v>
          </cell>
          <cell r="D25" t="e">
            <v>#N/A</v>
          </cell>
          <cell r="E25" t="str">
            <v>Investeringsproject</v>
          </cell>
          <cell r="F25" t="e">
            <v>#N/A</v>
          </cell>
          <cell r="G25">
            <v>375</v>
          </cell>
        </row>
        <row r="26">
          <cell r="B26">
            <v>301009</v>
          </cell>
          <cell r="C26">
            <v>15</v>
          </cell>
          <cell r="D26" t="e">
            <v>#N/A</v>
          </cell>
          <cell r="E26" t="str">
            <v>Investeringsproject</v>
          </cell>
          <cell r="F26" t="e">
            <v>#N/A</v>
          </cell>
          <cell r="G26">
            <v>15</v>
          </cell>
        </row>
        <row r="27">
          <cell r="B27">
            <v>310001</v>
          </cell>
          <cell r="C27">
            <v>4000</v>
          </cell>
          <cell r="D27" t="str">
            <v>150 kV</v>
          </cell>
          <cell r="E27" t="str">
            <v>TenneXT</v>
          </cell>
          <cell r="F27" t="e">
            <v>#N/A</v>
          </cell>
          <cell r="G27">
            <v>4000</v>
          </cell>
        </row>
        <row r="28">
          <cell r="B28">
            <v>310002</v>
          </cell>
          <cell r="C28">
            <v>115.5</v>
          </cell>
          <cell r="D28" t="str">
            <v>150 kV</v>
          </cell>
          <cell r="E28" t="str">
            <v>TenneXT</v>
          </cell>
          <cell r="F28" t="e">
            <v>#N/A</v>
          </cell>
          <cell r="G28">
            <v>115.5</v>
          </cell>
        </row>
        <row r="29">
          <cell r="B29">
            <v>310003</v>
          </cell>
          <cell r="C29">
            <v>6140</v>
          </cell>
          <cell r="D29" t="str">
            <v>150 kV</v>
          </cell>
          <cell r="E29" t="str">
            <v>TenneXT</v>
          </cell>
          <cell r="F29" t="e">
            <v>#N/A</v>
          </cell>
          <cell r="G29">
            <v>6140</v>
          </cell>
        </row>
        <row r="30">
          <cell r="B30">
            <v>310005</v>
          </cell>
          <cell r="C30">
            <v>3789.5</v>
          </cell>
          <cell r="D30" t="str">
            <v>150 kV</v>
          </cell>
          <cell r="E30" t="str">
            <v>TenneXT</v>
          </cell>
          <cell r="F30" t="e">
            <v>#N/A</v>
          </cell>
          <cell r="G30">
            <v>3789.5</v>
          </cell>
        </row>
        <row r="31">
          <cell r="B31">
            <v>523000</v>
          </cell>
          <cell r="C31">
            <v>76.5</v>
          </cell>
          <cell r="D31" t="e">
            <v>#N/A</v>
          </cell>
          <cell r="E31" t="str">
            <v>Exploitatieproject</v>
          </cell>
          <cell r="F31" t="e">
            <v>#N/A</v>
          </cell>
          <cell r="G31" t="e">
            <v>#N/A</v>
          </cell>
        </row>
        <row r="32">
          <cell r="B32">
            <v>530000</v>
          </cell>
          <cell r="C32">
            <v>0</v>
          </cell>
          <cell r="D32" t="e">
            <v>#N/A</v>
          </cell>
          <cell r="E32" t="e">
            <v>#N/A</v>
          </cell>
          <cell r="F32" t="e">
            <v>#N/A</v>
          </cell>
          <cell r="G32" t="e">
            <v>#N/A</v>
          </cell>
        </row>
        <row r="33">
          <cell r="B33">
            <v>605900</v>
          </cell>
          <cell r="C33">
            <v>704</v>
          </cell>
          <cell r="D33" t="e">
            <v>#N/A</v>
          </cell>
          <cell r="E33" t="str">
            <v>Exploitatieproject</v>
          </cell>
          <cell r="F33" t="str">
            <v>Algemeen</v>
          </cell>
          <cell r="G33">
            <v>160</v>
          </cell>
        </row>
        <row r="34">
          <cell r="B34">
            <v>900001</v>
          </cell>
          <cell r="C34">
            <v>4195</v>
          </cell>
          <cell r="D34" t="str">
            <v>380 kV</v>
          </cell>
          <cell r="E34" t="str">
            <v>Investeringsproject</v>
          </cell>
          <cell r="F34" t="e">
            <v>#N/A</v>
          </cell>
          <cell r="G34">
            <v>9603</v>
          </cell>
        </row>
        <row r="35">
          <cell r="B35">
            <v>900004</v>
          </cell>
          <cell r="C35">
            <v>18</v>
          </cell>
          <cell r="D35" t="e">
            <v>#N/A</v>
          </cell>
          <cell r="E35" t="e">
            <v>#N/A</v>
          </cell>
          <cell r="F35" t="e">
            <v>#N/A</v>
          </cell>
          <cell r="G35">
            <v>18</v>
          </cell>
        </row>
        <row r="36">
          <cell r="B36">
            <v>2</v>
          </cell>
          <cell r="C36">
            <v>9951.5</v>
          </cell>
          <cell r="D36" t="str">
            <v>380 kV</v>
          </cell>
          <cell r="E36" t="str">
            <v>Investeringsproject</v>
          </cell>
          <cell r="F36" t="str">
            <v>Cap. Uitbreiding</v>
          </cell>
          <cell r="G36">
            <v>9976.5</v>
          </cell>
        </row>
        <row r="37">
          <cell r="B37">
            <v>3</v>
          </cell>
          <cell r="C37">
            <v>3219.25</v>
          </cell>
          <cell r="D37" t="str">
            <v>380 kV</v>
          </cell>
          <cell r="E37" t="str">
            <v>Investeringsproject</v>
          </cell>
          <cell r="F37" t="str">
            <v>Cap. Uitbreiding</v>
          </cell>
          <cell r="G37">
            <v>3219.25</v>
          </cell>
        </row>
        <row r="38">
          <cell r="B38">
            <v>4</v>
          </cell>
          <cell r="C38">
            <v>4239.5</v>
          </cell>
          <cell r="D38" t="str">
            <v>380 kV</v>
          </cell>
          <cell r="E38" t="str">
            <v>Investeringsproject</v>
          </cell>
          <cell r="F38" t="str">
            <v>Cap. Uitbreiding</v>
          </cell>
          <cell r="G38">
            <v>4239.5</v>
          </cell>
        </row>
        <row r="39">
          <cell r="B39">
            <v>5</v>
          </cell>
          <cell r="C39">
            <v>448</v>
          </cell>
          <cell r="D39" t="str">
            <v>380 kV</v>
          </cell>
          <cell r="E39" t="str">
            <v>Investeringsproject</v>
          </cell>
          <cell r="F39" t="str">
            <v>Cap. Uitbreiding</v>
          </cell>
          <cell r="G39">
            <v>448</v>
          </cell>
        </row>
        <row r="40">
          <cell r="B40">
            <v>6</v>
          </cell>
          <cell r="C40">
            <v>655</v>
          </cell>
          <cell r="D40" t="str">
            <v>380 kV</v>
          </cell>
          <cell r="E40" t="str">
            <v>Investeringsproject</v>
          </cell>
          <cell r="F40" t="str">
            <v>Cap. Uitbreiding</v>
          </cell>
          <cell r="G40">
            <v>655</v>
          </cell>
        </row>
        <row r="41">
          <cell r="B41">
            <v>10</v>
          </cell>
          <cell r="C41">
            <v>1609</v>
          </cell>
          <cell r="D41" t="str">
            <v>380 kV</v>
          </cell>
          <cell r="E41" t="str">
            <v>Investeringsproject</v>
          </cell>
          <cell r="F41" t="str">
            <v>Cap. Uitbreiding</v>
          </cell>
          <cell r="G41">
            <v>1609</v>
          </cell>
        </row>
        <row r="42">
          <cell r="B42">
            <v>11</v>
          </cell>
          <cell r="C42">
            <v>3328.91</v>
          </cell>
          <cell r="D42" t="str">
            <v>380 kV</v>
          </cell>
          <cell r="E42" t="str">
            <v>Investeringsproject</v>
          </cell>
          <cell r="F42" t="str">
            <v>Cap. Uitbreiding</v>
          </cell>
          <cell r="G42">
            <v>3328.91</v>
          </cell>
        </row>
        <row r="43">
          <cell r="B43">
            <v>12</v>
          </cell>
          <cell r="C43">
            <v>2810</v>
          </cell>
          <cell r="D43" t="str">
            <v>380 kV</v>
          </cell>
          <cell r="E43" t="str">
            <v>Investeringsproject</v>
          </cell>
          <cell r="F43" t="str">
            <v>Cap. Uitbreiding</v>
          </cell>
          <cell r="G43">
            <v>2810</v>
          </cell>
        </row>
        <row r="44">
          <cell r="B44">
            <v>13</v>
          </cell>
          <cell r="C44">
            <v>7182.75</v>
          </cell>
          <cell r="D44" t="str">
            <v>380 kV</v>
          </cell>
          <cell r="E44" t="str">
            <v>Investeringsproject</v>
          </cell>
          <cell r="F44" t="str">
            <v>Cap. Uitbreiding</v>
          </cell>
          <cell r="G44">
            <v>7184.75</v>
          </cell>
        </row>
        <row r="45">
          <cell r="B45">
            <v>14</v>
          </cell>
          <cell r="C45">
            <v>6827.75</v>
          </cell>
          <cell r="D45" t="str">
            <v>380 kV</v>
          </cell>
          <cell r="E45" t="str">
            <v>Investeringsproject</v>
          </cell>
          <cell r="F45" t="str">
            <v>Cap. Uitbreiding</v>
          </cell>
          <cell r="G45">
            <v>6827.75</v>
          </cell>
        </row>
        <row r="46">
          <cell r="B46">
            <v>15</v>
          </cell>
          <cell r="C46">
            <v>5862.75</v>
          </cell>
          <cell r="D46" t="str">
            <v>380 kV</v>
          </cell>
          <cell r="E46" t="str">
            <v>Investeringsproject</v>
          </cell>
          <cell r="F46" t="str">
            <v>Cap. Uitbreiding</v>
          </cell>
          <cell r="G46">
            <v>5862.75</v>
          </cell>
        </row>
        <row r="47">
          <cell r="B47">
            <v>19</v>
          </cell>
          <cell r="C47">
            <v>31.75</v>
          </cell>
          <cell r="D47" t="str">
            <v>380 kV</v>
          </cell>
          <cell r="E47" t="str">
            <v>Investeringsproject</v>
          </cell>
          <cell r="F47" t="str">
            <v>Kwal. Verb.</v>
          </cell>
          <cell r="G47">
            <v>31.75</v>
          </cell>
        </row>
        <row r="48">
          <cell r="B48">
            <v>20</v>
          </cell>
          <cell r="C48">
            <v>162</v>
          </cell>
          <cell r="D48" t="str">
            <v>380 kV</v>
          </cell>
          <cell r="E48" t="str">
            <v>Investeringsproject</v>
          </cell>
          <cell r="F48" t="str">
            <v>Kwal. Verb.</v>
          </cell>
          <cell r="G48">
            <v>162</v>
          </cell>
        </row>
        <row r="49">
          <cell r="B49">
            <v>21</v>
          </cell>
          <cell r="C49">
            <v>1138.5</v>
          </cell>
          <cell r="D49" t="str">
            <v>380 kV</v>
          </cell>
          <cell r="E49" t="str">
            <v>Investeringsproject</v>
          </cell>
          <cell r="F49" t="str">
            <v>Ren. + Verv</v>
          </cell>
          <cell r="G49">
            <v>1138.5</v>
          </cell>
        </row>
        <row r="50">
          <cell r="B50">
            <v>27</v>
          </cell>
          <cell r="C50">
            <v>623.5</v>
          </cell>
          <cell r="D50" t="str">
            <v>380 kV</v>
          </cell>
          <cell r="E50" t="str">
            <v>Investeringsproject</v>
          </cell>
          <cell r="F50" t="str">
            <v>Cap. Uitbreiding</v>
          </cell>
          <cell r="G50">
            <v>623.5</v>
          </cell>
        </row>
        <row r="51">
          <cell r="B51">
            <v>41</v>
          </cell>
          <cell r="C51">
            <v>1101.0899999999999</v>
          </cell>
          <cell r="D51" t="str">
            <v>380 kV</v>
          </cell>
          <cell r="E51" t="str">
            <v>Projecten Derden</v>
          </cell>
          <cell r="F51" t="str">
            <v>Aansluiting</v>
          </cell>
          <cell r="G51">
            <v>1101.0899999999999</v>
          </cell>
        </row>
        <row r="52">
          <cell r="B52">
            <v>49</v>
          </cell>
          <cell r="C52">
            <v>80</v>
          </cell>
          <cell r="D52" t="str">
            <v>380 kV</v>
          </cell>
          <cell r="E52" t="str">
            <v>Projecten Derden</v>
          </cell>
          <cell r="F52" t="str">
            <v>Reconstructie</v>
          </cell>
          <cell r="G52">
            <v>80</v>
          </cell>
        </row>
        <row r="53">
          <cell r="B53">
            <v>50</v>
          </cell>
          <cell r="C53">
            <v>962.5</v>
          </cell>
          <cell r="D53" t="str">
            <v>380 kV</v>
          </cell>
          <cell r="E53" t="str">
            <v>Projecten Derden</v>
          </cell>
          <cell r="F53" t="str">
            <v>Reconstructie</v>
          </cell>
          <cell r="G53">
            <v>962.5</v>
          </cell>
        </row>
        <row r="54">
          <cell r="B54">
            <v>51</v>
          </cell>
          <cell r="C54">
            <v>117</v>
          </cell>
          <cell r="D54" t="str">
            <v>380 kV</v>
          </cell>
          <cell r="E54" t="str">
            <v>Projecten Derden</v>
          </cell>
          <cell r="F54" t="str">
            <v>Reconstructie</v>
          </cell>
          <cell r="G54">
            <v>117</v>
          </cell>
        </row>
        <row r="55">
          <cell r="B55">
            <v>52</v>
          </cell>
          <cell r="C55">
            <v>2533.5</v>
          </cell>
          <cell r="D55" t="str">
            <v>150 kV</v>
          </cell>
          <cell r="E55" t="str">
            <v>Investeringsproject</v>
          </cell>
          <cell r="F55" t="str">
            <v>Cap. Uitbreiding</v>
          </cell>
          <cell r="G55">
            <v>2533.5</v>
          </cell>
        </row>
        <row r="56">
          <cell r="B56">
            <v>56</v>
          </cell>
          <cell r="C56">
            <v>769.75</v>
          </cell>
          <cell r="D56" t="str">
            <v>150 kV</v>
          </cell>
          <cell r="E56" t="str">
            <v>Investeringsproject</v>
          </cell>
          <cell r="F56" t="str">
            <v>Cap. Uitbreiding</v>
          </cell>
          <cell r="G56">
            <v>769.75</v>
          </cell>
        </row>
        <row r="57">
          <cell r="B57">
            <v>58</v>
          </cell>
          <cell r="C57">
            <v>2677.5</v>
          </cell>
          <cell r="D57" t="str">
            <v>150 kV</v>
          </cell>
          <cell r="E57" t="str">
            <v>Investeringsproject</v>
          </cell>
          <cell r="F57" t="str">
            <v>Cap. Uitbreiding</v>
          </cell>
          <cell r="G57">
            <v>2681.5</v>
          </cell>
        </row>
        <row r="58">
          <cell r="B58">
            <v>59</v>
          </cell>
          <cell r="C58">
            <v>2185.25</v>
          </cell>
          <cell r="D58" t="str">
            <v>150 kV</v>
          </cell>
          <cell r="E58" t="str">
            <v>Investeringsproject</v>
          </cell>
          <cell r="F58" t="str">
            <v>Cap. Uitbreiding</v>
          </cell>
          <cell r="G58">
            <v>2185.25</v>
          </cell>
        </row>
        <row r="59">
          <cell r="B59">
            <v>62</v>
          </cell>
          <cell r="C59">
            <v>61.25</v>
          </cell>
          <cell r="D59" t="str">
            <v>150 kV</v>
          </cell>
          <cell r="E59" t="str">
            <v>Investeringsproject</v>
          </cell>
          <cell r="F59" t="str">
            <v>Kwal. Verb.</v>
          </cell>
          <cell r="G59">
            <v>61.25</v>
          </cell>
        </row>
        <row r="60">
          <cell r="B60">
            <v>63</v>
          </cell>
          <cell r="C60">
            <v>13</v>
          </cell>
          <cell r="D60" t="str">
            <v>150 kV</v>
          </cell>
          <cell r="E60" t="str">
            <v>Investeringsproject</v>
          </cell>
          <cell r="F60" t="str">
            <v>Kwal. Verb.</v>
          </cell>
          <cell r="G60">
            <v>13</v>
          </cell>
        </row>
        <row r="61">
          <cell r="B61">
            <v>68</v>
          </cell>
          <cell r="C61">
            <v>51</v>
          </cell>
          <cell r="D61" t="str">
            <v>150 kV</v>
          </cell>
          <cell r="E61" t="str">
            <v>Investeringsproject</v>
          </cell>
          <cell r="F61" t="str">
            <v>Ren. + Verv</v>
          </cell>
          <cell r="G61">
            <v>51</v>
          </cell>
        </row>
        <row r="62">
          <cell r="B62">
            <v>71</v>
          </cell>
          <cell r="C62">
            <v>2543</v>
          </cell>
          <cell r="D62" t="str">
            <v>150 kV</v>
          </cell>
          <cell r="E62" t="str">
            <v>Investeringsproject</v>
          </cell>
          <cell r="F62" t="str">
            <v>Ren. + Verv</v>
          </cell>
          <cell r="G62">
            <v>2543</v>
          </cell>
        </row>
        <row r="63">
          <cell r="B63">
            <v>72</v>
          </cell>
          <cell r="C63">
            <v>3001.25</v>
          </cell>
          <cell r="D63" t="str">
            <v>150 kV</v>
          </cell>
          <cell r="E63" t="str">
            <v>Investeringsproject</v>
          </cell>
          <cell r="F63" t="str">
            <v>Ren. + Verv</v>
          </cell>
          <cell r="G63">
            <v>3001.25</v>
          </cell>
        </row>
        <row r="64">
          <cell r="B64">
            <v>75</v>
          </cell>
          <cell r="C64">
            <v>219</v>
          </cell>
          <cell r="D64" t="str">
            <v>150 kV</v>
          </cell>
          <cell r="E64" t="str">
            <v>Investeringsproject</v>
          </cell>
          <cell r="F64" t="str">
            <v>Ren. + Verv</v>
          </cell>
          <cell r="G64">
            <v>219</v>
          </cell>
        </row>
        <row r="65">
          <cell r="B65">
            <v>82</v>
          </cell>
          <cell r="C65">
            <v>1473</v>
          </cell>
          <cell r="D65" t="str">
            <v>150 kV</v>
          </cell>
          <cell r="E65" t="str">
            <v>Projecten Derden</v>
          </cell>
          <cell r="F65" t="str">
            <v>Reconstructie</v>
          </cell>
          <cell r="G65">
            <v>1473</v>
          </cell>
        </row>
        <row r="66">
          <cell r="B66">
            <v>85</v>
          </cell>
          <cell r="C66">
            <v>2708</v>
          </cell>
          <cell r="D66" t="str">
            <v>150 kV</v>
          </cell>
          <cell r="E66" t="str">
            <v>Investeringsproject</v>
          </cell>
          <cell r="F66" t="str">
            <v>Cap. Uitbreiding</v>
          </cell>
          <cell r="G66">
            <v>2708</v>
          </cell>
        </row>
        <row r="67">
          <cell r="B67">
            <v>90</v>
          </cell>
          <cell r="C67">
            <v>5395.52</v>
          </cell>
          <cell r="D67" t="str">
            <v>380 kV</v>
          </cell>
          <cell r="E67" t="str">
            <v>Investeringsproject</v>
          </cell>
          <cell r="F67" t="str">
            <v>Aansluiting</v>
          </cell>
          <cell r="G67">
            <v>5395.52</v>
          </cell>
        </row>
        <row r="68">
          <cell r="B68">
            <v>95</v>
          </cell>
          <cell r="C68">
            <v>90.25</v>
          </cell>
          <cell r="D68" t="str">
            <v>380 kV</v>
          </cell>
          <cell r="E68" t="str">
            <v>Projecten Derden</v>
          </cell>
          <cell r="F68" t="str">
            <v>Aansluiting</v>
          </cell>
          <cell r="G68">
            <v>90.25</v>
          </cell>
        </row>
        <row r="69">
          <cell r="B69">
            <v>98</v>
          </cell>
          <cell r="C69">
            <v>1881</v>
          </cell>
          <cell r="D69" t="str">
            <v>380 kV</v>
          </cell>
          <cell r="E69" t="str">
            <v>Investeringsproject</v>
          </cell>
          <cell r="F69" t="str">
            <v>Kwal. Verb.</v>
          </cell>
          <cell r="G69">
            <v>1882</v>
          </cell>
        </row>
        <row r="70">
          <cell r="B70">
            <v>99</v>
          </cell>
          <cell r="C70">
            <v>6341.5</v>
          </cell>
          <cell r="D70" t="str">
            <v>380 kV</v>
          </cell>
          <cell r="E70" t="str">
            <v>Investeringsproject</v>
          </cell>
          <cell r="F70" t="str">
            <v>Kwal. Verb.</v>
          </cell>
          <cell r="G70">
            <v>6341.5</v>
          </cell>
        </row>
        <row r="71">
          <cell r="B71">
            <v>107</v>
          </cell>
          <cell r="C71">
            <v>600.25</v>
          </cell>
          <cell r="D71" t="str">
            <v>380 kV</v>
          </cell>
          <cell r="E71" t="str">
            <v>Investeringsproject</v>
          </cell>
          <cell r="F71" t="str">
            <v>Cap. Uitbreiding</v>
          </cell>
          <cell r="G71">
            <v>600.25</v>
          </cell>
        </row>
        <row r="72">
          <cell r="B72">
            <v>109</v>
          </cell>
          <cell r="C72">
            <v>313</v>
          </cell>
          <cell r="D72" t="str">
            <v>380 kV</v>
          </cell>
          <cell r="E72" t="str">
            <v>Investeringsproject</v>
          </cell>
          <cell r="F72" t="str">
            <v>Cap. Uitbreiding</v>
          </cell>
          <cell r="G72">
            <v>313</v>
          </cell>
        </row>
        <row r="73">
          <cell r="B73">
            <v>110</v>
          </cell>
          <cell r="C73">
            <v>537</v>
          </cell>
          <cell r="D73" t="str">
            <v>150 kV</v>
          </cell>
          <cell r="E73" t="str">
            <v>Investeringsproject</v>
          </cell>
          <cell r="F73" t="str">
            <v>Kwal. Verb.</v>
          </cell>
          <cell r="G73">
            <v>537</v>
          </cell>
        </row>
        <row r="74">
          <cell r="B74">
            <v>111</v>
          </cell>
          <cell r="C74">
            <v>263</v>
          </cell>
          <cell r="D74" t="str">
            <v>380 kV</v>
          </cell>
          <cell r="E74" t="str">
            <v>Investeringsproject</v>
          </cell>
          <cell r="F74" t="str">
            <v>Kwal. Verb.</v>
          </cell>
          <cell r="G74">
            <v>263</v>
          </cell>
        </row>
        <row r="75">
          <cell r="B75">
            <v>113</v>
          </cell>
          <cell r="C75">
            <v>102.5</v>
          </cell>
          <cell r="D75" t="str">
            <v>380 kV</v>
          </cell>
          <cell r="E75" t="str">
            <v>Investeringsproject</v>
          </cell>
          <cell r="F75" t="str">
            <v>Ren. + Verv</v>
          </cell>
          <cell r="G75">
            <v>102.5</v>
          </cell>
        </row>
        <row r="76">
          <cell r="B76">
            <v>116</v>
          </cell>
          <cell r="C76">
            <v>1980.5</v>
          </cell>
          <cell r="D76" t="str">
            <v>380 kV</v>
          </cell>
          <cell r="E76" t="str">
            <v>Investeringsproject</v>
          </cell>
          <cell r="F76" t="str">
            <v>Cap. Uitbreiding</v>
          </cell>
          <cell r="G76">
            <v>1980.5</v>
          </cell>
        </row>
        <row r="77">
          <cell r="B77">
            <v>119</v>
          </cell>
          <cell r="C77">
            <v>1107</v>
          </cell>
          <cell r="D77" t="str">
            <v>150 kV</v>
          </cell>
          <cell r="E77" t="str">
            <v>Investeringsproject</v>
          </cell>
          <cell r="F77" t="str">
            <v>Ren. + Verv</v>
          </cell>
          <cell r="G77">
            <v>1107</v>
          </cell>
        </row>
        <row r="78">
          <cell r="B78">
            <v>120</v>
          </cell>
          <cell r="C78">
            <v>18</v>
          </cell>
          <cell r="D78" t="str">
            <v>150 kV</v>
          </cell>
          <cell r="E78" t="str">
            <v>Investeringsproject</v>
          </cell>
          <cell r="F78" t="str">
            <v>Ren. + Verv</v>
          </cell>
          <cell r="G78">
            <v>18</v>
          </cell>
        </row>
        <row r="79">
          <cell r="B79">
            <v>127</v>
          </cell>
          <cell r="C79">
            <v>165</v>
          </cell>
          <cell r="D79" t="str">
            <v>380 kV</v>
          </cell>
          <cell r="E79" t="str">
            <v>Investeringsproject</v>
          </cell>
          <cell r="F79" t="str">
            <v>Ren. + Verv</v>
          </cell>
          <cell r="G79">
            <v>165</v>
          </cell>
        </row>
        <row r="80">
          <cell r="B80">
            <v>128</v>
          </cell>
          <cell r="C80">
            <v>1188.5</v>
          </cell>
          <cell r="D80" t="str">
            <v>150 kV</v>
          </cell>
          <cell r="E80" t="str">
            <v>Investeringsproject</v>
          </cell>
          <cell r="F80" t="str">
            <v>Reconstructie</v>
          </cell>
          <cell r="G80">
            <v>1188.5</v>
          </cell>
        </row>
        <row r="81">
          <cell r="B81">
            <v>129</v>
          </cell>
          <cell r="C81">
            <v>36</v>
          </cell>
          <cell r="D81" t="str">
            <v>380 kV</v>
          </cell>
          <cell r="E81" t="str">
            <v>Investeringsproject</v>
          </cell>
          <cell r="F81" t="str">
            <v>Ren. + Verv</v>
          </cell>
          <cell r="G81">
            <v>36</v>
          </cell>
        </row>
        <row r="82">
          <cell r="B82">
            <v>132</v>
          </cell>
          <cell r="C82">
            <v>16</v>
          </cell>
          <cell r="D82" t="str">
            <v>150 kV</v>
          </cell>
          <cell r="E82" t="str">
            <v>Projecten Derden</v>
          </cell>
          <cell r="F82" t="str">
            <v>Aansluiting</v>
          </cell>
          <cell r="G82">
            <v>16</v>
          </cell>
        </row>
        <row r="83">
          <cell r="B83">
            <v>133</v>
          </cell>
          <cell r="C83">
            <v>3181.75</v>
          </cell>
          <cell r="D83" t="str">
            <v>380 kV</v>
          </cell>
          <cell r="E83" t="str">
            <v>Investeringsproject</v>
          </cell>
          <cell r="F83" t="str">
            <v>Cap. Uitbreiding</v>
          </cell>
          <cell r="G83">
            <v>3181.75</v>
          </cell>
        </row>
        <row r="84">
          <cell r="B84">
            <v>135</v>
          </cell>
          <cell r="C84">
            <v>91</v>
          </cell>
          <cell r="D84" t="str">
            <v>380 kV</v>
          </cell>
          <cell r="E84" t="str">
            <v>Investeringsproject</v>
          </cell>
          <cell r="F84" t="str">
            <v>Cap. Uitbreiding</v>
          </cell>
          <cell r="G84">
            <v>91</v>
          </cell>
        </row>
        <row r="85">
          <cell r="B85">
            <v>137</v>
          </cell>
          <cell r="C85">
            <v>66</v>
          </cell>
          <cell r="D85" t="str">
            <v>150 kV</v>
          </cell>
          <cell r="E85" t="str">
            <v>Investeringsproject</v>
          </cell>
          <cell r="F85" t="str">
            <v>Kwal. Verb.</v>
          </cell>
          <cell r="G85">
            <v>66</v>
          </cell>
        </row>
        <row r="86">
          <cell r="B86">
            <v>138</v>
          </cell>
          <cell r="C86">
            <v>100</v>
          </cell>
          <cell r="D86" t="str">
            <v>380 kV</v>
          </cell>
          <cell r="E86" t="str">
            <v>Investeringsproject</v>
          </cell>
          <cell r="F86">
            <v>0</v>
          </cell>
          <cell r="G86">
            <v>100</v>
          </cell>
        </row>
        <row r="87">
          <cell r="B87">
            <v>139</v>
          </cell>
          <cell r="C87">
            <v>3389.25</v>
          </cell>
          <cell r="D87" t="str">
            <v>380 kV</v>
          </cell>
          <cell r="E87" t="str">
            <v>Investeringsproject</v>
          </cell>
          <cell r="F87" t="str">
            <v>Cap. Uitbreiding</v>
          </cell>
          <cell r="G87">
            <v>3389.25</v>
          </cell>
        </row>
        <row r="88">
          <cell r="B88">
            <v>140</v>
          </cell>
          <cell r="C88">
            <v>501.25</v>
          </cell>
          <cell r="D88" t="str">
            <v>380 kV</v>
          </cell>
          <cell r="E88" t="str">
            <v>Investeringsproject</v>
          </cell>
          <cell r="F88" t="str">
            <v>Ren. + Verv</v>
          </cell>
          <cell r="G88">
            <v>501.25</v>
          </cell>
        </row>
        <row r="89">
          <cell r="B89">
            <v>141</v>
          </cell>
          <cell r="C89">
            <v>14</v>
          </cell>
          <cell r="D89" t="str">
            <v>380 kV</v>
          </cell>
          <cell r="E89" t="str">
            <v>Projecten Derden</v>
          </cell>
          <cell r="F89" t="str">
            <v>Aansluiting</v>
          </cell>
          <cell r="G89">
            <v>14</v>
          </cell>
        </row>
        <row r="90">
          <cell r="B90">
            <v>142</v>
          </cell>
          <cell r="C90">
            <v>3284</v>
          </cell>
          <cell r="D90" t="str">
            <v>380 kV</v>
          </cell>
          <cell r="E90" t="str">
            <v>Investeringsproject</v>
          </cell>
          <cell r="F90" t="str">
            <v>Cap. Uitbreiding</v>
          </cell>
          <cell r="G90">
            <v>3325</v>
          </cell>
        </row>
        <row r="91">
          <cell r="B91">
            <v>143</v>
          </cell>
          <cell r="C91">
            <v>282.5</v>
          </cell>
          <cell r="D91" t="str">
            <v>150 kV</v>
          </cell>
          <cell r="E91" t="str">
            <v>Investeringsproject</v>
          </cell>
          <cell r="F91" t="str">
            <v>Kwal. Verb.</v>
          </cell>
          <cell r="G91">
            <v>282.5</v>
          </cell>
        </row>
        <row r="92">
          <cell r="B92">
            <v>144</v>
          </cell>
          <cell r="C92">
            <v>2791</v>
          </cell>
          <cell r="D92" t="str">
            <v>380 kV</v>
          </cell>
          <cell r="E92" t="str">
            <v>Investeringsproject</v>
          </cell>
          <cell r="F92" t="str">
            <v>Cap. Uitbreiding</v>
          </cell>
          <cell r="G92">
            <v>2791</v>
          </cell>
        </row>
        <row r="93">
          <cell r="B93">
            <v>145</v>
          </cell>
          <cell r="C93">
            <v>3376</v>
          </cell>
          <cell r="D93" t="str">
            <v>380 kV</v>
          </cell>
          <cell r="E93" t="str">
            <v>Investeringsproject</v>
          </cell>
          <cell r="F93" t="str">
            <v>Cap. Uitbreiding</v>
          </cell>
          <cell r="G93">
            <v>3376</v>
          </cell>
        </row>
        <row r="94">
          <cell r="B94">
            <v>182</v>
          </cell>
          <cell r="C94">
            <v>16</v>
          </cell>
          <cell r="D94" t="str">
            <v>380 kV</v>
          </cell>
          <cell r="E94" t="str">
            <v>Investeringsproject</v>
          </cell>
          <cell r="F94" t="str">
            <v>Aansluiting</v>
          </cell>
          <cell r="G94">
            <v>16</v>
          </cell>
        </row>
        <row r="95">
          <cell r="B95">
            <v>188</v>
          </cell>
          <cell r="C95">
            <v>922.75</v>
          </cell>
          <cell r="D95" t="str">
            <v>380 kV</v>
          </cell>
          <cell r="E95" t="str">
            <v>Investeringsproject</v>
          </cell>
          <cell r="F95" t="str">
            <v>Ren. + Verv</v>
          </cell>
          <cell r="G95">
            <v>922.75</v>
          </cell>
        </row>
        <row r="96">
          <cell r="B96">
            <v>189</v>
          </cell>
          <cell r="C96">
            <v>261</v>
          </cell>
          <cell r="D96" t="str">
            <v>380 kV</v>
          </cell>
          <cell r="E96" t="str">
            <v>Projecten Derden</v>
          </cell>
          <cell r="F96" t="str">
            <v>Aansluiting</v>
          </cell>
          <cell r="G96">
            <v>261</v>
          </cell>
        </row>
        <row r="97">
          <cell r="B97">
            <v>191</v>
          </cell>
          <cell r="C97">
            <v>814</v>
          </cell>
          <cell r="D97" t="str">
            <v>380 kV</v>
          </cell>
          <cell r="E97" t="str">
            <v>Investeringsproject</v>
          </cell>
          <cell r="F97" t="str">
            <v>Cap. Uitbreiding</v>
          </cell>
          <cell r="G97">
            <v>814</v>
          </cell>
        </row>
        <row r="98">
          <cell r="B98">
            <v>192</v>
          </cell>
          <cell r="C98">
            <v>74</v>
          </cell>
          <cell r="D98" t="str">
            <v>150 kV</v>
          </cell>
          <cell r="E98" t="str">
            <v>Projecten Derden</v>
          </cell>
          <cell r="F98" t="str">
            <v>Aansluiting</v>
          </cell>
          <cell r="G98">
            <v>74</v>
          </cell>
        </row>
        <row r="99">
          <cell r="B99">
            <v>197</v>
          </cell>
          <cell r="C99">
            <v>132.5</v>
          </cell>
          <cell r="D99" t="str">
            <v>150 kV</v>
          </cell>
          <cell r="E99" t="str">
            <v>Projecten Derden</v>
          </cell>
          <cell r="F99" t="str">
            <v>Cap. Uitbreiding</v>
          </cell>
          <cell r="G99">
            <v>132.5</v>
          </cell>
        </row>
        <row r="100">
          <cell r="B100">
            <v>198</v>
          </cell>
          <cell r="C100">
            <v>77</v>
          </cell>
          <cell r="D100" t="str">
            <v>150 kV</v>
          </cell>
          <cell r="E100" t="str">
            <v>Projecten Derden</v>
          </cell>
          <cell r="F100" t="str">
            <v>Cap. Uitbreiding</v>
          </cell>
          <cell r="G100">
            <v>77</v>
          </cell>
        </row>
        <row r="101">
          <cell r="B101">
            <v>205</v>
          </cell>
          <cell r="C101">
            <v>56</v>
          </cell>
          <cell r="D101" t="str">
            <v>Overig</v>
          </cell>
          <cell r="E101" t="str">
            <v>Exploitatieproject</v>
          </cell>
          <cell r="F101" t="str">
            <v>Studie</v>
          </cell>
          <cell r="G101">
            <v>56</v>
          </cell>
        </row>
        <row r="102">
          <cell r="B102">
            <v>207</v>
          </cell>
          <cell r="C102">
            <v>2</v>
          </cell>
          <cell r="D102" t="e">
            <v>#N/A</v>
          </cell>
          <cell r="E102" t="str">
            <v>Exploitatieproject</v>
          </cell>
          <cell r="F102" t="str">
            <v>Studie</v>
          </cell>
          <cell r="G102">
            <v>2</v>
          </cell>
        </row>
        <row r="103">
          <cell r="B103">
            <v>211</v>
          </cell>
          <cell r="C103">
            <v>63.5</v>
          </cell>
          <cell r="D103" t="str">
            <v>Overig</v>
          </cell>
          <cell r="E103" t="str">
            <v>Exploitatieproject</v>
          </cell>
          <cell r="F103" t="str">
            <v>Studie</v>
          </cell>
          <cell r="G103">
            <v>63.5</v>
          </cell>
        </row>
        <row r="104">
          <cell r="B104">
            <v>213</v>
          </cell>
          <cell r="C104">
            <v>2088</v>
          </cell>
          <cell r="D104" t="str">
            <v>380 kV</v>
          </cell>
          <cell r="E104" t="str">
            <v>Investeringsproject</v>
          </cell>
          <cell r="F104" t="str">
            <v>Cap. Uitbreiding</v>
          </cell>
          <cell r="G104">
            <v>2088</v>
          </cell>
        </row>
        <row r="105">
          <cell r="B105">
            <v>220</v>
          </cell>
          <cell r="C105">
            <v>1555.75</v>
          </cell>
          <cell r="D105" t="e">
            <v>#N/A</v>
          </cell>
          <cell r="E105" t="str">
            <v>Exploitatieproject</v>
          </cell>
          <cell r="F105" t="str">
            <v>Automatisering</v>
          </cell>
          <cell r="G105">
            <v>1562.75</v>
          </cell>
        </row>
        <row r="106">
          <cell r="B106">
            <v>221</v>
          </cell>
          <cell r="C106">
            <v>4591.75</v>
          </cell>
          <cell r="D106" t="str">
            <v>Overig</v>
          </cell>
          <cell r="E106" t="str">
            <v>Exploitatieproject</v>
          </cell>
          <cell r="F106" t="str">
            <v>Studie</v>
          </cell>
          <cell r="G106">
            <v>4591.75</v>
          </cell>
        </row>
        <row r="107">
          <cell r="B107">
            <v>227</v>
          </cell>
          <cell r="C107">
            <v>162</v>
          </cell>
          <cell r="D107" t="str">
            <v>Overig</v>
          </cell>
          <cell r="E107" t="str">
            <v>Exploitatieproject</v>
          </cell>
          <cell r="F107" t="str">
            <v>Studie</v>
          </cell>
          <cell r="G107">
            <v>162</v>
          </cell>
        </row>
        <row r="108">
          <cell r="B108">
            <v>232</v>
          </cell>
          <cell r="C108">
            <v>56.95</v>
          </cell>
          <cell r="D108" t="str">
            <v>Overig</v>
          </cell>
          <cell r="E108" t="str">
            <v>Exploitatieproject</v>
          </cell>
          <cell r="F108" t="str">
            <v>Kantoorautomatiserg.</v>
          </cell>
          <cell r="G108">
            <v>56.95</v>
          </cell>
        </row>
        <row r="109">
          <cell r="B109">
            <v>233</v>
          </cell>
          <cell r="C109">
            <v>2</v>
          </cell>
          <cell r="D109" t="str">
            <v>Overig</v>
          </cell>
          <cell r="E109" t="str">
            <v>Exploitatieproject</v>
          </cell>
          <cell r="F109" t="str">
            <v>Studie</v>
          </cell>
          <cell r="G109">
            <v>2</v>
          </cell>
        </row>
        <row r="110">
          <cell r="B110">
            <v>235</v>
          </cell>
          <cell r="C110">
            <v>13</v>
          </cell>
          <cell r="D110" t="e">
            <v>#N/A</v>
          </cell>
          <cell r="E110" t="str">
            <v>Exploitatieproject</v>
          </cell>
          <cell r="F110" t="str">
            <v>Kwal. Verb.</v>
          </cell>
          <cell r="G110">
            <v>13</v>
          </cell>
        </row>
        <row r="111">
          <cell r="B111">
            <v>237</v>
          </cell>
          <cell r="C111">
            <v>409</v>
          </cell>
          <cell r="D111" t="str">
            <v>380 kV</v>
          </cell>
          <cell r="E111" t="str">
            <v>Investeringsproject</v>
          </cell>
          <cell r="F111" t="str">
            <v>Ren. + Verv</v>
          </cell>
          <cell r="G111">
            <v>409</v>
          </cell>
        </row>
        <row r="112">
          <cell r="B112">
            <v>238</v>
          </cell>
          <cell r="C112">
            <v>3502.25</v>
          </cell>
          <cell r="D112" t="str">
            <v>150 kV</v>
          </cell>
          <cell r="E112" t="str">
            <v>Investeringsproject</v>
          </cell>
          <cell r="F112" t="str">
            <v>Cap. Uitbreiding</v>
          </cell>
          <cell r="G112">
            <v>3502.25</v>
          </cell>
        </row>
        <row r="113">
          <cell r="B113">
            <v>239</v>
          </cell>
          <cell r="C113">
            <v>423</v>
          </cell>
          <cell r="D113" t="str">
            <v>380 kV</v>
          </cell>
          <cell r="E113" t="str">
            <v>Projecten Derden</v>
          </cell>
          <cell r="F113" t="str">
            <v>Aansluiting</v>
          </cell>
          <cell r="G113">
            <v>445</v>
          </cell>
        </row>
        <row r="114">
          <cell r="B114">
            <v>241</v>
          </cell>
          <cell r="C114">
            <v>72.5</v>
          </cell>
          <cell r="D114" t="str">
            <v>Overig</v>
          </cell>
          <cell r="E114" t="str">
            <v>Projecten Derden</v>
          </cell>
          <cell r="F114">
            <v>0</v>
          </cell>
          <cell r="G114">
            <v>72.5</v>
          </cell>
        </row>
        <row r="115">
          <cell r="B115">
            <v>244</v>
          </cell>
          <cell r="C115">
            <v>397.5</v>
          </cell>
          <cell r="D115" t="str">
            <v>Overig</v>
          </cell>
          <cell r="E115" t="str">
            <v>Exploitatieproject</v>
          </cell>
          <cell r="F115" t="e">
            <v>#N/A</v>
          </cell>
          <cell r="G115">
            <v>397.5</v>
          </cell>
        </row>
        <row r="116">
          <cell r="B116">
            <v>245</v>
          </cell>
          <cell r="C116">
            <v>139.5</v>
          </cell>
          <cell r="D116" t="str">
            <v>Overig</v>
          </cell>
          <cell r="E116" t="str">
            <v>Investeringsproject</v>
          </cell>
          <cell r="F116" t="str">
            <v>Sanering</v>
          </cell>
          <cell r="G116">
            <v>139.5</v>
          </cell>
        </row>
        <row r="117">
          <cell r="B117">
            <v>246</v>
          </cell>
          <cell r="C117">
            <v>106</v>
          </cell>
          <cell r="D117" t="str">
            <v>Overig</v>
          </cell>
          <cell r="E117" t="str">
            <v>Investeringsproject</v>
          </cell>
          <cell r="F117" t="str">
            <v>Amovering</v>
          </cell>
          <cell r="G117">
            <v>106</v>
          </cell>
        </row>
        <row r="118">
          <cell r="B118">
            <v>248</v>
          </cell>
          <cell r="C118">
            <v>229</v>
          </cell>
          <cell r="D118" t="str">
            <v>380 kV</v>
          </cell>
          <cell r="E118" t="str">
            <v>Exploitatieproject</v>
          </cell>
          <cell r="F118" t="str">
            <v>Studie</v>
          </cell>
          <cell r="G118">
            <v>229</v>
          </cell>
        </row>
        <row r="119">
          <cell r="B119">
            <v>250</v>
          </cell>
          <cell r="C119">
            <v>287.5</v>
          </cell>
          <cell r="D119" t="str">
            <v>Overig</v>
          </cell>
          <cell r="E119" t="str">
            <v>Exploitatieproject</v>
          </cell>
          <cell r="F119" t="e">
            <v>#N/A</v>
          </cell>
          <cell r="G119">
            <v>287.5</v>
          </cell>
        </row>
        <row r="120">
          <cell r="B120">
            <v>251</v>
          </cell>
          <cell r="C120">
            <v>18</v>
          </cell>
          <cell r="D120" t="str">
            <v>Overig</v>
          </cell>
          <cell r="E120" t="str">
            <v>Exploitatieproject</v>
          </cell>
          <cell r="F120" t="e">
            <v>#N/A</v>
          </cell>
          <cell r="G120">
            <v>18</v>
          </cell>
        </row>
        <row r="121">
          <cell r="B121">
            <v>252</v>
          </cell>
          <cell r="C121">
            <v>42.5</v>
          </cell>
          <cell r="D121" t="str">
            <v>Overig</v>
          </cell>
          <cell r="E121" t="str">
            <v>Exploitatieproject</v>
          </cell>
          <cell r="F121" t="str">
            <v>Studie</v>
          </cell>
          <cell r="G121">
            <v>42.5</v>
          </cell>
        </row>
        <row r="122">
          <cell r="B122">
            <v>254</v>
          </cell>
          <cell r="C122">
            <v>2692.5</v>
          </cell>
          <cell r="D122" t="str">
            <v>Overig</v>
          </cell>
          <cell r="E122" t="str">
            <v>Exploitatieproject</v>
          </cell>
          <cell r="F122" t="str">
            <v>Automatisering</v>
          </cell>
          <cell r="G122">
            <v>2692.5</v>
          </cell>
        </row>
        <row r="123">
          <cell r="B123">
            <v>255</v>
          </cell>
          <cell r="C123">
            <v>18</v>
          </cell>
          <cell r="D123" t="e">
            <v>#N/A</v>
          </cell>
          <cell r="E123" t="str">
            <v>Exploitatieproject</v>
          </cell>
          <cell r="F123" t="str">
            <v>Studie</v>
          </cell>
          <cell r="G123">
            <v>18</v>
          </cell>
        </row>
        <row r="124">
          <cell r="B124">
            <v>260</v>
          </cell>
          <cell r="C124">
            <v>36</v>
          </cell>
          <cell r="D124" t="str">
            <v>Overig</v>
          </cell>
          <cell r="E124" t="str">
            <v>Exploitatieproject</v>
          </cell>
          <cell r="F124" t="e">
            <v>#N/A</v>
          </cell>
          <cell r="G124">
            <v>36</v>
          </cell>
        </row>
        <row r="125">
          <cell r="B125">
            <v>261</v>
          </cell>
          <cell r="C125">
            <v>254.5</v>
          </cell>
          <cell r="D125" t="str">
            <v>150 kV</v>
          </cell>
          <cell r="E125" t="str">
            <v>Exploitatieproject</v>
          </cell>
          <cell r="F125" t="str">
            <v>Beveilingsbeleid</v>
          </cell>
          <cell r="G125">
            <v>254.5</v>
          </cell>
        </row>
        <row r="126">
          <cell r="B126">
            <v>262</v>
          </cell>
          <cell r="C126">
            <v>179</v>
          </cell>
          <cell r="D126" t="str">
            <v>150 kV</v>
          </cell>
          <cell r="E126" t="str">
            <v>Exploitatieproject</v>
          </cell>
          <cell r="F126" t="str">
            <v>Studie</v>
          </cell>
          <cell r="G126">
            <v>179</v>
          </cell>
        </row>
        <row r="127">
          <cell r="B127">
            <v>263</v>
          </cell>
          <cell r="C127">
            <v>576.5</v>
          </cell>
          <cell r="D127" t="str">
            <v>Overig</v>
          </cell>
          <cell r="E127" t="str">
            <v>Exploitatieproject</v>
          </cell>
          <cell r="F127" t="str">
            <v>Automatisering</v>
          </cell>
          <cell r="G127">
            <v>576.5</v>
          </cell>
        </row>
        <row r="128">
          <cell r="B128">
            <v>264</v>
          </cell>
          <cell r="C128">
            <v>52.5</v>
          </cell>
          <cell r="D128" t="str">
            <v>Overig</v>
          </cell>
          <cell r="E128" t="str">
            <v>Exploitatieproject</v>
          </cell>
          <cell r="F128" t="str">
            <v>Automatisering</v>
          </cell>
          <cell r="G128">
            <v>52.5</v>
          </cell>
        </row>
        <row r="129">
          <cell r="B129">
            <v>265</v>
          </cell>
          <cell r="C129">
            <v>251.5</v>
          </cell>
          <cell r="D129" t="str">
            <v>Overig</v>
          </cell>
          <cell r="E129" t="str">
            <v>Exploitatieproject</v>
          </cell>
          <cell r="F129" t="str">
            <v>Automatisering</v>
          </cell>
          <cell r="G129">
            <v>251.5</v>
          </cell>
        </row>
        <row r="130">
          <cell r="B130">
            <v>266</v>
          </cell>
          <cell r="C130">
            <v>4246.25</v>
          </cell>
          <cell r="D130" t="str">
            <v>380 kV</v>
          </cell>
          <cell r="E130" t="str">
            <v>Investeringsproject</v>
          </cell>
          <cell r="F130" t="str">
            <v>Cap. Uitbreiding</v>
          </cell>
          <cell r="G130">
            <v>4246.25</v>
          </cell>
        </row>
        <row r="131">
          <cell r="B131">
            <v>267</v>
          </cell>
          <cell r="C131">
            <v>526.75</v>
          </cell>
          <cell r="D131" t="str">
            <v>Overig</v>
          </cell>
          <cell r="E131" t="str">
            <v>Exploitatieproject</v>
          </cell>
          <cell r="F131" t="str">
            <v>Automatisering</v>
          </cell>
          <cell r="G131">
            <v>526.75</v>
          </cell>
        </row>
        <row r="132">
          <cell r="B132">
            <v>268</v>
          </cell>
          <cell r="C132">
            <v>1443.85</v>
          </cell>
          <cell r="D132" t="str">
            <v>Overig</v>
          </cell>
          <cell r="E132" t="str">
            <v>Exploitatieproject</v>
          </cell>
          <cell r="F132" t="str">
            <v>Automatisering</v>
          </cell>
          <cell r="G132">
            <v>1443.85</v>
          </cell>
        </row>
        <row r="133">
          <cell r="B133">
            <v>271</v>
          </cell>
          <cell r="C133">
            <v>53</v>
          </cell>
          <cell r="D133" t="str">
            <v>Overig</v>
          </cell>
          <cell r="E133" t="str">
            <v>Exploitatieproject</v>
          </cell>
          <cell r="F133" t="str">
            <v>Automatisering</v>
          </cell>
          <cell r="G133">
            <v>53</v>
          </cell>
        </row>
        <row r="134">
          <cell r="B134">
            <v>272</v>
          </cell>
          <cell r="C134">
            <v>76</v>
          </cell>
          <cell r="D134" t="str">
            <v>150 kV</v>
          </cell>
          <cell r="E134" t="str">
            <v>Exploitatieproject</v>
          </cell>
          <cell r="F134" t="str">
            <v>Studie</v>
          </cell>
          <cell r="G134">
            <v>76</v>
          </cell>
        </row>
        <row r="135">
          <cell r="B135">
            <v>273</v>
          </cell>
          <cell r="C135">
            <v>38</v>
          </cell>
          <cell r="D135" t="str">
            <v>110 kV</v>
          </cell>
          <cell r="E135" t="str">
            <v>Exploitatieproject</v>
          </cell>
          <cell r="F135" t="str">
            <v>Studie</v>
          </cell>
          <cell r="G135">
            <v>38</v>
          </cell>
        </row>
        <row r="136">
          <cell r="B136">
            <v>274</v>
          </cell>
          <cell r="C136">
            <v>3902.25</v>
          </cell>
          <cell r="D136" t="str">
            <v>Overig</v>
          </cell>
          <cell r="E136" t="str">
            <v>Exploitatieproject</v>
          </cell>
          <cell r="F136" t="str">
            <v>Kwal. Verb.</v>
          </cell>
          <cell r="G136">
            <v>3902.25</v>
          </cell>
        </row>
        <row r="137">
          <cell r="B137">
            <v>275</v>
          </cell>
          <cell r="C137">
            <v>82.5</v>
          </cell>
          <cell r="D137" t="e">
            <v>#N/A</v>
          </cell>
          <cell r="E137" t="str">
            <v>Exploitatieproject</v>
          </cell>
          <cell r="F137" t="str">
            <v>Kwal. Verb.</v>
          </cell>
          <cell r="G137">
            <v>82.5</v>
          </cell>
        </row>
        <row r="138">
          <cell r="B138">
            <v>276</v>
          </cell>
          <cell r="C138">
            <v>154.5</v>
          </cell>
          <cell r="D138" t="str">
            <v>Overig</v>
          </cell>
          <cell r="E138" t="str">
            <v>Investeringsproject</v>
          </cell>
          <cell r="F138" t="str">
            <v>Ren. + Verv</v>
          </cell>
          <cell r="G138">
            <v>154.5</v>
          </cell>
        </row>
        <row r="139">
          <cell r="B139">
            <v>277</v>
          </cell>
          <cell r="C139">
            <v>206</v>
          </cell>
          <cell r="D139" t="str">
            <v>Overig</v>
          </cell>
          <cell r="E139" t="str">
            <v>Exploitatieproject</v>
          </cell>
          <cell r="F139" t="str">
            <v>Beveilingsbeleid</v>
          </cell>
          <cell r="G139">
            <v>206</v>
          </cell>
        </row>
        <row r="140">
          <cell r="B140">
            <v>278</v>
          </cell>
          <cell r="C140">
            <v>43</v>
          </cell>
          <cell r="D140" t="str">
            <v>Overig</v>
          </cell>
          <cell r="E140" t="str">
            <v>Exploitatieproject</v>
          </cell>
          <cell r="F140" t="str">
            <v>Beveilingsbeleid</v>
          </cell>
          <cell r="G140">
            <v>43</v>
          </cell>
        </row>
        <row r="141">
          <cell r="B141">
            <v>279</v>
          </cell>
          <cell r="C141">
            <v>1343</v>
          </cell>
          <cell r="D141" t="str">
            <v>Overig</v>
          </cell>
          <cell r="E141" t="str">
            <v>Exploitatieproject</v>
          </cell>
          <cell r="F141" t="str">
            <v>Kwal. Verb.</v>
          </cell>
          <cell r="G141">
            <v>1343</v>
          </cell>
        </row>
        <row r="142">
          <cell r="B142">
            <v>280</v>
          </cell>
          <cell r="C142">
            <v>3751</v>
          </cell>
          <cell r="D142" t="str">
            <v>Overig</v>
          </cell>
          <cell r="E142" t="str">
            <v>Exploitatieproject</v>
          </cell>
          <cell r="F142" t="str">
            <v>Kwal. Verb.</v>
          </cell>
          <cell r="G142">
            <v>3751</v>
          </cell>
        </row>
        <row r="143">
          <cell r="B143">
            <v>281</v>
          </cell>
          <cell r="C143">
            <v>454</v>
          </cell>
          <cell r="D143" t="str">
            <v>Overig</v>
          </cell>
          <cell r="E143" t="str">
            <v>Exploitatieproject</v>
          </cell>
          <cell r="F143" t="str">
            <v>Kantoorautomatiserg.</v>
          </cell>
          <cell r="G143">
            <v>454</v>
          </cell>
        </row>
        <row r="144">
          <cell r="B144">
            <v>283</v>
          </cell>
          <cell r="C144">
            <v>909.5</v>
          </cell>
          <cell r="D144" t="str">
            <v>Overig</v>
          </cell>
          <cell r="E144" t="str">
            <v>Projecten Derden</v>
          </cell>
          <cell r="F144">
            <v>0</v>
          </cell>
          <cell r="G144">
            <v>909.5</v>
          </cell>
        </row>
        <row r="145">
          <cell r="B145">
            <v>284</v>
          </cell>
          <cell r="C145">
            <v>933</v>
          </cell>
          <cell r="D145" t="str">
            <v>Overig</v>
          </cell>
          <cell r="E145" t="str">
            <v>Exploitatieproject</v>
          </cell>
          <cell r="F145">
            <v>0</v>
          </cell>
          <cell r="G145">
            <v>933</v>
          </cell>
        </row>
        <row r="146">
          <cell r="B146">
            <v>290</v>
          </cell>
          <cell r="C146">
            <v>558</v>
          </cell>
          <cell r="D146" t="str">
            <v>Overig</v>
          </cell>
          <cell r="E146" t="str">
            <v>Exploitatieproject</v>
          </cell>
          <cell r="F146" t="str">
            <v>Aansluiting</v>
          </cell>
          <cell r="G146">
            <v>558</v>
          </cell>
        </row>
        <row r="147">
          <cell r="B147">
            <v>1000</v>
          </cell>
          <cell r="C147">
            <v>69</v>
          </cell>
          <cell r="D147" t="e">
            <v>#N/A</v>
          </cell>
          <cell r="E147" t="str">
            <v>Exploitatieproject</v>
          </cell>
          <cell r="F147" t="str">
            <v>Kwal. Verb.</v>
          </cell>
          <cell r="G147">
            <v>69</v>
          </cell>
        </row>
        <row r="148">
          <cell r="B148">
            <v>1002</v>
          </cell>
          <cell r="C148">
            <v>662</v>
          </cell>
          <cell r="D148" t="e">
            <v>#N/A</v>
          </cell>
          <cell r="E148" t="str">
            <v>Exploitatieproject</v>
          </cell>
          <cell r="F148" t="str">
            <v>Studie</v>
          </cell>
          <cell r="G148">
            <v>662</v>
          </cell>
        </row>
        <row r="149">
          <cell r="B149">
            <v>1005</v>
          </cell>
          <cell r="C149">
            <v>248.5</v>
          </cell>
          <cell r="D149" t="str">
            <v>380 kV</v>
          </cell>
          <cell r="E149" t="str">
            <v>Investeringsproject</v>
          </cell>
          <cell r="F149" t="str">
            <v>Kwal. Verb.</v>
          </cell>
          <cell r="G149">
            <v>248.5</v>
          </cell>
        </row>
        <row r="150">
          <cell r="B150">
            <v>1006</v>
          </cell>
          <cell r="C150">
            <v>33</v>
          </cell>
          <cell r="D150" t="str">
            <v>Overig</v>
          </cell>
          <cell r="E150" t="str">
            <v>Investeringsproject</v>
          </cell>
          <cell r="F150" t="str">
            <v>Sanering</v>
          </cell>
          <cell r="G150">
            <v>33</v>
          </cell>
        </row>
        <row r="151">
          <cell r="B151">
            <v>1008</v>
          </cell>
          <cell r="C151">
            <v>5.5</v>
          </cell>
          <cell r="D151" t="e">
            <v>#N/A</v>
          </cell>
          <cell r="E151" t="e">
            <v>#N/A</v>
          </cell>
          <cell r="F151" t="e">
            <v>#N/A</v>
          </cell>
          <cell r="G151">
            <v>5.5</v>
          </cell>
        </row>
        <row r="152">
          <cell r="B152">
            <v>1010</v>
          </cell>
          <cell r="C152">
            <v>2</v>
          </cell>
          <cell r="D152" t="e">
            <v>#N/A</v>
          </cell>
          <cell r="E152" t="e">
            <v>#N/A</v>
          </cell>
          <cell r="F152" t="e">
            <v>#N/A</v>
          </cell>
          <cell r="G152">
            <v>2</v>
          </cell>
        </row>
        <row r="153">
          <cell r="B153">
            <v>1014</v>
          </cell>
          <cell r="C153">
            <v>30</v>
          </cell>
          <cell r="D153" t="e">
            <v>#N/A</v>
          </cell>
          <cell r="E153" t="e">
            <v>#N/A</v>
          </cell>
          <cell r="F153" t="e">
            <v>#N/A</v>
          </cell>
          <cell r="G153">
            <v>30</v>
          </cell>
        </row>
        <row r="154">
          <cell r="B154">
            <v>1015</v>
          </cell>
          <cell r="C154">
            <v>9</v>
          </cell>
          <cell r="D154" t="str">
            <v>Overig</v>
          </cell>
          <cell r="E154" t="str">
            <v>Investeringsproject</v>
          </cell>
          <cell r="F154" t="str">
            <v>Automatisering</v>
          </cell>
          <cell r="G154">
            <v>9</v>
          </cell>
        </row>
        <row r="155">
          <cell r="B155">
            <v>1018</v>
          </cell>
          <cell r="C155">
            <v>182</v>
          </cell>
          <cell r="D155" t="str">
            <v>Overig</v>
          </cell>
          <cell r="E155" t="str">
            <v>Exploitatieproject</v>
          </cell>
          <cell r="F155">
            <v>0</v>
          </cell>
          <cell r="G155">
            <v>182</v>
          </cell>
        </row>
        <row r="156">
          <cell r="B156">
            <v>1021</v>
          </cell>
          <cell r="C156">
            <v>348.5</v>
          </cell>
          <cell r="D156" t="str">
            <v>Overig</v>
          </cell>
          <cell r="E156" t="str">
            <v>Investeringsproject</v>
          </cell>
          <cell r="F156" t="str">
            <v>Ren. + Verv</v>
          </cell>
          <cell r="G156">
            <v>348.5</v>
          </cell>
        </row>
        <row r="157">
          <cell r="B157">
            <v>1022</v>
          </cell>
          <cell r="C157">
            <v>9</v>
          </cell>
          <cell r="D157" t="e">
            <v>#N/A</v>
          </cell>
          <cell r="E157" t="str">
            <v>Projecten Derden</v>
          </cell>
          <cell r="F157" t="e">
            <v>#N/A</v>
          </cell>
          <cell r="G157">
            <v>9</v>
          </cell>
        </row>
        <row r="158">
          <cell r="B158">
            <v>1024</v>
          </cell>
          <cell r="C158">
            <v>8</v>
          </cell>
          <cell r="D158" t="e">
            <v>#N/A</v>
          </cell>
          <cell r="E158" t="e">
            <v>#N/A</v>
          </cell>
          <cell r="F158" t="e">
            <v>#N/A</v>
          </cell>
          <cell r="G158">
            <v>8</v>
          </cell>
        </row>
        <row r="159">
          <cell r="B159">
            <v>2006</v>
          </cell>
          <cell r="C159">
            <v>498.5</v>
          </cell>
          <cell r="D159" t="str">
            <v>110 kV Essent Noord</v>
          </cell>
          <cell r="E159" t="str">
            <v>Investeringsproject</v>
          </cell>
          <cell r="F159" t="str">
            <v>Cap. Uitbreiding</v>
          </cell>
          <cell r="G159">
            <v>498.5</v>
          </cell>
        </row>
        <row r="160">
          <cell r="B160">
            <v>2007</v>
          </cell>
          <cell r="C160">
            <v>9</v>
          </cell>
          <cell r="D160" t="str">
            <v>110 kV Essent Noord</v>
          </cell>
          <cell r="E160" t="str">
            <v>Projecten Derden</v>
          </cell>
          <cell r="F160" t="str">
            <v>Cap. Uitbreiding</v>
          </cell>
          <cell r="G160">
            <v>9</v>
          </cell>
        </row>
        <row r="161">
          <cell r="B161">
            <v>2012</v>
          </cell>
          <cell r="C161">
            <v>135</v>
          </cell>
          <cell r="D161" t="str">
            <v>150 kV</v>
          </cell>
          <cell r="E161" t="str">
            <v>Investeringsproject</v>
          </cell>
          <cell r="F161" t="str">
            <v>Cap. Uitbreiding</v>
          </cell>
          <cell r="G161">
            <v>135</v>
          </cell>
        </row>
        <row r="162">
          <cell r="B162">
            <v>2024</v>
          </cell>
          <cell r="C162">
            <v>72</v>
          </cell>
          <cell r="D162" t="str">
            <v>150 kV Essent Zuid</v>
          </cell>
          <cell r="E162" t="str">
            <v>Projecten Derden</v>
          </cell>
          <cell r="F162" t="str">
            <v>Aansluiting</v>
          </cell>
          <cell r="G162">
            <v>72</v>
          </cell>
        </row>
        <row r="163">
          <cell r="B163">
            <v>2030</v>
          </cell>
          <cell r="C163">
            <v>29</v>
          </cell>
          <cell r="D163" t="str">
            <v>150 kV Essent Zuid</v>
          </cell>
          <cell r="E163" t="str">
            <v>Investeringsproject</v>
          </cell>
          <cell r="F163" t="str">
            <v>Kwal. Verb.</v>
          </cell>
          <cell r="G163">
            <v>29</v>
          </cell>
        </row>
        <row r="164">
          <cell r="B164">
            <v>2036</v>
          </cell>
          <cell r="C164">
            <v>40</v>
          </cell>
          <cell r="D164" t="str">
            <v>150 kV Essent Zuid</v>
          </cell>
          <cell r="E164" t="str">
            <v>Projecten Derden</v>
          </cell>
          <cell r="F164" t="str">
            <v>Aansluiting</v>
          </cell>
          <cell r="G164">
            <v>40</v>
          </cell>
        </row>
        <row r="165">
          <cell r="B165">
            <v>2037</v>
          </cell>
          <cell r="C165">
            <v>3</v>
          </cell>
          <cell r="D165" t="str">
            <v>150 kV Essent Zuid</v>
          </cell>
          <cell r="E165" t="str">
            <v>Projecten Derden</v>
          </cell>
          <cell r="F165" t="str">
            <v>Aansluiting</v>
          </cell>
          <cell r="G165">
            <v>3</v>
          </cell>
        </row>
        <row r="166">
          <cell r="B166">
            <v>2039</v>
          </cell>
          <cell r="C166">
            <v>217</v>
          </cell>
          <cell r="D166" t="str">
            <v>150 kV Essent Zuid</v>
          </cell>
          <cell r="E166" t="str">
            <v>Investeringsproject</v>
          </cell>
          <cell r="F166" t="str">
            <v>Ren. + Verv</v>
          </cell>
          <cell r="G166">
            <v>217</v>
          </cell>
        </row>
        <row r="167">
          <cell r="B167">
            <v>2054</v>
          </cell>
          <cell r="C167">
            <v>315.5</v>
          </cell>
          <cell r="D167" t="str">
            <v>110 kV Essent Noord</v>
          </cell>
          <cell r="E167" t="str">
            <v>Investeringsproject</v>
          </cell>
          <cell r="F167" t="str">
            <v>Cap. Uitbreiding</v>
          </cell>
          <cell r="G167">
            <v>315.5</v>
          </cell>
        </row>
        <row r="168">
          <cell r="B168">
            <v>2057</v>
          </cell>
          <cell r="C168">
            <v>148</v>
          </cell>
          <cell r="D168" t="str">
            <v>110 kV Essent Noord</v>
          </cell>
          <cell r="E168" t="str">
            <v>Investeringsproject</v>
          </cell>
          <cell r="F168" t="str">
            <v>Aansluiting</v>
          </cell>
          <cell r="G168">
            <v>148</v>
          </cell>
        </row>
        <row r="169">
          <cell r="B169">
            <v>2071</v>
          </cell>
          <cell r="C169">
            <v>4</v>
          </cell>
          <cell r="D169" t="str">
            <v>110 kV Essent Noord</v>
          </cell>
          <cell r="E169" t="str">
            <v>Investeringsproject</v>
          </cell>
          <cell r="F169" t="str">
            <v>Ren. + Verv</v>
          </cell>
          <cell r="G169">
            <v>4</v>
          </cell>
        </row>
        <row r="170">
          <cell r="B170">
            <v>2074</v>
          </cell>
          <cell r="C170">
            <v>39</v>
          </cell>
          <cell r="D170" t="str">
            <v>110 kV Essent Noord</v>
          </cell>
          <cell r="E170" t="str">
            <v>Investeringsproject</v>
          </cell>
          <cell r="F170" t="str">
            <v>Reconstructie</v>
          </cell>
          <cell r="G170">
            <v>39</v>
          </cell>
        </row>
        <row r="171">
          <cell r="B171">
            <v>2075</v>
          </cell>
          <cell r="C171">
            <v>78</v>
          </cell>
          <cell r="D171" t="str">
            <v>110 kV Essent Noord</v>
          </cell>
          <cell r="E171" t="str">
            <v>Investeringsproject</v>
          </cell>
          <cell r="F171" t="str">
            <v>Reconstructie</v>
          </cell>
          <cell r="G171">
            <v>78</v>
          </cell>
        </row>
        <row r="172">
          <cell r="B172">
            <v>2138</v>
          </cell>
          <cell r="C172">
            <v>18</v>
          </cell>
          <cell r="D172" t="str">
            <v>150 kV Essent Zuid</v>
          </cell>
          <cell r="E172" t="str">
            <v>Projecten Derden</v>
          </cell>
          <cell r="F172" t="str">
            <v>Aansluiting</v>
          </cell>
          <cell r="G172">
            <v>18</v>
          </cell>
        </row>
        <row r="173">
          <cell r="B173">
            <v>2149</v>
          </cell>
          <cell r="C173">
            <v>442</v>
          </cell>
          <cell r="D173" t="str">
            <v>110 kV Essent Noord</v>
          </cell>
          <cell r="E173" t="str">
            <v>Investeringsproject</v>
          </cell>
          <cell r="F173" t="str">
            <v>Cap. Uitbreiding</v>
          </cell>
          <cell r="G173">
            <v>442</v>
          </cell>
        </row>
        <row r="174">
          <cell r="B174">
            <v>2150</v>
          </cell>
          <cell r="C174">
            <v>151</v>
          </cell>
          <cell r="D174" t="str">
            <v>110 kV Essent Noord</v>
          </cell>
          <cell r="E174" t="str">
            <v>Investeringsproject</v>
          </cell>
          <cell r="F174" t="str">
            <v>Cap. Uitbreiding</v>
          </cell>
          <cell r="G174">
            <v>151</v>
          </cell>
        </row>
        <row r="175">
          <cell r="B175">
            <v>2156</v>
          </cell>
          <cell r="C175">
            <v>49</v>
          </cell>
          <cell r="D175" t="str">
            <v>150 kV Essent Zuid</v>
          </cell>
          <cell r="E175" t="str">
            <v>Projecten Derden</v>
          </cell>
          <cell r="F175" t="str">
            <v>Aansluiting</v>
          </cell>
          <cell r="G175">
            <v>49</v>
          </cell>
        </row>
        <row r="176">
          <cell r="B176">
            <v>2161</v>
          </cell>
          <cell r="C176">
            <v>72</v>
          </cell>
          <cell r="D176" t="str">
            <v>110 kV</v>
          </cell>
          <cell r="E176" t="str">
            <v>Projecten Derden</v>
          </cell>
          <cell r="F176" t="str">
            <v>Aansluiting</v>
          </cell>
          <cell r="G176">
            <v>72</v>
          </cell>
        </row>
        <row r="177">
          <cell r="B177">
            <v>2177</v>
          </cell>
          <cell r="C177">
            <v>24</v>
          </cell>
          <cell r="D177" t="str">
            <v>150 kV</v>
          </cell>
          <cell r="E177" t="str">
            <v>Projecten Derden</v>
          </cell>
          <cell r="F177" t="str">
            <v>Ren. + Verv</v>
          </cell>
          <cell r="G177">
            <v>24</v>
          </cell>
        </row>
        <row r="178">
          <cell r="B178">
            <v>2180</v>
          </cell>
          <cell r="C178">
            <v>2</v>
          </cell>
          <cell r="D178" t="str">
            <v>Overig</v>
          </cell>
          <cell r="E178" t="str">
            <v>Investeringsproject</v>
          </cell>
          <cell r="F178">
            <v>0</v>
          </cell>
          <cell r="G178">
            <v>2</v>
          </cell>
        </row>
        <row r="179">
          <cell r="B179">
            <v>2181</v>
          </cell>
          <cell r="C179">
            <v>30</v>
          </cell>
          <cell r="D179" t="str">
            <v>Overig</v>
          </cell>
          <cell r="E179" t="str">
            <v>Investeringsproject</v>
          </cell>
          <cell r="F179">
            <v>0</v>
          </cell>
          <cell r="G179">
            <v>30</v>
          </cell>
        </row>
        <row r="180">
          <cell r="B180">
            <v>2182</v>
          </cell>
          <cell r="C180">
            <v>50.5</v>
          </cell>
          <cell r="D180" t="str">
            <v>Overig</v>
          </cell>
          <cell r="E180" t="str">
            <v>Projecten Derden</v>
          </cell>
          <cell r="F180">
            <v>0</v>
          </cell>
          <cell r="G180">
            <v>50.5</v>
          </cell>
        </row>
        <row r="181">
          <cell r="B181">
            <v>2183</v>
          </cell>
          <cell r="C181">
            <v>113</v>
          </cell>
          <cell r="D181" t="str">
            <v>Overig</v>
          </cell>
          <cell r="E181" t="str">
            <v>Investeringsproject</v>
          </cell>
          <cell r="F181">
            <v>0</v>
          </cell>
          <cell r="G181">
            <v>113</v>
          </cell>
        </row>
        <row r="182">
          <cell r="B182">
            <v>2184</v>
          </cell>
          <cell r="C182">
            <v>21</v>
          </cell>
          <cell r="D182" t="str">
            <v>Overig</v>
          </cell>
          <cell r="E182" t="str">
            <v>Investeringsproject</v>
          </cell>
          <cell r="F182">
            <v>0</v>
          </cell>
          <cell r="G182">
            <v>21</v>
          </cell>
        </row>
        <row r="183">
          <cell r="B183">
            <v>2186</v>
          </cell>
          <cell r="C183">
            <v>9</v>
          </cell>
          <cell r="D183" t="str">
            <v>Overig</v>
          </cell>
          <cell r="E183" t="str">
            <v>Investeringsproject</v>
          </cell>
          <cell r="F183">
            <v>0</v>
          </cell>
          <cell r="G183">
            <v>9</v>
          </cell>
        </row>
        <row r="184">
          <cell r="B184">
            <v>2188</v>
          </cell>
          <cell r="C184">
            <v>2</v>
          </cell>
          <cell r="D184" t="str">
            <v>Overig</v>
          </cell>
          <cell r="E184" t="str">
            <v>Investeringsproject</v>
          </cell>
          <cell r="F184">
            <v>0</v>
          </cell>
          <cell r="G184">
            <v>2</v>
          </cell>
        </row>
        <row r="185">
          <cell r="B185">
            <v>2189</v>
          </cell>
          <cell r="C185">
            <v>4</v>
          </cell>
          <cell r="D185" t="str">
            <v>Overig</v>
          </cell>
          <cell r="E185" t="str">
            <v>Investeringsproject</v>
          </cell>
          <cell r="F185">
            <v>0</v>
          </cell>
          <cell r="G185">
            <v>4</v>
          </cell>
        </row>
        <row r="186">
          <cell r="B186">
            <v>2195</v>
          </cell>
          <cell r="C186">
            <v>93</v>
          </cell>
          <cell r="D186" t="str">
            <v>Overig</v>
          </cell>
          <cell r="E186" t="str">
            <v>Investeringsproject</v>
          </cell>
          <cell r="F186">
            <v>0</v>
          </cell>
          <cell r="G186">
            <v>93</v>
          </cell>
        </row>
        <row r="187">
          <cell r="B187">
            <v>2196</v>
          </cell>
          <cell r="C187">
            <v>130</v>
          </cell>
          <cell r="D187" t="str">
            <v>Overig</v>
          </cell>
          <cell r="E187" t="str">
            <v>Investeringsproject</v>
          </cell>
          <cell r="F187">
            <v>0</v>
          </cell>
          <cell r="G187">
            <v>130</v>
          </cell>
        </row>
        <row r="188">
          <cell r="B188">
            <v>2197</v>
          </cell>
          <cell r="C188">
            <v>7</v>
          </cell>
          <cell r="D188" t="str">
            <v>Overig</v>
          </cell>
          <cell r="E188" t="str">
            <v>Investeringsproject</v>
          </cell>
          <cell r="F188">
            <v>0</v>
          </cell>
          <cell r="G188">
            <v>7</v>
          </cell>
        </row>
        <row r="189">
          <cell r="B189">
            <v>2198</v>
          </cell>
          <cell r="C189">
            <v>16</v>
          </cell>
          <cell r="D189" t="str">
            <v>Overig</v>
          </cell>
          <cell r="E189" t="str">
            <v>Investeringsproject</v>
          </cell>
          <cell r="F189">
            <v>0</v>
          </cell>
          <cell r="G189">
            <v>16</v>
          </cell>
        </row>
        <row r="190">
          <cell r="B190">
            <v>2199</v>
          </cell>
          <cell r="C190">
            <v>15</v>
          </cell>
          <cell r="D190" t="str">
            <v>Overig</v>
          </cell>
          <cell r="E190" t="str">
            <v>Projecten Derden</v>
          </cell>
          <cell r="F190">
            <v>0</v>
          </cell>
          <cell r="G190">
            <v>15</v>
          </cell>
        </row>
        <row r="191">
          <cell r="B191">
            <v>2200</v>
          </cell>
          <cell r="C191">
            <v>8</v>
          </cell>
          <cell r="D191" t="str">
            <v>Overig</v>
          </cell>
          <cell r="E191" t="str">
            <v>Projecten Derden</v>
          </cell>
          <cell r="F191">
            <v>0</v>
          </cell>
          <cell r="G191">
            <v>8</v>
          </cell>
        </row>
        <row r="192">
          <cell r="B192">
            <v>2201</v>
          </cell>
          <cell r="C192">
            <v>96</v>
          </cell>
          <cell r="D192" t="str">
            <v>Overig</v>
          </cell>
          <cell r="E192" t="str">
            <v>Investeringsproject</v>
          </cell>
          <cell r="F192">
            <v>0</v>
          </cell>
          <cell r="G192">
            <v>96</v>
          </cell>
        </row>
        <row r="193">
          <cell r="B193">
            <v>2203</v>
          </cell>
          <cell r="C193">
            <v>48</v>
          </cell>
          <cell r="D193" t="str">
            <v>Overig</v>
          </cell>
          <cell r="E193" t="str">
            <v>Investeringsproject</v>
          </cell>
          <cell r="F193">
            <v>0</v>
          </cell>
          <cell r="G193">
            <v>48</v>
          </cell>
        </row>
        <row r="194">
          <cell r="B194">
            <v>2205</v>
          </cell>
          <cell r="C194">
            <v>25</v>
          </cell>
          <cell r="D194" t="str">
            <v>Overig</v>
          </cell>
          <cell r="E194" t="str">
            <v>Investeringsproject</v>
          </cell>
          <cell r="F194">
            <v>0</v>
          </cell>
          <cell r="G194">
            <v>25</v>
          </cell>
        </row>
        <row r="195">
          <cell r="B195">
            <v>2206</v>
          </cell>
          <cell r="C195">
            <v>12</v>
          </cell>
          <cell r="D195" t="str">
            <v>Overig</v>
          </cell>
          <cell r="E195" t="str">
            <v>Investeringsproject</v>
          </cell>
          <cell r="F195">
            <v>0</v>
          </cell>
          <cell r="G195">
            <v>12</v>
          </cell>
        </row>
        <row r="196">
          <cell r="B196">
            <v>100014</v>
          </cell>
          <cell r="D196" t="str">
            <v>110 kV</v>
          </cell>
          <cell r="E196" t="str">
            <v>Investeringsproject</v>
          </cell>
          <cell r="F196" t="e">
            <v>#N/A</v>
          </cell>
        </row>
        <row r="197">
          <cell r="B197">
            <v>100025</v>
          </cell>
          <cell r="D197" t="e">
            <v>#N/A</v>
          </cell>
          <cell r="E197" t="str">
            <v>Exploitatieproject</v>
          </cell>
          <cell r="F197" t="str">
            <v>Kwal. Verb.</v>
          </cell>
        </row>
        <row r="198">
          <cell r="B198">
            <v>120101</v>
          </cell>
          <cell r="D198" t="str">
            <v>380 kV</v>
          </cell>
          <cell r="E198" t="str">
            <v>Investeringsproject</v>
          </cell>
          <cell r="F198" t="str">
            <v>Cap. Uitbreiding</v>
          </cell>
        </row>
        <row r="199">
          <cell r="B199">
            <v>120121</v>
          </cell>
          <cell r="D199" t="str">
            <v>Overig</v>
          </cell>
          <cell r="E199" t="str">
            <v>Investeringsproject</v>
          </cell>
          <cell r="F199" t="str">
            <v>Cap. Uitbreiding</v>
          </cell>
        </row>
        <row r="200">
          <cell r="B200">
            <v>120130</v>
          </cell>
          <cell r="D200" t="str">
            <v>380 kV</v>
          </cell>
          <cell r="E200" t="str">
            <v>Investeringsproject</v>
          </cell>
          <cell r="F200" t="e">
            <v>#N/A</v>
          </cell>
        </row>
        <row r="201">
          <cell r="B201">
            <v>120140</v>
          </cell>
          <cell r="C201">
            <v>70</v>
          </cell>
          <cell r="D201" t="str">
            <v>380 kV</v>
          </cell>
          <cell r="E201" t="str">
            <v>Investeringsproject</v>
          </cell>
          <cell r="F201" t="e">
            <v>#N/A</v>
          </cell>
          <cell r="G201">
            <v>70</v>
          </cell>
        </row>
        <row r="202">
          <cell r="B202">
            <v>120150</v>
          </cell>
          <cell r="D202" t="str">
            <v>380 kV</v>
          </cell>
          <cell r="E202" t="str">
            <v>Investeringsproject</v>
          </cell>
          <cell r="F202" t="e">
            <v>#N/A</v>
          </cell>
        </row>
        <row r="203">
          <cell r="B203">
            <v>120151</v>
          </cell>
          <cell r="D203" t="str">
            <v>380 kV</v>
          </cell>
          <cell r="E203" t="str">
            <v>Investeringsproject</v>
          </cell>
          <cell r="F203" t="e">
            <v>#N/A</v>
          </cell>
        </row>
        <row r="204">
          <cell r="B204">
            <v>150000</v>
          </cell>
          <cell r="C204">
            <v>126</v>
          </cell>
          <cell r="D204" t="e">
            <v>#N/A</v>
          </cell>
          <cell r="E204" t="e">
            <v>#N/A</v>
          </cell>
          <cell r="F204" t="e">
            <v>#N/A</v>
          </cell>
          <cell r="G204">
            <v>126</v>
          </cell>
        </row>
        <row r="205">
          <cell r="B205">
            <v>150300</v>
          </cell>
          <cell r="C205">
            <v>1</v>
          </cell>
          <cell r="D205" t="e">
            <v>#N/A</v>
          </cell>
          <cell r="E205" t="str">
            <v>Investeringsproject</v>
          </cell>
          <cell r="F205" t="e">
            <v>#N/A</v>
          </cell>
          <cell r="G205">
            <v>1</v>
          </cell>
        </row>
        <row r="206">
          <cell r="B206">
            <v>210600</v>
          </cell>
          <cell r="D206" t="e">
            <v>#N/A</v>
          </cell>
          <cell r="E206" t="str">
            <v>Exploitatieproject</v>
          </cell>
          <cell r="F206" t="str">
            <v>Kwal. Verb.</v>
          </cell>
        </row>
        <row r="207">
          <cell r="B207">
            <v>214512</v>
          </cell>
          <cell r="D207" t="str">
            <v>380 kV</v>
          </cell>
          <cell r="E207" t="str">
            <v>Investeringsproject</v>
          </cell>
          <cell r="F207" t="str">
            <v>Cap. Uitbreiding</v>
          </cell>
        </row>
        <row r="208">
          <cell r="B208">
            <v>217370</v>
          </cell>
          <cell r="D208" t="str">
            <v>380 kV</v>
          </cell>
          <cell r="E208" t="str">
            <v>Investeringsproject</v>
          </cell>
          <cell r="F208" t="str">
            <v>Kwal. Verb.</v>
          </cell>
        </row>
        <row r="209">
          <cell r="B209">
            <v>217402</v>
          </cell>
          <cell r="D209" t="str">
            <v>380 kV</v>
          </cell>
          <cell r="E209" t="str">
            <v>Investeringsproject</v>
          </cell>
          <cell r="F209" t="str">
            <v>Cap. Uitbreiding</v>
          </cell>
        </row>
        <row r="210">
          <cell r="B210">
            <v>217441</v>
          </cell>
          <cell r="C210">
            <v>25</v>
          </cell>
          <cell r="D210" t="str">
            <v>380 kV</v>
          </cell>
          <cell r="E210" t="str">
            <v>Investeringsproject</v>
          </cell>
          <cell r="F210" t="str">
            <v>Cap. Uitbreiding</v>
          </cell>
          <cell r="G210">
            <v>25</v>
          </cell>
        </row>
        <row r="211">
          <cell r="B211">
            <v>217508</v>
          </cell>
          <cell r="C211">
            <v>81.75</v>
          </cell>
          <cell r="D211" t="str">
            <v>150 kV</v>
          </cell>
          <cell r="E211" t="str">
            <v>Investeringsproject</v>
          </cell>
          <cell r="F211" t="str">
            <v>Ren. + Verv</v>
          </cell>
          <cell r="G211">
            <v>81.75</v>
          </cell>
        </row>
        <row r="212">
          <cell r="B212">
            <v>217600</v>
          </cell>
          <cell r="D212" t="str">
            <v>150 kV</v>
          </cell>
          <cell r="E212" t="str">
            <v>Investeringsproject</v>
          </cell>
          <cell r="F212" t="str">
            <v>Cap. Uitbreiding</v>
          </cell>
        </row>
        <row r="213">
          <cell r="B213">
            <v>217925</v>
          </cell>
          <cell r="D213" t="str">
            <v>150 kV</v>
          </cell>
          <cell r="E213" t="str">
            <v>Investeringsproject</v>
          </cell>
          <cell r="F213" t="str">
            <v>Ren. + Verv</v>
          </cell>
        </row>
        <row r="214">
          <cell r="B214">
            <v>217927</v>
          </cell>
          <cell r="C214">
            <v>9</v>
          </cell>
          <cell r="D214" t="str">
            <v>150 kV</v>
          </cell>
          <cell r="E214" t="str">
            <v>Investeringsproject</v>
          </cell>
          <cell r="F214" t="str">
            <v>Ren. + Verv</v>
          </cell>
          <cell r="G214">
            <v>9</v>
          </cell>
        </row>
        <row r="215">
          <cell r="B215">
            <v>217928</v>
          </cell>
          <cell r="D215" t="str">
            <v>150 kV</v>
          </cell>
          <cell r="E215" t="str">
            <v>Investeringsproject</v>
          </cell>
          <cell r="F215" t="str">
            <v>Ren. + Verv</v>
          </cell>
        </row>
        <row r="216">
          <cell r="B216">
            <v>217940</v>
          </cell>
          <cell r="D216" t="str">
            <v>150 kV</v>
          </cell>
          <cell r="E216" t="str">
            <v>Projecten Derden</v>
          </cell>
          <cell r="F216" t="str">
            <v>Reconstructie</v>
          </cell>
        </row>
        <row r="217">
          <cell r="B217">
            <v>310001</v>
          </cell>
          <cell r="D217" t="str">
            <v>150 kV</v>
          </cell>
          <cell r="E217" t="str">
            <v>TenneXT</v>
          </cell>
          <cell r="F217" t="e">
            <v>#N/A</v>
          </cell>
        </row>
        <row r="218">
          <cell r="B218">
            <v>310002</v>
          </cell>
          <cell r="D218" t="str">
            <v>150 kV</v>
          </cell>
          <cell r="E218" t="str">
            <v>TenneXT</v>
          </cell>
          <cell r="F218" t="e">
            <v>#N/A</v>
          </cell>
        </row>
        <row r="219">
          <cell r="B219">
            <v>310003</v>
          </cell>
          <cell r="D219" t="str">
            <v>150 kV</v>
          </cell>
          <cell r="E219" t="str">
            <v>TenneXT</v>
          </cell>
          <cell r="F219" t="e">
            <v>#N/A</v>
          </cell>
        </row>
        <row r="220">
          <cell r="B220">
            <v>310005</v>
          </cell>
          <cell r="D220" t="str">
            <v>150 kV</v>
          </cell>
          <cell r="E220" t="str">
            <v>TenneXT</v>
          </cell>
          <cell r="F220" t="e">
            <v>#N/A</v>
          </cell>
        </row>
        <row r="221">
          <cell r="B221">
            <v>650000</v>
          </cell>
          <cell r="C221">
            <v>2248</v>
          </cell>
          <cell r="D221" t="str">
            <v>Overig</v>
          </cell>
          <cell r="E221" t="str">
            <v>Exploitatieproject</v>
          </cell>
          <cell r="F221">
            <v>0</v>
          </cell>
          <cell r="G221">
            <v>0</v>
          </cell>
        </row>
      </sheetData>
      <sheetData sheetId="4" refreshError="1"/>
      <sheetData sheetId="5">
        <row r="2">
          <cell r="A2">
            <v>2040</v>
          </cell>
          <cell r="B2" t="str">
            <v>Tot 31-12-2007 ONH Oost</v>
          </cell>
        </row>
        <row r="3">
          <cell r="A3">
            <v>2050</v>
          </cell>
          <cell r="B3" t="str">
            <v>Tot 31-12-2007 ONH Telematica</v>
          </cell>
        </row>
        <row r="4">
          <cell r="A4">
            <v>2150</v>
          </cell>
          <cell r="B4" t="str">
            <v>Tot 31-12-2007 Onderhoud</v>
          </cell>
        </row>
        <row r="5">
          <cell r="A5">
            <v>2170</v>
          </cell>
          <cell r="B5" t="str">
            <v>Tot 31-12-2007 Projecten</v>
          </cell>
        </row>
        <row r="6">
          <cell r="A6">
            <v>2180</v>
          </cell>
          <cell r="B6" t="str">
            <v>Tot 31-12-2007 Infra Ondersteuning</v>
          </cell>
        </row>
        <row r="7">
          <cell r="A7">
            <v>100000</v>
          </cell>
          <cell r="B7" t="str">
            <v>Raad van Bestuur</v>
          </cell>
        </row>
        <row r="8">
          <cell r="A8">
            <v>101000</v>
          </cell>
          <cell r="B8" t="str">
            <v>Secretariaat en Advies</v>
          </cell>
        </row>
        <row r="9">
          <cell r="A9">
            <v>102000</v>
          </cell>
          <cell r="B9" t="str">
            <v>Raad van Comissarissen</v>
          </cell>
        </row>
        <row r="10">
          <cell r="A10">
            <v>110000</v>
          </cell>
          <cell r="B10" t="str">
            <v>Corporate</v>
          </cell>
        </row>
        <row r="11">
          <cell r="A11">
            <v>111000</v>
          </cell>
          <cell r="B11" t="str">
            <v>Tot 1-9-2007 EnerQ (voorlopig)</v>
          </cell>
        </row>
        <row r="12">
          <cell r="A12">
            <v>112000</v>
          </cell>
          <cell r="B12" t="str">
            <v>Tot 1-9-2007 CertiQ (voorlopig)</v>
          </cell>
        </row>
        <row r="13">
          <cell r="A13">
            <v>120000</v>
          </cell>
          <cell r="B13" t="str">
            <v>Tot 31-12-2007 Markt en Regulering</v>
          </cell>
        </row>
        <row r="14">
          <cell r="A14">
            <v>130000</v>
          </cell>
          <cell r="B14" t="str">
            <v>Tot 31-12-2007 Concernzaken</v>
          </cell>
        </row>
        <row r="15">
          <cell r="A15">
            <v>131000</v>
          </cell>
          <cell r="B15" t="str">
            <v>Tot 31-12-2007 Communicatie</v>
          </cell>
        </row>
        <row r="16">
          <cell r="A16">
            <v>132000</v>
          </cell>
          <cell r="B16" t="str">
            <v>Tot 31-12-2007 Juridische Zaken</v>
          </cell>
        </row>
        <row r="17">
          <cell r="A17">
            <v>140000</v>
          </cell>
          <cell r="B17" t="str">
            <v>Tot 31-12-2007 Financien</v>
          </cell>
        </row>
        <row r="18">
          <cell r="A18">
            <v>150000</v>
          </cell>
          <cell r="B18" t="str">
            <v>Personeel en Organisatie</v>
          </cell>
        </row>
        <row r="19">
          <cell r="A19">
            <v>151000</v>
          </cell>
          <cell r="B19" t="str">
            <v>Facilitiaire zaken</v>
          </cell>
        </row>
        <row r="20">
          <cell r="A20">
            <v>151100</v>
          </cell>
          <cell r="B20" t="str">
            <v>Gebouwbeheer</v>
          </cell>
        </row>
        <row r="21">
          <cell r="A21">
            <v>151200</v>
          </cell>
          <cell r="B21" t="str">
            <v>FAZ-services</v>
          </cell>
        </row>
        <row r="22">
          <cell r="A22">
            <v>151300</v>
          </cell>
          <cell r="B22" t="str">
            <v>Documentaire informatievoorziening</v>
          </cell>
        </row>
        <row r="23">
          <cell r="A23">
            <v>151400</v>
          </cell>
          <cell r="B23" t="str">
            <v>Bedrijfsbureau</v>
          </cell>
        </row>
        <row r="24">
          <cell r="A24">
            <v>152000</v>
          </cell>
          <cell r="B24" t="str">
            <v>Ondernemingsraad</v>
          </cell>
        </row>
        <row r="25">
          <cell r="A25">
            <v>153000</v>
          </cell>
          <cell r="B25" t="str">
            <v>Mobiliteitsbureau</v>
          </cell>
        </row>
        <row r="26">
          <cell r="A26">
            <v>153100</v>
          </cell>
          <cell r="B26" t="str">
            <v>Sociaal Plan</v>
          </cell>
        </row>
        <row r="27">
          <cell r="A27">
            <v>153200</v>
          </cell>
          <cell r="B27" t="str">
            <v>Tot 30-11-2008 Stagiairs</v>
          </cell>
        </row>
        <row r="28">
          <cell r="A28">
            <v>153300</v>
          </cell>
          <cell r="B28" t="str">
            <v>Gepensioneerden</v>
          </cell>
        </row>
        <row r="29">
          <cell r="A29">
            <v>153400</v>
          </cell>
          <cell r="B29" t="str">
            <v>Suppletie/wachtgelders</v>
          </cell>
        </row>
        <row r="30">
          <cell r="A30">
            <v>160000</v>
          </cell>
          <cell r="B30" t="str">
            <v>Klant en Marktontwikkeling</v>
          </cell>
        </row>
        <row r="31">
          <cell r="A31">
            <v>200000</v>
          </cell>
          <cell r="B31" t="str">
            <v>Tot 31-12-2007 Transport en Infra</v>
          </cell>
        </row>
        <row r="32">
          <cell r="A32">
            <v>200001</v>
          </cell>
          <cell r="B32" t="str">
            <v>Financiën</v>
          </cell>
        </row>
        <row r="33">
          <cell r="A33">
            <v>210000</v>
          </cell>
          <cell r="B33" t="str">
            <v>Ownership, Business planning en Regulering</v>
          </cell>
        </row>
        <row r="34">
          <cell r="A34">
            <v>220000</v>
          </cell>
          <cell r="B34" t="str">
            <v>Inkoop</v>
          </cell>
        </row>
        <row r="35">
          <cell r="A35">
            <v>230000</v>
          </cell>
          <cell r="B35" t="str">
            <v>Treasury</v>
          </cell>
        </row>
        <row r="36">
          <cell r="A36">
            <v>231000</v>
          </cell>
          <cell r="B36" t="str">
            <v>Tot 31-12-2007 Ondersteuning Regio West</v>
          </cell>
        </row>
        <row r="37">
          <cell r="A37">
            <v>232000</v>
          </cell>
          <cell r="B37" t="str">
            <v>Tot 31-12-2007 Uitvoering Regio West</v>
          </cell>
        </row>
        <row r="38">
          <cell r="A38">
            <v>240000</v>
          </cell>
          <cell r="B38" t="str">
            <v>Control en Reporting</v>
          </cell>
        </row>
        <row r="39">
          <cell r="A39">
            <v>250000</v>
          </cell>
          <cell r="B39" t="str">
            <v>Financieel Service Centrum</v>
          </cell>
        </row>
        <row r="40">
          <cell r="A40">
            <v>260000</v>
          </cell>
          <cell r="B40" t="str">
            <v>Informatiemanagement Corporate</v>
          </cell>
        </row>
        <row r="41">
          <cell r="A41">
            <v>270000</v>
          </cell>
          <cell r="B41" t="str">
            <v>Risico- en Verzekeringsmanagement</v>
          </cell>
        </row>
        <row r="42">
          <cell r="A42">
            <v>280000</v>
          </cell>
          <cell r="B42" t="str">
            <v>Audit</v>
          </cell>
        </row>
        <row r="43">
          <cell r="A43">
            <v>290000</v>
          </cell>
          <cell r="B43" t="str">
            <v>Fiscale Zaken</v>
          </cell>
        </row>
        <row r="44">
          <cell r="A44">
            <v>300000</v>
          </cell>
          <cell r="B44" t="str">
            <v>Beveiliging en automatisering</v>
          </cell>
        </row>
        <row r="45">
          <cell r="A45">
            <v>320000</v>
          </cell>
          <cell r="B45" t="str">
            <v>Informatie en Automatisering</v>
          </cell>
        </row>
        <row r="46">
          <cell r="A46">
            <v>320100</v>
          </cell>
          <cell r="B46" t="str">
            <v>Tot 30-11-2008 Cluster beleid &amp; projecten</v>
          </cell>
        </row>
        <row r="47">
          <cell r="A47">
            <v>321000</v>
          </cell>
          <cell r="B47" t="str">
            <v>IT beheer</v>
          </cell>
        </row>
        <row r="48">
          <cell r="A48">
            <v>322000</v>
          </cell>
          <cell r="B48" t="str">
            <v>Informatievoorziening SB</v>
          </cell>
        </row>
        <row r="49">
          <cell r="A49">
            <v>323000</v>
          </cell>
          <cell r="B49" t="str">
            <v>Informatievoorziening TI, Staven en AM</v>
          </cell>
        </row>
        <row r="50">
          <cell r="A50">
            <v>400000</v>
          </cell>
          <cell r="B50" t="str">
            <v>Systeem en Besturing</v>
          </cell>
        </row>
        <row r="51">
          <cell r="A51">
            <v>410000</v>
          </cell>
          <cell r="B51" t="str">
            <v>Monitoring en Ontwikkeling</v>
          </cell>
        </row>
        <row r="52">
          <cell r="A52">
            <v>420000</v>
          </cell>
          <cell r="B52" t="str">
            <v>Tot 31-12-2008 Operationele Besturing</v>
          </cell>
        </row>
        <row r="53">
          <cell r="A53">
            <v>421000</v>
          </cell>
          <cell r="B53" t="str">
            <v>Tot 31-12-2008 Transportvoorziening</v>
          </cell>
        </row>
        <row r="54">
          <cell r="A54">
            <v>422000</v>
          </cell>
          <cell r="B54" t="str">
            <v>Tot 31-12-2008 Systeemvoorziening</v>
          </cell>
        </row>
        <row r="55">
          <cell r="A55">
            <v>423000</v>
          </cell>
          <cell r="B55" t="str">
            <v>Tot 31-12-2008 Procesondersteuning</v>
          </cell>
        </row>
        <row r="56">
          <cell r="A56">
            <v>430000</v>
          </cell>
          <cell r="B56" t="str">
            <v>Tot 31-12-2007 Informatie en Automatisering</v>
          </cell>
        </row>
        <row r="57">
          <cell r="A57">
            <v>431000</v>
          </cell>
          <cell r="B57" t="str">
            <v>Tot 31-12-2007 IT beheer</v>
          </cell>
        </row>
        <row r="58">
          <cell r="A58">
            <v>432000</v>
          </cell>
          <cell r="B58" t="str">
            <v>Tot 31-12-2007 Informatievoorziening</v>
          </cell>
        </row>
        <row r="59">
          <cell r="A59">
            <v>440000</v>
          </cell>
          <cell r="B59" t="str">
            <v>Tot 31-12-2008 Service Centrum</v>
          </cell>
        </row>
        <row r="60">
          <cell r="A60">
            <v>450000</v>
          </cell>
          <cell r="B60" t="str">
            <v>Procesondersteuning</v>
          </cell>
        </row>
        <row r="61">
          <cell r="A61">
            <v>460000</v>
          </cell>
          <cell r="B61" t="str">
            <v>Systeemvoorziening</v>
          </cell>
        </row>
        <row r="62">
          <cell r="A62">
            <v>470000</v>
          </cell>
          <cell r="B62" t="str">
            <v>Transportvoorziening</v>
          </cell>
        </row>
        <row r="63">
          <cell r="A63">
            <v>500000</v>
          </cell>
          <cell r="B63" t="str">
            <v>Asset Management</v>
          </cell>
        </row>
        <row r="64">
          <cell r="A64">
            <v>510000</v>
          </cell>
          <cell r="B64" t="str">
            <v>Risico- en Portfoliomanagement</v>
          </cell>
        </row>
        <row r="65">
          <cell r="A65">
            <v>520000</v>
          </cell>
          <cell r="B65" t="str">
            <v>Netstrategie</v>
          </cell>
        </row>
        <row r="66">
          <cell r="A66">
            <v>521000</v>
          </cell>
          <cell r="B66" t="str">
            <v>Netontwikkeling</v>
          </cell>
        </row>
        <row r="67">
          <cell r="A67">
            <v>522000</v>
          </cell>
          <cell r="B67" t="str">
            <v>Beheer en onderhoud</v>
          </cell>
        </row>
        <row r="68">
          <cell r="A68">
            <v>523000</v>
          </cell>
          <cell r="B68" t="str">
            <v>Ruimtelijke Ordening en Milieu</v>
          </cell>
        </row>
        <row r="69">
          <cell r="A69">
            <v>530000</v>
          </cell>
          <cell r="B69" t="str">
            <v>Programmamanagement</v>
          </cell>
        </row>
        <row r="70">
          <cell r="A70">
            <v>531000</v>
          </cell>
          <cell r="B70" t="str">
            <v>Vervallen 31-12-2007 SLA Management</v>
          </cell>
        </row>
        <row r="71">
          <cell r="A71">
            <v>532000</v>
          </cell>
          <cell r="B71" t="str">
            <v>Vervallen 31-12-2007 Programma- en projectontwikkeling</v>
          </cell>
        </row>
        <row r="72">
          <cell r="A72">
            <v>540000</v>
          </cell>
          <cell r="B72" t="str">
            <v>Asset Informatie Management</v>
          </cell>
        </row>
        <row r="73">
          <cell r="A73">
            <v>600000</v>
          </cell>
          <cell r="B73" t="str">
            <v>Transport en Infra</v>
          </cell>
        </row>
        <row r="74">
          <cell r="A74">
            <v>601000</v>
          </cell>
          <cell r="B74" t="str">
            <v>TI Control</v>
          </cell>
        </row>
        <row r="75">
          <cell r="A75">
            <v>602000</v>
          </cell>
          <cell r="B75" t="str">
            <v>Informatiemanagement</v>
          </cell>
        </row>
        <row r="76">
          <cell r="A76">
            <v>610000</v>
          </cell>
          <cell r="B76" t="str">
            <v>Operations</v>
          </cell>
        </row>
        <row r="77">
          <cell r="A77">
            <v>611000</v>
          </cell>
          <cell r="B77" t="str">
            <v>Telecom</v>
          </cell>
        </row>
        <row r="78">
          <cell r="A78">
            <v>620000</v>
          </cell>
          <cell r="B78" t="str">
            <v>Planologie en Grondzaken</v>
          </cell>
        </row>
        <row r="79">
          <cell r="A79">
            <v>621000</v>
          </cell>
          <cell r="B79" t="str">
            <v>Planologie</v>
          </cell>
        </row>
        <row r="80">
          <cell r="A80">
            <v>622000</v>
          </cell>
          <cell r="B80" t="str">
            <v>Grondzaken</v>
          </cell>
        </row>
        <row r="81">
          <cell r="A81">
            <v>630000</v>
          </cell>
          <cell r="B81" t="str">
            <v>Technologie</v>
          </cell>
        </row>
        <row r="82">
          <cell r="A82">
            <v>631000</v>
          </cell>
          <cell r="B82" t="str">
            <v>Technologie en Consultancy</v>
          </cell>
        </row>
        <row r="83">
          <cell r="A83">
            <v>632000</v>
          </cell>
          <cell r="B83" t="str">
            <v>Engineering</v>
          </cell>
        </row>
        <row r="84">
          <cell r="A84">
            <v>633000</v>
          </cell>
          <cell r="B84" t="str">
            <v>Technisch Documentatie Service Centrum</v>
          </cell>
        </row>
        <row r="85">
          <cell r="A85">
            <v>640000</v>
          </cell>
          <cell r="B85" t="str">
            <v>Regiomanagement</v>
          </cell>
        </row>
        <row r="86">
          <cell r="A86">
            <v>641000</v>
          </cell>
          <cell r="B86" t="str">
            <v>Regio West</v>
          </cell>
        </row>
        <row r="87">
          <cell r="A87">
            <v>641100</v>
          </cell>
          <cell r="B87" t="str">
            <v>Ondersteuning (West)</v>
          </cell>
        </row>
        <row r="88">
          <cell r="A88">
            <v>641200</v>
          </cell>
          <cell r="B88" t="str">
            <v>Uitvoering (West)</v>
          </cell>
        </row>
        <row r="89">
          <cell r="A89">
            <v>642000</v>
          </cell>
          <cell r="B89" t="str">
            <v>Regio Oost</v>
          </cell>
        </row>
        <row r="90">
          <cell r="A90">
            <v>642100</v>
          </cell>
          <cell r="B90" t="str">
            <v>Ondersteuning (Oost)</v>
          </cell>
        </row>
        <row r="91">
          <cell r="A91">
            <v>642200</v>
          </cell>
          <cell r="B91" t="str">
            <v>Uitvoering (Oost)</v>
          </cell>
        </row>
        <row r="92">
          <cell r="A92">
            <v>643000</v>
          </cell>
          <cell r="B92" t="str">
            <v>Regio Noord</v>
          </cell>
        </row>
        <row r="93">
          <cell r="A93">
            <v>643100</v>
          </cell>
          <cell r="B93" t="str">
            <v>Ondersteuning (Noord)</v>
          </cell>
        </row>
        <row r="94">
          <cell r="A94">
            <v>643200</v>
          </cell>
          <cell r="B94" t="str">
            <v>Verbindingen (Noord)</v>
          </cell>
        </row>
        <row r="95">
          <cell r="A95">
            <v>643300</v>
          </cell>
          <cell r="B95" t="str">
            <v>Ingenieursbureau (Noord)</v>
          </cell>
        </row>
        <row r="96">
          <cell r="A96">
            <v>643400</v>
          </cell>
          <cell r="B96" t="str">
            <v>Stations (Noord)</v>
          </cell>
        </row>
        <row r="97">
          <cell r="A97">
            <v>644000</v>
          </cell>
          <cell r="B97" t="str">
            <v>Regio Zuid</v>
          </cell>
        </row>
        <row r="98">
          <cell r="A98">
            <v>644100</v>
          </cell>
          <cell r="B98" t="str">
            <v>Ondersteuning (Zuid)</v>
          </cell>
        </row>
        <row r="99">
          <cell r="A99">
            <v>644200</v>
          </cell>
          <cell r="B99" t="str">
            <v>Verbindingen (Zuid)</v>
          </cell>
        </row>
        <row r="100">
          <cell r="A100">
            <v>644300</v>
          </cell>
          <cell r="B100" t="str">
            <v>Ingenieursbureau (Zuid)</v>
          </cell>
        </row>
        <row r="101">
          <cell r="A101">
            <v>644400</v>
          </cell>
          <cell r="B101" t="str">
            <v>Stations (Zuid)</v>
          </cell>
        </row>
        <row r="102">
          <cell r="A102">
            <v>650000</v>
          </cell>
          <cell r="B102" t="str">
            <v>Kwaliteit, Arbo &amp; Milieu</v>
          </cell>
        </row>
        <row r="103">
          <cell r="A103">
            <v>700000</v>
          </cell>
          <cell r="B103" t="str">
            <v>Corporate Development</v>
          </cell>
        </row>
        <row r="104">
          <cell r="A104">
            <v>710000</v>
          </cell>
          <cell r="B104" t="str">
            <v>Communicatie</v>
          </cell>
        </row>
        <row r="105">
          <cell r="A105">
            <v>720000</v>
          </cell>
          <cell r="B105" t="str">
            <v>Juridische Zaken</v>
          </cell>
        </row>
        <row r="106">
          <cell r="A106">
            <v>900000</v>
          </cell>
          <cell r="B106" t="str">
            <v>NorNed</v>
          </cell>
        </row>
        <row r="107">
          <cell r="A107">
            <v>900001</v>
          </cell>
          <cell r="B107" t="str">
            <v>BritNed</v>
          </cell>
        </row>
        <row r="108">
          <cell r="A108">
            <v>900002</v>
          </cell>
          <cell r="B108" t="str">
            <v>Randstad 380</v>
          </cell>
        </row>
        <row r="109">
          <cell r="A109">
            <v>900003</v>
          </cell>
          <cell r="B109" t="str">
            <v>Tot 31-12-2008 Exploitatie netten RNB's</v>
          </cell>
        </row>
      </sheetData>
      <sheetData sheetId="6">
        <row r="3">
          <cell r="D3">
            <v>2170</v>
          </cell>
          <cell r="E3" t="str">
            <v>TI</v>
          </cell>
        </row>
        <row r="4">
          <cell r="D4">
            <v>100000</v>
          </cell>
          <cell r="E4" t="str">
            <v>RvB</v>
          </cell>
        </row>
        <row r="5">
          <cell r="D5">
            <v>101000</v>
          </cell>
          <cell r="E5" t="str">
            <v>RvB</v>
          </cell>
        </row>
        <row r="6">
          <cell r="D6">
            <v>111000</v>
          </cell>
          <cell r="E6" t="str">
            <v>EnerQ</v>
          </cell>
        </row>
        <row r="7">
          <cell r="D7">
            <v>112000</v>
          </cell>
          <cell r="E7" t="str">
            <v>CertiQ</v>
          </cell>
        </row>
        <row r="8">
          <cell r="D8">
            <v>150000</v>
          </cell>
          <cell r="E8" t="str">
            <v>PO</v>
          </cell>
        </row>
        <row r="9">
          <cell r="D9">
            <v>151000</v>
          </cell>
          <cell r="E9" t="str">
            <v>PO FAZ</v>
          </cell>
        </row>
        <row r="10">
          <cell r="D10">
            <v>152000</v>
          </cell>
          <cell r="E10" t="str">
            <v>PO</v>
          </cell>
        </row>
        <row r="11">
          <cell r="D11">
            <v>153000</v>
          </cell>
          <cell r="E11" t="str">
            <v>PO</v>
          </cell>
        </row>
        <row r="12">
          <cell r="D12">
            <v>160000</v>
          </cell>
          <cell r="E12" t="str">
            <v>KMO</v>
          </cell>
        </row>
        <row r="13">
          <cell r="D13">
            <v>200000</v>
          </cell>
          <cell r="E13" t="str">
            <v>TI</v>
          </cell>
        </row>
        <row r="14">
          <cell r="D14">
            <v>200001</v>
          </cell>
          <cell r="E14" t="str">
            <v>FIN</v>
          </cell>
        </row>
        <row r="15">
          <cell r="D15">
            <v>210000</v>
          </cell>
          <cell r="E15" t="str">
            <v>OBR</v>
          </cell>
        </row>
        <row r="16">
          <cell r="D16">
            <v>220000</v>
          </cell>
          <cell r="E16" t="str">
            <v>Inkoop</v>
          </cell>
        </row>
        <row r="17">
          <cell r="D17">
            <v>240000</v>
          </cell>
          <cell r="E17" t="str">
            <v>FIN</v>
          </cell>
        </row>
        <row r="18">
          <cell r="D18">
            <v>250000</v>
          </cell>
          <cell r="E18" t="str">
            <v>FIN</v>
          </cell>
        </row>
        <row r="19">
          <cell r="D19">
            <v>260000</v>
          </cell>
          <cell r="E19" t="str">
            <v>IMC</v>
          </cell>
        </row>
        <row r="20">
          <cell r="D20">
            <v>320000</v>
          </cell>
          <cell r="E20" t="str">
            <v>IA</v>
          </cell>
        </row>
        <row r="21">
          <cell r="D21">
            <v>321000</v>
          </cell>
          <cell r="E21" t="str">
            <v>IA</v>
          </cell>
        </row>
        <row r="22">
          <cell r="D22">
            <v>322000</v>
          </cell>
          <cell r="E22" t="str">
            <v>IA</v>
          </cell>
        </row>
        <row r="23">
          <cell r="D23">
            <v>323000</v>
          </cell>
          <cell r="E23" t="str">
            <v>IA</v>
          </cell>
        </row>
        <row r="24">
          <cell r="D24">
            <v>400000</v>
          </cell>
          <cell r="E24" t="str">
            <v>SB</v>
          </cell>
        </row>
        <row r="25">
          <cell r="D25">
            <v>410000</v>
          </cell>
          <cell r="E25" t="str">
            <v>SB</v>
          </cell>
        </row>
        <row r="26">
          <cell r="D26">
            <v>420000</v>
          </cell>
          <cell r="E26" t="str">
            <v>SB</v>
          </cell>
        </row>
        <row r="27">
          <cell r="D27">
            <v>421000</v>
          </cell>
          <cell r="E27" t="str">
            <v>SB</v>
          </cell>
        </row>
        <row r="28">
          <cell r="D28">
            <v>422000</v>
          </cell>
          <cell r="E28" t="str">
            <v>SB</v>
          </cell>
        </row>
        <row r="29">
          <cell r="D29">
            <v>423000</v>
          </cell>
          <cell r="E29" t="str">
            <v>SB</v>
          </cell>
        </row>
        <row r="30">
          <cell r="D30">
            <v>440000</v>
          </cell>
          <cell r="E30" t="str">
            <v>SB</v>
          </cell>
        </row>
        <row r="31">
          <cell r="D31">
            <v>500000</v>
          </cell>
          <cell r="E31" t="str">
            <v>AM</v>
          </cell>
        </row>
        <row r="32">
          <cell r="D32">
            <v>510000</v>
          </cell>
          <cell r="E32" t="str">
            <v>AM</v>
          </cell>
        </row>
        <row r="33">
          <cell r="D33">
            <v>520000</v>
          </cell>
          <cell r="E33" t="str">
            <v>AM</v>
          </cell>
        </row>
        <row r="34">
          <cell r="D34">
            <v>522000</v>
          </cell>
          <cell r="E34" t="str">
            <v>AM</v>
          </cell>
        </row>
        <row r="35">
          <cell r="D35">
            <v>523000</v>
          </cell>
          <cell r="E35" t="str">
            <v>AM</v>
          </cell>
        </row>
        <row r="36">
          <cell r="D36">
            <v>530000</v>
          </cell>
          <cell r="E36" t="str">
            <v>AM</v>
          </cell>
        </row>
        <row r="37">
          <cell r="D37">
            <v>540000</v>
          </cell>
          <cell r="E37" t="str">
            <v>AM</v>
          </cell>
        </row>
        <row r="38">
          <cell r="D38">
            <v>600000</v>
          </cell>
          <cell r="E38" t="str">
            <v>TI</v>
          </cell>
        </row>
        <row r="39">
          <cell r="D39">
            <v>601000</v>
          </cell>
          <cell r="E39" t="str">
            <v>TI</v>
          </cell>
        </row>
        <row r="40">
          <cell r="D40">
            <v>602000</v>
          </cell>
          <cell r="E40" t="str">
            <v>TI</v>
          </cell>
        </row>
        <row r="41">
          <cell r="D41">
            <v>610000</v>
          </cell>
          <cell r="E41" t="str">
            <v>TI</v>
          </cell>
        </row>
        <row r="42">
          <cell r="D42">
            <v>611000</v>
          </cell>
          <cell r="E42" t="str">
            <v>TI</v>
          </cell>
        </row>
        <row r="43">
          <cell r="D43">
            <v>620000</v>
          </cell>
          <cell r="E43" t="str">
            <v>TI</v>
          </cell>
        </row>
        <row r="44">
          <cell r="D44">
            <v>621000</v>
          </cell>
          <cell r="E44" t="str">
            <v>TI</v>
          </cell>
        </row>
        <row r="45">
          <cell r="D45">
            <v>622000</v>
          </cell>
          <cell r="E45" t="str">
            <v>TI</v>
          </cell>
        </row>
        <row r="46">
          <cell r="D46">
            <v>630000</v>
          </cell>
          <cell r="E46" t="str">
            <v>TI</v>
          </cell>
        </row>
        <row r="47">
          <cell r="D47">
            <v>632000</v>
          </cell>
          <cell r="E47" t="str">
            <v>TI</v>
          </cell>
        </row>
        <row r="48">
          <cell r="D48">
            <v>633000</v>
          </cell>
          <cell r="E48" t="str">
            <v>TI</v>
          </cell>
        </row>
        <row r="49">
          <cell r="D49">
            <v>640000</v>
          </cell>
          <cell r="E49" t="str">
            <v>TI</v>
          </cell>
        </row>
        <row r="50">
          <cell r="D50">
            <v>641000</v>
          </cell>
          <cell r="E50" t="str">
            <v>TI</v>
          </cell>
        </row>
        <row r="51">
          <cell r="D51">
            <v>641100</v>
          </cell>
          <cell r="E51" t="str">
            <v>TI</v>
          </cell>
        </row>
        <row r="52">
          <cell r="D52">
            <v>641200</v>
          </cell>
          <cell r="E52" t="str">
            <v>TI</v>
          </cell>
        </row>
        <row r="53">
          <cell r="D53">
            <v>642000</v>
          </cell>
          <cell r="E53" t="str">
            <v>TI</v>
          </cell>
        </row>
        <row r="54">
          <cell r="D54">
            <v>642100</v>
          </cell>
          <cell r="E54" t="str">
            <v>TI</v>
          </cell>
        </row>
        <row r="55">
          <cell r="D55">
            <v>642200</v>
          </cell>
          <cell r="E55" t="str">
            <v>TI</v>
          </cell>
        </row>
        <row r="56">
          <cell r="D56">
            <v>643000</v>
          </cell>
          <cell r="E56" t="str">
            <v>TI</v>
          </cell>
        </row>
        <row r="57">
          <cell r="D57">
            <v>643100</v>
          </cell>
          <cell r="E57" t="str">
            <v>TI</v>
          </cell>
        </row>
        <row r="58">
          <cell r="D58">
            <v>643200</v>
          </cell>
          <cell r="E58" t="str">
            <v>TI</v>
          </cell>
        </row>
        <row r="59">
          <cell r="D59">
            <v>643300</v>
          </cell>
          <cell r="E59" t="str">
            <v>TI</v>
          </cell>
        </row>
        <row r="60">
          <cell r="D60">
            <v>643400</v>
          </cell>
          <cell r="E60" t="str">
            <v>TI</v>
          </cell>
        </row>
        <row r="61">
          <cell r="D61">
            <v>644000</v>
          </cell>
          <cell r="E61" t="str">
            <v>TI</v>
          </cell>
        </row>
        <row r="62">
          <cell r="D62">
            <v>644100</v>
          </cell>
          <cell r="E62" t="str">
            <v>TI</v>
          </cell>
        </row>
        <row r="63">
          <cell r="D63">
            <v>644200</v>
          </cell>
          <cell r="E63" t="str">
            <v>TI</v>
          </cell>
        </row>
        <row r="64">
          <cell r="D64">
            <v>644300</v>
          </cell>
          <cell r="E64" t="str">
            <v>TI</v>
          </cell>
        </row>
        <row r="65">
          <cell r="D65">
            <v>644400</v>
          </cell>
          <cell r="E65" t="str">
            <v>TI</v>
          </cell>
        </row>
        <row r="66">
          <cell r="D66">
            <v>650000</v>
          </cell>
          <cell r="E66" t="str">
            <v>TI</v>
          </cell>
        </row>
        <row r="67">
          <cell r="D67">
            <v>700000</v>
          </cell>
          <cell r="E67" t="str">
            <v>CDV</v>
          </cell>
        </row>
        <row r="68">
          <cell r="D68">
            <v>710000</v>
          </cell>
          <cell r="E68" t="str">
            <v>CDV</v>
          </cell>
        </row>
        <row r="69">
          <cell r="D69">
            <v>720000</v>
          </cell>
          <cell r="E69" t="str">
            <v>CDV</v>
          </cell>
        </row>
        <row r="70">
          <cell r="D70">
            <v>900002</v>
          </cell>
          <cell r="E70" t="str">
            <v>Randstad 380</v>
          </cell>
        </row>
      </sheetData>
      <sheetData sheetId="7" refreshError="1"/>
      <sheetData sheetId="8">
        <row r="2">
          <cell r="A2">
            <v>132207</v>
          </cell>
        </row>
        <row r="3">
          <cell r="A3">
            <v>132467</v>
          </cell>
        </row>
        <row r="4">
          <cell r="A4">
            <v>132114</v>
          </cell>
        </row>
        <row r="5">
          <cell r="A5">
            <v>132137</v>
          </cell>
        </row>
        <row r="6">
          <cell r="A6">
            <v>132061</v>
          </cell>
        </row>
        <row r="7">
          <cell r="A7">
            <v>132062</v>
          </cell>
        </row>
        <row r="8">
          <cell r="A8">
            <v>132288</v>
          </cell>
        </row>
        <row r="9">
          <cell r="A9">
            <v>132253</v>
          </cell>
        </row>
        <row r="10">
          <cell r="A10">
            <v>132788</v>
          </cell>
        </row>
        <row r="11">
          <cell r="A11">
            <v>132452</v>
          </cell>
        </row>
        <row r="12">
          <cell r="A12">
            <v>132397</v>
          </cell>
        </row>
        <row r="13">
          <cell r="A13">
            <v>132499</v>
          </cell>
        </row>
        <row r="14">
          <cell r="A14">
            <v>132085</v>
          </cell>
        </row>
        <row r="15">
          <cell r="A15">
            <v>134944</v>
          </cell>
        </row>
        <row r="16">
          <cell r="A16">
            <v>132286</v>
          </cell>
        </row>
        <row r="17">
          <cell r="A17">
            <v>132029</v>
          </cell>
        </row>
        <row r="18">
          <cell r="A18">
            <v>132339</v>
          </cell>
        </row>
        <row r="19">
          <cell r="A19">
            <v>132867</v>
          </cell>
        </row>
        <row r="20">
          <cell r="A20">
            <v>132280</v>
          </cell>
        </row>
        <row r="21">
          <cell r="A21">
            <v>132351</v>
          </cell>
        </row>
        <row r="22">
          <cell r="A22">
            <v>132270</v>
          </cell>
        </row>
        <row r="23">
          <cell r="A23">
            <v>132857</v>
          </cell>
        </row>
        <row r="24">
          <cell r="A24">
            <v>132549</v>
          </cell>
        </row>
        <row r="25">
          <cell r="A25">
            <v>132381</v>
          </cell>
        </row>
        <row r="26">
          <cell r="A26">
            <v>132059</v>
          </cell>
        </row>
        <row r="27">
          <cell r="A27">
            <v>132225</v>
          </cell>
        </row>
        <row r="28">
          <cell r="A28">
            <v>132068</v>
          </cell>
        </row>
        <row r="29">
          <cell r="A29">
            <v>132067</v>
          </cell>
        </row>
        <row r="30">
          <cell r="A30">
            <v>132044</v>
          </cell>
        </row>
        <row r="31">
          <cell r="A31">
            <v>132222</v>
          </cell>
        </row>
        <row r="32">
          <cell r="A32">
            <v>132629</v>
          </cell>
        </row>
        <row r="33">
          <cell r="A33">
            <v>132465</v>
          </cell>
        </row>
        <row r="34">
          <cell r="A34">
            <v>132811</v>
          </cell>
        </row>
        <row r="35">
          <cell r="A35">
            <v>132679</v>
          </cell>
        </row>
        <row r="36">
          <cell r="A36">
            <v>132466</v>
          </cell>
        </row>
        <row r="37">
          <cell r="A37">
            <v>132962</v>
          </cell>
        </row>
        <row r="38">
          <cell r="A38">
            <v>132937</v>
          </cell>
        </row>
        <row r="39">
          <cell r="A39">
            <v>132819</v>
          </cell>
        </row>
        <row r="40">
          <cell r="A40">
            <v>133141</v>
          </cell>
        </row>
        <row r="41">
          <cell r="A41">
            <v>132354</v>
          </cell>
        </row>
        <row r="42">
          <cell r="A42">
            <v>132890</v>
          </cell>
        </row>
        <row r="43">
          <cell r="A43">
            <v>132891</v>
          </cell>
        </row>
        <row r="44">
          <cell r="A44">
            <v>132893</v>
          </cell>
        </row>
        <row r="45">
          <cell r="A45">
            <v>132896</v>
          </cell>
        </row>
        <row r="46">
          <cell r="A46">
            <v>132790</v>
          </cell>
        </row>
        <row r="47">
          <cell r="A47">
            <v>132810</v>
          </cell>
        </row>
        <row r="48">
          <cell r="A48">
            <v>132804</v>
          </cell>
        </row>
        <row r="49">
          <cell r="A49">
            <v>132840</v>
          </cell>
        </row>
        <row r="50">
          <cell r="A50">
            <v>132976</v>
          </cell>
        </row>
        <row r="51">
          <cell r="A51">
            <v>133176</v>
          </cell>
        </row>
        <row r="52">
          <cell r="A52">
            <v>133177</v>
          </cell>
        </row>
        <row r="53">
          <cell r="A53">
            <v>133117</v>
          </cell>
        </row>
        <row r="54">
          <cell r="A54">
            <v>132650</v>
          </cell>
        </row>
        <row r="55">
          <cell r="A55">
            <v>132974</v>
          </cell>
        </row>
        <row r="56">
          <cell r="A56">
            <v>132966</v>
          </cell>
        </row>
        <row r="57">
          <cell r="A57">
            <v>132686</v>
          </cell>
        </row>
        <row r="58">
          <cell r="A58">
            <v>132118</v>
          </cell>
        </row>
        <row r="59">
          <cell r="A59">
            <v>132971</v>
          </cell>
        </row>
        <row r="60">
          <cell r="A60">
            <v>132865</v>
          </cell>
        </row>
        <row r="61">
          <cell r="A61">
            <v>133072</v>
          </cell>
        </row>
        <row r="62">
          <cell r="A62">
            <v>132873</v>
          </cell>
        </row>
        <row r="63">
          <cell r="A63">
            <v>132972</v>
          </cell>
        </row>
        <row r="64">
          <cell r="A64">
            <v>132929</v>
          </cell>
        </row>
        <row r="65">
          <cell r="A65">
            <v>132789</v>
          </cell>
        </row>
        <row r="66">
          <cell r="A66">
            <v>132758</v>
          </cell>
        </row>
        <row r="67">
          <cell r="A67">
            <v>132833</v>
          </cell>
        </row>
        <row r="68">
          <cell r="A68">
            <v>133197</v>
          </cell>
        </row>
        <row r="69">
          <cell r="A69">
            <v>133279</v>
          </cell>
        </row>
        <row r="70">
          <cell r="A70">
            <v>132605</v>
          </cell>
        </row>
        <row r="71">
          <cell r="A71">
            <v>132698</v>
          </cell>
        </row>
        <row r="72">
          <cell r="A72">
            <v>133218</v>
          </cell>
        </row>
        <row r="73">
          <cell r="A73">
            <v>132965</v>
          </cell>
        </row>
        <row r="74">
          <cell r="A74">
            <v>133107</v>
          </cell>
        </row>
        <row r="75">
          <cell r="A75">
            <v>133091</v>
          </cell>
        </row>
        <row r="76">
          <cell r="A76">
            <v>133149</v>
          </cell>
        </row>
        <row r="77">
          <cell r="A77">
            <v>133258</v>
          </cell>
        </row>
        <row r="78">
          <cell r="A78">
            <v>133259</v>
          </cell>
        </row>
        <row r="79">
          <cell r="A79">
            <v>133260</v>
          </cell>
        </row>
        <row r="80">
          <cell r="A80">
            <v>132991</v>
          </cell>
        </row>
        <row r="81">
          <cell r="A81">
            <v>133030</v>
          </cell>
        </row>
        <row r="82">
          <cell r="A82">
            <v>132760</v>
          </cell>
        </row>
        <row r="83">
          <cell r="A83">
            <v>132060</v>
          </cell>
        </row>
        <row r="84">
          <cell r="A84">
            <v>133029</v>
          </cell>
        </row>
        <row r="85">
          <cell r="A85">
            <v>133270</v>
          </cell>
        </row>
        <row r="86">
          <cell r="A86">
            <v>133363</v>
          </cell>
        </row>
        <row r="87">
          <cell r="A87">
            <v>134841</v>
          </cell>
        </row>
        <row r="88">
          <cell r="A88">
            <v>133470</v>
          </cell>
        </row>
        <row r="89">
          <cell r="A89">
            <v>132147</v>
          </cell>
        </row>
        <row r="90">
          <cell r="A90">
            <v>133122</v>
          </cell>
        </row>
        <row r="91">
          <cell r="A91">
            <v>133369</v>
          </cell>
        </row>
        <row r="92">
          <cell r="A92">
            <v>133462</v>
          </cell>
        </row>
        <row r="93">
          <cell r="A93">
            <v>133305</v>
          </cell>
        </row>
        <row r="94">
          <cell r="A94">
            <v>133398</v>
          </cell>
        </row>
        <row r="95">
          <cell r="A95">
            <v>133510</v>
          </cell>
        </row>
        <row r="96">
          <cell r="A96">
            <v>133511</v>
          </cell>
        </row>
        <row r="97">
          <cell r="A97">
            <v>133512</v>
          </cell>
        </row>
        <row r="98">
          <cell r="A98">
            <v>133187</v>
          </cell>
        </row>
        <row r="99">
          <cell r="A99">
            <v>132967</v>
          </cell>
        </row>
        <row r="100">
          <cell r="A100">
            <v>132973</v>
          </cell>
        </row>
        <row r="101">
          <cell r="A101">
            <v>133498</v>
          </cell>
        </row>
        <row r="102">
          <cell r="A102">
            <v>133513</v>
          </cell>
        </row>
        <row r="103">
          <cell r="A103">
            <v>133540</v>
          </cell>
        </row>
        <row r="104">
          <cell r="A104">
            <v>133424</v>
          </cell>
        </row>
        <row r="105">
          <cell r="A105">
            <v>133463</v>
          </cell>
        </row>
        <row r="106">
          <cell r="A106">
            <v>133105</v>
          </cell>
        </row>
        <row r="107">
          <cell r="A107">
            <v>133577</v>
          </cell>
        </row>
        <row r="108">
          <cell r="A108">
            <v>133326</v>
          </cell>
        </row>
        <row r="109">
          <cell r="A109">
            <v>133366</v>
          </cell>
        </row>
        <row r="110">
          <cell r="A110">
            <v>133368</v>
          </cell>
        </row>
        <row r="111">
          <cell r="A111">
            <v>133619</v>
          </cell>
        </row>
        <row r="112">
          <cell r="A112">
            <v>133618</v>
          </cell>
        </row>
        <row r="113">
          <cell r="A113">
            <v>133620</v>
          </cell>
        </row>
        <row r="114">
          <cell r="A114">
            <v>133544</v>
          </cell>
        </row>
        <row r="115">
          <cell r="A115">
            <v>133545</v>
          </cell>
        </row>
        <row r="116">
          <cell r="A116">
            <v>133361</v>
          </cell>
        </row>
        <row r="117">
          <cell r="A117">
            <v>133354</v>
          </cell>
        </row>
        <row r="118">
          <cell r="A118">
            <v>133262</v>
          </cell>
        </row>
        <row r="119">
          <cell r="A119">
            <v>133257</v>
          </cell>
        </row>
        <row r="120">
          <cell r="A120">
            <v>133299</v>
          </cell>
        </row>
        <row r="121">
          <cell r="A121">
            <v>133357</v>
          </cell>
        </row>
        <row r="122">
          <cell r="A122">
            <v>133630</v>
          </cell>
        </row>
        <row r="123">
          <cell r="A123">
            <v>133367</v>
          </cell>
        </row>
        <row r="124">
          <cell r="A124">
            <v>133493</v>
          </cell>
        </row>
        <row r="125">
          <cell r="A125">
            <v>133480</v>
          </cell>
        </row>
        <row r="126">
          <cell r="A126">
            <v>133441</v>
          </cell>
        </row>
        <row r="127">
          <cell r="A127">
            <v>133449</v>
          </cell>
        </row>
        <row r="128">
          <cell r="A128">
            <v>133220</v>
          </cell>
        </row>
        <row r="129">
          <cell r="A129">
            <v>133219</v>
          </cell>
        </row>
        <row r="130">
          <cell r="A130">
            <v>133479</v>
          </cell>
        </row>
        <row r="131">
          <cell r="A131">
            <v>133465</v>
          </cell>
        </row>
        <row r="132">
          <cell r="A132">
            <v>133727</v>
          </cell>
        </row>
        <row r="133">
          <cell r="A133">
            <v>133576</v>
          </cell>
        </row>
        <row r="134">
          <cell r="A134">
            <v>133537</v>
          </cell>
        </row>
        <row r="135">
          <cell r="A135">
            <v>132742</v>
          </cell>
        </row>
        <row r="136">
          <cell r="A136">
            <v>133475</v>
          </cell>
        </row>
        <row r="137">
          <cell r="A137">
            <v>133572</v>
          </cell>
        </row>
        <row r="138">
          <cell r="A138">
            <v>133682</v>
          </cell>
        </row>
        <row r="139">
          <cell r="A139">
            <v>133792</v>
          </cell>
        </row>
        <row r="140">
          <cell r="A140">
            <v>133321</v>
          </cell>
        </row>
        <row r="141">
          <cell r="A141">
            <v>133708</v>
          </cell>
        </row>
        <row r="142">
          <cell r="A142">
            <v>133869</v>
          </cell>
        </row>
        <row r="143">
          <cell r="A143">
            <v>133695</v>
          </cell>
        </row>
        <row r="144">
          <cell r="A144">
            <v>133748</v>
          </cell>
        </row>
        <row r="145">
          <cell r="A145">
            <v>133580</v>
          </cell>
        </row>
        <row r="146">
          <cell r="A146">
            <v>133677</v>
          </cell>
        </row>
        <row r="147">
          <cell r="A147">
            <v>133963</v>
          </cell>
        </row>
        <row r="148">
          <cell r="A148">
            <v>133778</v>
          </cell>
        </row>
        <row r="149">
          <cell r="A149">
            <v>134160</v>
          </cell>
        </row>
        <row r="150">
          <cell r="A150">
            <v>133935</v>
          </cell>
        </row>
        <row r="151">
          <cell r="A151">
            <v>133937</v>
          </cell>
        </row>
        <row r="152">
          <cell r="A152">
            <v>133743</v>
          </cell>
        </row>
        <row r="153">
          <cell r="A153">
            <v>133781</v>
          </cell>
        </row>
        <row r="154">
          <cell r="A154">
            <v>133787</v>
          </cell>
        </row>
        <row r="155">
          <cell r="A155">
            <v>133788</v>
          </cell>
        </row>
        <row r="156">
          <cell r="A156">
            <v>133789</v>
          </cell>
        </row>
        <row r="157">
          <cell r="A157">
            <v>133868</v>
          </cell>
        </row>
        <row r="158">
          <cell r="A158">
            <v>133964</v>
          </cell>
        </row>
        <row r="159">
          <cell r="A159">
            <v>133805</v>
          </cell>
        </row>
        <row r="160">
          <cell r="A160">
            <v>133852</v>
          </cell>
        </row>
        <row r="161">
          <cell r="A161">
            <v>133621</v>
          </cell>
        </row>
        <row r="162">
          <cell r="A162">
            <v>133791</v>
          </cell>
        </row>
        <row r="163">
          <cell r="A163">
            <v>133442</v>
          </cell>
        </row>
        <row r="164">
          <cell r="A164">
            <v>133637</v>
          </cell>
        </row>
        <row r="165">
          <cell r="A165">
            <v>133514</v>
          </cell>
        </row>
        <row r="166">
          <cell r="A166">
            <v>133870</v>
          </cell>
        </row>
        <row r="167">
          <cell r="A167">
            <v>134174</v>
          </cell>
        </row>
        <row r="168">
          <cell r="A168">
            <v>133159</v>
          </cell>
        </row>
        <row r="169">
          <cell r="A169">
            <v>134247</v>
          </cell>
        </row>
        <row r="170">
          <cell r="A170">
            <v>134221</v>
          </cell>
        </row>
        <row r="171">
          <cell r="A171">
            <v>134148</v>
          </cell>
        </row>
        <row r="172">
          <cell r="A172">
            <v>134078</v>
          </cell>
        </row>
        <row r="173">
          <cell r="A173">
            <v>133996</v>
          </cell>
        </row>
        <row r="174">
          <cell r="A174">
            <v>133938</v>
          </cell>
        </row>
        <row r="175">
          <cell r="A175">
            <v>134375</v>
          </cell>
        </row>
        <row r="176">
          <cell r="A176">
            <v>134376</v>
          </cell>
        </row>
        <row r="177">
          <cell r="A177">
            <v>134402</v>
          </cell>
        </row>
        <row r="178">
          <cell r="A178">
            <v>134403</v>
          </cell>
        </row>
        <row r="179">
          <cell r="A179">
            <v>134425</v>
          </cell>
        </row>
        <row r="180">
          <cell r="A180">
            <v>134413</v>
          </cell>
        </row>
        <row r="181">
          <cell r="A181">
            <v>134395</v>
          </cell>
        </row>
        <row r="182">
          <cell r="A182">
            <v>133689</v>
          </cell>
        </row>
        <row r="183">
          <cell r="A183">
            <v>134012</v>
          </cell>
        </row>
        <row r="184">
          <cell r="A184">
            <v>133932</v>
          </cell>
        </row>
        <row r="185">
          <cell r="A185">
            <v>134184</v>
          </cell>
        </row>
        <row r="186">
          <cell r="A186">
            <v>134224</v>
          </cell>
        </row>
        <row r="187">
          <cell r="A187">
            <v>133782</v>
          </cell>
        </row>
        <row r="188">
          <cell r="A188">
            <v>133546</v>
          </cell>
        </row>
        <row r="189">
          <cell r="A189">
            <v>133864</v>
          </cell>
        </row>
        <row r="190">
          <cell r="A190">
            <v>134207</v>
          </cell>
        </row>
        <row r="191">
          <cell r="A191">
            <v>133351</v>
          </cell>
        </row>
        <row r="192">
          <cell r="A192">
            <v>134246</v>
          </cell>
        </row>
        <row r="193">
          <cell r="A193">
            <v>134366</v>
          </cell>
        </row>
        <row r="194">
          <cell r="A194">
            <v>134377</v>
          </cell>
        </row>
        <row r="195">
          <cell r="A195">
            <v>134359</v>
          </cell>
        </row>
        <row r="196">
          <cell r="A196">
            <v>134361</v>
          </cell>
        </row>
        <row r="197">
          <cell r="A197">
            <v>134298</v>
          </cell>
        </row>
        <row r="198">
          <cell r="A198">
            <v>134393</v>
          </cell>
        </row>
        <row r="199">
          <cell r="A199">
            <v>134497</v>
          </cell>
        </row>
        <row r="200">
          <cell r="A200">
            <v>139084</v>
          </cell>
        </row>
        <row r="201">
          <cell r="A201">
            <v>134596</v>
          </cell>
        </row>
        <row r="202">
          <cell r="A202">
            <v>134200</v>
          </cell>
        </row>
        <row r="203">
          <cell r="A203">
            <v>134208</v>
          </cell>
        </row>
        <row r="204">
          <cell r="A204">
            <v>139306</v>
          </cell>
        </row>
        <row r="205">
          <cell r="A205">
            <v>134613</v>
          </cell>
        </row>
        <row r="206">
          <cell r="A206">
            <v>134288</v>
          </cell>
        </row>
        <row r="207">
          <cell r="A207">
            <v>134614</v>
          </cell>
        </row>
        <row r="208">
          <cell r="A208">
            <v>134615</v>
          </cell>
        </row>
        <row r="209">
          <cell r="A209">
            <v>134498</v>
          </cell>
        </row>
        <row r="210">
          <cell r="A210">
            <v>134499</v>
          </cell>
        </row>
        <row r="211">
          <cell r="A211">
            <v>134500</v>
          </cell>
        </row>
        <row r="212">
          <cell r="A212">
            <v>134501</v>
          </cell>
        </row>
        <row r="213">
          <cell r="A213">
            <v>134502</v>
          </cell>
        </row>
        <row r="214">
          <cell r="A214">
            <v>134426</v>
          </cell>
        </row>
        <row r="215">
          <cell r="A215">
            <v>134428</v>
          </cell>
        </row>
        <row r="216">
          <cell r="A216">
            <v>134540</v>
          </cell>
        </row>
        <row r="217">
          <cell r="A217">
            <v>134521</v>
          </cell>
        </row>
        <row r="218">
          <cell r="A218">
            <v>134609</v>
          </cell>
        </row>
        <row r="219">
          <cell r="A219">
            <v>134970</v>
          </cell>
        </row>
        <row r="220">
          <cell r="A220">
            <v>139072</v>
          </cell>
        </row>
        <row r="221">
          <cell r="A221">
            <v>139218</v>
          </cell>
        </row>
        <row r="222">
          <cell r="A222">
            <v>139323</v>
          </cell>
        </row>
        <row r="223">
          <cell r="A223">
            <v>134940</v>
          </cell>
        </row>
        <row r="224">
          <cell r="A224">
            <v>134942</v>
          </cell>
        </row>
        <row r="225">
          <cell r="A225">
            <v>134943</v>
          </cell>
        </row>
        <row r="226">
          <cell r="A226">
            <v>134952</v>
          </cell>
        </row>
        <row r="227">
          <cell r="A227">
            <v>134598</v>
          </cell>
        </row>
        <row r="228">
          <cell r="A228">
            <v>134964</v>
          </cell>
        </row>
        <row r="229">
          <cell r="A229">
            <v>134623</v>
          </cell>
        </row>
        <row r="230">
          <cell r="A230">
            <v>134853</v>
          </cell>
        </row>
        <row r="231">
          <cell r="A231">
            <v>135017</v>
          </cell>
        </row>
        <row r="232">
          <cell r="A232">
            <v>139234</v>
          </cell>
        </row>
        <row r="233">
          <cell r="A233">
            <v>139271</v>
          </cell>
        </row>
        <row r="234">
          <cell r="A234">
            <v>134965</v>
          </cell>
        </row>
        <row r="235">
          <cell r="A235">
            <v>135013</v>
          </cell>
        </row>
        <row r="236">
          <cell r="A236">
            <v>135018</v>
          </cell>
        </row>
        <row r="237">
          <cell r="A237">
            <v>134435</v>
          </cell>
        </row>
        <row r="238">
          <cell r="A238">
            <v>134479</v>
          </cell>
        </row>
        <row r="239">
          <cell r="A239">
            <v>134849</v>
          </cell>
        </row>
        <row r="240">
          <cell r="A240">
            <v>134843</v>
          </cell>
        </row>
        <row r="241">
          <cell r="A241">
            <v>133325</v>
          </cell>
        </row>
        <row r="242">
          <cell r="A242">
            <v>134218</v>
          </cell>
        </row>
        <row r="243">
          <cell r="A243">
            <v>133495</v>
          </cell>
        </row>
        <row r="244">
          <cell r="A244">
            <v>133569</v>
          </cell>
        </row>
        <row r="245">
          <cell r="A245">
            <v>133556</v>
          </cell>
        </row>
        <row r="246">
          <cell r="A246">
            <v>133712</v>
          </cell>
        </row>
        <row r="247">
          <cell r="A247">
            <v>133426</v>
          </cell>
        </row>
        <row r="248">
          <cell r="A248">
            <v>133425</v>
          </cell>
        </row>
        <row r="249">
          <cell r="A249">
            <v>132824</v>
          </cell>
        </row>
        <row r="250">
          <cell r="A250">
            <v>133066</v>
          </cell>
        </row>
        <row r="251">
          <cell r="A251">
            <v>132990</v>
          </cell>
        </row>
        <row r="252">
          <cell r="A252">
            <v>133070</v>
          </cell>
        </row>
        <row r="253">
          <cell r="A253">
            <v>132858</v>
          </cell>
        </row>
        <row r="254">
          <cell r="A254">
            <v>143359</v>
          </cell>
        </row>
        <row r="255">
          <cell r="A255">
            <v>132856</v>
          </cell>
        </row>
        <row r="256">
          <cell r="A256">
            <v>133032</v>
          </cell>
        </row>
        <row r="257">
          <cell r="A257">
            <v>139303</v>
          </cell>
        </row>
        <row r="258">
          <cell r="A258">
            <v>139658</v>
          </cell>
        </row>
        <row r="259">
          <cell r="A259">
            <v>139494</v>
          </cell>
        </row>
        <row r="260">
          <cell r="A260">
            <v>132680</v>
          </cell>
        </row>
        <row r="261">
          <cell r="A261">
            <v>133657</v>
          </cell>
        </row>
        <row r="262">
          <cell r="A262">
            <v>133822</v>
          </cell>
        </row>
        <row r="263">
          <cell r="A263">
            <v>134463</v>
          </cell>
        </row>
        <row r="264">
          <cell r="A264">
            <v>139269</v>
          </cell>
        </row>
        <row r="265">
          <cell r="A265">
            <v>139617</v>
          </cell>
        </row>
        <row r="266">
          <cell r="A266">
            <v>139633</v>
          </cell>
        </row>
        <row r="267">
          <cell r="A267">
            <v>139635</v>
          </cell>
        </row>
        <row r="268">
          <cell r="A268">
            <v>139634</v>
          </cell>
        </row>
        <row r="269">
          <cell r="A269">
            <v>139636</v>
          </cell>
        </row>
        <row r="270">
          <cell r="A270">
            <v>139244</v>
          </cell>
        </row>
        <row r="271">
          <cell r="A271">
            <v>132087</v>
          </cell>
        </row>
        <row r="272">
          <cell r="A272">
            <v>133978</v>
          </cell>
        </row>
        <row r="273">
          <cell r="A273">
            <v>139270</v>
          </cell>
        </row>
        <row r="274">
          <cell r="A274">
            <v>145765</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houd"/>
      <sheetName val="Draaitabel"/>
      <sheetName val="Data"/>
      <sheetName val="Opex"/>
      <sheetName val="KP"/>
      <sheetName val="BO"/>
      <sheetName val="EXP"/>
      <sheetName val="Config"/>
      <sheetName val="PJB"/>
      <sheetName val="Oud"/>
      <sheetName val="Lij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A2">
            <v>2008</v>
          </cell>
          <cell r="B2" t="str">
            <v>/Q1</v>
          </cell>
          <cell r="C2">
            <v>50</v>
          </cell>
          <cell r="D2" t="str">
            <v>Ca</v>
          </cell>
          <cell r="E2" t="str">
            <v>Stud.</v>
          </cell>
          <cell r="F2" t="str">
            <v>Noord</v>
          </cell>
          <cell r="G2" t="str">
            <v>DeltaN</v>
          </cell>
          <cell r="H2" t="str">
            <v>AdR</v>
          </cell>
          <cell r="J2" t="str">
            <v>DFo</v>
          </cell>
          <cell r="L2" t="str">
            <v>RaZ</v>
          </cell>
          <cell r="P2" t="str">
            <v>tarief</v>
          </cell>
        </row>
        <row r="3">
          <cell r="A3">
            <v>2009</v>
          </cell>
          <cell r="B3" t="str">
            <v>/Q2</v>
          </cell>
          <cell r="C3">
            <v>110</v>
          </cell>
          <cell r="D3" t="str">
            <v>Kw</v>
          </cell>
          <cell r="E3" t="str">
            <v>Stud+</v>
          </cell>
          <cell r="F3" t="str">
            <v>Zuid</v>
          </cell>
          <cell r="G3" t="str">
            <v>Eneco</v>
          </cell>
          <cell r="H3" t="str">
            <v>BvH</v>
          </cell>
          <cell r="J3" t="str">
            <v>HSt</v>
          </cell>
          <cell r="L3" t="str">
            <v>RaN</v>
          </cell>
          <cell r="P3" t="str">
            <v>extern</v>
          </cell>
        </row>
        <row r="4">
          <cell r="A4">
            <v>2010</v>
          </cell>
          <cell r="B4" t="str">
            <v>/Q3</v>
          </cell>
          <cell r="C4">
            <v>150</v>
          </cell>
          <cell r="D4" t="str">
            <v>RVE</v>
          </cell>
          <cell r="E4" t="str">
            <v>BO</v>
          </cell>
          <cell r="F4" t="str">
            <v>West</v>
          </cell>
          <cell r="G4" t="str">
            <v>ENN</v>
          </cell>
          <cell r="H4" t="str">
            <v>CJa</v>
          </cell>
          <cell r="J4" t="str">
            <v>JVi</v>
          </cell>
          <cell r="L4" t="str">
            <v>NW380</v>
          </cell>
          <cell r="P4" t="str">
            <v>art. 41b</v>
          </cell>
        </row>
        <row r="5">
          <cell r="A5">
            <v>2011</v>
          </cell>
          <cell r="B5" t="str">
            <v>/Q4</v>
          </cell>
          <cell r="C5">
            <v>220</v>
          </cell>
          <cell r="D5" t="str">
            <v>Aa</v>
          </cell>
          <cell r="E5" t="str">
            <v>BO+</v>
          </cell>
          <cell r="F5" t="str">
            <v>Midden</v>
          </cell>
          <cell r="G5" t="str">
            <v>ENZ</v>
          </cell>
          <cell r="H5" t="str">
            <v>FvD</v>
          </cell>
          <cell r="J5" t="str">
            <v>JSl</v>
          </cell>
          <cell r="L5" t="str">
            <v>NW220</v>
          </cell>
          <cell r="P5" t="str">
            <v>art. 31.6</v>
          </cell>
        </row>
        <row r="6">
          <cell r="A6">
            <v>2012</v>
          </cell>
          <cell r="C6">
            <v>380</v>
          </cell>
          <cell r="D6" t="str">
            <v>Re</v>
          </cell>
          <cell r="E6" t="str">
            <v>Real.</v>
          </cell>
          <cell r="F6" t="str">
            <v>NL</v>
          </cell>
          <cell r="G6" t="str">
            <v>CN</v>
          </cell>
          <cell r="H6" t="str">
            <v>ESc</v>
          </cell>
          <cell r="J6" t="str">
            <v>PvD</v>
          </cell>
          <cell r="L6" t="str">
            <v>ZW</v>
          </cell>
          <cell r="P6" t="str">
            <v>tar/ext.</v>
          </cell>
        </row>
        <row r="7">
          <cell r="A7">
            <v>2013</v>
          </cell>
          <cell r="D7" t="str">
            <v>Tc</v>
          </cell>
          <cell r="E7" t="str">
            <v>Real.+</v>
          </cell>
          <cell r="F7" t="str">
            <v>AoE</v>
          </cell>
          <cell r="G7" t="str">
            <v>TenneT</v>
          </cell>
          <cell r="H7" t="str">
            <v>EWi</v>
          </cell>
          <cell r="J7" t="str">
            <v>LRö</v>
          </cell>
          <cell r="L7" t="str">
            <v>NOPw</v>
          </cell>
          <cell r="P7" t="str">
            <v>tar/41b</v>
          </cell>
        </row>
        <row r="8">
          <cell r="A8">
            <v>2014</v>
          </cell>
          <cell r="D8" t="str">
            <v>BvS</v>
          </cell>
          <cell r="E8" t="str">
            <v>OB</v>
          </cell>
          <cell r="G8" t="str">
            <v>TZH</v>
          </cell>
          <cell r="H8" t="str">
            <v>FWe</v>
          </cell>
          <cell r="J8" t="str">
            <v>OZw</v>
          </cell>
          <cell r="L8" t="str">
            <v>NOPt</v>
          </cell>
          <cell r="P8" t="str">
            <v>speciaal</v>
          </cell>
        </row>
        <row r="9">
          <cell r="A9">
            <v>2015</v>
          </cell>
          <cell r="D9" t="str">
            <v>CaR</v>
          </cell>
          <cell r="E9" t="str">
            <v>OB+</v>
          </cell>
          <cell r="H9" t="str">
            <v>GAa</v>
          </cell>
          <cell r="J9" t="str">
            <v>RJa</v>
          </cell>
          <cell r="L9" t="str">
            <v>EEM</v>
          </cell>
          <cell r="P9" t="str">
            <v>voorz. Am</v>
          </cell>
        </row>
        <row r="10">
          <cell r="A10">
            <v>2016</v>
          </cell>
          <cell r="D10" t="str">
            <v>CaZ</v>
          </cell>
          <cell r="E10" t="str">
            <v>PL</v>
          </cell>
          <cell r="H10" t="str">
            <v>HWe</v>
          </cell>
          <cell r="J10" t="str">
            <v>HKr</v>
          </cell>
          <cell r="L10" t="str">
            <v>MVL</v>
          </cell>
        </row>
        <row r="11">
          <cell r="A11">
            <v>2017</v>
          </cell>
          <cell r="D11" t="str">
            <v>CaN</v>
          </cell>
          <cell r="E11" t="str">
            <v>PL+</v>
          </cell>
          <cell r="H11" t="str">
            <v>JJo</v>
          </cell>
          <cell r="J11" t="str">
            <v>MAb</v>
          </cell>
          <cell r="L11" t="str">
            <v>BSL</v>
          </cell>
        </row>
        <row r="12">
          <cell r="A12">
            <v>2018</v>
          </cell>
          <cell r="E12" t="str">
            <v>IF</v>
          </cell>
          <cell r="H12" t="str">
            <v>JZw</v>
          </cell>
          <cell r="J12" t="str">
            <v>BEr</v>
          </cell>
          <cell r="L12" t="str">
            <v>MD</v>
          </cell>
        </row>
        <row r="13">
          <cell r="A13">
            <v>2019</v>
          </cell>
          <cell r="E13" t="str">
            <v>HOLD</v>
          </cell>
          <cell r="H13" t="str">
            <v>KKo</v>
          </cell>
          <cell r="J13" t="str">
            <v>EMo</v>
          </cell>
          <cell r="L13" t="str">
            <v>TZH *</v>
          </cell>
        </row>
        <row r="14">
          <cell r="A14">
            <v>2020</v>
          </cell>
          <cell r="H14" t="str">
            <v>WvA</v>
          </cell>
          <cell r="J14" t="str">
            <v>ABo</v>
          </cell>
          <cell r="L14" t="str">
            <v>CN *</v>
          </cell>
        </row>
        <row r="15">
          <cell r="A15">
            <v>2021</v>
          </cell>
          <cell r="H15" t="str">
            <v>MRu</v>
          </cell>
          <cell r="J15" t="str">
            <v>TMa</v>
          </cell>
          <cell r="L15" t="str">
            <v>ENN *</v>
          </cell>
        </row>
        <row r="16">
          <cell r="A16">
            <v>2022</v>
          </cell>
          <cell r="H16" t="str">
            <v>PJa</v>
          </cell>
          <cell r="L16" t="str">
            <v>ENZ *</v>
          </cell>
        </row>
        <row r="17">
          <cell r="A17">
            <v>2023</v>
          </cell>
          <cell r="H17" t="str">
            <v>RVe</v>
          </cell>
          <cell r="L17" t="str">
            <v>RMa</v>
          </cell>
        </row>
        <row r="18">
          <cell r="A18">
            <v>2024</v>
          </cell>
          <cell r="H18" t="str">
            <v>RvO</v>
          </cell>
          <cell r="L18" t="str">
            <v>Dor</v>
          </cell>
        </row>
        <row r="19">
          <cell r="A19">
            <v>2025</v>
          </cell>
          <cell r="H19" t="str">
            <v>SMe</v>
          </cell>
          <cell r="L19" t="str">
            <v>WVb</v>
          </cell>
        </row>
        <row r="20">
          <cell r="H20" t="str">
            <v>SWo</v>
          </cell>
          <cell r="L20" t="str">
            <v>Vis</v>
          </cell>
        </row>
        <row r="21">
          <cell r="H21" t="str">
            <v>JGu</v>
          </cell>
          <cell r="L21" t="str">
            <v>CBL</v>
          </cell>
        </row>
        <row r="22">
          <cell r="H22" t="str">
            <v>PvdR</v>
          </cell>
          <cell r="L22" t="str">
            <v>MdGtb</v>
          </cell>
        </row>
        <row r="23">
          <cell r="H23" t="str">
            <v>JHS</v>
          </cell>
          <cell r="L23" t="str">
            <v>DSL</v>
          </cell>
        </row>
        <row r="24">
          <cell r="H24" t="str">
            <v>ACr</v>
          </cell>
        </row>
        <row r="25">
          <cell r="H25" t="str">
            <v>FvE</v>
          </cell>
        </row>
        <row r="26">
          <cell r="L26" t="str">
            <v>Z</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resgegevens"/>
      <sheetName val="TAR_Tab 2_Tvoorstel besch afn"/>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 Entrytarieven 2009"/>
      <sheetName val="Exittarieven  2009"/>
      <sheetName val=" Connectiontarieven 2009"/>
      <sheetName val="Overige tarieven 2009"/>
      <sheetName val="Uitbreidingsinvestering"/>
    </sheetNames>
    <sheetDataSet>
      <sheetData sheetId="0">
        <row r="5">
          <cell r="E5">
            <v>3.2000000000000001E-2</v>
          </cell>
        </row>
      </sheetData>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zoekpunten"/>
      <sheetName val="Berekening"/>
      <sheetName val="Correctie ONS"/>
      <sheetName val="Resultaten"/>
      <sheetName val="Database"/>
      <sheetName val="vierkant"/>
      <sheetName val="gegevens"/>
      <sheetName val="deal"/>
      <sheetName val="inkoop"/>
    </sheetNames>
    <sheetDataSet>
      <sheetData sheetId="0" refreshError="1"/>
      <sheetData sheetId="1"/>
      <sheetData sheetId="2" refreshError="1"/>
      <sheetData sheetId="3" refreshError="1"/>
      <sheetData sheetId="4">
        <row r="13">
          <cell r="D13">
            <v>1.1000000000000001</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
      <sheetName val="Adresgegevens"/>
      <sheetName val="Toelichting"/>
      <sheetName val="Toegestane Omzet"/>
      <sheetName val="Tariefvoorstel en Controle"/>
    </sheetNames>
    <sheetDataSet>
      <sheetData sheetId="0"/>
      <sheetData sheetId="1"/>
      <sheetData sheetId="2"/>
      <sheetData sheetId="3">
        <row r="1">
          <cell r="M1" t="str">
            <v>DELT</v>
          </cell>
        </row>
      </sheetData>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ckpit"/>
      <sheetName val="mandje"/>
      <sheetName val="gegevens"/>
      <sheetName val="individueel"/>
      <sheetName val="fiscus"/>
      <sheetName val="Strategie"/>
      <sheetName val="MAATSTAF"/>
      <sheetName val="Blad1"/>
      <sheetName val="Cok"/>
      <sheetName val="Cok2"/>
      <sheetName val="Blad2"/>
    </sheetNames>
    <sheetDataSet>
      <sheetData sheetId="0">
        <row r="9">
          <cell r="B9">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sheet"/>
      <sheetName val="uren specificatie 2008"/>
      <sheetName val="Lijsten"/>
    </sheetNames>
    <sheetDataSet>
      <sheetData sheetId="0" refreshError="1"/>
      <sheetData sheetId="1"/>
      <sheetData sheetId="2">
        <row r="3">
          <cell r="B3" t="str">
            <v>SB</v>
          </cell>
        </row>
        <row r="4">
          <cell r="B4" t="str">
            <v>AM</v>
          </cell>
        </row>
        <row r="5">
          <cell r="B5" t="str">
            <v>TI</v>
          </cell>
        </row>
        <row r="6">
          <cell r="B6" t="str">
            <v>IA</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acm.nl/nl/publicaties/gewijzigd-methodebesluit-tennet-net-op-zee-2017-2021" TargetMode="External"/><Relationship Id="rId2" Type="http://schemas.openxmlformats.org/officeDocument/2006/relationships/hyperlink" Target="https://opendata.cbs.nl/statline/" TargetMode="External"/><Relationship Id="rId1" Type="http://schemas.openxmlformats.org/officeDocument/2006/relationships/hyperlink" Target="https://support.office.com/nl-nl/article/de-invoegtoepassing-oplosser-laden-in-excel-612926fc-d53b-46b4-872c-e24772f078ca" TargetMode="External"/><Relationship Id="rId6" Type="http://schemas.openxmlformats.org/officeDocument/2006/relationships/printerSettings" Target="../printerSettings/printerSettings3.bin"/><Relationship Id="rId5" Type="http://schemas.openxmlformats.org/officeDocument/2006/relationships/hyperlink" Target="https://www.acm.nl/nl/publicaties/gewijzigd-methodebesluit-tennet-net-op-zee-2022-2026" TargetMode="External"/><Relationship Id="rId4" Type="http://schemas.openxmlformats.org/officeDocument/2006/relationships/hyperlink" Target="https://uitspraken.rechtspraak.n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rgb="FFCCC8D9"/>
  </sheetPr>
  <dimension ref="B2:D37"/>
  <sheetViews>
    <sheetView showGridLines="0" tabSelected="1" zoomScale="85" zoomScaleNormal="85" workbookViewId="0"/>
  </sheetViews>
  <sheetFormatPr defaultColWidth="9.140625" defaultRowHeight="12.75"/>
  <cols>
    <col min="1" max="1" width="4.7109375" style="9" customWidth="1"/>
    <col min="2" max="2" width="39.85546875" style="9" customWidth="1"/>
    <col min="3" max="3" width="91.85546875" style="9" customWidth="1"/>
    <col min="4" max="16384" width="9.140625" style="9"/>
  </cols>
  <sheetData>
    <row r="2" spans="2:3" s="14" customFormat="1" ht="18">
      <c r="B2" s="14" t="s">
        <v>0</v>
      </c>
    </row>
    <row r="6" spans="2:3">
      <c r="B6" s="10"/>
    </row>
    <row r="13" spans="2:3" s="15" customFormat="1">
      <c r="B13" s="15" t="s">
        <v>1</v>
      </c>
    </row>
    <row r="15" spans="2:3">
      <c r="B15" s="16" t="s">
        <v>2</v>
      </c>
      <c r="C15" s="17" t="s">
        <v>415</v>
      </c>
    </row>
    <row r="16" spans="2:3">
      <c r="B16" s="16" t="s">
        <v>3</v>
      </c>
      <c r="C16" s="17" t="s">
        <v>432</v>
      </c>
    </row>
    <row r="17" spans="2:3">
      <c r="B17" s="16" t="s">
        <v>4</v>
      </c>
      <c r="C17" s="17" t="s">
        <v>409</v>
      </c>
    </row>
    <row r="18" spans="2:3">
      <c r="B18" s="16" t="s">
        <v>5</v>
      </c>
      <c r="C18" s="17" t="s">
        <v>416</v>
      </c>
    </row>
    <row r="19" spans="2:3">
      <c r="B19" s="16" t="s">
        <v>6</v>
      </c>
      <c r="C19" s="17" t="s">
        <v>409</v>
      </c>
    </row>
    <row r="20" spans="2:3">
      <c r="B20" s="16" t="s">
        <v>7</v>
      </c>
      <c r="C20" s="17" t="s">
        <v>417</v>
      </c>
    </row>
    <row r="21" spans="2:3">
      <c r="B21" s="16" t="s">
        <v>8</v>
      </c>
      <c r="C21" s="17" t="s">
        <v>441</v>
      </c>
    </row>
    <row r="22" spans="2:3">
      <c r="B22" s="16" t="s">
        <v>9</v>
      </c>
      <c r="C22" s="17" t="s">
        <v>409</v>
      </c>
    </row>
    <row r="25" spans="2:3" s="15" customFormat="1">
      <c r="B25" s="15" t="s">
        <v>10</v>
      </c>
    </row>
    <row r="27" spans="2:3">
      <c r="B27" s="16" t="s">
        <v>11</v>
      </c>
      <c r="C27" s="17" t="s">
        <v>157</v>
      </c>
    </row>
    <row r="28" spans="2:3">
      <c r="B28" s="17" t="s">
        <v>68</v>
      </c>
      <c r="C28" s="17" t="s">
        <v>157</v>
      </c>
    </row>
    <row r="29" spans="2:3" ht="25.5">
      <c r="B29" s="16" t="s">
        <v>12</v>
      </c>
      <c r="C29" s="17" t="s">
        <v>157</v>
      </c>
    </row>
    <row r="30" spans="2:3">
      <c r="B30" s="17" t="s">
        <v>67</v>
      </c>
      <c r="C30" s="17" t="s">
        <v>156</v>
      </c>
    </row>
    <row r="31" spans="2:3">
      <c r="B31" s="16" t="s">
        <v>13</v>
      </c>
      <c r="C31" s="17" t="s">
        <v>410</v>
      </c>
    </row>
    <row r="32" spans="2:3">
      <c r="B32" s="16" t="s">
        <v>9</v>
      </c>
      <c r="C32" s="17" t="s">
        <v>410</v>
      </c>
    </row>
    <row r="34" spans="2:4">
      <c r="B34" s="27"/>
      <c r="C34" s="27"/>
      <c r="D34" s="12"/>
    </row>
    <row r="35" spans="2:4" s="15" customFormat="1">
      <c r="B35" s="15" t="s">
        <v>14</v>
      </c>
    </row>
    <row r="37" spans="2:4">
      <c r="B37" s="9" t="s">
        <v>412</v>
      </c>
    </row>
  </sheetData>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tabColor rgb="FFFFFFCC"/>
  </sheetPr>
  <dimension ref="B2:R87"/>
  <sheetViews>
    <sheetView showGridLines="0" zoomScale="85" zoomScaleNormal="85" workbookViewId="0">
      <pane xSplit="4" ySplit="8" topLeftCell="E9" activePane="bottomRight" state="frozen"/>
      <selection activeCell="R6" sqref="R6"/>
      <selection pane="topRight" activeCell="R6" sqref="R6"/>
      <selection pane="bottomLeft" activeCell="R6" sqref="R6"/>
      <selection pane="bottomRight" activeCell="E9" sqref="E9"/>
    </sheetView>
  </sheetViews>
  <sheetFormatPr defaultColWidth="9.140625" defaultRowHeight="12.75"/>
  <cols>
    <col min="1" max="1" width="4.7109375" style="9" customWidth="1"/>
    <col min="2" max="2" width="65.7109375" style="9" customWidth="1"/>
    <col min="3" max="3" width="2.7109375" style="9" customWidth="1"/>
    <col min="4" max="4" width="13.7109375" style="9" customWidth="1"/>
    <col min="5" max="5" width="2.7109375" style="9" customWidth="1"/>
    <col min="6" max="6" width="13.7109375" style="9" customWidth="1"/>
    <col min="7" max="7" width="2.7109375" style="9" customWidth="1"/>
    <col min="8" max="9" width="13.7109375" style="9" customWidth="1"/>
    <col min="10" max="16" width="12.5703125" style="9" customWidth="1"/>
    <col min="17" max="17" width="2.7109375" style="9" customWidth="1"/>
    <col min="18" max="18" width="13.7109375" style="9" customWidth="1"/>
    <col min="19" max="19" width="2.7109375" style="9" customWidth="1"/>
    <col min="20" max="34" width="13.7109375" style="9" customWidth="1"/>
    <col min="35" max="16384" width="9.140625" style="9"/>
  </cols>
  <sheetData>
    <row r="2" spans="2:18" s="23" customFormat="1" ht="18">
      <c r="B2" s="23" t="s">
        <v>88</v>
      </c>
    </row>
    <row r="4" spans="2:18">
      <c r="B4" s="28" t="s">
        <v>56</v>
      </c>
      <c r="J4"/>
    </row>
    <row r="5" spans="2:18" ht="78" customHeight="1">
      <c r="B5" s="120" t="s">
        <v>185</v>
      </c>
      <c r="C5" s="120"/>
      <c r="D5" s="40"/>
      <c r="E5" s="40"/>
      <c r="F5" s="40"/>
      <c r="G5" s="40"/>
      <c r="H5" s="40"/>
    </row>
    <row r="6" spans="2:18">
      <c r="B6" s="40"/>
      <c r="C6" s="40"/>
      <c r="D6" s="40"/>
      <c r="E6" s="40"/>
      <c r="F6" s="40"/>
      <c r="G6" s="40"/>
      <c r="H6" s="40"/>
    </row>
    <row r="7" spans="2:18" s="1" customFormat="1">
      <c r="B7" s="1" t="s">
        <v>45</v>
      </c>
      <c r="D7" s="1" t="s">
        <v>27</v>
      </c>
      <c r="F7" s="1" t="s">
        <v>28</v>
      </c>
      <c r="H7" s="1">
        <v>2018</v>
      </c>
      <c r="I7" s="1">
        <v>2019</v>
      </c>
      <c r="J7" s="1">
        <v>2020</v>
      </c>
      <c r="K7" s="1">
        <v>2021</v>
      </c>
      <c r="L7" s="1">
        <v>2022</v>
      </c>
      <c r="M7" s="1">
        <v>2023</v>
      </c>
      <c r="N7" s="1">
        <v>2024</v>
      </c>
      <c r="O7" s="1">
        <v>2025</v>
      </c>
      <c r="P7" s="1">
        <v>2026</v>
      </c>
      <c r="R7" s="1" t="s">
        <v>47</v>
      </c>
    </row>
    <row r="10" spans="2:18" s="15" customFormat="1">
      <c r="B10" s="15" t="s">
        <v>48</v>
      </c>
    </row>
    <row r="12" spans="2:18">
      <c r="B12" s="8" t="s">
        <v>76</v>
      </c>
    </row>
    <row r="13" spans="2:18">
      <c r="B13" s="9" t="s">
        <v>84</v>
      </c>
      <c r="D13" s="9" t="s">
        <v>75</v>
      </c>
      <c r="F13" s="36"/>
      <c r="H13" s="6">
        <f>'2. Reguleringsparameters'!H22</f>
        <v>1.4E-2</v>
      </c>
      <c r="I13" s="6">
        <f>'2. Reguleringsparameters'!I22</f>
        <v>2.1000000000000001E-2</v>
      </c>
      <c r="J13" s="6">
        <f>'2. Reguleringsparameters'!J22</f>
        <v>2.8000000000000001E-2</v>
      </c>
      <c r="K13" s="6">
        <f>'2. Reguleringsparameters'!K22</f>
        <v>7.0000000000000001E-3</v>
      </c>
      <c r="L13" s="6">
        <f>'2. Reguleringsparameters'!L22</f>
        <v>1.7999999999999999E-2</v>
      </c>
      <c r="M13" s="6">
        <f>'2. Reguleringsparameters'!M22</f>
        <v>1.7999999999999999E-2</v>
      </c>
      <c r="N13" s="6">
        <f>'2. Reguleringsparameters'!N22</f>
        <v>1.7999999999999999E-2</v>
      </c>
      <c r="O13" s="6">
        <f>'2. Reguleringsparameters'!O22</f>
        <v>1.7999999999999999E-2</v>
      </c>
      <c r="P13" s="6">
        <f>'2. Reguleringsparameters'!P22</f>
        <v>1.7999999999999999E-2</v>
      </c>
    </row>
    <row r="15" spans="2:18">
      <c r="B15" s="8" t="s">
        <v>79</v>
      </c>
    </row>
    <row r="16" spans="2:18">
      <c r="B16" s="9" t="s">
        <v>79</v>
      </c>
      <c r="D16" s="9" t="s">
        <v>75</v>
      </c>
      <c r="F16" s="36"/>
      <c r="H16" s="6">
        <f>'2. Reguleringsparameters'!H30</f>
        <v>0</v>
      </c>
      <c r="I16" s="6">
        <f>'2. Reguleringsparameters'!I30</f>
        <v>0</v>
      </c>
      <c r="J16" s="6">
        <f>'2. Reguleringsparameters'!J30</f>
        <v>0</v>
      </c>
      <c r="K16" s="6">
        <f>'2. Reguleringsparameters'!K30</f>
        <v>0</v>
      </c>
      <c r="L16" s="6">
        <f>'2. Reguleringsparameters'!L30</f>
        <v>2E-3</v>
      </c>
      <c r="M16" s="6">
        <f>'2. Reguleringsparameters'!M30</f>
        <v>2E-3</v>
      </c>
      <c r="N16" s="6">
        <f>'2. Reguleringsparameters'!N30</f>
        <v>2E-3</v>
      </c>
      <c r="O16" s="6">
        <f>'2. Reguleringsparameters'!O30</f>
        <v>2E-3</v>
      </c>
      <c r="P16" s="6">
        <f>'2. Reguleringsparameters'!P30</f>
        <v>2E-3</v>
      </c>
    </row>
    <row r="17" spans="2:16" s="46" customFormat="1">
      <c r="F17" s="56"/>
      <c r="H17" s="56"/>
      <c r="I17" s="56"/>
      <c r="J17" s="56"/>
      <c r="K17" s="56"/>
      <c r="L17" s="56"/>
      <c r="M17" s="56"/>
      <c r="N17" s="56"/>
      <c r="O17" s="56"/>
      <c r="P17" s="56"/>
    </row>
    <row r="18" spans="2:16">
      <c r="B18" s="8" t="s">
        <v>153</v>
      </c>
    </row>
    <row r="19" spans="2:16">
      <c r="B19" s="9" t="s">
        <v>124</v>
      </c>
      <c r="D19" s="9" t="s">
        <v>75</v>
      </c>
      <c r="H19" s="43"/>
      <c r="I19" s="43"/>
      <c r="J19" s="43"/>
      <c r="K19" s="43"/>
      <c r="L19" s="6">
        <f>'2. Reguleringsparameters'!L17</f>
        <v>3.6999999999999998E-2</v>
      </c>
      <c r="M19" s="6">
        <f>'2. Reguleringsparameters'!M17</f>
        <v>3.6999999999999998E-2</v>
      </c>
      <c r="N19" s="6">
        <f>'2. Reguleringsparameters'!N17</f>
        <v>4.2000000000000003E-2</v>
      </c>
      <c r="O19" s="6">
        <f>'2. Reguleringsparameters'!O17</f>
        <v>4.2000000000000003E-2</v>
      </c>
      <c r="P19" s="6">
        <f>'2. Reguleringsparameters'!P17</f>
        <v>4.2000000000000003E-2</v>
      </c>
    </row>
    <row r="20" spans="2:16">
      <c r="B20" s="8"/>
    </row>
    <row r="21" spans="2:16" s="15" customFormat="1">
      <c r="B21" s="15" t="s">
        <v>81</v>
      </c>
    </row>
    <row r="23" spans="2:16">
      <c r="B23" s="8" t="s">
        <v>150</v>
      </c>
    </row>
    <row r="24" spans="2:16">
      <c r="B24" s="37"/>
      <c r="F24" s="9" t="s">
        <v>77</v>
      </c>
      <c r="H24" s="9">
        <v>2018</v>
      </c>
      <c r="I24" s="9">
        <v>2019</v>
      </c>
      <c r="J24" s="9">
        <v>2020</v>
      </c>
      <c r="K24" s="9">
        <v>2021</v>
      </c>
      <c r="L24" s="9">
        <v>2022</v>
      </c>
      <c r="M24" s="9">
        <v>2023</v>
      </c>
      <c r="N24" s="9">
        <v>2024</v>
      </c>
      <c r="O24" s="9">
        <v>2025</v>
      </c>
      <c r="P24" s="9">
        <v>2026</v>
      </c>
    </row>
    <row r="25" spans="2:16">
      <c r="B25" s="9">
        <v>2018</v>
      </c>
      <c r="D25" s="9" t="s">
        <v>97</v>
      </c>
      <c r="F25" s="38">
        <f>1+H13</f>
        <v>1.014</v>
      </c>
      <c r="H25" s="9">
        <v>1</v>
      </c>
      <c r="I25" s="38">
        <f>I26*$F26</f>
        <v>1.0209999999999999</v>
      </c>
      <c r="J25" s="38">
        <f t="shared" ref="J25:P31" si="0">J26*$F26</f>
        <v>1.049588</v>
      </c>
      <c r="K25" s="38">
        <f t="shared" si="0"/>
        <v>1.056935116</v>
      </c>
      <c r="L25" s="38">
        <f t="shared" si="0"/>
        <v>1.075959948088</v>
      </c>
      <c r="M25" s="38">
        <f t="shared" si="0"/>
        <v>1.0953272271535839</v>
      </c>
      <c r="N25" s="38">
        <f t="shared" si="0"/>
        <v>1.1150431172423485</v>
      </c>
      <c r="O25" s="38">
        <f t="shared" si="0"/>
        <v>1.1351138933527105</v>
      </c>
      <c r="P25" s="38">
        <f t="shared" si="0"/>
        <v>1.1555459434330595</v>
      </c>
    </row>
    <row r="26" spans="2:16">
      <c r="B26" s="9">
        <v>2019</v>
      </c>
      <c r="D26" s="9" t="s">
        <v>97</v>
      </c>
      <c r="F26" s="38">
        <f>1+I13</f>
        <v>1.0209999999999999</v>
      </c>
      <c r="H26" s="35"/>
      <c r="I26" s="9">
        <v>1</v>
      </c>
      <c r="J26" s="38">
        <f>J27*$F27</f>
        <v>1.028</v>
      </c>
      <c r="K26" s="38">
        <f t="shared" si="0"/>
        <v>1.035196</v>
      </c>
      <c r="L26" s="38">
        <f t="shared" si="0"/>
        <v>1.0538295280000001</v>
      </c>
      <c r="M26" s="38">
        <f t="shared" si="0"/>
        <v>1.0727984595039999</v>
      </c>
      <c r="N26" s="38">
        <f t="shared" si="0"/>
        <v>1.092108831775072</v>
      </c>
      <c r="O26" s="38">
        <f t="shared" si="0"/>
        <v>1.1117667907470232</v>
      </c>
      <c r="P26" s="38">
        <f t="shared" si="0"/>
        <v>1.1317785929804698</v>
      </c>
    </row>
    <row r="27" spans="2:16">
      <c r="B27" s="9">
        <v>2020</v>
      </c>
      <c r="D27" s="9" t="s">
        <v>97</v>
      </c>
      <c r="F27" s="38">
        <f>1+J13</f>
        <v>1.028</v>
      </c>
      <c r="H27" s="35"/>
      <c r="I27" s="35"/>
      <c r="J27" s="9">
        <v>1</v>
      </c>
      <c r="K27" s="38">
        <f>K28*$F28</f>
        <v>1.0069999999999999</v>
      </c>
      <c r="L27" s="38">
        <f t="shared" si="0"/>
        <v>1.025126</v>
      </c>
      <c r="M27" s="38">
        <f t="shared" si="0"/>
        <v>1.0435782679999999</v>
      </c>
      <c r="N27" s="38">
        <f t="shared" si="0"/>
        <v>1.062362676824</v>
      </c>
      <c r="O27" s="38">
        <f t="shared" si="0"/>
        <v>1.081485205006832</v>
      </c>
      <c r="P27" s="38">
        <f t="shared" si="0"/>
        <v>1.1009519386969551</v>
      </c>
    </row>
    <row r="28" spans="2:16">
      <c r="B28" s="9">
        <v>2021</v>
      </c>
      <c r="D28" s="9" t="s">
        <v>97</v>
      </c>
      <c r="F28" s="38">
        <f>1+K13</f>
        <v>1.0069999999999999</v>
      </c>
      <c r="H28" s="35"/>
      <c r="I28" s="35"/>
      <c r="J28" s="35"/>
      <c r="K28" s="9">
        <v>1</v>
      </c>
      <c r="L28" s="38">
        <f>L29*$F29</f>
        <v>1.018</v>
      </c>
      <c r="M28" s="38">
        <f t="shared" si="0"/>
        <v>1.036324</v>
      </c>
      <c r="N28" s="38">
        <f t="shared" si="0"/>
        <v>1.0549778320000001</v>
      </c>
      <c r="O28" s="38">
        <f t="shared" si="0"/>
        <v>1.0739674329760001</v>
      </c>
      <c r="P28" s="38">
        <f t="shared" si="0"/>
        <v>1.0932988467695681</v>
      </c>
    </row>
    <row r="29" spans="2:16">
      <c r="B29" s="9">
        <v>2022</v>
      </c>
      <c r="D29" s="9" t="s">
        <v>97</v>
      </c>
      <c r="F29" s="38">
        <f>1+L13</f>
        <v>1.018</v>
      </c>
      <c r="H29" s="35"/>
      <c r="I29" s="35"/>
      <c r="J29" s="35"/>
      <c r="K29" s="35"/>
      <c r="L29" s="9">
        <v>1</v>
      </c>
      <c r="M29" s="38">
        <f>M30*$F30</f>
        <v>1.018</v>
      </c>
      <c r="N29" s="38">
        <f t="shared" si="0"/>
        <v>1.036324</v>
      </c>
      <c r="O29" s="38">
        <f t="shared" si="0"/>
        <v>1.0549778320000001</v>
      </c>
      <c r="P29" s="38">
        <f t="shared" si="0"/>
        <v>1.0739674329760001</v>
      </c>
    </row>
    <row r="30" spans="2:16">
      <c r="B30" s="9">
        <v>2023</v>
      </c>
      <c r="D30" s="9" t="s">
        <v>97</v>
      </c>
      <c r="F30" s="38">
        <f>1+M13</f>
        <v>1.018</v>
      </c>
      <c r="H30" s="35"/>
      <c r="I30" s="35"/>
      <c r="J30" s="35"/>
      <c r="K30" s="35"/>
      <c r="L30" s="35"/>
      <c r="M30" s="9">
        <v>1</v>
      </c>
      <c r="N30" s="38">
        <f>N31*$F31</f>
        <v>1.018</v>
      </c>
      <c r="O30" s="38">
        <f t="shared" si="0"/>
        <v>1.036324</v>
      </c>
      <c r="P30" s="38">
        <f t="shared" si="0"/>
        <v>1.0549778320000001</v>
      </c>
    </row>
    <row r="31" spans="2:16">
      <c r="B31" s="9">
        <v>2024</v>
      </c>
      <c r="D31" s="9" t="s">
        <v>97</v>
      </c>
      <c r="F31" s="38">
        <f>1+N13</f>
        <v>1.018</v>
      </c>
      <c r="H31" s="35"/>
      <c r="I31" s="35"/>
      <c r="J31" s="35"/>
      <c r="K31" s="35"/>
      <c r="L31" s="35"/>
      <c r="M31" s="35"/>
      <c r="N31" s="9">
        <v>1</v>
      </c>
      <c r="O31" s="38">
        <f>O32*$F32</f>
        <v>1.018</v>
      </c>
      <c r="P31" s="38">
        <f t="shared" si="0"/>
        <v>1.036324</v>
      </c>
    </row>
    <row r="32" spans="2:16">
      <c r="B32" s="9">
        <v>2025</v>
      </c>
      <c r="D32" s="9" t="s">
        <v>97</v>
      </c>
      <c r="F32" s="38">
        <f>1+O13</f>
        <v>1.018</v>
      </c>
      <c r="H32" s="35"/>
      <c r="I32" s="35"/>
      <c r="J32" s="35"/>
      <c r="K32" s="35"/>
      <c r="L32" s="35"/>
      <c r="M32" s="35"/>
      <c r="N32" s="35"/>
      <c r="O32" s="9">
        <v>1</v>
      </c>
      <c r="P32" s="38">
        <f>P33*$F33</f>
        <v>1.018</v>
      </c>
    </row>
    <row r="33" spans="2:16">
      <c r="B33" s="9">
        <v>2026</v>
      </c>
      <c r="D33" s="9" t="s">
        <v>97</v>
      </c>
      <c r="F33" s="38">
        <f>1+P13</f>
        <v>1.018</v>
      </c>
      <c r="H33" s="35"/>
      <c r="I33" s="35"/>
      <c r="J33" s="35"/>
      <c r="K33" s="35"/>
      <c r="L33" s="35"/>
      <c r="M33" s="35"/>
      <c r="N33" s="35"/>
      <c r="O33" s="35"/>
      <c r="P33" s="9">
        <v>1</v>
      </c>
    </row>
    <row r="36" spans="2:16" s="15" customFormat="1">
      <c r="B36" s="15" t="s">
        <v>82</v>
      </c>
    </row>
    <row r="38" spans="2:16">
      <c r="B38" s="8" t="s">
        <v>149</v>
      </c>
    </row>
    <row r="39" spans="2:16">
      <c r="B39" s="37"/>
      <c r="F39" s="9" t="s">
        <v>186</v>
      </c>
      <c r="H39" s="9">
        <v>2018</v>
      </c>
      <c r="I39" s="9">
        <v>2019</v>
      </c>
      <c r="J39" s="9">
        <v>2020</v>
      </c>
      <c r="K39" s="9">
        <v>2021</v>
      </c>
      <c r="L39" s="9">
        <v>2022</v>
      </c>
      <c r="M39" s="9">
        <v>2023</v>
      </c>
      <c r="N39" s="9">
        <v>2024</v>
      </c>
      <c r="O39" s="9">
        <v>2025</v>
      </c>
      <c r="P39" s="9">
        <v>2026</v>
      </c>
    </row>
    <row r="40" spans="2:16">
      <c r="B40" s="9">
        <v>2018</v>
      </c>
      <c r="D40" s="9" t="s">
        <v>147</v>
      </c>
      <c r="F40" s="38">
        <f>1-H16</f>
        <v>1</v>
      </c>
      <c r="H40" s="9">
        <v>1</v>
      </c>
      <c r="I40" s="38">
        <f>I41*$F41</f>
        <v>1</v>
      </c>
      <c r="J40" s="38">
        <f t="shared" ref="J40:P46" si="1">J41*$F41</f>
        <v>1</v>
      </c>
      <c r="K40" s="38">
        <f t="shared" si="1"/>
        <v>1</v>
      </c>
      <c r="L40" s="38">
        <f t="shared" si="1"/>
        <v>0.998</v>
      </c>
      <c r="M40" s="38">
        <f t="shared" si="1"/>
        <v>0.996004</v>
      </c>
      <c r="N40" s="38">
        <f t="shared" si="1"/>
        <v>0.99401199200000001</v>
      </c>
      <c r="O40" s="38">
        <f t="shared" si="1"/>
        <v>0.99202396801600001</v>
      </c>
      <c r="P40" s="38">
        <f t="shared" si="1"/>
        <v>0.99003992007996799</v>
      </c>
    </row>
    <row r="41" spans="2:16">
      <c r="B41" s="9">
        <v>2019</v>
      </c>
      <c r="D41" s="9" t="s">
        <v>147</v>
      </c>
      <c r="F41" s="38">
        <f>1-I16</f>
        <v>1</v>
      </c>
      <c r="H41" s="35"/>
      <c r="I41" s="9">
        <v>1</v>
      </c>
      <c r="J41" s="38">
        <f t="shared" si="1"/>
        <v>1</v>
      </c>
      <c r="K41" s="38">
        <f t="shared" si="1"/>
        <v>1</v>
      </c>
      <c r="L41" s="38">
        <f t="shared" si="1"/>
        <v>0.998</v>
      </c>
      <c r="M41" s="38">
        <f t="shared" si="1"/>
        <v>0.996004</v>
      </c>
      <c r="N41" s="38">
        <f t="shared" si="1"/>
        <v>0.99401199200000001</v>
      </c>
      <c r="O41" s="38">
        <f t="shared" si="1"/>
        <v>0.99202396801600001</v>
      </c>
      <c r="P41" s="38">
        <f t="shared" si="1"/>
        <v>0.99003992007996799</v>
      </c>
    </row>
    <row r="42" spans="2:16">
      <c r="B42" s="9">
        <v>2020</v>
      </c>
      <c r="D42" s="9" t="s">
        <v>147</v>
      </c>
      <c r="F42" s="38">
        <f>1-J16</f>
        <v>1</v>
      </c>
      <c r="H42" s="35"/>
      <c r="I42" s="35"/>
      <c r="J42" s="9">
        <v>1</v>
      </c>
      <c r="K42" s="38">
        <f>K43*$F43</f>
        <v>1</v>
      </c>
      <c r="L42" s="38">
        <f t="shared" si="1"/>
        <v>0.998</v>
      </c>
      <c r="M42" s="38">
        <f t="shared" si="1"/>
        <v>0.996004</v>
      </c>
      <c r="N42" s="38">
        <f t="shared" si="1"/>
        <v>0.99401199200000001</v>
      </c>
      <c r="O42" s="38">
        <f t="shared" si="1"/>
        <v>0.99202396801600001</v>
      </c>
      <c r="P42" s="38">
        <f t="shared" si="1"/>
        <v>0.99003992007996799</v>
      </c>
    </row>
    <row r="43" spans="2:16">
      <c r="B43" s="9">
        <v>2021</v>
      </c>
      <c r="D43" s="9" t="s">
        <v>147</v>
      </c>
      <c r="F43" s="38">
        <f>1-K16</f>
        <v>1</v>
      </c>
      <c r="H43" s="35"/>
      <c r="I43" s="35"/>
      <c r="J43" s="35"/>
      <c r="K43" s="9">
        <v>1</v>
      </c>
      <c r="L43" s="38">
        <f>L44*$F44</f>
        <v>0.998</v>
      </c>
      <c r="M43" s="38">
        <f t="shared" si="1"/>
        <v>0.996004</v>
      </c>
      <c r="N43" s="38">
        <f t="shared" si="1"/>
        <v>0.99401199200000001</v>
      </c>
      <c r="O43" s="38">
        <f t="shared" si="1"/>
        <v>0.99202396801600001</v>
      </c>
      <c r="P43" s="38">
        <f t="shared" si="1"/>
        <v>0.99003992007996799</v>
      </c>
    </row>
    <row r="44" spans="2:16" ht="12.75" customHeight="1">
      <c r="B44" s="9">
        <v>2022</v>
      </c>
      <c r="D44" s="9" t="s">
        <v>147</v>
      </c>
      <c r="F44" s="38">
        <f>1-L16</f>
        <v>0.998</v>
      </c>
      <c r="H44" s="35"/>
      <c r="I44" s="35"/>
      <c r="J44" s="35"/>
      <c r="K44" s="35"/>
      <c r="L44" s="9">
        <v>1</v>
      </c>
      <c r="M44" s="38">
        <f>M45*$F45</f>
        <v>0.998</v>
      </c>
      <c r="N44" s="38">
        <f t="shared" si="1"/>
        <v>0.996004</v>
      </c>
      <c r="O44" s="38">
        <f t="shared" si="1"/>
        <v>0.99401199200000001</v>
      </c>
      <c r="P44" s="38">
        <f t="shared" si="1"/>
        <v>0.99202396801600001</v>
      </c>
    </row>
    <row r="45" spans="2:16" ht="12.75" customHeight="1">
      <c r="B45" s="9">
        <v>2023</v>
      </c>
      <c r="D45" s="9" t="s">
        <v>147</v>
      </c>
      <c r="F45" s="38">
        <f>1-M16</f>
        <v>0.998</v>
      </c>
      <c r="H45" s="35"/>
      <c r="I45" s="35"/>
      <c r="J45" s="35"/>
      <c r="K45" s="35"/>
      <c r="L45" s="35"/>
      <c r="M45" s="9">
        <v>1</v>
      </c>
      <c r="N45" s="38">
        <f>N46*$F46</f>
        <v>0.998</v>
      </c>
      <c r="O45" s="38">
        <f t="shared" si="1"/>
        <v>0.996004</v>
      </c>
      <c r="P45" s="38">
        <f t="shared" si="1"/>
        <v>0.99401199200000001</v>
      </c>
    </row>
    <row r="46" spans="2:16" ht="12.75" customHeight="1">
      <c r="B46" s="9">
        <v>2024</v>
      </c>
      <c r="D46" s="9" t="s">
        <v>147</v>
      </c>
      <c r="F46" s="38">
        <f>1-N16</f>
        <v>0.998</v>
      </c>
      <c r="H46" s="35"/>
      <c r="I46" s="35"/>
      <c r="J46" s="35"/>
      <c r="K46" s="35"/>
      <c r="L46" s="35"/>
      <c r="M46" s="35"/>
      <c r="N46" s="9">
        <v>1</v>
      </c>
      <c r="O46" s="38">
        <f>O47*$F47</f>
        <v>0.998</v>
      </c>
      <c r="P46" s="38">
        <f t="shared" si="1"/>
        <v>0.996004</v>
      </c>
    </row>
    <row r="47" spans="2:16" ht="12.75" customHeight="1">
      <c r="B47" s="9">
        <v>2025</v>
      </c>
      <c r="D47" s="9" t="s">
        <v>147</v>
      </c>
      <c r="F47" s="38">
        <f>1-O16</f>
        <v>0.998</v>
      </c>
      <c r="H47" s="35"/>
      <c r="I47" s="35"/>
      <c r="J47" s="35"/>
      <c r="K47" s="35"/>
      <c r="L47" s="35"/>
      <c r="M47" s="35"/>
      <c r="N47" s="35"/>
      <c r="O47" s="9">
        <v>1</v>
      </c>
      <c r="P47" s="38">
        <f>P48*$F48</f>
        <v>0.998</v>
      </c>
    </row>
    <row r="48" spans="2:16" ht="12.75" customHeight="1">
      <c r="B48" s="9">
        <v>2026</v>
      </c>
      <c r="D48" s="9" t="s">
        <v>147</v>
      </c>
      <c r="F48" s="38">
        <f>1-P16</f>
        <v>0.998</v>
      </c>
      <c r="H48" s="35"/>
      <c r="I48" s="35"/>
      <c r="J48" s="35"/>
      <c r="K48" s="35"/>
      <c r="L48" s="35"/>
      <c r="M48" s="35"/>
      <c r="N48" s="35"/>
      <c r="O48" s="35"/>
      <c r="P48" s="9">
        <v>1</v>
      </c>
    </row>
    <row r="49" spans="2:16" ht="12.75" customHeight="1"/>
    <row r="50" spans="2:16" ht="12.75" customHeight="1"/>
    <row r="51" spans="2:16" s="1" customFormat="1" ht="12.75" customHeight="1">
      <c r="B51" s="1" t="s">
        <v>151</v>
      </c>
    </row>
    <row r="52" spans="2:16" ht="12.75" customHeight="1"/>
    <row r="53" spans="2:16" ht="12.75" customHeight="1">
      <c r="B53" s="82" t="s">
        <v>154</v>
      </c>
    </row>
    <row r="54" spans="2:16" ht="12.75" customHeight="1">
      <c r="B54" s="37"/>
      <c r="F54" s="9" t="s">
        <v>152</v>
      </c>
      <c r="J54" s="37"/>
      <c r="L54" s="9">
        <v>2022</v>
      </c>
      <c r="M54" s="9">
        <v>2023</v>
      </c>
      <c r="N54" s="9">
        <v>2024</v>
      </c>
      <c r="O54" s="9">
        <v>2025</v>
      </c>
      <c r="P54" s="9">
        <v>2026</v>
      </c>
    </row>
    <row r="55" spans="2:16" ht="12.75" customHeight="1">
      <c r="B55" s="9">
        <v>2022</v>
      </c>
      <c r="D55" s="9" t="s">
        <v>97</v>
      </c>
      <c r="F55" s="38">
        <f>1+L19</f>
        <v>1.0369999999999999</v>
      </c>
      <c r="L55" s="9">
        <f>1</f>
        <v>1</v>
      </c>
      <c r="M55" s="38">
        <f>M56*$F56</f>
        <v>1.0369999999999999</v>
      </c>
      <c r="N55" s="38">
        <f>N56*$F56</f>
        <v>1.080554</v>
      </c>
      <c r="O55" s="38">
        <f>O56*$F56</f>
        <v>1.1259372680000002</v>
      </c>
      <c r="P55" s="38">
        <f>P56*$F56</f>
        <v>1.1732266332560002</v>
      </c>
    </row>
    <row r="56" spans="2:16" ht="12.75" customHeight="1">
      <c r="B56" s="9">
        <v>2023</v>
      </c>
      <c r="D56" s="9" t="s">
        <v>97</v>
      </c>
      <c r="F56" s="38">
        <f>1+M19</f>
        <v>1.0369999999999999</v>
      </c>
      <c r="L56" s="35"/>
      <c r="M56" s="9">
        <f>1</f>
        <v>1</v>
      </c>
      <c r="N56" s="38">
        <f>N57*$F57</f>
        <v>1.042</v>
      </c>
      <c r="O56" s="38">
        <f>O57*$F57</f>
        <v>1.0857640000000002</v>
      </c>
      <c r="P56" s="38">
        <f>P57*$F57</f>
        <v>1.1313660880000003</v>
      </c>
    </row>
    <row r="57" spans="2:16" ht="12.75" customHeight="1">
      <c r="B57" s="9">
        <v>2024</v>
      </c>
      <c r="D57" s="9" t="s">
        <v>97</v>
      </c>
      <c r="F57" s="38">
        <f>1+N19</f>
        <v>1.042</v>
      </c>
      <c r="L57" s="35"/>
      <c r="M57" s="35"/>
      <c r="N57" s="9">
        <f>1</f>
        <v>1</v>
      </c>
      <c r="O57" s="38">
        <f>O58*$F58</f>
        <v>1.042</v>
      </c>
      <c r="P57" s="38">
        <f>P58*$F58</f>
        <v>1.0857640000000002</v>
      </c>
    </row>
    <row r="58" spans="2:16" ht="12.75" customHeight="1">
      <c r="B58" s="9">
        <v>2025</v>
      </c>
      <c r="D58" s="9" t="s">
        <v>97</v>
      </c>
      <c r="F58" s="38">
        <f>1+O19</f>
        <v>1.042</v>
      </c>
      <c r="L58" s="35"/>
      <c r="M58" s="35"/>
      <c r="N58" s="35"/>
      <c r="O58" s="9">
        <f>1</f>
        <v>1</v>
      </c>
      <c r="P58" s="38">
        <f>P59*$F59</f>
        <v>1.042</v>
      </c>
    </row>
    <row r="59" spans="2:16" ht="12.75" customHeight="1">
      <c r="B59" s="9">
        <v>2026</v>
      </c>
      <c r="D59" s="9" t="s">
        <v>97</v>
      </c>
      <c r="F59" s="38">
        <f>1+P19</f>
        <v>1.042</v>
      </c>
      <c r="L59" s="35"/>
      <c r="M59" s="35"/>
      <c r="N59" s="35"/>
      <c r="O59" s="35"/>
      <c r="P59" s="9">
        <f>1</f>
        <v>1</v>
      </c>
    </row>
    <row r="60" spans="2:16" ht="12.75" customHeight="1"/>
    <row r="61" spans="2:16" ht="12.75" customHeight="1"/>
    <row r="62" spans="2:16" ht="12.75" customHeight="1"/>
    <row r="63" spans="2:16" ht="12.75" customHeight="1"/>
    <row r="64" spans="2:1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sheetData>
  <mergeCells count="1">
    <mergeCell ref="B5:C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4">
    <tabColor rgb="FFFFFFCC"/>
  </sheetPr>
  <dimension ref="B2:P51"/>
  <sheetViews>
    <sheetView showGridLines="0" zoomScale="85" zoomScaleNormal="85" workbookViewId="0">
      <pane xSplit="4" ySplit="8" topLeftCell="E9" activePane="bottomRight" state="frozen"/>
      <selection activeCell="R6" sqref="R6"/>
      <selection pane="topRight" activeCell="R6" sqref="R6"/>
      <selection pane="bottomLeft" activeCell="R6" sqref="R6"/>
      <selection pane="bottomRight" activeCell="E9" sqref="E9"/>
    </sheetView>
  </sheetViews>
  <sheetFormatPr defaultColWidth="9.140625" defaultRowHeight="12.75"/>
  <cols>
    <col min="1" max="1" width="4.7109375" style="9" customWidth="1"/>
    <col min="2" max="2" width="75.7109375" style="9" customWidth="1"/>
    <col min="3" max="3" width="2.7109375" style="9" customWidth="1"/>
    <col min="4" max="4" width="13.7109375" style="9" customWidth="1"/>
    <col min="5" max="5" width="2.7109375" style="9" customWidth="1"/>
    <col min="6" max="6" width="16.7109375" style="9" customWidth="1"/>
    <col min="7" max="7" width="3" style="9" customWidth="1"/>
    <col min="8" max="12" width="16.7109375" style="9" customWidth="1"/>
    <col min="13" max="13" width="2.7109375" style="9" customWidth="1"/>
    <col min="14" max="14" width="16.7109375" style="95" customWidth="1"/>
    <col min="15" max="15" width="2.7109375" style="9" customWidth="1"/>
    <col min="16" max="16" width="13.7109375" style="9" customWidth="1"/>
    <col min="17" max="16384" width="9.140625" style="9"/>
  </cols>
  <sheetData>
    <row r="2" spans="2:16" s="2" customFormat="1" ht="18">
      <c r="B2" s="2" t="s">
        <v>102</v>
      </c>
    </row>
    <row r="4" spans="2:16">
      <c r="B4" s="28" t="s">
        <v>56</v>
      </c>
    </row>
    <row r="5" spans="2:16" ht="76.5" customHeight="1">
      <c r="B5" s="120" t="s">
        <v>395</v>
      </c>
      <c r="C5" s="120"/>
    </row>
    <row r="7" spans="2:16" s="1" customFormat="1">
      <c r="B7" s="1" t="s">
        <v>45</v>
      </c>
      <c r="D7" s="1" t="s">
        <v>27</v>
      </c>
      <c r="F7" s="1" t="s">
        <v>28</v>
      </c>
      <c r="H7" s="1">
        <v>2022</v>
      </c>
      <c r="I7" s="1">
        <v>2023</v>
      </c>
      <c r="J7" s="1">
        <v>2024</v>
      </c>
      <c r="K7" s="1">
        <v>2025</v>
      </c>
      <c r="L7" s="1">
        <v>2026</v>
      </c>
      <c r="N7" s="1" t="s">
        <v>101</v>
      </c>
      <c r="P7" s="1" t="s">
        <v>47</v>
      </c>
    </row>
    <row r="10" spans="2:16" s="1" customFormat="1">
      <c r="B10" s="1" t="s">
        <v>48</v>
      </c>
    </row>
    <row r="12" spans="2:16">
      <c r="B12" s="28" t="s">
        <v>85</v>
      </c>
    </row>
    <row r="13" spans="2:16">
      <c r="B13" s="9" t="s">
        <v>372</v>
      </c>
      <c r="D13" s="9" t="s">
        <v>75</v>
      </c>
      <c r="H13" s="100">
        <f>'2. Reguleringsparameters'!L15</f>
        <v>2.8000000000000001E-2</v>
      </c>
      <c r="I13" s="100">
        <f>'2. Reguleringsparameters'!M15</f>
        <v>2.8000000000000001E-2</v>
      </c>
      <c r="J13" s="100">
        <f>'2. Reguleringsparameters'!N15</f>
        <v>3.3000000000000002E-2</v>
      </c>
      <c r="K13" s="100">
        <f>'2. Reguleringsparameters'!O15</f>
        <v>3.3000000000000002E-2</v>
      </c>
      <c r="L13" s="100">
        <f>'2. Reguleringsparameters'!P15</f>
        <v>3.3000000000000002E-2</v>
      </c>
    </row>
    <row r="14" spans="2:16">
      <c r="H14" s="52"/>
      <c r="I14" s="52"/>
      <c r="J14" s="52"/>
      <c r="K14" s="52"/>
      <c r="L14" s="52"/>
    </row>
    <row r="15" spans="2:16">
      <c r="B15" s="8" t="s">
        <v>203</v>
      </c>
      <c r="H15" s="52"/>
      <c r="I15" s="52"/>
      <c r="J15" s="52"/>
      <c r="K15" s="52"/>
      <c r="L15" s="52"/>
    </row>
    <row r="16" spans="2:16">
      <c r="B16" s="9" t="s">
        <v>202</v>
      </c>
      <c r="D16" s="9" t="s">
        <v>75</v>
      </c>
      <c r="F16" s="100">
        <f>'2. Reguleringsparameters'!F26</f>
        <v>1</v>
      </c>
      <c r="H16" s="52"/>
      <c r="I16" s="52"/>
      <c r="J16" s="52"/>
      <c r="K16" s="52"/>
      <c r="L16" s="52"/>
    </row>
    <row r="17" spans="2:15">
      <c r="H17" s="52"/>
      <c r="I17" s="52"/>
      <c r="J17" s="52"/>
      <c r="K17" s="52"/>
      <c r="L17" s="52"/>
    </row>
    <row r="18" spans="2:15">
      <c r="B18" s="8" t="s">
        <v>172</v>
      </c>
      <c r="F18" s="46"/>
      <c r="G18" s="46"/>
      <c r="H18" s="46"/>
      <c r="I18" s="46"/>
      <c r="J18" s="46"/>
      <c r="K18" s="47"/>
      <c r="L18" s="47"/>
    </row>
    <row r="19" spans="2:15">
      <c r="B19" s="9" t="s">
        <v>377</v>
      </c>
      <c r="D19" s="9" t="s">
        <v>80</v>
      </c>
      <c r="F19" s="46"/>
      <c r="G19" s="46"/>
      <c r="H19" s="33">
        <f>'3. GAW model'!L12</f>
        <v>45346619.803327523</v>
      </c>
      <c r="I19" s="33">
        <f>'3. GAW model'!M12</f>
        <v>45754739.381557465</v>
      </c>
      <c r="J19" s="33">
        <f>'3. GAW model'!N12</f>
        <v>46166532.035991475</v>
      </c>
      <c r="K19" s="33">
        <f>'3. GAW model'!O12</f>
        <v>46582030.824315384</v>
      </c>
      <c r="L19" s="33">
        <f>'3. GAW model'!P12</f>
        <v>47001269.101734221</v>
      </c>
    </row>
    <row r="20" spans="2:15">
      <c r="B20" s="9" t="s">
        <v>378</v>
      </c>
      <c r="D20" s="9" t="s">
        <v>80</v>
      </c>
      <c r="F20" s="46"/>
      <c r="G20" s="46"/>
      <c r="H20" s="33">
        <f>'3. GAW model'!L13</f>
        <v>785106367.4295336</v>
      </c>
      <c r="I20" s="33">
        <f>'3. GAW model'!M13</f>
        <v>746417585.35484171</v>
      </c>
      <c r="J20" s="33">
        <f>'3. GAW model'!N13</f>
        <v>706968811.58704376</v>
      </c>
      <c r="K20" s="33">
        <f>'3. GAW model'!O13</f>
        <v>666749500.06701159</v>
      </c>
      <c r="L20" s="33">
        <f>'3. GAW model'!P13</f>
        <v>625748976.46588063</v>
      </c>
    </row>
    <row r="21" spans="2:15">
      <c r="B21" s="9" t="s">
        <v>379</v>
      </c>
      <c r="D21" s="9" t="s">
        <v>80</v>
      </c>
      <c r="F21" s="46"/>
      <c r="G21" s="46"/>
      <c r="H21" s="33">
        <f>'3. GAW model'!L14</f>
        <v>4700147.0069999993</v>
      </c>
      <c r="I21" s="33">
        <f>'3. GAW model'!M14</f>
        <v>4742448.3300629985</v>
      </c>
      <c r="J21" s="33">
        <f>'3. GAW model'!N14</f>
        <v>4785130.3650335651</v>
      </c>
      <c r="K21" s="33">
        <f>'3. GAW model'!O14</f>
        <v>4828196.5383188659</v>
      </c>
      <c r="L21" s="33">
        <f>'3. GAW model'!P14</f>
        <v>4871650.3071637359</v>
      </c>
    </row>
    <row r="22" spans="2:15">
      <c r="B22" s="9" t="s">
        <v>380</v>
      </c>
      <c r="D22" s="9" t="s">
        <v>80</v>
      </c>
      <c r="F22" s="46"/>
      <c r="G22" s="46"/>
      <c r="H22" s="33">
        <f>'3. GAW model'!L15</f>
        <v>80468669.030833304</v>
      </c>
      <c r="I22" s="33">
        <f>'3. GAW model'!M15</f>
        <v>76450438.722047806</v>
      </c>
      <c r="J22" s="33">
        <f>'3. GAW model'!N15</f>
        <v>72353362.305512652</v>
      </c>
      <c r="K22" s="33">
        <f>'3. GAW model'!O15</f>
        <v>68176346.027943403</v>
      </c>
      <c r="L22" s="33">
        <f>'3. GAW model'!P15</f>
        <v>63918282.835031144</v>
      </c>
    </row>
    <row r="23" spans="2:15">
      <c r="B23" s="9" t="s">
        <v>196</v>
      </c>
      <c r="D23" s="9" t="s">
        <v>80</v>
      </c>
      <c r="F23" s="46"/>
      <c r="G23" s="46"/>
      <c r="H23" s="33">
        <f>'3. GAW model'!L16</f>
        <v>2206447.1051840312</v>
      </c>
      <c r="I23" s="33">
        <f>'3. GAW model'!M16</f>
        <v>2226305.1291306866</v>
      </c>
      <c r="J23" s="33">
        <f>'3. GAW model'!N16</f>
        <v>1883392.5421776592</v>
      </c>
      <c r="K23" s="33">
        <f>'3. GAW model'!O16</f>
        <v>1171275.10607081</v>
      </c>
      <c r="L23" s="33">
        <f>'3. GAW model'!P16</f>
        <v>453951.96531825978</v>
      </c>
    </row>
    <row r="24" spans="2:15">
      <c r="B24" s="9" t="s">
        <v>195</v>
      </c>
      <c r="D24" s="9" t="s">
        <v>80</v>
      </c>
      <c r="F24" s="46"/>
      <c r="G24" s="46"/>
      <c r="H24" s="33">
        <f>'3. GAW model'!L17</f>
        <v>8073059.344754315</v>
      </c>
      <c r="I24" s="33">
        <f>'3. GAW model'!M17</f>
        <v>5919411.7497264156</v>
      </c>
      <c r="J24" s="33">
        <f>'3. GAW model'!N17</f>
        <v>4089293.913296293</v>
      </c>
      <c r="K24" s="33">
        <f>'3. GAW model'!O17</f>
        <v>2954822.452445149</v>
      </c>
      <c r="L24" s="33">
        <f>'3. GAW model'!P17</f>
        <v>2527463.8891988946</v>
      </c>
    </row>
    <row r="25" spans="2:15">
      <c r="F25" s="46"/>
      <c r="G25" s="46"/>
      <c r="H25" s="46"/>
      <c r="I25" s="46"/>
      <c r="J25" s="46"/>
      <c r="K25" s="46"/>
      <c r="L25" s="46"/>
      <c r="M25" s="46"/>
      <c r="N25" s="46"/>
      <c r="O25" s="46"/>
    </row>
    <row r="26" spans="2:15">
      <c r="B26" s="8" t="s">
        <v>233</v>
      </c>
      <c r="F26" s="46"/>
      <c r="G26" s="46"/>
      <c r="H26" s="46"/>
      <c r="I26" s="46"/>
      <c r="J26" s="46"/>
      <c r="K26" s="46"/>
      <c r="L26" s="46"/>
      <c r="M26" s="46"/>
      <c r="N26" s="46"/>
      <c r="O26" s="46"/>
    </row>
    <row r="27" spans="2:15">
      <c r="B27" s="9" t="s">
        <v>234</v>
      </c>
      <c r="D27" s="9" t="s">
        <v>80</v>
      </c>
      <c r="F27" s="46"/>
      <c r="G27" s="46"/>
      <c r="H27" s="33">
        <f>'3. GAW model'!L21</f>
        <v>0</v>
      </c>
      <c r="I27" s="33">
        <f>'3. GAW model'!M21</f>
        <v>0</v>
      </c>
      <c r="J27" s="33">
        <f>'3. GAW model'!N21</f>
        <v>0</v>
      </c>
      <c r="K27" s="33">
        <f>'3. GAW model'!O21</f>
        <v>0</v>
      </c>
      <c r="L27" s="33">
        <f>'3. GAW model'!P21</f>
        <v>0</v>
      </c>
      <c r="M27" s="46"/>
      <c r="N27" s="46"/>
      <c r="O27" s="46"/>
    </row>
    <row r="28" spans="2:15">
      <c r="B28" s="9" t="s">
        <v>235</v>
      </c>
      <c r="D28" s="9" t="s">
        <v>80</v>
      </c>
      <c r="F28" s="46"/>
      <c r="G28" s="46"/>
      <c r="H28" s="33">
        <f>'3. GAW model'!L22</f>
        <v>0</v>
      </c>
      <c r="I28" s="33">
        <f>'3. GAW model'!M22</f>
        <v>0</v>
      </c>
      <c r="J28" s="33">
        <f>'3. GAW model'!N22</f>
        <v>0</v>
      </c>
      <c r="K28" s="33">
        <f>'3. GAW model'!O22</f>
        <v>0</v>
      </c>
      <c r="L28" s="33">
        <f>'3. GAW model'!P22</f>
        <v>0</v>
      </c>
      <c r="M28" s="46"/>
      <c r="N28" s="46"/>
      <c r="O28" s="46"/>
    </row>
    <row r="29" spans="2:15">
      <c r="B29" s="9" t="s">
        <v>236</v>
      </c>
      <c r="D29" s="9" t="s">
        <v>80</v>
      </c>
      <c r="F29" s="46"/>
      <c r="G29" s="46"/>
      <c r="H29" s="33">
        <f>'3. GAW model'!L23</f>
        <v>313282.39997109992</v>
      </c>
      <c r="I29" s="33">
        <f>'3. GAW model'!M23</f>
        <v>316101.94157083979</v>
      </c>
      <c r="J29" s="33">
        <f>'3. GAW model'!N23</f>
        <v>318946.85904497729</v>
      </c>
      <c r="K29" s="33">
        <f>'3. GAW model'!O23</f>
        <v>281592.53485944355</v>
      </c>
      <c r="L29" s="33">
        <f>'3. GAW model'!P23</f>
        <v>885.16252608630316</v>
      </c>
      <c r="M29" s="46"/>
      <c r="N29" s="46"/>
      <c r="O29" s="46"/>
    </row>
    <row r="30" spans="2:15">
      <c r="B30" s="9" t="s">
        <v>237</v>
      </c>
      <c r="D30" s="9" t="s">
        <v>80</v>
      </c>
      <c r="F30" s="46"/>
      <c r="G30" s="46"/>
      <c r="H30" s="33">
        <f>'3. GAW model'!L24</f>
        <v>904888.00290222489</v>
      </c>
      <c r="I30" s="33">
        <f>'3. GAW model'!M24</f>
        <v>596930.05335750501</v>
      </c>
      <c r="J30" s="33">
        <f>'3. GAW model'!N24</f>
        <v>283355.56479274516</v>
      </c>
      <c r="K30" s="33">
        <f>'3. GAW model'!O24</f>
        <v>4313.2300164363314</v>
      </c>
      <c r="L30" s="33">
        <f>'3. GAW model'!P24</f>
        <v>3466.8865604979542</v>
      </c>
      <c r="M30" s="46"/>
      <c r="N30" s="46"/>
      <c r="O30" s="46"/>
    </row>
    <row r="31" spans="2:15">
      <c r="F31" s="46"/>
      <c r="G31" s="46"/>
      <c r="H31" s="46"/>
      <c r="I31" s="46"/>
      <c r="J31" s="46"/>
      <c r="K31" s="46"/>
      <c r="L31" s="46"/>
      <c r="M31" s="46"/>
      <c r="N31" s="46"/>
      <c r="O31" s="46"/>
    </row>
    <row r="32" spans="2:15" s="1" customFormat="1">
      <c r="B32" s="1" t="s">
        <v>173</v>
      </c>
    </row>
    <row r="33" spans="2:14">
      <c r="F33" s="46"/>
      <c r="G33" s="46"/>
      <c r="H33" s="46"/>
      <c r="I33" s="46"/>
      <c r="J33" s="46"/>
      <c r="K33" s="46"/>
      <c r="L33" s="46"/>
    </row>
    <row r="34" spans="2:14">
      <c r="B34" s="8" t="s">
        <v>187</v>
      </c>
      <c r="F34" s="46"/>
      <c r="G34" s="46"/>
      <c r="H34" s="46"/>
      <c r="I34" s="46"/>
      <c r="J34" s="46"/>
      <c r="K34" s="46"/>
      <c r="L34" s="46"/>
    </row>
    <row r="35" spans="2:14">
      <c r="B35" s="9" t="s">
        <v>381</v>
      </c>
      <c r="D35" s="9" t="s">
        <v>80</v>
      </c>
      <c r="F35" s="46"/>
      <c r="G35" s="46"/>
      <c r="H35" s="34">
        <f>H$13*H20</f>
        <v>21982978.28802694</v>
      </c>
      <c r="I35" s="34">
        <f t="shared" ref="I35:L35" si="0">I$13*I20</f>
        <v>20899692.389935568</v>
      </c>
      <c r="J35" s="34">
        <f t="shared" si="0"/>
        <v>23329970.782372445</v>
      </c>
      <c r="K35" s="34">
        <f t="shared" si="0"/>
        <v>22002733.502211384</v>
      </c>
      <c r="L35" s="34">
        <f t="shared" si="0"/>
        <v>20649716.223374061</v>
      </c>
      <c r="N35" s="95">
        <v>4</v>
      </c>
    </row>
    <row r="36" spans="2:14">
      <c r="B36" s="9" t="s">
        <v>382</v>
      </c>
      <c r="D36" s="9" t="s">
        <v>80</v>
      </c>
      <c r="F36" s="46"/>
      <c r="G36" s="46"/>
      <c r="H36" s="34">
        <f>H$13*H22</f>
        <v>2253122.7328633326</v>
      </c>
      <c r="I36" s="34">
        <f t="shared" ref="I36:L36" si="1">I$13*I22</f>
        <v>2140612.2842173385</v>
      </c>
      <c r="J36" s="34">
        <f t="shared" si="1"/>
        <v>2387660.9560819175</v>
      </c>
      <c r="K36" s="34">
        <f t="shared" si="1"/>
        <v>2249819.4189221323</v>
      </c>
      <c r="L36" s="34">
        <f t="shared" si="1"/>
        <v>2109303.3335560281</v>
      </c>
      <c r="N36" s="95">
        <v>4</v>
      </c>
    </row>
    <row r="37" spans="2:14">
      <c r="B37" s="9" t="s">
        <v>193</v>
      </c>
      <c r="D37" s="9" t="s">
        <v>80</v>
      </c>
      <c r="F37" s="46"/>
      <c r="G37" s="46"/>
      <c r="H37" s="34">
        <f>H$13*H24</f>
        <v>226045.66165312083</v>
      </c>
      <c r="I37" s="34">
        <f>I$13*I24</f>
        <v>165743.52899233965</v>
      </c>
      <c r="J37" s="34">
        <f>J$13*J24</f>
        <v>134946.69913877768</v>
      </c>
      <c r="K37" s="34">
        <f>K$13*K24</f>
        <v>97509.140930689915</v>
      </c>
      <c r="L37" s="34">
        <f>L$13*L24</f>
        <v>83406.30834356352</v>
      </c>
      <c r="N37" s="95">
        <v>4</v>
      </c>
    </row>
    <row r="38" spans="2:14">
      <c r="F38" s="46"/>
      <c r="G38" s="46"/>
      <c r="H38" s="46"/>
      <c r="I38" s="46"/>
      <c r="J38" s="46"/>
      <c r="K38" s="46"/>
      <c r="L38" s="46"/>
    </row>
    <row r="39" spans="2:14">
      <c r="B39" s="8" t="s">
        <v>100</v>
      </c>
      <c r="F39" s="46"/>
      <c r="G39" s="46"/>
      <c r="H39" s="46"/>
      <c r="I39" s="46"/>
      <c r="J39" s="46"/>
      <c r="K39" s="46"/>
      <c r="L39" s="46"/>
    </row>
    <row r="40" spans="2:14">
      <c r="B40" s="9" t="s">
        <v>383</v>
      </c>
      <c r="D40" s="9" t="s">
        <v>80</v>
      </c>
      <c r="F40" s="46"/>
      <c r="G40" s="46"/>
      <c r="H40" s="30">
        <f>$F$16*(H19+H35)+H21+H36</f>
        <v>74282867.831217796</v>
      </c>
      <c r="I40" s="30">
        <f>$F$16*(I19+I35)+I21+I36</f>
        <v>73537492.385773376</v>
      </c>
      <c r="J40" s="30">
        <f t="shared" ref="J40:L40" si="2">$F$16*(J19+J35)+J21+J36</f>
        <v>76669294.139479399</v>
      </c>
      <c r="K40" s="30">
        <f t="shared" si="2"/>
        <v>75662780.28376776</v>
      </c>
      <c r="L40" s="30">
        <f t="shared" si="2"/>
        <v>74631938.965828046</v>
      </c>
      <c r="N40" s="95">
        <v>4</v>
      </c>
    </row>
    <row r="41" spans="2:14">
      <c r="B41" s="9" t="s">
        <v>194</v>
      </c>
      <c r="D41" s="9" t="s">
        <v>80</v>
      </c>
      <c r="F41" s="46"/>
      <c r="G41" s="46"/>
      <c r="H41" s="30">
        <f>H23+H37</f>
        <v>2432492.7668371522</v>
      </c>
      <c r="I41" s="30">
        <f>I23+I37</f>
        <v>2392048.6581230261</v>
      </c>
      <c r="J41" s="30">
        <f>J23+J37</f>
        <v>2018339.2413164368</v>
      </c>
      <c r="K41" s="30">
        <f>K23+K37</f>
        <v>1268784.2470014999</v>
      </c>
      <c r="L41" s="30">
        <f>L23+L37</f>
        <v>537358.27366182324</v>
      </c>
      <c r="N41" s="95">
        <v>4</v>
      </c>
    </row>
    <row r="43" spans="2:14" s="1" customFormat="1">
      <c r="B43" s="1" t="s">
        <v>228</v>
      </c>
    </row>
    <row r="45" spans="2:14">
      <c r="B45" s="8" t="s">
        <v>187</v>
      </c>
    </row>
    <row r="46" spans="2:14">
      <c r="B46" s="9" t="s">
        <v>229</v>
      </c>
      <c r="D46" s="9" t="s">
        <v>80</v>
      </c>
      <c r="H46" s="34">
        <f>H$13*H28</f>
        <v>0</v>
      </c>
      <c r="I46" s="34">
        <f>I$13*I28</f>
        <v>0</v>
      </c>
      <c r="J46" s="34">
        <f>J$13*J28</f>
        <v>0</v>
      </c>
      <c r="K46" s="34">
        <f>K$13*K28</f>
        <v>0</v>
      </c>
      <c r="L46" s="34">
        <f>L$13*L28</f>
        <v>0</v>
      </c>
      <c r="N46" s="95">
        <v>4</v>
      </c>
    </row>
    <row r="47" spans="2:14">
      <c r="B47" s="9" t="s">
        <v>230</v>
      </c>
      <c r="D47" s="9" t="s">
        <v>80</v>
      </c>
      <c r="H47" s="34">
        <f>H$13*H30</f>
        <v>25336.864081262298</v>
      </c>
      <c r="I47" s="34">
        <f>I$13*I30</f>
        <v>16714.04149401014</v>
      </c>
      <c r="J47" s="34">
        <f>J$13*J30</f>
        <v>9350.733638160591</v>
      </c>
      <c r="K47" s="34">
        <f>K$13*K30</f>
        <v>142.33659054239894</v>
      </c>
      <c r="L47" s="34">
        <f>L$13*L30</f>
        <v>114.4072564964325</v>
      </c>
      <c r="N47" s="95">
        <v>4</v>
      </c>
    </row>
    <row r="48" spans="2:14">
      <c r="H48" s="46"/>
      <c r="I48" s="46"/>
      <c r="J48" s="46"/>
      <c r="K48" s="46"/>
      <c r="L48" s="46"/>
    </row>
    <row r="49" spans="2:14">
      <c r="B49" s="8" t="s">
        <v>100</v>
      </c>
      <c r="H49" s="46"/>
      <c r="I49" s="46"/>
      <c r="J49" s="46"/>
      <c r="K49" s="46"/>
      <c r="L49" s="46"/>
    </row>
    <row r="50" spans="2:14">
      <c r="B50" s="9" t="s">
        <v>231</v>
      </c>
      <c r="D50" s="9" t="s">
        <v>80</v>
      </c>
      <c r="H50" s="30">
        <f>H27+H46</f>
        <v>0</v>
      </c>
      <c r="I50" s="30">
        <f>I27+I46</f>
        <v>0</v>
      </c>
      <c r="J50" s="30">
        <f>J27+J46</f>
        <v>0</v>
      </c>
      <c r="K50" s="30">
        <f>K27+K46</f>
        <v>0</v>
      </c>
      <c r="L50" s="30">
        <f>L27+L46</f>
        <v>0</v>
      </c>
      <c r="N50" s="95">
        <v>4</v>
      </c>
    </row>
    <row r="51" spans="2:14">
      <c r="B51" s="9" t="s">
        <v>232</v>
      </c>
      <c r="D51" s="9" t="s">
        <v>80</v>
      </c>
      <c r="H51" s="30">
        <f>H29+H47</f>
        <v>338619.26405236224</v>
      </c>
      <c r="I51" s="30">
        <f>I29+I47</f>
        <v>332815.98306484992</v>
      </c>
      <c r="J51" s="30">
        <f>J29+J47</f>
        <v>328297.59268313786</v>
      </c>
      <c r="K51" s="30">
        <f>K29+K47</f>
        <v>281734.87144998595</v>
      </c>
      <c r="L51" s="30">
        <f>L29+L47</f>
        <v>999.56978258273568</v>
      </c>
      <c r="N51" s="95">
        <v>4</v>
      </c>
    </row>
  </sheetData>
  <mergeCells count="1">
    <mergeCell ref="B5:C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tabColor rgb="FFFFFFCC"/>
  </sheetPr>
  <dimension ref="B2:P58"/>
  <sheetViews>
    <sheetView showGridLines="0" zoomScale="85" zoomScaleNormal="85" workbookViewId="0">
      <pane xSplit="4" ySplit="11" topLeftCell="E12" activePane="bottomRight" state="frozen"/>
      <selection activeCell="R6" sqref="R6"/>
      <selection pane="topRight" activeCell="R6" sqref="R6"/>
      <selection pane="bottomLeft" activeCell="R6" sqref="R6"/>
      <selection pane="bottomRight" activeCell="E12" sqref="E12"/>
    </sheetView>
  </sheetViews>
  <sheetFormatPr defaultColWidth="9.140625" defaultRowHeight="12.75"/>
  <cols>
    <col min="1" max="1" width="4.7109375" style="9" customWidth="1"/>
    <col min="2" max="2" width="75.7109375" style="9" customWidth="1"/>
    <col min="3" max="3" width="2.7109375" style="9" customWidth="1"/>
    <col min="4" max="4" width="13.7109375" style="9" customWidth="1"/>
    <col min="5" max="5" width="2.7109375" style="9" customWidth="1"/>
    <col min="6" max="6" width="16.7109375" style="9" customWidth="1"/>
    <col min="7" max="7" width="2.7109375" style="9" customWidth="1"/>
    <col min="8" max="14" width="16.7109375" style="9" customWidth="1"/>
    <col min="15" max="15" width="2.7109375" style="9" customWidth="1"/>
    <col min="16" max="16" width="13.7109375" style="95" customWidth="1"/>
    <col min="17" max="17" width="2.7109375" style="9" customWidth="1"/>
    <col min="18" max="18" width="13.7109375" style="9" customWidth="1"/>
    <col min="19" max="16384" width="9.140625" style="9"/>
  </cols>
  <sheetData>
    <row r="2" spans="2:16" s="2" customFormat="1" ht="18">
      <c r="B2" s="2" t="s">
        <v>207</v>
      </c>
    </row>
    <row r="4" spans="2:16">
      <c r="B4" s="28" t="s">
        <v>56</v>
      </c>
    </row>
    <row r="5" spans="2:16" ht="75" customHeight="1">
      <c r="B5" s="120" t="s">
        <v>158</v>
      </c>
      <c r="C5" s="120"/>
    </row>
    <row r="6" spans="2:16">
      <c r="B6" s="42"/>
      <c r="C6" s="42"/>
    </row>
    <row r="7" spans="2:16">
      <c r="B7" s="55" t="s">
        <v>30</v>
      </c>
      <c r="C7" s="42"/>
    </row>
    <row r="8" spans="2:16" ht="25.5" customHeight="1">
      <c r="B8" s="42" t="s">
        <v>163</v>
      </c>
      <c r="C8" s="42"/>
    </row>
    <row r="9" spans="2:16" ht="12.75" customHeight="1"/>
    <row r="10" spans="2:16" s="1" customFormat="1" ht="13.5" customHeight="1">
      <c r="B10" s="1" t="s">
        <v>45</v>
      </c>
      <c r="D10" s="1" t="s">
        <v>27</v>
      </c>
      <c r="F10" s="1" t="s">
        <v>28</v>
      </c>
      <c r="H10" s="1">
        <v>2020</v>
      </c>
      <c r="I10" s="1">
        <v>2021</v>
      </c>
      <c r="J10" s="1">
        <v>2022</v>
      </c>
      <c r="K10" s="1">
        <v>2023</v>
      </c>
      <c r="L10" s="1">
        <v>2024</v>
      </c>
      <c r="M10" s="1">
        <v>2025</v>
      </c>
      <c r="N10" s="1">
        <v>2026</v>
      </c>
      <c r="P10" s="1" t="s">
        <v>101</v>
      </c>
    </row>
    <row r="13" spans="2:16" s="1" customFormat="1">
      <c r="B13" s="1" t="s">
        <v>48</v>
      </c>
    </row>
    <row r="15" spans="2:16">
      <c r="B15" s="28" t="s">
        <v>85</v>
      </c>
    </row>
    <row r="16" spans="2:16">
      <c r="B16" s="44" t="s">
        <v>372</v>
      </c>
      <c r="D16" s="9" t="s">
        <v>75</v>
      </c>
      <c r="J16" s="86">
        <f>'2. Reguleringsparameters'!L15</f>
        <v>2.8000000000000001E-2</v>
      </c>
      <c r="K16" s="86">
        <f>'2. Reguleringsparameters'!M15</f>
        <v>2.8000000000000001E-2</v>
      </c>
      <c r="L16" s="86">
        <f>'2. Reguleringsparameters'!N15</f>
        <v>3.3000000000000002E-2</v>
      </c>
      <c r="M16" s="86">
        <f>'2. Reguleringsparameters'!O15</f>
        <v>3.3000000000000002E-2</v>
      </c>
      <c r="N16" s="86">
        <f>'2. Reguleringsparameters'!P15</f>
        <v>3.3000000000000002E-2</v>
      </c>
    </row>
    <row r="17" spans="2:15">
      <c r="B17" s="9" t="s">
        <v>373</v>
      </c>
      <c r="D17" s="9" t="s">
        <v>75</v>
      </c>
      <c r="H17" s="54"/>
      <c r="I17" s="54"/>
      <c r="J17" s="53">
        <f>'2. Reguleringsparameters'!L16</f>
        <v>2.8000000000000001E-2</v>
      </c>
      <c r="K17" s="53">
        <f>'2. Reguleringsparameters'!M16</f>
        <v>2.8000000000000001E-2</v>
      </c>
      <c r="L17" s="53">
        <f>'2. Reguleringsparameters'!N16</f>
        <v>3.3000000000000002E-2</v>
      </c>
      <c r="M17" s="53">
        <f>'2. Reguleringsparameters'!O16</f>
        <v>3.3000000000000002E-2</v>
      </c>
      <c r="N17" s="53">
        <f>'2. Reguleringsparameters'!P16</f>
        <v>3.3000000000000002E-2</v>
      </c>
    </row>
    <row r="19" spans="2:15">
      <c r="B19" s="8" t="s">
        <v>172</v>
      </c>
      <c r="F19" s="46"/>
      <c r="H19" s="46"/>
      <c r="I19" s="46"/>
      <c r="J19" s="46"/>
      <c r="K19" s="46"/>
      <c r="L19" s="46"/>
      <c r="M19" s="46"/>
      <c r="N19" s="46"/>
    </row>
    <row r="20" spans="2:15">
      <c r="B20" s="9" t="s">
        <v>201</v>
      </c>
      <c r="D20" s="9" t="s">
        <v>80</v>
      </c>
      <c r="F20" s="46"/>
      <c r="H20" s="54"/>
      <c r="I20" s="54"/>
      <c r="J20" s="33">
        <f>'3. GAW model'!L28</f>
        <v>1212701.7403922274</v>
      </c>
      <c r="K20" s="33">
        <f>'3. GAW model'!M28</f>
        <v>2045932.932761908</v>
      </c>
      <c r="L20" s="33">
        <f>'3. GAW model'!N28</f>
        <v>2899790.6724826517</v>
      </c>
      <c r="M20" s="33">
        <f>'3. GAW model'!O28</f>
        <v>3774670.1653577369</v>
      </c>
      <c r="N20" s="33">
        <f>'3. GAW model'!P28</f>
        <v>4331584.4815095356</v>
      </c>
    </row>
    <row r="21" spans="2:15">
      <c r="B21" s="9" t="s">
        <v>197</v>
      </c>
      <c r="D21" s="9" t="s">
        <v>80</v>
      </c>
      <c r="F21" s="46"/>
      <c r="H21" s="54"/>
      <c r="I21" s="54"/>
      <c r="J21" s="33">
        <f>'3. GAW model'!L29</f>
        <v>8692615.1244985722</v>
      </c>
      <c r="K21" s="33">
        <f>'3. GAW model'!M29</f>
        <v>11979519.651285462</v>
      </c>
      <c r="L21" s="33">
        <f>'3. GAW model'!N29</f>
        <v>14526033.076126296</v>
      </c>
      <c r="M21" s="33">
        <f>'3. GAW model'!O29</f>
        <v>16305809.25805987</v>
      </c>
      <c r="N21" s="33">
        <f>'3. GAW model'!P29</f>
        <v>17631273.248638965</v>
      </c>
    </row>
    <row r="22" spans="2:15">
      <c r="B22" s="9" t="s">
        <v>171</v>
      </c>
      <c r="D22" s="9" t="s">
        <v>80</v>
      </c>
      <c r="H22" s="33">
        <f>'3. GAW model'!J33</f>
        <v>962690820.97876239</v>
      </c>
      <c r="I22" s="54"/>
      <c r="J22" s="54"/>
      <c r="K22" s="54"/>
      <c r="L22" s="54"/>
      <c r="M22" s="54"/>
      <c r="N22" s="54"/>
    </row>
    <row r="23" spans="2:15">
      <c r="B23" s="9" t="s">
        <v>378</v>
      </c>
      <c r="D23" s="9" t="s">
        <v>80</v>
      </c>
      <c r="F23" s="46"/>
      <c r="H23" s="46"/>
      <c r="I23" s="46"/>
      <c r="J23" s="33">
        <f>'3. GAW model'!L13</f>
        <v>785106367.4295336</v>
      </c>
      <c r="K23" s="33">
        <f>'3. GAW model'!M13</f>
        <v>746417585.35484171</v>
      </c>
      <c r="L23" s="33">
        <f>'3. GAW model'!N13</f>
        <v>706968811.58704376</v>
      </c>
      <c r="M23" s="33">
        <f>'3. GAW model'!O13</f>
        <v>666749500.06701159</v>
      </c>
      <c r="N23" s="33">
        <f>'3. GAW model'!P13</f>
        <v>625748976.46588063</v>
      </c>
    </row>
    <row r="24" spans="2:15">
      <c r="B24" s="9" t="s">
        <v>380</v>
      </c>
      <c r="D24" s="9" t="s">
        <v>80</v>
      </c>
      <c r="F24" s="46"/>
      <c r="H24" s="46"/>
      <c r="I24" s="46"/>
      <c r="J24" s="33">
        <f>'3. GAW model'!L15</f>
        <v>80468669.030833304</v>
      </c>
      <c r="K24" s="33">
        <f>'3. GAW model'!M15</f>
        <v>76450438.722047806</v>
      </c>
      <c r="L24" s="33">
        <f>'3. GAW model'!N15</f>
        <v>72353362.305512652</v>
      </c>
      <c r="M24" s="33">
        <f>'3. GAW model'!O15</f>
        <v>68176346.027943403</v>
      </c>
      <c r="N24" s="33">
        <f>'3. GAW model'!P15</f>
        <v>63918282.835031144</v>
      </c>
    </row>
    <row r="25" spans="2:15">
      <c r="B25" s="9" t="s">
        <v>195</v>
      </c>
      <c r="D25" s="9" t="s">
        <v>80</v>
      </c>
      <c r="F25" s="46"/>
      <c r="H25" s="46"/>
      <c r="I25" s="46"/>
      <c r="J25" s="33">
        <f>'3. GAW model'!L17</f>
        <v>8073059.344754315</v>
      </c>
      <c r="K25" s="33">
        <f>'3. GAW model'!M17</f>
        <v>5919411.7497264156</v>
      </c>
      <c r="L25" s="33">
        <f>'3. GAW model'!N17</f>
        <v>4089293.913296293</v>
      </c>
      <c r="M25" s="33">
        <f>'3. GAW model'!O17</f>
        <v>2954822.452445149</v>
      </c>
      <c r="N25" s="33">
        <f>'3. GAW model'!P17</f>
        <v>2527463.8891988946</v>
      </c>
    </row>
    <row r="26" spans="2:15">
      <c r="F26" s="46"/>
      <c r="H26" s="46"/>
      <c r="I26" s="46"/>
      <c r="J26" s="46"/>
      <c r="K26" s="46"/>
      <c r="L26" s="46"/>
      <c r="M26" s="46"/>
      <c r="N26" s="46"/>
      <c r="O26" s="46"/>
    </row>
    <row r="27" spans="2:15">
      <c r="B27" s="8" t="s">
        <v>233</v>
      </c>
      <c r="F27" s="46"/>
      <c r="H27" s="46"/>
      <c r="I27" s="46"/>
      <c r="J27" s="46"/>
      <c r="K27" s="46"/>
      <c r="L27" s="46"/>
      <c r="M27" s="46"/>
      <c r="N27" s="46"/>
      <c r="O27" s="46"/>
    </row>
    <row r="28" spans="2:15">
      <c r="B28" s="9" t="s">
        <v>239</v>
      </c>
      <c r="D28" s="9" t="s">
        <v>80</v>
      </c>
      <c r="F28" s="46"/>
      <c r="H28" s="54"/>
      <c r="I28" s="54"/>
      <c r="J28" s="33">
        <f>'3. GAW model'!L37</f>
        <v>383678.81612914009</v>
      </c>
      <c r="K28" s="33">
        <f>'3. GAW model'!M37</f>
        <v>647299.41367761174</v>
      </c>
      <c r="L28" s="33">
        <f>'3. GAW model'!N37</f>
        <v>917445.91038569738</v>
      </c>
      <c r="M28" s="33">
        <f>'3. GAW model'!O37</f>
        <v>1194243.3428470443</v>
      </c>
      <c r="N28" s="33">
        <f>'3. GAW model'!P37</f>
        <v>1350669.5356257288</v>
      </c>
      <c r="O28" s="46"/>
    </row>
    <row r="29" spans="2:15">
      <c r="B29" s="9" t="s">
        <v>240</v>
      </c>
      <c r="D29" s="9" t="s">
        <v>80</v>
      </c>
      <c r="F29" s="46"/>
      <c r="H29" s="54"/>
      <c r="I29" s="54"/>
      <c r="J29" s="33">
        <f>'3. GAW model'!L38</f>
        <v>2151813.5888844361</v>
      </c>
      <c r="K29" s="33">
        <f>'3. GAW model'!M38</f>
        <v>2881335.5765289222</v>
      </c>
      <c r="L29" s="33">
        <f>'3. GAW model'!N38</f>
        <v>3368947.1782356328</v>
      </c>
      <c r="M29" s="33">
        <f>'3. GAW model'!O38</f>
        <v>3606166.2112491052</v>
      </c>
      <c r="N29" s="33">
        <f>'3. GAW model'!P38</f>
        <v>3711461.8512944742</v>
      </c>
      <c r="O29" s="46"/>
    </row>
    <row r="30" spans="2:15">
      <c r="B30" s="9" t="s">
        <v>241</v>
      </c>
      <c r="D30" s="9" t="s">
        <v>80</v>
      </c>
      <c r="F30" s="46"/>
      <c r="H30" s="33">
        <f>'3. GAW model'!J42</f>
        <v>1507241.9749999996</v>
      </c>
      <c r="I30" s="54"/>
      <c r="J30" s="54"/>
      <c r="K30" s="54"/>
      <c r="L30" s="54"/>
      <c r="M30" s="54"/>
      <c r="N30" s="54"/>
      <c r="O30" s="46"/>
    </row>
    <row r="31" spans="2:15">
      <c r="B31" s="9" t="s">
        <v>235</v>
      </c>
      <c r="D31" s="9" t="s">
        <v>80</v>
      </c>
      <c r="F31" s="46"/>
      <c r="H31" s="46"/>
      <c r="I31" s="46"/>
      <c r="J31" s="33">
        <f>'3. GAW model'!L22</f>
        <v>0</v>
      </c>
      <c r="K31" s="33">
        <f>'3. GAW model'!M22</f>
        <v>0</v>
      </c>
      <c r="L31" s="33">
        <f>'3. GAW model'!N22</f>
        <v>0</v>
      </c>
      <c r="M31" s="33">
        <f>'3. GAW model'!O22</f>
        <v>0</v>
      </c>
      <c r="N31" s="33">
        <f>'3. GAW model'!P22</f>
        <v>0</v>
      </c>
      <c r="O31" s="46"/>
    </row>
    <row r="32" spans="2:15">
      <c r="B32" s="9" t="s">
        <v>237</v>
      </c>
      <c r="D32" s="9" t="s">
        <v>80</v>
      </c>
      <c r="F32" s="46"/>
      <c r="H32" s="46"/>
      <c r="I32" s="46"/>
      <c r="J32" s="33">
        <f>'3. GAW model'!L24</f>
        <v>904888.00290222489</v>
      </c>
      <c r="K32" s="33">
        <f>'3. GAW model'!M24</f>
        <v>596930.05335750501</v>
      </c>
      <c r="L32" s="33">
        <f>'3. GAW model'!N24</f>
        <v>283355.56479274516</v>
      </c>
      <c r="M32" s="33">
        <f>'3. GAW model'!O24</f>
        <v>4313.2300164363314</v>
      </c>
      <c r="N32" s="33">
        <f>'3. GAW model'!P24</f>
        <v>3466.8865604979542</v>
      </c>
      <c r="O32" s="46"/>
    </row>
    <row r="33" spans="2:16">
      <c r="F33" s="46"/>
      <c r="H33" s="46"/>
      <c r="I33" s="46"/>
      <c r="J33" s="46"/>
      <c r="K33" s="46"/>
      <c r="L33" s="46"/>
      <c r="M33" s="46"/>
      <c r="N33" s="46"/>
      <c r="O33" s="46"/>
    </row>
    <row r="34" spans="2:16" s="1" customFormat="1">
      <c r="B34" s="1" t="s">
        <v>159</v>
      </c>
    </row>
    <row r="35" spans="2:16">
      <c r="F35" s="46"/>
      <c r="H35" s="46"/>
      <c r="I35" s="46"/>
      <c r="J35" s="46"/>
      <c r="K35" s="46"/>
      <c r="L35" s="46"/>
      <c r="M35" s="47"/>
      <c r="N35" s="47"/>
      <c r="O35" s="24"/>
    </row>
    <row r="36" spans="2:16">
      <c r="B36" s="9" t="s">
        <v>238</v>
      </c>
      <c r="D36" s="9" t="s">
        <v>80</v>
      </c>
      <c r="F36" s="46"/>
      <c r="H36" s="34">
        <f>H22+H30</f>
        <v>964198062.95376241</v>
      </c>
      <c r="I36" s="46"/>
      <c r="J36" s="46"/>
      <c r="K36" s="46"/>
      <c r="L36" s="46"/>
      <c r="M36" s="46"/>
      <c r="N36" s="46"/>
      <c r="O36" s="24"/>
    </row>
    <row r="37" spans="2:16">
      <c r="B37" s="9" t="s">
        <v>242</v>
      </c>
      <c r="D37" s="9" t="s">
        <v>80</v>
      </c>
      <c r="F37" s="46"/>
      <c r="H37" s="46"/>
      <c r="I37" s="46"/>
      <c r="J37" s="34">
        <f>SUM(J23:J25,J31:J32)</f>
        <v>874552983.80802357</v>
      </c>
      <c r="K37" s="34">
        <f t="shared" ref="K37:N37" si="0">SUM(K23:K25,K31:K32)</f>
        <v>829384365.87997341</v>
      </c>
      <c r="L37" s="34">
        <f t="shared" si="0"/>
        <v>783694823.37064552</v>
      </c>
      <c r="M37" s="34">
        <f t="shared" si="0"/>
        <v>737884981.77741659</v>
      </c>
      <c r="N37" s="34">
        <f t="shared" si="0"/>
        <v>692198190.07667112</v>
      </c>
      <c r="O37" s="24"/>
      <c r="P37" s="95">
        <v>6</v>
      </c>
    </row>
    <row r="38" spans="2:16">
      <c r="B38" s="9" t="s">
        <v>243</v>
      </c>
      <c r="D38" s="9" t="s">
        <v>80</v>
      </c>
      <c r="F38" s="46"/>
      <c r="H38" s="54"/>
      <c r="I38" s="54"/>
      <c r="J38" s="34">
        <f>J21+J29</f>
        <v>10844428.713383008</v>
      </c>
      <c r="K38" s="34">
        <f t="shared" ref="K38:N38" si="1">K21+K29</f>
        <v>14860855.227814384</v>
      </c>
      <c r="L38" s="34">
        <f t="shared" si="1"/>
        <v>17894980.254361928</v>
      </c>
      <c r="M38" s="34">
        <f t="shared" si="1"/>
        <v>19911975.469308976</v>
      </c>
      <c r="N38" s="34">
        <f t="shared" si="1"/>
        <v>21342735.099933438</v>
      </c>
      <c r="O38" s="24"/>
      <c r="P38" s="95">
        <v>6</v>
      </c>
    </row>
    <row r="39" spans="2:16">
      <c r="B39" s="9" t="s">
        <v>160</v>
      </c>
      <c r="D39" s="9" t="s">
        <v>80</v>
      </c>
      <c r="F39" s="46"/>
      <c r="H39" s="54"/>
      <c r="I39" s="54"/>
      <c r="J39" s="34">
        <f>MAX(0,J37+J38-$H36)</f>
        <v>0</v>
      </c>
      <c r="K39" s="34">
        <f t="shared" ref="K39:N39" si="2">MAX(0,K37+K38-$H36)</f>
        <v>0</v>
      </c>
      <c r="L39" s="34">
        <f t="shared" si="2"/>
        <v>0</v>
      </c>
      <c r="M39" s="34">
        <f t="shared" si="2"/>
        <v>0</v>
      </c>
      <c r="N39" s="34">
        <f t="shared" si="2"/>
        <v>0</v>
      </c>
      <c r="O39" s="24"/>
      <c r="P39" s="95">
        <v>6</v>
      </c>
    </row>
    <row r="40" spans="2:16">
      <c r="B40" s="9" t="s">
        <v>161</v>
      </c>
      <c r="D40" s="9" t="s">
        <v>75</v>
      </c>
      <c r="F40" s="46"/>
      <c r="H40" s="54"/>
      <c r="I40" s="54"/>
      <c r="J40" s="4">
        <f>J39/J38</f>
        <v>0</v>
      </c>
      <c r="K40" s="4">
        <f t="shared" ref="K40:N40" si="3">K39/K38</f>
        <v>0</v>
      </c>
      <c r="L40" s="4">
        <f t="shared" si="3"/>
        <v>0</v>
      </c>
      <c r="M40" s="4">
        <f t="shared" si="3"/>
        <v>0</v>
      </c>
      <c r="N40" s="4">
        <f t="shared" si="3"/>
        <v>0</v>
      </c>
      <c r="O40" s="24"/>
      <c r="P40" s="95">
        <v>6</v>
      </c>
    </row>
    <row r="41" spans="2:16">
      <c r="B41" s="9" t="s">
        <v>162</v>
      </c>
      <c r="D41" s="9" t="s">
        <v>75</v>
      </c>
      <c r="F41" s="46"/>
      <c r="H41" s="54"/>
      <c r="I41" s="54"/>
      <c r="J41" s="4">
        <f>1-J40</f>
        <v>1</v>
      </c>
      <c r="K41" s="4">
        <f>1-K40</f>
        <v>1</v>
      </c>
      <c r="L41" s="4">
        <f>1-L40</f>
        <v>1</v>
      </c>
      <c r="M41" s="4">
        <f>1-M40</f>
        <v>1</v>
      </c>
      <c r="N41" s="4">
        <f>1-N40</f>
        <v>1</v>
      </c>
      <c r="O41" s="24"/>
      <c r="P41" s="95">
        <v>7</v>
      </c>
    </row>
    <row r="42" spans="2:16" s="46" customFormat="1">
      <c r="H42" s="54"/>
      <c r="I42" s="54"/>
      <c r="J42" s="87"/>
      <c r="K42" s="87"/>
      <c r="L42" s="87"/>
      <c r="M42" s="87"/>
      <c r="N42" s="87"/>
      <c r="O42" s="88"/>
      <c r="P42" s="98"/>
    </row>
    <row r="43" spans="2:16" s="1" customFormat="1">
      <c r="B43" s="1" t="s">
        <v>208</v>
      </c>
    </row>
    <row r="44" spans="2:16">
      <c r="F44" s="46"/>
      <c r="H44" s="46"/>
      <c r="I44" s="46"/>
      <c r="J44" s="46"/>
      <c r="K44" s="46"/>
      <c r="L44" s="46"/>
      <c r="M44" s="46"/>
      <c r="N44" s="46"/>
      <c r="O44" s="24"/>
    </row>
    <row r="45" spans="2:16">
      <c r="B45" s="8" t="s">
        <v>209</v>
      </c>
      <c r="F45" s="46"/>
      <c r="H45" s="46"/>
      <c r="I45" s="46"/>
      <c r="J45" s="46"/>
      <c r="K45" s="46"/>
      <c r="L45" s="46"/>
      <c r="M45" s="46"/>
      <c r="N45" s="46"/>
      <c r="O45" s="24"/>
    </row>
    <row r="46" spans="2:16">
      <c r="B46" s="9" t="s">
        <v>210</v>
      </c>
      <c r="D46" s="9" t="s">
        <v>80</v>
      </c>
      <c r="F46" s="46"/>
      <c r="H46" s="54"/>
      <c r="I46" s="54"/>
      <c r="J46" s="34">
        <f>J$17*J21*J$40+J$16*J21*J$41</f>
        <v>243393.22348596001</v>
      </c>
      <c r="K46" s="34">
        <f t="shared" ref="K46:N46" si="4">K$17*K21*K$40+K$16*K21*K$41</f>
        <v>335426.55023599294</v>
      </c>
      <c r="L46" s="34">
        <f t="shared" si="4"/>
        <v>479359.09151216777</v>
      </c>
      <c r="M46" s="34">
        <f t="shared" si="4"/>
        <v>538091.70551597571</v>
      </c>
      <c r="N46" s="34">
        <f t="shared" si="4"/>
        <v>581832.01720508584</v>
      </c>
      <c r="O46" s="24"/>
      <c r="P46" s="95">
        <v>5</v>
      </c>
    </row>
    <row r="47" spans="2:16">
      <c r="F47" s="46"/>
      <c r="H47" s="46"/>
      <c r="I47" s="46"/>
      <c r="J47" s="59"/>
      <c r="K47" s="59"/>
      <c r="L47" s="59"/>
      <c r="M47" s="59"/>
      <c r="N47" s="59"/>
      <c r="O47" s="24"/>
    </row>
    <row r="48" spans="2:16">
      <c r="B48" s="8" t="s">
        <v>211</v>
      </c>
      <c r="O48" s="24"/>
    </row>
    <row r="49" spans="2:16">
      <c r="B49" s="9" t="s">
        <v>175</v>
      </c>
      <c r="D49" s="9" t="s">
        <v>80</v>
      </c>
      <c r="H49" s="54"/>
      <c r="I49" s="54"/>
      <c r="J49" s="30">
        <f>J46+J20</f>
        <v>1456094.9638781874</v>
      </c>
      <c r="K49" s="30">
        <f>K46+K20</f>
        <v>2381359.4829979008</v>
      </c>
      <c r="L49" s="30">
        <f>L46+L20</f>
        <v>3379149.7639948195</v>
      </c>
      <c r="M49" s="30">
        <f>M46+M20</f>
        <v>4312761.8708737129</v>
      </c>
      <c r="N49" s="30">
        <f>N46+N20</f>
        <v>4913416.4987146212</v>
      </c>
      <c r="O49" s="24"/>
      <c r="P49" s="95">
        <v>5</v>
      </c>
    </row>
    <row r="50" spans="2:16" ht="12.75" customHeight="1"/>
    <row r="51" spans="2:16" s="1" customFormat="1">
      <c r="B51" s="1" t="s">
        <v>244</v>
      </c>
    </row>
    <row r="53" spans="2:16">
      <c r="B53" s="8" t="s">
        <v>209</v>
      </c>
    </row>
    <row r="54" spans="2:16">
      <c r="B54" s="9" t="s">
        <v>245</v>
      </c>
      <c r="D54" s="9" t="s">
        <v>80</v>
      </c>
      <c r="J54" s="34">
        <f>J$17*J29*J$40+J$16*J29*J$41</f>
        <v>60250.780488764212</v>
      </c>
      <c r="K54" s="34">
        <f t="shared" ref="K54:M54" si="5">K$17*K29*K$40+K$16*K29*K$41</f>
        <v>80677.396142809826</v>
      </c>
      <c r="L54" s="34">
        <f t="shared" si="5"/>
        <v>111175.25688177589</v>
      </c>
      <c r="M54" s="34">
        <f t="shared" si="5"/>
        <v>119003.48497122047</v>
      </c>
      <c r="N54" s="34">
        <f>N$17*N29*N$40+N$16*N29*N$41</f>
        <v>122478.24109271765</v>
      </c>
      <c r="P54" s="95">
        <v>5</v>
      </c>
    </row>
    <row r="55" spans="2:16">
      <c r="J55" s="46"/>
      <c r="K55" s="46"/>
      <c r="L55" s="46"/>
      <c r="M55" s="46"/>
      <c r="N55" s="46"/>
    </row>
    <row r="56" spans="2:16">
      <c r="B56" s="8" t="s">
        <v>211</v>
      </c>
    </row>
    <row r="57" spans="2:16">
      <c r="B57" s="9" t="s">
        <v>246</v>
      </c>
      <c r="D57" s="9" t="s">
        <v>80</v>
      </c>
      <c r="J57" s="30">
        <f>J28+J54</f>
        <v>443929.59661790432</v>
      </c>
      <c r="K57" s="30">
        <f t="shared" ref="K57:N57" si="6">K28+K54</f>
        <v>727976.80982042151</v>
      </c>
      <c r="L57" s="30">
        <f t="shared" si="6"/>
        <v>1028621.1672674733</v>
      </c>
      <c r="M57" s="30">
        <f t="shared" si="6"/>
        <v>1313246.8278182647</v>
      </c>
      <c r="N57" s="30">
        <f t="shared" si="6"/>
        <v>1473147.7767184465</v>
      </c>
      <c r="P57" s="95">
        <v>5</v>
      </c>
    </row>
    <row r="58" spans="2:16">
      <c r="J58" s="45"/>
    </row>
  </sheetData>
  <mergeCells count="1">
    <mergeCell ref="B5:C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tabColor rgb="FFFFFFCC"/>
  </sheetPr>
  <dimension ref="A2:T125"/>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cols>
    <col min="1" max="1" width="4.7109375" style="9" customWidth="1"/>
    <col min="2" max="2" width="98" style="9" customWidth="1"/>
    <col min="3" max="3" width="2.7109375" style="9" customWidth="1"/>
    <col min="4" max="4" width="13.7109375" style="9" customWidth="1"/>
    <col min="5" max="5" width="2.7109375" style="9" customWidth="1"/>
    <col min="6" max="6" width="13.7109375" style="9" customWidth="1"/>
    <col min="7" max="7" width="2.7109375" style="9" customWidth="1"/>
    <col min="8" max="16" width="16.7109375" style="9" customWidth="1"/>
    <col min="17" max="17" width="2.7109375" style="9" customWidth="1"/>
    <col min="18" max="18" width="13.7109375" style="9" customWidth="1"/>
    <col min="19" max="19" width="2.7109375" style="9" customWidth="1"/>
    <col min="20" max="32" width="13.7109375" style="9" customWidth="1"/>
    <col min="33" max="16384" width="9.140625" style="9"/>
  </cols>
  <sheetData>
    <row r="2" spans="1:20" s="23" customFormat="1" ht="18">
      <c r="B2" s="23" t="s">
        <v>98</v>
      </c>
      <c r="R2" s="99"/>
    </row>
    <row r="4" spans="1:20">
      <c r="B4" s="123" t="s">
        <v>56</v>
      </c>
      <c r="C4" s="123"/>
    </row>
    <row r="5" spans="1:20" ht="37.5" customHeight="1">
      <c r="A5" s="40"/>
      <c r="B5" s="120" t="s">
        <v>198</v>
      </c>
      <c r="C5" s="120"/>
      <c r="D5" s="120"/>
      <c r="E5" s="40"/>
      <c r="F5" s="40"/>
    </row>
    <row r="6" spans="1:20">
      <c r="A6" s="40"/>
      <c r="B6" s="42"/>
      <c r="C6" s="42"/>
      <c r="D6" s="42"/>
      <c r="E6" s="40"/>
      <c r="F6" s="40"/>
    </row>
    <row r="7" spans="1:20">
      <c r="A7" s="40"/>
      <c r="B7" s="124" t="s">
        <v>30</v>
      </c>
      <c r="C7" s="124"/>
      <c r="D7" s="42"/>
      <c r="E7" s="40"/>
      <c r="F7" s="40"/>
    </row>
    <row r="8" spans="1:20" ht="153" customHeight="1">
      <c r="A8" s="40"/>
      <c r="B8" s="120" t="s">
        <v>363</v>
      </c>
      <c r="C8" s="120"/>
      <c r="D8" s="120"/>
      <c r="E8" s="40"/>
      <c r="F8" s="40"/>
    </row>
    <row r="9" spans="1:20">
      <c r="A9" s="40"/>
      <c r="B9" s="40"/>
      <c r="C9" s="40"/>
      <c r="D9" s="40"/>
      <c r="E9" s="40"/>
      <c r="F9" s="40"/>
    </row>
    <row r="10" spans="1:20" s="1" customFormat="1">
      <c r="B10" s="1" t="s">
        <v>45</v>
      </c>
      <c r="D10" s="1" t="s">
        <v>27</v>
      </c>
      <c r="F10" s="1" t="s">
        <v>28</v>
      </c>
      <c r="H10" s="1">
        <v>2018</v>
      </c>
      <c r="I10" s="1">
        <v>2019</v>
      </c>
      <c r="J10" s="1">
        <v>2020</v>
      </c>
      <c r="K10" s="1">
        <v>2021</v>
      </c>
      <c r="L10" s="1">
        <v>2022</v>
      </c>
      <c r="M10" s="1">
        <v>2023</v>
      </c>
      <c r="N10" s="1">
        <v>2024</v>
      </c>
      <c r="O10" s="1">
        <v>2025</v>
      </c>
      <c r="P10" s="1">
        <v>2026</v>
      </c>
      <c r="R10" s="1" t="s">
        <v>101</v>
      </c>
      <c r="T10" s="1" t="s">
        <v>47</v>
      </c>
    </row>
    <row r="13" spans="1:20" s="15" customFormat="1">
      <c r="B13" s="15" t="s">
        <v>48</v>
      </c>
    </row>
    <row r="15" spans="1:20">
      <c r="B15" s="8" t="s">
        <v>92</v>
      </c>
    </row>
    <row r="16" spans="1:20">
      <c r="B16" s="9" t="s">
        <v>89</v>
      </c>
      <c r="D16" s="9" t="s">
        <v>97</v>
      </c>
      <c r="L16" s="41">
        <f>'5. Berekening op parameters'!L25</f>
        <v>1.075959948088</v>
      </c>
      <c r="M16" s="41">
        <f>'5. Berekening op parameters'!M25</f>
        <v>1.0953272271535839</v>
      </c>
      <c r="N16" s="41">
        <f>'5. Berekening op parameters'!N25</f>
        <v>1.1150431172423485</v>
      </c>
      <c r="O16" s="41">
        <f>'5. Berekening op parameters'!O25</f>
        <v>1.1351138933527105</v>
      </c>
      <c r="P16" s="41">
        <f>'5. Berekening op parameters'!P25</f>
        <v>1.1555459434330595</v>
      </c>
    </row>
    <row r="17" spans="2:16">
      <c r="B17" s="9" t="s">
        <v>90</v>
      </c>
      <c r="D17" s="9" t="s">
        <v>97</v>
      </c>
      <c r="L17" s="41">
        <f>'5. Berekening op parameters'!L26</f>
        <v>1.0538295280000001</v>
      </c>
      <c r="M17" s="41">
        <f>'5. Berekening op parameters'!M26</f>
        <v>1.0727984595039999</v>
      </c>
      <c r="N17" s="41">
        <f>'5. Berekening op parameters'!N26</f>
        <v>1.092108831775072</v>
      </c>
      <c r="O17" s="41">
        <f>'5. Berekening op parameters'!O26</f>
        <v>1.1117667907470232</v>
      </c>
      <c r="P17" s="41">
        <f>'5. Berekening op parameters'!P26</f>
        <v>1.1317785929804698</v>
      </c>
    </row>
    <row r="18" spans="2:16">
      <c r="B18" s="9" t="s">
        <v>91</v>
      </c>
      <c r="D18" s="9" t="s">
        <v>97</v>
      </c>
      <c r="L18" s="41">
        <f>'5. Berekening op parameters'!L27</f>
        <v>1.025126</v>
      </c>
      <c r="M18" s="41">
        <f>'5. Berekening op parameters'!M27</f>
        <v>1.0435782679999999</v>
      </c>
      <c r="N18" s="41">
        <f>'5. Berekening op parameters'!N27</f>
        <v>1.062362676824</v>
      </c>
      <c r="O18" s="41">
        <f>'5. Berekening op parameters'!O27</f>
        <v>1.081485205006832</v>
      </c>
      <c r="P18" s="41">
        <f>'5. Berekening op parameters'!P27</f>
        <v>1.1009519386969551</v>
      </c>
    </row>
    <row r="19" spans="2:16">
      <c r="B19" s="9" t="s">
        <v>305</v>
      </c>
      <c r="D19" s="9" t="s">
        <v>97</v>
      </c>
      <c r="L19" s="41">
        <f>'5. Berekening op parameters'!L28</f>
        <v>1.018</v>
      </c>
      <c r="M19" s="41">
        <f>'5. Berekening op parameters'!M28</f>
        <v>1.036324</v>
      </c>
      <c r="N19" s="41">
        <f>'5. Berekening op parameters'!N28</f>
        <v>1.0549778320000001</v>
      </c>
      <c r="O19" s="41">
        <f>'5. Berekening op parameters'!O28</f>
        <v>1.0739674329760001</v>
      </c>
      <c r="P19" s="41">
        <f>'5. Berekening op parameters'!P28</f>
        <v>1.0932988467695681</v>
      </c>
    </row>
    <row r="20" spans="2:16">
      <c r="B20" s="9" t="s">
        <v>306</v>
      </c>
      <c r="D20" s="9" t="s">
        <v>97</v>
      </c>
      <c r="L20" s="41">
        <f>'5. Berekening op parameters'!L29</f>
        <v>1</v>
      </c>
      <c r="M20" s="41">
        <f>'5. Berekening op parameters'!M29</f>
        <v>1.018</v>
      </c>
      <c r="N20" s="41">
        <f>'5. Berekening op parameters'!N29</f>
        <v>1.036324</v>
      </c>
      <c r="O20" s="41">
        <f>'5. Berekening op parameters'!O29</f>
        <v>1.0549778320000001</v>
      </c>
      <c r="P20" s="41">
        <f>'5. Berekening op parameters'!P29</f>
        <v>1.0739674329760001</v>
      </c>
    </row>
    <row r="21" spans="2:16">
      <c r="B21" s="9" t="s">
        <v>307</v>
      </c>
      <c r="D21" s="9" t="s">
        <v>97</v>
      </c>
      <c r="L21" s="111"/>
      <c r="M21" s="41">
        <f>'5. Berekening op parameters'!M30</f>
        <v>1</v>
      </c>
      <c r="N21" s="41">
        <f>'5. Berekening op parameters'!N30</f>
        <v>1.018</v>
      </c>
      <c r="O21" s="41">
        <f>'5. Berekening op parameters'!O30</f>
        <v>1.036324</v>
      </c>
      <c r="P21" s="41">
        <f>'5. Berekening op parameters'!P30</f>
        <v>1.0549778320000001</v>
      </c>
    </row>
    <row r="22" spans="2:16">
      <c r="B22" s="9" t="s">
        <v>308</v>
      </c>
      <c r="D22" s="9" t="s">
        <v>97</v>
      </c>
      <c r="L22" s="111"/>
      <c r="M22" s="111"/>
      <c r="N22" s="41">
        <f>'5. Berekening op parameters'!N31</f>
        <v>1</v>
      </c>
      <c r="O22" s="41">
        <f>'5. Berekening op parameters'!O31</f>
        <v>1.018</v>
      </c>
      <c r="P22" s="41">
        <f>'5. Berekening op parameters'!P31</f>
        <v>1.036324</v>
      </c>
    </row>
    <row r="23" spans="2:16">
      <c r="B23" s="9" t="s">
        <v>309</v>
      </c>
      <c r="D23" s="9" t="s">
        <v>97</v>
      </c>
      <c r="L23" s="111"/>
      <c r="M23" s="111"/>
      <c r="N23" s="111"/>
      <c r="O23" s="41">
        <f>'5. Berekening op parameters'!O32</f>
        <v>1</v>
      </c>
      <c r="P23" s="41">
        <f>'5. Berekening op parameters'!P32</f>
        <v>1.018</v>
      </c>
    </row>
    <row r="24" spans="2:16">
      <c r="B24" s="9" t="s">
        <v>310</v>
      </c>
      <c r="D24" s="9" t="s">
        <v>97</v>
      </c>
      <c r="L24" s="111"/>
      <c r="M24" s="111"/>
      <c r="N24" s="111"/>
      <c r="O24" s="111"/>
      <c r="P24" s="41">
        <f>'5. Berekening op parameters'!P33</f>
        <v>1</v>
      </c>
    </row>
    <row r="26" spans="2:16">
      <c r="B26" s="8" t="s">
        <v>93</v>
      </c>
    </row>
    <row r="27" spans="2:16">
      <c r="B27" s="9" t="s">
        <v>94</v>
      </c>
      <c r="D27" s="9" t="s">
        <v>147</v>
      </c>
      <c r="L27" s="41">
        <f>'5. Berekening op parameters'!L40</f>
        <v>0.998</v>
      </c>
      <c r="M27" s="41">
        <f>'5. Berekening op parameters'!M40</f>
        <v>0.996004</v>
      </c>
      <c r="N27" s="41">
        <f>'5. Berekening op parameters'!N40</f>
        <v>0.99401199200000001</v>
      </c>
      <c r="O27" s="41">
        <f>'5. Berekening op parameters'!O40</f>
        <v>0.99202396801600001</v>
      </c>
      <c r="P27" s="41">
        <f>'5. Berekening op parameters'!P40</f>
        <v>0.99003992007996799</v>
      </c>
    </row>
    <row r="28" spans="2:16">
      <c r="B28" s="9" t="s">
        <v>95</v>
      </c>
      <c r="D28" s="9" t="s">
        <v>147</v>
      </c>
      <c r="L28" s="41">
        <f>'5. Berekening op parameters'!L41</f>
        <v>0.998</v>
      </c>
      <c r="M28" s="41">
        <f>'5. Berekening op parameters'!M41</f>
        <v>0.996004</v>
      </c>
      <c r="N28" s="41">
        <f>'5. Berekening op parameters'!N41</f>
        <v>0.99401199200000001</v>
      </c>
      <c r="O28" s="41">
        <f>'5. Berekening op parameters'!O41</f>
        <v>0.99202396801600001</v>
      </c>
      <c r="P28" s="41">
        <f>'5. Berekening op parameters'!P41</f>
        <v>0.99003992007996799</v>
      </c>
    </row>
    <row r="29" spans="2:16">
      <c r="B29" s="9" t="s">
        <v>96</v>
      </c>
      <c r="D29" s="9" t="s">
        <v>147</v>
      </c>
      <c r="L29" s="41">
        <f>'5. Berekening op parameters'!L42</f>
        <v>0.998</v>
      </c>
      <c r="M29" s="41">
        <f>'5. Berekening op parameters'!M42</f>
        <v>0.996004</v>
      </c>
      <c r="N29" s="41">
        <f>'5. Berekening op parameters'!N42</f>
        <v>0.99401199200000001</v>
      </c>
      <c r="O29" s="41">
        <f>'5. Berekening op parameters'!O42</f>
        <v>0.99202396801600001</v>
      </c>
      <c r="P29" s="41">
        <f>'5. Berekening op parameters'!P42</f>
        <v>0.99003992007996799</v>
      </c>
    </row>
    <row r="30" spans="2:16">
      <c r="B30" s="9" t="s">
        <v>311</v>
      </c>
      <c r="D30" s="9" t="s">
        <v>147</v>
      </c>
      <c r="L30" s="41">
        <f>'5. Berekening op parameters'!L43</f>
        <v>0.998</v>
      </c>
      <c r="M30" s="41">
        <f>'5. Berekening op parameters'!M43</f>
        <v>0.996004</v>
      </c>
      <c r="N30" s="41">
        <f>'5. Berekening op parameters'!N43</f>
        <v>0.99401199200000001</v>
      </c>
      <c r="O30" s="41">
        <f>'5. Berekening op parameters'!O43</f>
        <v>0.99202396801600001</v>
      </c>
      <c r="P30" s="41">
        <f>'5. Berekening op parameters'!P43</f>
        <v>0.99003992007996799</v>
      </c>
    </row>
    <row r="31" spans="2:16">
      <c r="B31" s="9" t="s">
        <v>312</v>
      </c>
      <c r="D31" s="9" t="s">
        <v>147</v>
      </c>
      <c r="L31" s="41">
        <f>'5. Berekening op parameters'!L44</f>
        <v>1</v>
      </c>
      <c r="M31" s="41">
        <f>'5. Berekening op parameters'!M44</f>
        <v>0.998</v>
      </c>
      <c r="N31" s="41">
        <f>'5. Berekening op parameters'!N44</f>
        <v>0.996004</v>
      </c>
      <c r="O31" s="41">
        <f>'5. Berekening op parameters'!O44</f>
        <v>0.99401199200000001</v>
      </c>
      <c r="P31" s="41">
        <f>'5. Berekening op parameters'!P44</f>
        <v>0.99202396801600001</v>
      </c>
    </row>
    <row r="32" spans="2:16">
      <c r="B32" s="9" t="s">
        <v>313</v>
      </c>
      <c r="D32" s="9" t="s">
        <v>147</v>
      </c>
      <c r="L32" s="111"/>
      <c r="M32" s="41">
        <f>'5. Berekening op parameters'!M45</f>
        <v>1</v>
      </c>
      <c r="N32" s="41">
        <f>'5. Berekening op parameters'!N45</f>
        <v>0.998</v>
      </c>
      <c r="O32" s="41">
        <f>'5. Berekening op parameters'!O45</f>
        <v>0.996004</v>
      </c>
      <c r="P32" s="41">
        <f>'5. Berekening op parameters'!P45</f>
        <v>0.99401199200000001</v>
      </c>
    </row>
    <row r="33" spans="2:16">
      <c r="B33" s="9" t="s">
        <v>314</v>
      </c>
      <c r="D33" s="9" t="s">
        <v>147</v>
      </c>
      <c r="L33" s="111"/>
      <c r="M33" s="111"/>
      <c r="N33" s="41">
        <f>'5. Berekening op parameters'!N46</f>
        <v>1</v>
      </c>
      <c r="O33" s="41">
        <f>'5. Berekening op parameters'!O46</f>
        <v>0.998</v>
      </c>
      <c r="P33" s="41">
        <f>'5. Berekening op parameters'!P46</f>
        <v>0.996004</v>
      </c>
    </row>
    <row r="34" spans="2:16">
      <c r="B34" s="9" t="s">
        <v>315</v>
      </c>
      <c r="D34" s="9" t="s">
        <v>147</v>
      </c>
      <c r="L34" s="111"/>
      <c r="M34" s="111"/>
      <c r="N34" s="111"/>
      <c r="O34" s="41">
        <f>'5. Berekening op parameters'!O47</f>
        <v>1</v>
      </c>
      <c r="P34" s="41">
        <f>'5. Berekening op parameters'!P47</f>
        <v>0.998</v>
      </c>
    </row>
    <row r="35" spans="2:16">
      <c r="B35" s="9" t="s">
        <v>316</v>
      </c>
      <c r="D35" s="9" t="s">
        <v>147</v>
      </c>
      <c r="L35" s="111"/>
      <c r="M35" s="111"/>
      <c r="N35" s="111"/>
      <c r="O35" s="111"/>
      <c r="P35" s="41">
        <f>'5. Berekening op parameters'!P48</f>
        <v>1</v>
      </c>
    </row>
    <row r="37" spans="2:16">
      <c r="B37" s="8" t="s">
        <v>205</v>
      </c>
    </row>
    <row r="38" spans="2:16">
      <c r="B38" s="9" t="s">
        <v>216</v>
      </c>
      <c r="D38" s="9" t="s">
        <v>75</v>
      </c>
      <c r="F38" s="100">
        <f>'2. Reguleringsparameters'!F34</f>
        <v>0.01</v>
      </c>
    </row>
    <row r="40" spans="2:16">
      <c r="B40" s="8" t="s">
        <v>277</v>
      </c>
    </row>
    <row r="41" spans="2:16">
      <c r="B41" s="9" t="s">
        <v>280</v>
      </c>
      <c r="D41" s="9" t="s">
        <v>75</v>
      </c>
      <c r="F41" s="100">
        <f>'2. Reguleringsparameters'!F38</f>
        <v>0.155</v>
      </c>
    </row>
    <row r="42" spans="2:16">
      <c r="B42" s="9" t="s">
        <v>281</v>
      </c>
      <c r="D42" s="9" t="s">
        <v>75</v>
      </c>
      <c r="F42" s="100">
        <f>'2. Reguleringsparameters'!F39</f>
        <v>0.155</v>
      </c>
    </row>
    <row r="43" spans="2:16">
      <c r="B43" s="9" t="s">
        <v>282</v>
      </c>
      <c r="D43" s="9" t="s">
        <v>75</v>
      </c>
      <c r="F43" s="100">
        <f>'2. Reguleringsparameters'!F40</f>
        <v>6.0999999999999999E-2</v>
      </c>
    </row>
    <row r="44" spans="2:16">
      <c r="B44" s="9" t="s">
        <v>283</v>
      </c>
      <c r="D44" s="9" t="s">
        <v>75</v>
      </c>
      <c r="F44" s="100">
        <f>'2. Reguleringsparameters'!F41</f>
        <v>6.0999999999999999E-2</v>
      </c>
    </row>
    <row r="46" spans="2:16">
      <c r="B46" s="8" t="s">
        <v>299</v>
      </c>
    </row>
    <row r="47" spans="2:16">
      <c r="B47" s="9" t="s">
        <v>300</v>
      </c>
      <c r="D47" s="9" t="s">
        <v>302</v>
      </c>
      <c r="F47" s="33">
        <f>'4. Operationele kosten'!F31</f>
        <v>6636484</v>
      </c>
    </row>
    <row r="48" spans="2:16">
      <c r="B48" s="9" t="s">
        <v>301</v>
      </c>
      <c r="D48" s="9" t="s">
        <v>302</v>
      </c>
      <c r="F48" s="33">
        <f>'4. Operationele kosten'!F32</f>
        <v>6850988</v>
      </c>
    </row>
    <row r="50" spans="2:10">
      <c r="B50" s="8" t="s">
        <v>354</v>
      </c>
    </row>
    <row r="51" spans="2:10">
      <c r="B51" s="9" t="s">
        <v>355</v>
      </c>
      <c r="D51" s="9" t="s">
        <v>106</v>
      </c>
      <c r="F51" s="118" t="s">
        <v>439</v>
      </c>
    </row>
    <row r="52" spans="2:10">
      <c r="B52" s="9" t="s">
        <v>356</v>
      </c>
      <c r="D52" s="9" t="s">
        <v>106</v>
      </c>
      <c r="F52" s="118" t="s">
        <v>440</v>
      </c>
    </row>
    <row r="54" spans="2:10">
      <c r="B54" s="8" t="s">
        <v>174</v>
      </c>
    </row>
    <row r="55" spans="2:10">
      <c r="B55" s="9" t="s">
        <v>364</v>
      </c>
      <c r="D55" s="9" t="s">
        <v>80</v>
      </c>
      <c r="H55" s="33">
        <f>'4. Operationele kosten'!H16</f>
        <v>5782346.089999998</v>
      </c>
      <c r="I55" s="33">
        <f>'4. Operationele kosten'!I16</f>
        <v>6693876.3800000008</v>
      </c>
      <c r="J55" s="33">
        <f>'4. Operationele kosten'!J16</f>
        <v>4681104.044928492</v>
      </c>
    </row>
    <row r="57" spans="2:10">
      <c r="B57" s="8" t="s">
        <v>248</v>
      </c>
    </row>
    <row r="58" spans="2:10">
      <c r="B58" s="9" t="s">
        <v>365</v>
      </c>
      <c r="D58" s="9" t="s">
        <v>80</v>
      </c>
      <c r="H58" s="43"/>
      <c r="I58" s="43"/>
      <c r="J58" s="33">
        <f>'4. Operationele kosten'!J21</f>
        <v>-504461.19492849294</v>
      </c>
    </row>
    <row r="59" spans="2:10" ht="12" customHeight="1"/>
    <row r="60" spans="2:10" ht="12" customHeight="1">
      <c r="B60" s="8" t="s">
        <v>164</v>
      </c>
    </row>
    <row r="61" spans="2:10" ht="12" customHeight="1">
      <c r="B61" s="9" t="s">
        <v>272</v>
      </c>
      <c r="D61" s="9" t="s">
        <v>80</v>
      </c>
      <c r="H61" s="33">
        <f>'4. Operationele kosten'!H26</f>
        <v>95973462.635111362</v>
      </c>
      <c r="I61" s="33">
        <f>'4. Operationele kosten'!I26</f>
        <v>94619920.99212943</v>
      </c>
      <c r="J61" s="33">
        <f>'4. Operationele kosten'!J26</f>
        <v>114764840.91223219</v>
      </c>
    </row>
    <row r="62" spans="2:10" ht="12" customHeight="1">
      <c r="B62" s="9" t="s">
        <v>274</v>
      </c>
      <c r="D62" s="9" t="s">
        <v>80</v>
      </c>
      <c r="H62" s="33">
        <f>'4. Operationele kosten'!H27</f>
        <v>52186641.654888637</v>
      </c>
      <c r="I62" s="33">
        <f>'4. Operationele kosten'!I27</f>
        <v>58966676.657870598</v>
      </c>
      <c r="J62" s="33">
        <f>'4. Operationele kosten'!J27</f>
        <v>57727032.277767785</v>
      </c>
    </row>
    <row r="64" spans="2:10">
      <c r="B64" s="8" t="s">
        <v>250</v>
      </c>
    </row>
    <row r="65" spans="2:16">
      <c r="B65" s="9" t="s">
        <v>317</v>
      </c>
      <c r="C65" s="46"/>
      <c r="D65" s="9" t="s">
        <v>80</v>
      </c>
      <c r="H65" s="33">
        <f>'3. GAW model'!H46</f>
        <v>1348092</v>
      </c>
      <c r="I65" s="33">
        <f>'3. GAW model'!I46</f>
        <v>3971130.52575</v>
      </c>
      <c r="J65" s="33">
        <f>'3. GAW model'!J46</f>
        <v>7694745.9777266672</v>
      </c>
      <c r="K65" s="33">
        <f>'3. GAW model'!K46</f>
        <v>14127836.967987418</v>
      </c>
      <c r="L65" s="33">
        <f>'3. GAW model'!L46</f>
        <v>14382138.033411196</v>
      </c>
      <c r="M65" s="33">
        <f>'3. GAW model'!M46</f>
        <v>14641016.518012598</v>
      </c>
      <c r="N65" s="33">
        <f>'3. GAW model'!N46</f>
        <v>14904554.815336825</v>
      </c>
      <c r="O65" s="33">
        <f>'3. GAW model'!O46</f>
        <v>15172836.802012887</v>
      </c>
      <c r="P65" s="33">
        <f>'3. GAW model'!P46</f>
        <v>15445947.864449115</v>
      </c>
    </row>
    <row r="66" spans="2:16">
      <c r="B66" s="9" t="s">
        <v>318</v>
      </c>
      <c r="C66" s="46"/>
      <c r="D66" s="9" t="s">
        <v>80</v>
      </c>
      <c r="H66" s="39"/>
      <c r="I66" s="39"/>
      <c r="J66" s="39"/>
      <c r="K66" s="33">
        <f>'3. GAW model'!K47</f>
        <v>2545384.2441831953</v>
      </c>
      <c r="L66" s="33">
        <f>'3. GAW model'!L47</f>
        <v>5182402.3211569851</v>
      </c>
      <c r="M66" s="33">
        <f>'3. GAW model'!M47</f>
        <v>5275685.562937811</v>
      </c>
      <c r="N66" s="33">
        <f>'3. GAW model'!N47</f>
        <v>5370647.9030706929</v>
      </c>
      <c r="O66" s="33">
        <f>'3. GAW model'!O47</f>
        <v>5467319.5653259642</v>
      </c>
      <c r="P66" s="33">
        <f>'3. GAW model'!P47</f>
        <v>5565731.3175018327</v>
      </c>
    </row>
    <row r="67" spans="2:16">
      <c r="B67" s="9" t="s">
        <v>319</v>
      </c>
      <c r="D67" s="9" t="s">
        <v>80</v>
      </c>
      <c r="H67" s="39"/>
      <c r="I67" s="39"/>
      <c r="J67" s="39"/>
      <c r="K67" s="39"/>
      <c r="L67" s="33">
        <f>'3. GAW model'!L48</f>
        <v>2586018.7582573355</v>
      </c>
      <c r="M67" s="33">
        <f>'3. GAW model'!M48</f>
        <v>5265134.191811936</v>
      </c>
      <c r="N67" s="33">
        <f>'3. GAW model'!N48</f>
        <v>5359906.6072645504</v>
      </c>
      <c r="O67" s="33">
        <f>'3. GAW model'!O48</f>
        <v>5456384.9261953123</v>
      </c>
      <c r="P67" s="33">
        <f>'3. GAW model'!P48</f>
        <v>5554599.8548668278</v>
      </c>
    </row>
    <row r="68" spans="2:16">
      <c r="B68" s="9" t="s">
        <v>320</v>
      </c>
      <c r="D68" s="9" t="s">
        <v>80</v>
      </c>
      <c r="H68" s="39"/>
      <c r="I68" s="39"/>
      <c r="J68" s="39"/>
      <c r="K68" s="39"/>
      <c r="L68" s="39"/>
      <c r="M68" s="33">
        <f>'3. GAW model'!M49</f>
        <v>2627301.961714156</v>
      </c>
      <c r="N68" s="33">
        <f>'3. GAW model'!N49</f>
        <v>5349186.794050022</v>
      </c>
      <c r="O68" s="33">
        <f>'3. GAW model'!O49</f>
        <v>5445472.1563429227</v>
      </c>
      <c r="P68" s="33">
        <f>'3. GAW model'!P49</f>
        <v>5543490.6551570939</v>
      </c>
    </row>
    <row r="69" spans="2:16">
      <c r="B69" s="9" t="s">
        <v>321</v>
      </c>
      <c r="D69" s="9" t="s">
        <v>80</v>
      </c>
      <c r="H69" s="39"/>
      <c r="I69" s="39"/>
      <c r="J69" s="39"/>
      <c r="K69" s="39"/>
      <c r="L69" s="39"/>
      <c r="M69" s="39"/>
      <c r="N69" s="33">
        <f>'3. GAW model'!N50</f>
        <v>2669244.2102309605</v>
      </c>
      <c r="O69" s="33">
        <f>'3. GAW model'!O50</f>
        <v>5434581.2120302366</v>
      </c>
      <c r="P69" s="33">
        <f>'3. GAW model'!P50</f>
        <v>5532403.6738467803</v>
      </c>
    </row>
    <row r="70" spans="2:16">
      <c r="B70" s="9" t="s">
        <v>322</v>
      </c>
      <c r="D70" s="9" t="s">
        <v>80</v>
      </c>
      <c r="H70" s="39"/>
      <c r="I70" s="39"/>
      <c r="J70" s="39"/>
      <c r="K70" s="39"/>
      <c r="L70" s="39"/>
      <c r="M70" s="39"/>
      <c r="N70" s="39"/>
      <c r="O70" s="33">
        <f>'3. GAW model'!O51</f>
        <v>2711856.024803088</v>
      </c>
      <c r="P70" s="33">
        <f>'3. GAW model'!P51</f>
        <v>5521338.8664990859</v>
      </c>
    </row>
    <row r="71" spans="2:16">
      <c r="B71" s="9" t="s">
        <v>323</v>
      </c>
      <c r="D71" s="9" t="s">
        <v>80</v>
      </c>
      <c r="H71" s="39"/>
      <c r="I71" s="39"/>
      <c r="J71" s="39"/>
      <c r="K71" s="39"/>
      <c r="L71" s="39"/>
      <c r="M71" s="39"/>
      <c r="N71" s="39"/>
      <c r="O71" s="39"/>
      <c r="P71" s="33">
        <f>'3. GAW model'!P52</f>
        <v>2755148.0943830442</v>
      </c>
    </row>
    <row r="73" spans="2:16">
      <c r="B73" s="9" t="s">
        <v>324</v>
      </c>
      <c r="D73" s="9" t="s">
        <v>80</v>
      </c>
      <c r="H73" s="33">
        <f>'3. GAW model'!H54</f>
        <v>0</v>
      </c>
      <c r="I73" s="33">
        <f>'3. GAW model'!I54</f>
        <v>0</v>
      </c>
      <c r="J73" s="33">
        <f>'3. GAW model'!J54</f>
        <v>193395.33333333334</v>
      </c>
      <c r="K73" s="33">
        <f>'3. GAW model'!K54</f>
        <v>1556671.9569999999</v>
      </c>
      <c r="L73" s="33">
        <f>'3. GAW model'!L54</f>
        <v>1584692.052226</v>
      </c>
      <c r="M73" s="33">
        <f>'3. GAW model'!M54</f>
        <v>1613216.5091660679</v>
      </c>
      <c r="N73" s="33">
        <f>'3. GAW model'!N54</f>
        <v>1642254.4063310577</v>
      </c>
      <c r="O73" s="33">
        <f>'3. GAW model'!O54</f>
        <v>1671814.9856450167</v>
      </c>
      <c r="P73" s="33">
        <f>'3. GAW model'!P54</f>
        <v>1701907.6553866272</v>
      </c>
    </row>
    <row r="74" spans="2:16">
      <c r="B74" s="9" t="s">
        <v>325</v>
      </c>
      <c r="D74" s="9" t="s">
        <v>80</v>
      </c>
      <c r="H74" s="39"/>
      <c r="I74" s="39"/>
      <c r="J74" s="39"/>
      <c r="K74" s="33">
        <f>'3. GAW model'!K55</f>
        <v>657565.21722289338</v>
      </c>
      <c r="L74" s="33">
        <f>'3. GAW model'!L55</f>
        <v>1338802.7822658108</v>
      </c>
      <c r="M74" s="33">
        <f>'3. GAW model'!M55</f>
        <v>1362901.2323465953</v>
      </c>
      <c r="N74" s="33">
        <f>'3. GAW model'!N55</f>
        <v>1387433.4545288342</v>
      </c>
      <c r="O74" s="33">
        <f>'3. GAW model'!O55</f>
        <v>1412407.2567103531</v>
      </c>
      <c r="P74" s="33">
        <f>'3. GAW model'!P55</f>
        <v>1437830.5873311395</v>
      </c>
    </row>
    <row r="75" spans="2:16">
      <c r="B75" s="9" t="s">
        <v>326</v>
      </c>
      <c r="D75" s="9" t="s">
        <v>80</v>
      </c>
      <c r="H75" s="39"/>
      <c r="I75" s="39"/>
      <c r="J75" s="39"/>
      <c r="K75" s="39"/>
      <c r="L75" s="33">
        <f>'3. GAW model'!L56</f>
        <v>668062.58835063956</v>
      </c>
      <c r="M75" s="33">
        <f>'3. GAW model'!M56</f>
        <v>1360175.4298819022</v>
      </c>
      <c r="N75" s="33">
        <f>'3. GAW model'!N56</f>
        <v>1384658.5876197764</v>
      </c>
      <c r="O75" s="33">
        <f>'3. GAW model'!O56</f>
        <v>1409582.4421969322</v>
      </c>
      <c r="P75" s="33">
        <f>'3. GAW model'!P56</f>
        <v>1434954.9261564768</v>
      </c>
    </row>
    <row r="76" spans="2:16">
      <c r="B76" s="9" t="s">
        <v>327</v>
      </c>
      <c r="D76" s="9" t="s">
        <v>80</v>
      </c>
      <c r="H76" s="39"/>
      <c r="I76" s="39"/>
      <c r="J76" s="39"/>
      <c r="K76" s="39"/>
      <c r="L76" s="39"/>
      <c r="M76" s="33">
        <f>'3. GAW model'!M57</f>
        <v>678727.53951106919</v>
      </c>
      <c r="N76" s="33">
        <f>'3. GAW model'!N57</f>
        <v>1381889.2704445366</v>
      </c>
      <c r="O76" s="33">
        <f>'3. GAW model'!O57</f>
        <v>1406763.2773125386</v>
      </c>
      <c r="P76" s="33">
        <f>'3. GAW model'!P57</f>
        <v>1432085.0163041644</v>
      </c>
    </row>
    <row r="77" spans="2:16">
      <c r="B77" s="9" t="s">
        <v>328</v>
      </c>
      <c r="D77" s="9" t="s">
        <v>80</v>
      </c>
      <c r="H77" s="39"/>
      <c r="I77" s="39"/>
      <c r="J77" s="39"/>
      <c r="K77" s="39"/>
      <c r="L77" s="39"/>
      <c r="M77" s="39"/>
      <c r="N77" s="33">
        <f>'3. GAW model'!N58</f>
        <v>689562.74595182401</v>
      </c>
      <c r="O77" s="33">
        <f>'3. GAW model'!O58</f>
        <v>1403949.7507579138</v>
      </c>
      <c r="P77" s="33">
        <f>'3. GAW model'!P58</f>
        <v>1429220.8462715561</v>
      </c>
    </row>
    <row r="78" spans="2:16">
      <c r="B78" s="9" t="s">
        <v>329</v>
      </c>
      <c r="D78" s="9" t="s">
        <v>80</v>
      </c>
      <c r="H78" s="39"/>
      <c r="I78" s="39"/>
      <c r="J78" s="39"/>
      <c r="K78" s="39"/>
      <c r="L78" s="39"/>
      <c r="M78" s="39"/>
      <c r="N78" s="39"/>
      <c r="O78" s="33">
        <f>'3. GAW model'!O59</f>
        <v>700570.92562819889</v>
      </c>
      <c r="P78" s="33">
        <f>'3. GAW model'!P59</f>
        <v>1426362.4045790129</v>
      </c>
    </row>
    <row r="79" spans="2:16">
      <c r="B79" s="9" t="s">
        <v>330</v>
      </c>
      <c r="D79" s="9" t="s">
        <v>80</v>
      </c>
      <c r="H79" s="39"/>
      <c r="I79" s="39"/>
      <c r="J79" s="39"/>
      <c r="K79" s="39"/>
      <c r="L79" s="39"/>
      <c r="M79" s="39"/>
      <c r="N79" s="39"/>
      <c r="O79" s="39"/>
      <c r="P79" s="33">
        <f>'3. GAW model'!P60</f>
        <v>711754.8398849275</v>
      </c>
    </row>
    <row r="81" spans="2:18" s="15" customFormat="1">
      <c r="B81" s="15" t="s">
        <v>247</v>
      </c>
    </row>
    <row r="83" spans="2:18">
      <c r="B83" s="8" t="s">
        <v>199</v>
      </c>
      <c r="R83" s="95"/>
    </row>
    <row r="84" spans="2:18">
      <c r="B84" s="9" t="s">
        <v>256</v>
      </c>
      <c r="D84" s="9" t="s">
        <v>80</v>
      </c>
      <c r="L84" s="34">
        <f>AVERAGE(($F$41*$H$61+$F$42*$H$62)*L16*L27,($F$41*$I$61+$F$42*$I$62)*L17*L28,($F$41*$J$61+$F$42*$J$62)*L18*L29)</f>
        <v>25683404.166461971</v>
      </c>
      <c r="M84" s="34">
        <f t="shared" ref="M84:P84" si="0">AVERAGE(($F$41*$H$61+$F$42*$H$62)*M16*M27,($F$41*$I$61+$F$42*$I$62)*M17*M28,($F$41*$J$61+$F$42*$J$62)*M18*M29)</f>
        <v>26093414.030575365</v>
      </c>
      <c r="N84" s="34">
        <f t="shared" si="0"/>
        <v>26509969.292159472</v>
      </c>
      <c r="O84" s="34">
        <f t="shared" si="0"/>
        <v>26933174.441939507</v>
      </c>
      <c r="P84" s="34">
        <f t="shared" si="0"/>
        <v>27363135.63873063</v>
      </c>
      <c r="R84" s="95">
        <v>12</v>
      </c>
    </row>
    <row r="86" spans="2:18">
      <c r="B86" s="8" t="s">
        <v>366</v>
      </c>
    </row>
    <row r="87" spans="2:18">
      <c r="B87" s="9" t="s">
        <v>367</v>
      </c>
      <c r="D87" s="9" t="s">
        <v>80</v>
      </c>
      <c r="L87" s="34">
        <f>L$18*L29*($F$47+$F$48)</f>
        <v>13798705.505029054</v>
      </c>
      <c r="M87" s="34">
        <f>M$18*M29*($F$47+$F$48)</f>
        <v>14018988.039711339</v>
      </c>
      <c r="N87" s="34">
        <f t="shared" ref="N87:O87" si="1">N$18*N29*($F$47+$F$48)</f>
        <v>14242787.164777292</v>
      </c>
      <c r="O87" s="34">
        <f t="shared" si="1"/>
        <v>14470159.019075796</v>
      </c>
      <c r="P87" s="34">
        <f>P$18*P29*($F$47+$F$48)</f>
        <v>14701160.637656324</v>
      </c>
      <c r="R87" s="95">
        <v>10</v>
      </c>
    </row>
    <row r="89" spans="2:18">
      <c r="B89" s="8" t="s">
        <v>200</v>
      </c>
    </row>
    <row r="90" spans="2:18">
      <c r="B90" s="9" t="s">
        <v>249</v>
      </c>
      <c r="D90" s="9" t="s">
        <v>80</v>
      </c>
      <c r="L90" s="117" t="s">
        <v>434</v>
      </c>
      <c r="M90" s="117" t="s">
        <v>435</v>
      </c>
      <c r="N90" s="117" t="s">
        <v>436</v>
      </c>
      <c r="O90" s="117" t="s">
        <v>437</v>
      </c>
      <c r="P90" s="117" t="s">
        <v>438</v>
      </c>
      <c r="R90" s="95">
        <v>13</v>
      </c>
    </row>
    <row r="92" spans="2:18">
      <c r="B92" s="8" t="s">
        <v>368</v>
      </c>
    </row>
    <row r="93" spans="2:18">
      <c r="B93" s="9" t="s">
        <v>364</v>
      </c>
      <c r="D93" s="9" t="s">
        <v>80</v>
      </c>
      <c r="L93" s="34">
        <f>AVERAGE($H55*L$16*L$27,$I55*L$17*L$28,$J55*L$18*L$29)</f>
        <v>6012783.2841034466</v>
      </c>
      <c r="M93" s="34">
        <f>AVERAGE($H55*M$16*M$27,$I55*M$17*M$28,$J55*M$18*M$29)</f>
        <v>6108771.3564508734</v>
      </c>
      <c r="N93" s="34">
        <f>AVERAGE($H55*N$16*N$27,$I55*N$17*N$28,$J55*N$18*N$29)</f>
        <v>6206291.7823852561</v>
      </c>
      <c r="O93" s="34">
        <f>AVERAGE($H55*O$16*O$27,$I55*O$17*O$28,$J55*O$18*O$29)</f>
        <v>6305369.0243992535</v>
      </c>
      <c r="P93" s="34">
        <f>AVERAGE($H55*P$16*P$27,$I55*P$17*P$28,$J55*P$18*P$29)</f>
        <v>6406027.9355047643</v>
      </c>
      <c r="R93" s="95">
        <v>11</v>
      </c>
    </row>
    <row r="94" spans="2:18">
      <c r="R94" s="95"/>
    </row>
    <row r="95" spans="2:18">
      <c r="B95" s="8" t="s">
        <v>217</v>
      </c>
      <c r="R95" s="95"/>
    </row>
    <row r="96" spans="2:18">
      <c r="B96" s="9" t="s">
        <v>347</v>
      </c>
      <c r="D96" s="9" t="s">
        <v>80</v>
      </c>
      <c r="L96" s="34">
        <f>$F$38*L29*(L65-AVERAGE(L16*$H$65,L17*$I$65,L18*$J$65))</f>
        <v>98545.654814989626</v>
      </c>
      <c r="M96" s="34">
        <f>$F$38*M29*(M65-AVERAGE(M16*$H$65,M17*$I$65,M18*$J$65))</f>
        <v>100118.83764845614</v>
      </c>
      <c r="N96" s="34">
        <f>$F$38*N29*(N65-AVERAGE(N16*$H$65,N17*$I$65,N18*$J$65))</f>
        <v>101717.13477267609</v>
      </c>
      <c r="O96" s="34">
        <f>$F$38*O29*(O65-AVERAGE(O16*$H$65,O17*$I$65,O18*$J$65))</f>
        <v>103340.94711218709</v>
      </c>
      <c r="P96" s="34">
        <f>$F$38*P29*(P65-AVERAGE(P16*$H$65,P17*$I$65,P18*$J$65))</f>
        <v>104990.681991886</v>
      </c>
      <c r="R96" s="95">
        <v>14</v>
      </c>
    </row>
    <row r="97" spans="2:18">
      <c r="B97" s="9" t="s">
        <v>341</v>
      </c>
      <c r="D97" s="9" t="s">
        <v>80</v>
      </c>
      <c r="L97" s="34">
        <f t="shared" ref="L97:P98" si="2">$F$38*L30*L66</f>
        <v>51720.375165146717</v>
      </c>
      <c r="M97" s="34">
        <f t="shared" si="2"/>
        <v>52546.039234283111</v>
      </c>
      <c r="N97" s="34">
        <f t="shared" si="2"/>
        <v>53384.884204619229</v>
      </c>
      <c r="O97" s="34">
        <f t="shared" si="2"/>
        <v>54237.120496061754</v>
      </c>
      <c r="P97" s="34">
        <f t="shared" si="2"/>
        <v>55102.961887660895</v>
      </c>
      <c r="R97" s="95">
        <v>14</v>
      </c>
    </row>
    <row r="98" spans="2:18">
      <c r="B98" s="9" t="s">
        <v>342</v>
      </c>
      <c r="D98" s="9" t="s">
        <v>80</v>
      </c>
      <c r="L98" s="34">
        <f t="shared" si="2"/>
        <v>25860.187582573355</v>
      </c>
      <c r="M98" s="34">
        <f t="shared" si="2"/>
        <v>52546.039234283126</v>
      </c>
      <c r="N98" s="34">
        <f t="shared" si="2"/>
        <v>53384.884204619215</v>
      </c>
      <c r="O98" s="34">
        <f t="shared" si="2"/>
        <v>54237.120496061754</v>
      </c>
      <c r="P98" s="34">
        <f t="shared" si="2"/>
        <v>55102.961887660887</v>
      </c>
      <c r="R98" s="95">
        <v>14</v>
      </c>
    </row>
    <row r="99" spans="2:18">
      <c r="B99" s="9" t="s">
        <v>343</v>
      </c>
      <c r="D99" s="9" t="s">
        <v>80</v>
      </c>
      <c r="L99" s="112"/>
      <c r="M99" s="34">
        <f>$F$38*M32*M68</f>
        <v>26273.019617141559</v>
      </c>
      <c r="N99" s="34">
        <f>$F$38*N32*N68</f>
        <v>53384.884204619222</v>
      </c>
      <c r="O99" s="34">
        <f>$F$38*O32*O68</f>
        <v>54237.120496061762</v>
      </c>
      <c r="P99" s="34">
        <f>$F$38*P32*P68</f>
        <v>55102.96188766088</v>
      </c>
      <c r="R99" s="95">
        <v>14</v>
      </c>
    </row>
    <row r="100" spans="2:18">
      <c r="B100" s="9" t="s">
        <v>344</v>
      </c>
      <c r="D100" s="9" t="s">
        <v>80</v>
      </c>
      <c r="L100" s="112"/>
      <c r="M100" s="112"/>
      <c r="N100" s="34">
        <f>$F$38*N33*N69</f>
        <v>26692.442102309607</v>
      </c>
      <c r="O100" s="34">
        <f>$F$38*O33*O69</f>
        <v>54237.120496061769</v>
      </c>
      <c r="P100" s="34">
        <f>$F$38*P33*P69</f>
        <v>55102.961887660887</v>
      </c>
      <c r="R100" s="95">
        <v>14</v>
      </c>
    </row>
    <row r="101" spans="2:18">
      <c r="B101" s="9" t="s">
        <v>345</v>
      </c>
      <c r="D101" s="9" t="s">
        <v>80</v>
      </c>
      <c r="L101" s="112"/>
      <c r="M101" s="112"/>
      <c r="N101" s="112"/>
      <c r="O101" s="34">
        <f>$F$38*O34*O70</f>
        <v>27118.560248030881</v>
      </c>
      <c r="P101" s="34">
        <f>$F$38*P34*P70</f>
        <v>55102.96188766088</v>
      </c>
      <c r="R101" s="95">
        <v>14</v>
      </c>
    </row>
    <row r="102" spans="2:18">
      <c r="B102" s="9" t="s">
        <v>346</v>
      </c>
      <c r="D102" s="9" t="s">
        <v>80</v>
      </c>
      <c r="L102" s="112"/>
      <c r="M102" s="112"/>
      <c r="N102" s="112"/>
      <c r="O102" s="112"/>
      <c r="P102" s="34">
        <f>$F$38*P35*P71</f>
        <v>27551.480943830444</v>
      </c>
      <c r="R102" s="95">
        <v>14</v>
      </c>
    </row>
    <row r="103" spans="2:18">
      <c r="R103" s="110"/>
    </row>
    <row r="104" spans="2:18">
      <c r="B104" s="8" t="s">
        <v>176</v>
      </c>
      <c r="R104" s="95"/>
    </row>
    <row r="105" spans="2:18" ht="12.75" customHeight="1">
      <c r="B105" s="9" t="s">
        <v>255</v>
      </c>
      <c r="D105" s="9" t="s">
        <v>80</v>
      </c>
      <c r="L105" s="30">
        <v>54558377.917918339</v>
      </c>
      <c r="M105" s="30">
        <v>55481893.902234256</v>
      </c>
      <c r="N105" s="30">
        <v>56420991.740694143</v>
      </c>
      <c r="O105" s="30">
        <v>57375933.573338658</v>
      </c>
      <c r="P105" s="30">
        <v>58346985.938791074</v>
      </c>
      <c r="R105" s="95">
        <v>8</v>
      </c>
    </row>
    <row r="107" spans="2:18" s="15" customFormat="1">
      <c r="B107" s="15" t="s">
        <v>251</v>
      </c>
    </row>
    <row r="109" spans="2:18">
      <c r="B109" s="8" t="s">
        <v>199</v>
      </c>
    </row>
    <row r="110" spans="2:18">
      <c r="B110" s="9" t="s">
        <v>253</v>
      </c>
      <c r="D110" s="9" t="s">
        <v>80</v>
      </c>
      <c r="L110" s="34">
        <f>AVERAGE(($F$43*$H$61+$F$44*$H$62)*L16*L27,($F$43*$I$61+$F$44*$I$62)*L17*L28,($F$43*$J$61+$F$44*$J$62)*L18*L29)</f>
        <v>10107662.284865679</v>
      </c>
      <c r="M110" s="34">
        <f t="shared" ref="M110:P110" si="3">AVERAGE(($F$43*$H$61+$F$44*$H$62)*M16*M27,($F$43*$I$61+$F$44*$I$62)*M17*M28,($F$43*$J$61+$F$44*$J$62)*M18*M29)</f>
        <v>10269021.005581273</v>
      </c>
      <c r="N110" s="34">
        <f t="shared" si="3"/>
        <v>10432955.656914374</v>
      </c>
      <c r="O110" s="34">
        <f t="shared" si="3"/>
        <v>10599507.361021353</v>
      </c>
      <c r="P110" s="34">
        <f t="shared" si="3"/>
        <v>10768717.896532699</v>
      </c>
      <c r="R110" s="95">
        <v>12</v>
      </c>
    </row>
    <row r="112" spans="2:18">
      <c r="B112" s="8" t="s">
        <v>368</v>
      </c>
    </row>
    <row r="113" spans="2:18">
      <c r="B113" s="9" t="s">
        <v>365</v>
      </c>
      <c r="D113" s="9" t="s">
        <v>80</v>
      </c>
      <c r="L113" s="34">
        <f>AVERAGE($H58*L$16*L$27,$I58*L$17*L$28,$J58*L$18*L$29)</f>
        <v>-172034.00477948057</v>
      </c>
      <c r="M113" s="34">
        <f>AVERAGE($H58*M$16*M$27,$I58*M$17*M$28,$J58*M$18*M$29)</f>
        <v>-174780.3556317802</v>
      </c>
      <c r="N113" s="34">
        <f>AVERAGE($H58*N$16*N$27,$I58*N$17*N$28,$J58*N$18*N$29)</f>
        <v>-177570.54922908594</v>
      </c>
      <c r="O113" s="34">
        <f>AVERAGE($H58*O$16*O$27,$I58*O$17*O$28,$J58*O$18*O$29)</f>
        <v>-180405.28547697907</v>
      </c>
      <c r="P113" s="34">
        <f>AVERAGE($H58*P$16*P$27,$I58*P$17*P$28,$J58*P$18*P$29)</f>
        <v>-183285.27545433355</v>
      </c>
      <c r="R113" s="95">
        <v>11</v>
      </c>
    </row>
    <row r="115" spans="2:18">
      <c r="B115" s="8" t="s">
        <v>217</v>
      </c>
    </row>
    <row r="116" spans="2:18">
      <c r="B116" s="9" t="s">
        <v>347</v>
      </c>
      <c r="D116" s="9" t="s">
        <v>80</v>
      </c>
      <c r="L116" s="34">
        <f>$F$38*L29*(L73-AVERAGE(L16*$H$73,L17*$I$73,L18*$J$73))</f>
        <v>15155.69976351645</v>
      </c>
      <c r="M116" s="34">
        <f>$F$38*M29*(M73-AVERAGE(M16*$H$73,M17*$I$73,M18*$J$73))</f>
        <v>15397.645354541224</v>
      </c>
      <c r="N116" s="34">
        <f>$F$38*N29*(N73-AVERAGE(N16*$H$73,N17*$I$73,N18*$J$73))</f>
        <v>15643.453364981126</v>
      </c>
      <c r="O116" s="34">
        <f>$F$38*O29*(O73-AVERAGE(O16*$H$73,O17*$I$73,O18*$J$73))</f>
        <v>15893.185454499686</v>
      </c>
      <c r="P116" s="34">
        <f>$F$38*P29*(P73-AVERAGE(P16*$H$73,P17*$I$73,P18*$J$73))</f>
        <v>16146.904267095319</v>
      </c>
      <c r="R116" s="95">
        <v>14</v>
      </c>
    </row>
    <row r="117" spans="2:18">
      <c r="B117" s="9" t="s">
        <v>348</v>
      </c>
      <c r="D117" s="9" t="s">
        <v>80</v>
      </c>
      <c r="L117" s="34">
        <f t="shared" ref="L117:P118" si="4">$F$38*L30*L74</f>
        <v>13361.251767012793</v>
      </c>
      <c r="M117" s="34">
        <f t="shared" si="4"/>
        <v>13574.550790221383</v>
      </c>
      <c r="N117" s="34">
        <f t="shared" si="4"/>
        <v>13791.254919036481</v>
      </c>
      <c r="O117" s="34">
        <f t="shared" si="4"/>
        <v>14011.418512563976</v>
      </c>
      <c r="P117" s="34">
        <f t="shared" si="4"/>
        <v>14235.096797698547</v>
      </c>
      <c r="R117" s="95">
        <v>14</v>
      </c>
    </row>
    <row r="118" spans="2:18">
      <c r="B118" s="9" t="s">
        <v>349</v>
      </c>
      <c r="D118" s="9" t="s">
        <v>80</v>
      </c>
      <c r="L118" s="34">
        <f t="shared" si="4"/>
        <v>6680.6258835063954</v>
      </c>
      <c r="M118" s="34">
        <f t="shared" si="4"/>
        <v>13574.550790221385</v>
      </c>
      <c r="N118" s="34">
        <f t="shared" si="4"/>
        <v>13791.254919036477</v>
      </c>
      <c r="O118" s="34">
        <f t="shared" si="4"/>
        <v>14011.418512563974</v>
      </c>
      <c r="P118" s="34">
        <f t="shared" si="4"/>
        <v>14235.096797698545</v>
      </c>
      <c r="R118" s="95">
        <v>14</v>
      </c>
    </row>
    <row r="119" spans="2:18">
      <c r="B119" s="9" t="s">
        <v>350</v>
      </c>
      <c r="D119" s="9" t="s">
        <v>80</v>
      </c>
      <c r="L119" s="112"/>
      <c r="M119" s="34">
        <f>$F$38*M32*M76</f>
        <v>6787.2753951106924</v>
      </c>
      <c r="N119" s="34">
        <f>$F$38*N32*N76</f>
        <v>13791.254919036477</v>
      </c>
      <c r="O119" s="34">
        <f>$F$38*O32*O76</f>
        <v>14011.418512563976</v>
      </c>
      <c r="P119" s="34">
        <f>$F$38*P32*P76</f>
        <v>14235.09679769855</v>
      </c>
      <c r="R119" s="95">
        <v>14</v>
      </c>
    </row>
    <row r="120" spans="2:18">
      <c r="B120" s="9" t="s">
        <v>351</v>
      </c>
      <c r="D120" s="9" t="s">
        <v>80</v>
      </c>
      <c r="L120" s="112"/>
      <c r="M120" s="112"/>
      <c r="N120" s="34">
        <f>$F$38*N33*N77</f>
        <v>6895.6274595182404</v>
      </c>
      <c r="O120" s="34">
        <f>$F$38*O33*O77</f>
        <v>14011.418512563981</v>
      </c>
      <c r="P120" s="34">
        <f>$F$38*P33*P77</f>
        <v>14235.09679769855</v>
      </c>
      <c r="R120" s="95">
        <v>14</v>
      </c>
    </row>
    <row r="121" spans="2:18">
      <c r="B121" s="9" t="s">
        <v>352</v>
      </c>
      <c r="D121" s="9" t="s">
        <v>80</v>
      </c>
      <c r="L121" s="112"/>
      <c r="M121" s="112"/>
      <c r="N121" s="112"/>
      <c r="O121" s="34">
        <f>$F$38*O34*O78</f>
        <v>7005.7092562819889</v>
      </c>
      <c r="P121" s="34">
        <f>$F$38*P34*P78</f>
        <v>14235.09679769855</v>
      </c>
      <c r="R121" s="95">
        <v>14</v>
      </c>
    </row>
    <row r="122" spans="2:18">
      <c r="B122" s="9" t="s">
        <v>353</v>
      </c>
      <c r="D122" s="9" t="s">
        <v>80</v>
      </c>
      <c r="L122" s="112"/>
      <c r="M122" s="112"/>
      <c r="N122" s="112"/>
      <c r="O122" s="112"/>
      <c r="P122" s="34">
        <f>$F$38*P35*P79</f>
        <v>7117.5483988492751</v>
      </c>
      <c r="R122" s="95">
        <v>14</v>
      </c>
    </row>
    <row r="123" spans="2:18">
      <c r="B123" s="8"/>
    </row>
    <row r="124" spans="2:18">
      <c r="B124" s="8" t="s">
        <v>252</v>
      </c>
    </row>
    <row r="125" spans="2:18">
      <c r="B125" s="9" t="s">
        <v>254</v>
      </c>
      <c r="D125" s="9" t="s">
        <v>80</v>
      </c>
      <c r="L125" s="30">
        <f>SUM(L110,L113,L116:L122)</f>
        <v>9970825.8575002346</v>
      </c>
      <c r="M125" s="30">
        <f t="shared" ref="M125:P125" si="5">SUM(M110,M113,M116:M122)</f>
        <v>10143574.672279585</v>
      </c>
      <c r="N125" s="30">
        <f t="shared" si="5"/>
        <v>10319297.9532669</v>
      </c>
      <c r="O125" s="30">
        <f t="shared" si="5"/>
        <v>10498046.644305412</v>
      </c>
      <c r="P125" s="30">
        <f t="shared" si="5"/>
        <v>10679872.557732806</v>
      </c>
      <c r="R125" s="95">
        <v>8</v>
      </c>
    </row>
  </sheetData>
  <mergeCells count="4">
    <mergeCell ref="B4:C4"/>
    <mergeCell ref="B7:C7"/>
    <mergeCell ref="B8:D8"/>
    <mergeCell ref="B5:D5"/>
  </mergeCells>
  <phoneticPr fontId="35"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tabColor rgb="FFFFFFCC"/>
  </sheetPr>
  <dimension ref="A2:X86"/>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cols>
    <col min="1" max="1" width="4.7109375" style="9" customWidth="1"/>
    <col min="2" max="2" width="75.7109375" style="9" customWidth="1"/>
    <col min="3" max="3" width="2.7109375" style="9" customWidth="1"/>
    <col min="4" max="4" width="26.42578125" style="9" bestFit="1" customWidth="1"/>
    <col min="5" max="5" width="2.7109375" style="9" customWidth="1"/>
    <col min="6" max="6" width="18.28515625" style="9" customWidth="1"/>
    <col min="7" max="7" width="2.7109375" style="9" customWidth="1"/>
    <col min="8" max="12" width="16.7109375" style="9" customWidth="1"/>
    <col min="13" max="13" width="2.7109375" style="9" customWidth="1"/>
    <col min="14" max="14" width="16.7109375" style="95" customWidth="1"/>
    <col min="15" max="15" width="2.7109375" style="9" customWidth="1"/>
    <col min="16" max="17" width="16.7109375" style="9" customWidth="1"/>
    <col min="18" max="20" width="2.7109375" style="9" customWidth="1"/>
    <col min="21" max="35" width="13.7109375" style="9" customWidth="1"/>
    <col min="36" max="16384" width="9.140625" style="9"/>
  </cols>
  <sheetData>
    <row r="2" spans="2:24" s="2" customFormat="1" ht="18">
      <c r="B2" s="2" t="s">
        <v>123</v>
      </c>
    </row>
    <row r="4" spans="2:24">
      <c r="B4" s="28" t="s">
        <v>56</v>
      </c>
      <c r="D4" s="8"/>
      <c r="H4" s="8"/>
    </row>
    <row r="5" spans="2:24" ht="78.75" customHeight="1">
      <c r="B5" s="120" t="s">
        <v>212</v>
      </c>
      <c r="C5" s="120"/>
      <c r="D5" s="40"/>
      <c r="E5" s="40"/>
      <c r="F5" s="40"/>
      <c r="G5" s="40"/>
      <c r="H5" s="40"/>
      <c r="I5" s="40"/>
      <c r="J5" s="60"/>
      <c r="K5" s="60"/>
      <c r="L5" s="60"/>
      <c r="M5" s="40"/>
      <c r="N5" s="96"/>
      <c r="O5" s="40"/>
      <c r="P5" s="60"/>
      <c r="Q5" s="60"/>
      <c r="R5" s="60"/>
      <c r="S5" s="60"/>
      <c r="T5" s="60"/>
      <c r="U5" s="60"/>
      <c r="V5" s="60"/>
      <c r="W5" s="60"/>
      <c r="X5" s="60"/>
    </row>
    <row r="6" spans="2:24" ht="12.75" customHeight="1">
      <c r="B6" s="42"/>
      <c r="C6" s="42"/>
      <c r="D6" s="42"/>
      <c r="H6" s="60"/>
      <c r="I6" s="60"/>
      <c r="J6" s="60"/>
      <c r="K6" s="60"/>
      <c r="L6" s="60"/>
      <c r="N6" s="96"/>
      <c r="P6" s="60"/>
      <c r="Q6" s="60"/>
      <c r="R6" s="60"/>
      <c r="S6" s="60"/>
      <c r="T6" s="60"/>
      <c r="U6" s="60"/>
      <c r="V6" s="60"/>
      <c r="W6" s="60"/>
      <c r="X6" s="60"/>
    </row>
    <row r="7" spans="2:24" ht="12.75" customHeight="1">
      <c r="B7" s="29" t="s">
        <v>30</v>
      </c>
      <c r="C7" s="42"/>
      <c r="D7" s="42"/>
      <c r="H7" s="60"/>
      <c r="I7" s="60"/>
      <c r="J7" s="60"/>
      <c r="K7" s="60"/>
      <c r="L7" s="60"/>
      <c r="N7" s="96"/>
      <c r="P7" s="60"/>
      <c r="Q7" s="60"/>
      <c r="R7" s="60"/>
      <c r="S7" s="60"/>
      <c r="T7" s="60"/>
      <c r="U7" s="60"/>
      <c r="V7" s="60"/>
      <c r="W7" s="60"/>
      <c r="X7" s="60"/>
    </row>
    <row r="8" spans="2:24" ht="41.25" customHeight="1">
      <c r="B8" s="120" t="s">
        <v>122</v>
      </c>
      <c r="C8" s="120"/>
      <c r="D8" s="40"/>
      <c r="E8" s="40"/>
      <c r="F8" s="40"/>
      <c r="G8" s="40"/>
      <c r="H8" s="40"/>
      <c r="I8" s="40"/>
      <c r="J8" s="60"/>
      <c r="K8" s="60"/>
      <c r="L8" s="60"/>
      <c r="M8" s="40"/>
      <c r="N8" s="96"/>
      <c r="O8" s="40"/>
      <c r="P8" s="60"/>
      <c r="Q8" s="60"/>
      <c r="R8" s="60"/>
      <c r="S8" s="60"/>
      <c r="T8" s="60"/>
      <c r="U8" s="60"/>
      <c r="V8" s="60"/>
      <c r="W8" s="60"/>
      <c r="X8" s="60"/>
    </row>
    <row r="9" spans="2:24" ht="12.75" customHeight="1">
      <c r="B9" s="42"/>
      <c r="C9" s="42"/>
      <c r="D9" s="42"/>
      <c r="H9" s="61"/>
      <c r="I9" s="61"/>
      <c r="J9" s="61"/>
      <c r="K9" s="61"/>
      <c r="L9" s="61"/>
      <c r="N9" s="97"/>
      <c r="P9" s="60"/>
      <c r="Q9" s="60"/>
      <c r="R9" s="60"/>
      <c r="S9" s="60"/>
      <c r="T9" s="60"/>
      <c r="U9" s="60"/>
      <c r="V9" s="60"/>
      <c r="W9" s="60"/>
      <c r="X9" s="60"/>
    </row>
    <row r="10" spans="2:24" s="1" customFormat="1">
      <c r="B10" s="1" t="s">
        <v>45</v>
      </c>
      <c r="D10" s="1" t="s">
        <v>27</v>
      </c>
      <c r="F10" s="1" t="s">
        <v>28</v>
      </c>
      <c r="H10" s="1">
        <v>2022</v>
      </c>
      <c r="I10" s="1">
        <v>2023</v>
      </c>
      <c r="J10" s="1">
        <v>2024</v>
      </c>
      <c r="K10" s="1">
        <v>2025</v>
      </c>
      <c r="L10" s="1">
        <v>2026</v>
      </c>
      <c r="N10" s="1" t="s">
        <v>101</v>
      </c>
      <c r="P10" s="1" t="s">
        <v>47</v>
      </c>
    </row>
    <row r="13" spans="2:24" s="1" customFormat="1">
      <c r="B13" s="1" t="s">
        <v>48</v>
      </c>
    </row>
    <row r="14" spans="2:24">
      <c r="J14" s="46"/>
      <c r="K14" s="46"/>
      <c r="L14" s="46"/>
      <c r="N14" s="98"/>
    </row>
    <row r="15" spans="2:24">
      <c r="B15" s="28" t="s">
        <v>121</v>
      </c>
      <c r="J15" s="46"/>
      <c r="K15" s="46"/>
      <c r="L15" s="46"/>
      <c r="N15" s="98"/>
    </row>
    <row r="16" spans="2:24">
      <c r="B16" s="44" t="s">
        <v>166</v>
      </c>
      <c r="D16" s="9" t="s">
        <v>97</v>
      </c>
      <c r="H16" s="5">
        <f>'5. Berekening op parameters'!L55</f>
        <v>1</v>
      </c>
      <c r="I16" s="5">
        <f>'5. Berekening op parameters'!M55</f>
        <v>1.0369999999999999</v>
      </c>
      <c r="J16" s="5">
        <f>'5. Berekening op parameters'!N55</f>
        <v>1.080554</v>
      </c>
      <c r="K16" s="5">
        <f>'5. Berekening op parameters'!O55</f>
        <v>1.1259372680000002</v>
      </c>
      <c r="L16" s="5">
        <f>'5. Berekening op parameters'!P55</f>
        <v>1.1732266332560002</v>
      </c>
      <c r="N16" s="98"/>
    </row>
    <row r="17" spans="2:14">
      <c r="B17" s="28"/>
      <c r="N17" s="9"/>
    </row>
    <row r="18" spans="2:14">
      <c r="B18" s="28" t="s">
        <v>78</v>
      </c>
      <c r="J18" s="46"/>
      <c r="K18" s="46"/>
      <c r="L18" s="46"/>
      <c r="N18" s="98"/>
    </row>
    <row r="19" spans="2:14">
      <c r="B19" s="44" t="s">
        <v>120</v>
      </c>
      <c r="D19" s="9" t="s">
        <v>75</v>
      </c>
      <c r="H19" s="6">
        <f>'2. Reguleringsparameters'!L22</f>
        <v>1.7999999999999999E-2</v>
      </c>
      <c r="I19" s="6">
        <f>'2. Reguleringsparameters'!M22</f>
        <v>1.7999999999999999E-2</v>
      </c>
      <c r="J19" s="6">
        <f>'2. Reguleringsparameters'!N22</f>
        <v>1.7999999999999999E-2</v>
      </c>
      <c r="K19" s="6">
        <f>'2. Reguleringsparameters'!O22</f>
        <v>1.7999999999999999E-2</v>
      </c>
      <c r="L19" s="6">
        <f>'2. Reguleringsparameters'!P22</f>
        <v>1.7999999999999999E-2</v>
      </c>
      <c r="N19" s="98"/>
    </row>
    <row r="20" spans="2:14">
      <c r="B20" s="44" t="s">
        <v>119</v>
      </c>
      <c r="D20" s="9" t="s">
        <v>97</v>
      </c>
      <c r="F20" s="5">
        <f>'5. Berekening op parameters'!P28</f>
        <v>1.0932988467695681</v>
      </c>
      <c r="J20" s="46"/>
      <c r="K20" s="46"/>
      <c r="L20" s="46"/>
      <c r="N20" s="98"/>
    </row>
    <row r="21" spans="2:14">
      <c r="B21" s="28"/>
      <c r="J21" s="46"/>
      <c r="K21" s="46"/>
      <c r="L21" s="46"/>
      <c r="N21" s="98"/>
    </row>
    <row r="22" spans="2:14">
      <c r="B22" s="28" t="s">
        <v>177</v>
      </c>
      <c r="J22" s="46"/>
      <c r="K22" s="46"/>
      <c r="L22" s="46"/>
      <c r="N22" s="98"/>
    </row>
    <row r="23" spans="2:14">
      <c r="B23" s="9" t="s">
        <v>258</v>
      </c>
      <c r="D23" s="9" t="s">
        <v>80</v>
      </c>
      <c r="H23" s="33">
        <f>'6. Berekening doorrollen '!H40</f>
        <v>74282867.831217796</v>
      </c>
      <c r="I23" s="33">
        <f>'6. Berekening doorrollen '!I40</f>
        <v>73537492.385773376</v>
      </c>
      <c r="J23" s="33">
        <f>'6. Berekening doorrollen '!J40</f>
        <v>76669294.139479399</v>
      </c>
      <c r="K23" s="33">
        <f>'6. Berekening doorrollen '!K40</f>
        <v>75662780.28376776</v>
      </c>
      <c r="L23" s="33">
        <f>'6. Berekening doorrollen '!L40</f>
        <v>74631938.965828046</v>
      </c>
      <c r="N23" s="98"/>
    </row>
    <row r="24" spans="2:14">
      <c r="B24" s="9" t="s">
        <v>369</v>
      </c>
      <c r="D24" s="9" t="s">
        <v>80</v>
      </c>
      <c r="H24" s="33">
        <f>'6. Berekening doorrollen '!H41</f>
        <v>2432492.7668371522</v>
      </c>
      <c r="I24" s="33">
        <f>'6. Berekening doorrollen '!I41</f>
        <v>2392048.6581230261</v>
      </c>
      <c r="J24" s="33">
        <f>'6. Berekening doorrollen '!J41</f>
        <v>2018339.2413164368</v>
      </c>
      <c r="K24" s="33">
        <f>'6. Berekening doorrollen '!K41</f>
        <v>1268784.2470014999</v>
      </c>
      <c r="L24" s="33">
        <f>'6. Berekening doorrollen '!L41</f>
        <v>537358.27366182324</v>
      </c>
      <c r="N24" s="98"/>
    </row>
    <row r="25" spans="2:14">
      <c r="B25" s="44" t="s">
        <v>259</v>
      </c>
      <c r="D25" s="9" t="s">
        <v>80</v>
      </c>
      <c r="H25" s="33">
        <f>'7. Berekening bijschatten '!J49</f>
        <v>1456094.9638781874</v>
      </c>
      <c r="I25" s="33">
        <f>'7. Berekening bijschatten '!K49</f>
        <v>2381359.4829979008</v>
      </c>
      <c r="J25" s="33">
        <f>'7. Berekening bijschatten '!L49</f>
        <v>3379149.7639948195</v>
      </c>
      <c r="K25" s="33">
        <f>'7. Berekening bijschatten '!M49</f>
        <v>4312761.8708737129</v>
      </c>
      <c r="L25" s="33">
        <f>'7. Berekening bijschatten '!N49</f>
        <v>4913416.4987146212</v>
      </c>
      <c r="N25" s="98"/>
    </row>
    <row r="26" spans="2:14">
      <c r="B26" s="44" t="s">
        <v>255</v>
      </c>
      <c r="D26" s="9" t="s">
        <v>80</v>
      </c>
      <c r="H26" s="33">
        <f>'8. Berekening oper. kosten'!L105</f>
        <v>54558377.917918339</v>
      </c>
      <c r="I26" s="33">
        <f>'8. Berekening oper. kosten'!M105</f>
        <v>55481893.902234256</v>
      </c>
      <c r="J26" s="33">
        <f>'8. Berekening oper. kosten'!N105</f>
        <v>56420991.740694143</v>
      </c>
      <c r="K26" s="33">
        <f>'8. Berekening oper. kosten'!O105</f>
        <v>57375933.573338658</v>
      </c>
      <c r="L26" s="33">
        <f>'8. Berekening oper. kosten'!P105</f>
        <v>58346985.938791074</v>
      </c>
      <c r="N26" s="98"/>
    </row>
    <row r="27" spans="2:14">
      <c r="B27" s="44"/>
      <c r="N27" s="98"/>
    </row>
    <row r="28" spans="2:14">
      <c r="B28" s="28" t="s">
        <v>257</v>
      </c>
      <c r="N28" s="98"/>
    </row>
    <row r="29" spans="2:14">
      <c r="B29" s="9" t="s">
        <v>260</v>
      </c>
      <c r="D29" s="9" t="s">
        <v>80</v>
      </c>
      <c r="H29" s="33">
        <f>'6. Berekening doorrollen '!H50</f>
        <v>0</v>
      </c>
      <c r="I29" s="33">
        <f>'6. Berekening doorrollen '!I50</f>
        <v>0</v>
      </c>
      <c r="J29" s="33">
        <f>'6. Berekening doorrollen '!J50</f>
        <v>0</v>
      </c>
      <c r="K29" s="33">
        <f>'6. Berekening doorrollen '!K50</f>
        <v>0</v>
      </c>
      <c r="L29" s="33">
        <f>'6. Berekening doorrollen '!L50</f>
        <v>0</v>
      </c>
      <c r="N29" s="98"/>
    </row>
    <row r="30" spans="2:14">
      <c r="B30" s="9" t="s">
        <v>370</v>
      </c>
      <c r="D30" s="9" t="s">
        <v>80</v>
      </c>
      <c r="H30" s="33">
        <f>'6. Berekening doorrollen '!H51</f>
        <v>338619.26405236224</v>
      </c>
      <c r="I30" s="33">
        <f>'6. Berekening doorrollen '!I51</f>
        <v>332815.98306484992</v>
      </c>
      <c r="J30" s="33">
        <f>'6. Berekening doorrollen '!J51</f>
        <v>328297.59268313786</v>
      </c>
      <c r="K30" s="33">
        <f>'6. Berekening doorrollen '!K51</f>
        <v>281734.87144998595</v>
      </c>
      <c r="L30" s="33">
        <f>'6. Berekening doorrollen '!L51</f>
        <v>999.56978258273568</v>
      </c>
      <c r="N30" s="98"/>
    </row>
    <row r="31" spans="2:14">
      <c r="B31" s="44" t="s">
        <v>261</v>
      </c>
      <c r="D31" s="9" t="s">
        <v>80</v>
      </c>
      <c r="H31" s="33">
        <f>'7. Berekening bijschatten '!J57</f>
        <v>443929.59661790432</v>
      </c>
      <c r="I31" s="33">
        <f>'7. Berekening bijschatten '!K57</f>
        <v>727976.80982042151</v>
      </c>
      <c r="J31" s="33">
        <f>'7. Berekening bijschatten '!L57</f>
        <v>1028621.1672674733</v>
      </c>
      <c r="K31" s="33">
        <f>'7. Berekening bijschatten '!M57</f>
        <v>1313246.8278182647</v>
      </c>
      <c r="L31" s="33">
        <f>'7. Berekening bijschatten '!N57</f>
        <v>1473147.7767184465</v>
      </c>
      <c r="N31" s="98"/>
    </row>
    <row r="32" spans="2:14">
      <c r="B32" s="44" t="s">
        <v>254</v>
      </c>
      <c r="D32" s="9" t="s">
        <v>80</v>
      </c>
      <c r="H32" s="33">
        <f>'8. Berekening oper. kosten'!L125</f>
        <v>9970825.8575002346</v>
      </c>
      <c r="I32" s="33">
        <f>'8. Berekening oper. kosten'!M125</f>
        <v>10143574.672279585</v>
      </c>
      <c r="J32" s="33">
        <f>'8. Berekening oper. kosten'!N125</f>
        <v>10319297.9532669</v>
      </c>
      <c r="K32" s="33">
        <f>'8. Berekening oper. kosten'!O125</f>
        <v>10498046.644305412</v>
      </c>
      <c r="L32" s="33">
        <f>'8. Berekening oper. kosten'!P125</f>
        <v>10679872.557732806</v>
      </c>
      <c r="N32" s="98"/>
    </row>
    <row r="33" spans="2:14">
      <c r="B33" s="28"/>
      <c r="I33" s="32"/>
      <c r="J33" s="32"/>
      <c r="K33" s="32"/>
      <c r="L33" s="32"/>
      <c r="N33" s="98"/>
    </row>
    <row r="34" spans="2:14" s="1" customFormat="1">
      <c r="B34" s="1" t="s">
        <v>118</v>
      </c>
    </row>
    <row r="35" spans="2:14">
      <c r="B35" s="28"/>
      <c r="J35" s="46"/>
      <c r="K35" s="46"/>
      <c r="L35" s="46"/>
      <c r="N35" s="98"/>
    </row>
    <row r="36" spans="2:14">
      <c r="B36" s="28" t="s">
        <v>179</v>
      </c>
      <c r="J36" s="46"/>
      <c r="K36" s="46"/>
      <c r="L36" s="46"/>
      <c r="N36" s="98"/>
    </row>
    <row r="37" spans="2:14">
      <c r="B37" s="44" t="s">
        <v>179</v>
      </c>
      <c r="D37" s="9" t="s">
        <v>80</v>
      </c>
      <c r="H37" s="34">
        <f>H23+H24+H25+H26</f>
        <v>132729833.47985147</v>
      </c>
      <c r="I37" s="34">
        <f t="shared" ref="I37:L37" si="0">I23+I24+I25+I26</f>
        <v>133792794.42912856</v>
      </c>
      <c r="J37" s="34">
        <f t="shared" si="0"/>
        <v>138487774.88548478</v>
      </c>
      <c r="K37" s="34">
        <f>K23+K24+K25+K26</f>
        <v>138620259.97498164</v>
      </c>
      <c r="L37" s="34">
        <f t="shared" si="0"/>
        <v>138429699.67699558</v>
      </c>
      <c r="N37" s="98">
        <v>2</v>
      </c>
    </row>
    <row r="38" spans="2:14">
      <c r="B38" s="57" t="s">
        <v>178</v>
      </c>
      <c r="D38" s="9" t="s">
        <v>109</v>
      </c>
      <c r="F38" s="34">
        <f>H37/H$16+I37/I$16+J37/J$16+K37/K$16+L37/L$16</f>
        <v>631018625.13056004</v>
      </c>
      <c r="H38" s="85"/>
      <c r="N38" s="95">
        <v>19</v>
      </c>
    </row>
    <row r="39" spans="2:14">
      <c r="B39" s="57"/>
      <c r="H39" s="85"/>
    </row>
    <row r="40" spans="2:14">
      <c r="B40" s="28" t="s">
        <v>262</v>
      </c>
      <c r="H40" s="85"/>
    </row>
    <row r="41" spans="2:14">
      <c r="B41" s="44" t="s">
        <v>262</v>
      </c>
      <c r="D41" s="9" t="s">
        <v>80</v>
      </c>
      <c r="H41" s="34">
        <f>H29+H30+H31+H32</f>
        <v>10753374.718170501</v>
      </c>
      <c r="I41" s="34">
        <f t="shared" ref="I41:L41" si="1">I29+I30+I31+I32</f>
        <v>11204367.465164857</v>
      </c>
      <c r="J41" s="34">
        <f t="shared" si="1"/>
        <v>11676216.713217512</v>
      </c>
      <c r="K41" s="34">
        <f t="shared" si="1"/>
        <v>12093028.343573663</v>
      </c>
      <c r="L41" s="34">
        <f t="shared" si="1"/>
        <v>12154019.904233836</v>
      </c>
      <c r="N41" s="98">
        <v>2</v>
      </c>
    </row>
    <row r="42" spans="2:14">
      <c r="B42" s="57" t="s">
        <v>263</v>
      </c>
      <c r="D42" s="9" t="s">
        <v>109</v>
      </c>
      <c r="F42" s="34">
        <f>H41/H$16+I41/I$16+J41/J$16+K41/K$16+L41/L$16</f>
        <v>53463633.050919846</v>
      </c>
      <c r="H42" s="85"/>
      <c r="N42" s="95">
        <v>19</v>
      </c>
    </row>
    <row r="43" spans="2:14">
      <c r="B43" s="57"/>
      <c r="C43" s="57"/>
      <c r="D43" s="57"/>
      <c r="E43" s="57"/>
      <c r="F43" s="57"/>
      <c r="G43" s="57"/>
      <c r="H43" s="57"/>
    </row>
    <row r="44" spans="2:14">
      <c r="B44" s="58" t="s">
        <v>265</v>
      </c>
      <c r="C44" s="57"/>
      <c r="D44" s="57"/>
      <c r="E44" s="57"/>
      <c r="F44" s="57"/>
      <c r="G44" s="57"/>
      <c r="H44" s="57"/>
    </row>
    <row r="45" spans="2:14">
      <c r="B45" s="57" t="s">
        <v>266</v>
      </c>
      <c r="C45" s="57"/>
      <c r="D45" s="9" t="s">
        <v>80</v>
      </c>
      <c r="E45" s="57"/>
      <c r="F45" s="57"/>
      <c r="G45" s="57"/>
      <c r="H45" s="30">
        <f>H37+H41</f>
        <v>143483208.19802198</v>
      </c>
      <c r="I45" s="30">
        <f t="shared" ref="I45:K45" si="2">I37+I41</f>
        <v>144997161.89429343</v>
      </c>
      <c r="J45" s="30">
        <f t="shared" si="2"/>
        <v>150163991.59870231</v>
      </c>
      <c r="K45" s="30">
        <f t="shared" si="2"/>
        <v>150713288.3185553</v>
      </c>
      <c r="L45" s="30">
        <f>L37+L41</f>
        <v>150583719.58122942</v>
      </c>
      <c r="N45" s="95">
        <v>1</v>
      </c>
    </row>
    <row r="46" spans="2:14">
      <c r="B46" s="57"/>
      <c r="C46" s="57"/>
      <c r="D46" s="57"/>
      <c r="E46" s="57"/>
      <c r="F46" s="57"/>
      <c r="G46" s="57"/>
      <c r="H46" s="57"/>
    </row>
    <row r="47" spans="2:14">
      <c r="B47" s="58" t="s">
        <v>264</v>
      </c>
      <c r="C47" s="57"/>
      <c r="D47" s="57"/>
      <c r="E47" s="57"/>
      <c r="F47" s="57"/>
      <c r="G47" s="57"/>
      <c r="H47" s="57"/>
    </row>
    <row r="48" spans="2:14">
      <c r="B48" s="57" t="s">
        <v>264</v>
      </c>
      <c r="C48" s="57"/>
      <c r="D48" s="9" t="s">
        <v>109</v>
      </c>
      <c r="E48" s="57"/>
      <c r="F48" s="34">
        <f>H45/H$16+I45/I$16+J45/J$16+K45/K$16+L45/L$16</f>
        <v>684482258.18147981</v>
      </c>
      <c r="G48" s="57"/>
      <c r="H48" s="57"/>
      <c r="N48" s="95">
        <v>19</v>
      </c>
    </row>
    <row r="49" spans="1:16">
      <c r="A49" s="57"/>
      <c r="B49" s="57"/>
      <c r="C49" s="57"/>
      <c r="D49" s="57"/>
      <c r="E49" s="57"/>
      <c r="F49" s="57"/>
      <c r="G49" s="57"/>
      <c r="H49" s="57"/>
    </row>
    <row r="50" spans="1:16" s="1" customFormat="1">
      <c r="B50" s="1" t="s">
        <v>117</v>
      </c>
    </row>
    <row r="52" spans="1:16">
      <c r="B52" s="58" t="s">
        <v>116</v>
      </c>
    </row>
    <row r="53" spans="1:16">
      <c r="B53" s="57" t="s">
        <v>107</v>
      </c>
      <c r="D53" s="9" t="s">
        <v>115</v>
      </c>
      <c r="F53" s="78">
        <v>144016821.01113665</v>
      </c>
      <c r="N53" s="95">
        <v>17</v>
      </c>
      <c r="P53" s="9" t="s">
        <v>114</v>
      </c>
    </row>
    <row r="54" spans="1:16">
      <c r="B54" s="57" t="s">
        <v>113</v>
      </c>
      <c r="D54" s="9" t="s">
        <v>112</v>
      </c>
      <c r="F54" s="33">
        <f>L45</f>
        <v>150583719.58122942</v>
      </c>
      <c r="N54" s="95">
        <v>16</v>
      </c>
    </row>
    <row r="55" spans="1:16" ht="12.75" customHeight="1">
      <c r="B55" s="57" t="s">
        <v>105</v>
      </c>
      <c r="D55" s="9" t="s">
        <v>75</v>
      </c>
      <c r="F55" s="7">
        <f>$F$20^(1/5)-(F54/F53)^(1/5)</f>
        <v>9.0422976802397859E-3</v>
      </c>
      <c r="N55" s="95">
        <v>15</v>
      </c>
    </row>
    <row r="56" spans="1:16" s="46" customFormat="1" ht="12.75" customHeight="1">
      <c r="A56" s="9"/>
      <c r="B56" s="57"/>
      <c r="F56" s="56"/>
      <c r="N56" s="98"/>
    </row>
    <row r="57" spans="1:16" s="46" customFormat="1" ht="12.75" customHeight="1">
      <c r="A57" s="9"/>
      <c r="B57" s="57" t="s">
        <v>111</v>
      </c>
      <c r="D57" s="46" t="s">
        <v>106</v>
      </c>
      <c r="F57" s="56"/>
      <c r="H57" s="34">
        <f>F53*(1+H$19-$F55)</f>
        <v>145306880.82279259</v>
      </c>
      <c r="I57" s="34">
        <f>H57*(1+I$19-$F$55)</f>
        <v>146608496.60621604</v>
      </c>
      <c r="J57" s="34">
        <f>I57*(1+J$19-$F$55)</f>
        <v>147921771.87636212</v>
      </c>
      <c r="K57" s="34">
        <f>J57*(1+K$19-$F$55)</f>
        <v>149246811.07544205</v>
      </c>
      <c r="L57" s="34">
        <f>K57*(1+L$19-$F$55)</f>
        <v>150583719.58122936</v>
      </c>
      <c r="N57" s="98">
        <v>20</v>
      </c>
    </row>
    <row r="58" spans="1:16" s="46" customFormat="1" ht="12.75" customHeight="1">
      <c r="B58" s="57" t="s">
        <v>110</v>
      </c>
      <c r="D58" s="9" t="s">
        <v>109</v>
      </c>
      <c r="F58" s="34">
        <f>H57/H$16+I57/I$16+J57/J$16+K57/K$16+L57/L$16</f>
        <v>684482258.18256772</v>
      </c>
      <c r="H58" s="59"/>
      <c r="I58" s="59"/>
      <c r="J58" s="59"/>
      <c r="K58" s="59"/>
      <c r="L58" s="59"/>
      <c r="N58" s="98">
        <v>20</v>
      </c>
    </row>
    <row r="59" spans="1:16" s="46" customFormat="1" ht="12.75" customHeight="1">
      <c r="B59" s="57"/>
      <c r="F59" s="56"/>
      <c r="H59" s="59"/>
      <c r="I59" s="59"/>
      <c r="J59" s="59"/>
      <c r="K59" s="59"/>
      <c r="L59" s="59"/>
      <c r="N59" s="98"/>
    </row>
    <row r="60" spans="1:16" s="46" customFormat="1" ht="12.75" customHeight="1">
      <c r="B60" s="58" t="s">
        <v>108</v>
      </c>
      <c r="F60" s="56"/>
      <c r="N60" s="98"/>
    </row>
    <row r="61" spans="1:16" s="46" customFormat="1" ht="12.75" customHeight="1">
      <c r="B61" s="57" t="s">
        <v>107</v>
      </c>
      <c r="D61" s="46" t="s">
        <v>106</v>
      </c>
      <c r="F61" s="30">
        <f>IF(ABS(F58-F48)&lt;10,F53,"De berekening komt nog niet uit. Probeer de solver functie uit te voeren (zie uitleg)")</f>
        <v>144016821.01113665</v>
      </c>
      <c r="N61" s="98"/>
    </row>
    <row r="62" spans="1:16" s="46" customFormat="1" ht="12.75" customHeight="1">
      <c r="B62" s="57" t="s">
        <v>105</v>
      </c>
      <c r="D62" s="46" t="s">
        <v>75</v>
      </c>
      <c r="F62" s="3">
        <f>IF(ABS(F58-F48)&lt;1,F55,"")</f>
        <v>9.0422976802397859E-3</v>
      </c>
      <c r="N62" s="98"/>
    </row>
    <row r="63" spans="1:16" s="46" customFormat="1" ht="12.75" customHeight="1">
      <c r="B63" s="57" t="s">
        <v>104</v>
      </c>
      <c r="D63" s="46" t="s">
        <v>75</v>
      </c>
      <c r="F63" s="3">
        <f>IF(F62&gt;0,ROUNDDOWN(F62,4),ROUNDUP(F62,4))</f>
        <v>8.9999999999999993E-3</v>
      </c>
      <c r="N63" s="98">
        <v>15</v>
      </c>
    </row>
    <row r="64" spans="1:16" s="46" customFormat="1" ht="12.75" customHeight="1">
      <c r="B64" s="57" t="s">
        <v>103</v>
      </c>
      <c r="D64" s="46" t="s">
        <v>80</v>
      </c>
      <c r="F64" s="56"/>
      <c r="H64" s="30">
        <f>F61*(1+H$19-$F$63)</f>
        <v>145312972.4002369</v>
      </c>
      <c r="I64" s="30">
        <f>H64*(1+I$19-$F63)</f>
        <v>146620789.15183905</v>
      </c>
      <c r="J64" s="30">
        <f>I64*(1+J$19-$F63)</f>
        <v>147940376.25420561</v>
      </c>
      <c r="K64" s="30">
        <f>J64*(1+K$19-$F63)</f>
        <v>149271839.64049348</v>
      </c>
      <c r="L64" s="30">
        <f>K64*(1+L$19-$F63)</f>
        <v>150615286.19725794</v>
      </c>
      <c r="N64" s="98" t="s">
        <v>411</v>
      </c>
    </row>
    <row r="65" spans="2:15" s="46" customFormat="1" ht="12.75" customHeight="1">
      <c r="B65" s="57"/>
      <c r="F65" s="56"/>
      <c r="G65" s="56"/>
      <c r="H65" s="56"/>
      <c r="I65" s="56"/>
      <c r="J65" s="56"/>
      <c r="K65" s="56"/>
      <c r="L65" s="56"/>
      <c r="M65" s="56"/>
      <c r="N65" s="98"/>
      <c r="O65" s="56"/>
    </row>
    <row r="66" spans="2:15" s="1" customFormat="1">
      <c r="B66" s="1" t="s">
        <v>267</v>
      </c>
    </row>
    <row r="67" spans="2:15" ht="12.75" customHeight="1"/>
    <row r="68" spans="2:15" ht="12.75" customHeight="1">
      <c r="B68" s="9" t="s">
        <v>268</v>
      </c>
      <c r="D68" s="9" t="s">
        <v>106</v>
      </c>
      <c r="F68" s="30">
        <f>(F38/F48)*F61</f>
        <v>132767935.62416442</v>
      </c>
      <c r="N68" s="98">
        <v>18</v>
      </c>
    </row>
    <row r="69" spans="2:15" ht="12.75" customHeight="1">
      <c r="B69" s="9" t="s">
        <v>269</v>
      </c>
      <c r="D69" s="9" t="s">
        <v>80</v>
      </c>
      <c r="H69" s="30">
        <f>$F68*(1+H$19-$F$63)</f>
        <v>133962847.04478191</v>
      </c>
      <c r="I69" s="30">
        <f>H69*(1+I$19-$F63)</f>
        <v>135168512.66818497</v>
      </c>
      <c r="J69" s="30">
        <f t="shared" ref="J69:L69" si="3">I69*(1+J$19-$F63)</f>
        <v>136385029.28219864</v>
      </c>
      <c r="K69" s="30">
        <f t="shared" si="3"/>
        <v>137612494.54573843</v>
      </c>
      <c r="L69" s="30">
        <f t="shared" si="3"/>
        <v>138851006.9966501</v>
      </c>
      <c r="N69" s="98" t="s">
        <v>411</v>
      </c>
    </row>
    <row r="70" spans="2:15" ht="12.75" customHeight="1"/>
    <row r="71" spans="2:15" ht="12.75" customHeight="1">
      <c r="B71" s="9" t="s">
        <v>270</v>
      </c>
      <c r="D71" s="9" t="s">
        <v>106</v>
      </c>
      <c r="F71" s="30">
        <f>(F42/F48)*F61</f>
        <v>11248885.386972247</v>
      </c>
      <c r="N71" s="98">
        <v>18</v>
      </c>
    </row>
    <row r="72" spans="2:15" ht="12.75" customHeight="1">
      <c r="B72" s="9" t="s">
        <v>271</v>
      </c>
      <c r="D72" s="9" t="s">
        <v>80</v>
      </c>
      <c r="H72" s="30">
        <f>$F71*(1+H$19-$F$63)</f>
        <v>11350125.355454998</v>
      </c>
      <c r="I72" s="30">
        <f>H72*(1+I$19-$F63)</f>
        <v>11452276.483654095</v>
      </c>
      <c r="J72" s="30">
        <f t="shared" ref="J72:L72" si="4">I72*(1+J$19-$F63)</f>
        <v>11555346.972006982</v>
      </c>
      <c r="K72" s="30">
        <f>J72*(1+K$19-$F63)</f>
        <v>11659345.094755046</v>
      </c>
      <c r="L72" s="30">
        <f t="shared" si="4"/>
        <v>11764279.200607844</v>
      </c>
      <c r="N72" s="98" t="s">
        <v>411</v>
      </c>
    </row>
    <row r="73" spans="2:15" ht="12.75" customHeight="1"/>
    <row r="74" spans="2:15" ht="12.75" customHeight="1"/>
    <row r="75" spans="2:15" ht="12.75" customHeight="1"/>
    <row r="76" spans="2:15" ht="12.75" customHeight="1"/>
    <row r="77" spans="2:15" ht="12.75" customHeight="1"/>
    <row r="78" spans="2:15" ht="12.75" customHeight="1"/>
    <row r="79" spans="2:15" ht="12.75" customHeight="1"/>
    <row r="80" spans="2:15" ht="12.75" customHeight="1"/>
    <row r="81" ht="12.75" customHeight="1"/>
    <row r="82" ht="12.75" customHeight="1"/>
    <row r="83" ht="12.75" customHeight="1"/>
    <row r="84" ht="12.75" customHeight="1"/>
    <row r="85" ht="12.75" customHeight="1"/>
    <row r="86" ht="12.75" customHeight="1"/>
  </sheetData>
  <mergeCells count="2">
    <mergeCell ref="B5:C5"/>
    <mergeCell ref="B8:C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rgb="FFCCC8D9"/>
  </sheetPr>
  <dimension ref="B2:Q77"/>
  <sheetViews>
    <sheetView showGridLines="0" zoomScale="85" zoomScaleNormal="85" workbookViewId="0">
      <pane ySplit="3" topLeftCell="A4" activePane="bottomLeft" state="frozen"/>
      <selection activeCell="O39" sqref="O39"/>
      <selection pane="bottomLeft" activeCell="A4" sqref="A4"/>
    </sheetView>
  </sheetViews>
  <sheetFormatPr defaultColWidth="9.140625" defaultRowHeight="12.75"/>
  <cols>
    <col min="1" max="1" width="4.7109375" style="9" customWidth="1"/>
    <col min="2" max="2" width="19.140625" style="9" customWidth="1"/>
    <col min="3" max="3" width="2.7109375" style="9" customWidth="1"/>
    <col min="4" max="4" width="40.7109375" style="9" customWidth="1"/>
    <col min="5" max="5" width="2.7109375" style="9" customWidth="1"/>
    <col min="6" max="6" width="20.7109375" style="9" customWidth="1"/>
    <col min="7" max="7" width="2.7109375" style="9" customWidth="1"/>
    <col min="8" max="8" width="40.7109375" style="9" customWidth="1"/>
    <col min="9" max="9" width="2.7109375" style="9" customWidth="1"/>
    <col min="10" max="10" width="20.7109375" style="9" customWidth="1"/>
    <col min="11" max="11" width="4.7109375" style="9" customWidth="1"/>
    <col min="12" max="12" width="40.7109375" style="9" customWidth="1"/>
    <col min="13" max="13" width="4.7109375" style="9" customWidth="1"/>
    <col min="14" max="14" width="20.7109375" style="9" customWidth="1"/>
    <col min="15" max="15" width="4.7109375" style="9" customWidth="1"/>
    <col min="16" max="16" width="40.7109375" style="9" customWidth="1"/>
    <col min="17" max="17" width="4.7109375" style="9" customWidth="1"/>
    <col min="18" max="16384" width="9.140625" style="9"/>
  </cols>
  <sheetData>
    <row r="2" spans="2:13" s="2" customFormat="1" ht="18">
      <c r="B2" s="2" t="s">
        <v>52</v>
      </c>
    </row>
    <row r="5" spans="2:13" s="1" customFormat="1">
      <c r="B5" s="1" t="s">
        <v>15</v>
      </c>
    </row>
    <row r="7" spans="2:13" ht="115.5" customHeight="1">
      <c r="B7" s="120" t="s">
        <v>427</v>
      </c>
      <c r="C7" s="120"/>
      <c r="D7" s="120"/>
      <c r="E7" s="120"/>
      <c r="F7" s="120"/>
      <c r="G7" s="120"/>
      <c r="H7" s="120"/>
    </row>
    <row r="9" spans="2:13" s="1" customFormat="1">
      <c r="B9" s="1" t="s">
        <v>127</v>
      </c>
    </row>
    <row r="10" spans="2:13">
      <c r="F10" s="64"/>
    </row>
    <row r="11" spans="2:13">
      <c r="F11" s="64"/>
    </row>
    <row r="12" spans="2:13">
      <c r="F12" s="64"/>
    </row>
    <row r="13" spans="2:13">
      <c r="C13" s="65"/>
      <c r="D13" s="66"/>
      <c r="E13" s="67"/>
      <c r="G13" s="65"/>
      <c r="H13" s="66"/>
      <c r="I13" s="67"/>
      <c r="K13" s="65"/>
      <c r="L13" s="66"/>
      <c r="M13" s="67"/>
    </row>
    <row r="14" spans="2:13">
      <c r="C14" s="68"/>
      <c r="D14" s="69" t="s">
        <v>128</v>
      </c>
      <c r="E14" s="70"/>
      <c r="G14" s="68"/>
      <c r="H14" s="71" t="s">
        <v>129</v>
      </c>
      <c r="I14" s="70"/>
      <c r="K14" s="68"/>
      <c r="L14" s="72" t="s">
        <v>130</v>
      </c>
      <c r="M14" s="70"/>
    </row>
    <row r="15" spans="2:13">
      <c r="C15" s="73"/>
      <c r="D15" s="74"/>
      <c r="E15" s="75"/>
      <c r="G15" s="73"/>
      <c r="H15" s="74"/>
      <c r="I15" s="75"/>
      <c r="K15" s="73"/>
      <c r="L15" s="74"/>
      <c r="M15" s="75"/>
    </row>
    <row r="17" spans="2:16" s="1" customFormat="1">
      <c r="B17" s="1" t="s">
        <v>59</v>
      </c>
    </row>
    <row r="19" spans="2:16">
      <c r="B19" s="9" t="s">
        <v>131</v>
      </c>
    </row>
    <row r="21" spans="2:16">
      <c r="D21" s="76" t="s">
        <v>180</v>
      </c>
      <c r="H21" s="76" t="s">
        <v>132</v>
      </c>
      <c r="P21" s="76" t="s">
        <v>33</v>
      </c>
    </row>
    <row r="22" spans="2:16">
      <c r="D22" s="76"/>
    </row>
    <row r="23" spans="2:16">
      <c r="C23" s="65"/>
      <c r="D23" s="66"/>
      <c r="E23" s="67"/>
      <c r="G23" s="65"/>
      <c r="H23" s="66"/>
      <c r="I23" s="67"/>
    </row>
    <row r="24" spans="2:16">
      <c r="C24" s="68"/>
      <c r="D24" s="69" t="s">
        <v>133</v>
      </c>
      <c r="E24" s="70"/>
      <c r="G24" s="68"/>
      <c r="H24" s="71" t="s">
        <v>134</v>
      </c>
      <c r="I24" s="70"/>
    </row>
    <row r="25" spans="2:16">
      <c r="C25" s="73"/>
      <c r="D25" s="74"/>
      <c r="E25" s="75"/>
      <c r="G25" s="73"/>
      <c r="H25" s="74"/>
      <c r="I25" s="75"/>
    </row>
    <row r="28" spans="2:16">
      <c r="G28" s="65"/>
      <c r="H28" s="66"/>
      <c r="I28" s="67"/>
    </row>
    <row r="29" spans="2:16">
      <c r="G29" s="68"/>
      <c r="H29" s="77" t="s">
        <v>135</v>
      </c>
      <c r="I29" s="70"/>
    </row>
    <row r="30" spans="2:16">
      <c r="G30" s="73"/>
      <c r="H30" s="74"/>
      <c r="I30" s="75"/>
    </row>
    <row r="33" spans="2:17">
      <c r="C33" s="65"/>
      <c r="D33" s="66"/>
      <c r="E33" s="67"/>
      <c r="G33" s="65"/>
      <c r="H33" s="66"/>
      <c r="I33" s="67"/>
    </row>
    <row r="34" spans="2:17">
      <c r="C34" s="68"/>
      <c r="D34" s="69" t="s">
        <v>136</v>
      </c>
      <c r="E34" s="70"/>
      <c r="G34" s="68"/>
      <c r="H34" s="71" t="s">
        <v>137</v>
      </c>
      <c r="I34" s="70"/>
    </row>
    <row r="35" spans="2:17">
      <c r="C35" s="73"/>
      <c r="D35" s="74"/>
      <c r="E35" s="75"/>
      <c r="G35" s="73"/>
      <c r="H35" s="74"/>
      <c r="I35" s="75"/>
    </row>
    <row r="38" spans="2:17">
      <c r="G38" s="65"/>
      <c r="H38" s="66"/>
      <c r="I38" s="67"/>
      <c r="K38" s="65"/>
      <c r="L38" s="66"/>
      <c r="M38" s="67"/>
      <c r="O38" s="65"/>
      <c r="P38" s="66"/>
      <c r="Q38" s="67"/>
    </row>
    <row r="39" spans="2:17">
      <c r="G39" s="68"/>
      <c r="H39" s="71" t="s">
        <v>138</v>
      </c>
      <c r="I39" s="70"/>
      <c r="K39" s="68"/>
      <c r="L39" s="71" t="s">
        <v>139</v>
      </c>
      <c r="M39" s="70"/>
      <c r="O39" s="68"/>
      <c r="P39" s="72" t="s">
        <v>140</v>
      </c>
      <c r="Q39" s="70"/>
    </row>
    <row r="40" spans="2:17">
      <c r="G40" s="73"/>
      <c r="H40" s="74"/>
      <c r="I40" s="75"/>
      <c r="K40" s="73"/>
      <c r="L40" s="74"/>
      <c r="M40" s="75"/>
      <c r="O40" s="73"/>
      <c r="P40" s="74"/>
      <c r="Q40" s="75"/>
    </row>
    <row r="43" spans="2:17">
      <c r="C43" s="65"/>
      <c r="D43" s="66"/>
      <c r="E43" s="67"/>
      <c r="G43" s="65"/>
      <c r="H43" s="66"/>
      <c r="I43" s="67"/>
    </row>
    <row r="44" spans="2:17">
      <c r="C44" s="68"/>
      <c r="D44" s="69" t="s">
        <v>141</v>
      </c>
      <c r="E44" s="70"/>
      <c r="G44" s="68"/>
      <c r="H44" s="71" t="s">
        <v>142</v>
      </c>
      <c r="I44" s="70"/>
    </row>
    <row r="45" spans="2:17">
      <c r="C45" s="73"/>
      <c r="D45" s="74"/>
      <c r="E45" s="75"/>
      <c r="G45" s="73"/>
      <c r="H45" s="74"/>
      <c r="I45" s="75"/>
    </row>
    <row r="47" spans="2:17" s="1" customFormat="1">
      <c r="B47" s="1" t="s">
        <v>16</v>
      </c>
    </row>
    <row r="49" spans="2:9">
      <c r="B49" s="28" t="s">
        <v>39</v>
      </c>
      <c r="D49" s="28" t="s">
        <v>17</v>
      </c>
      <c r="F49" s="12"/>
    </row>
    <row r="51" spans="2:9">
      <c r="B51" s="31">
        <v>123</v>
      </c>
      <c r="D51" s="9" t="s">
        <v>69</v>
      </c>
    </row>
    <row r="52" spans="2:9">
      <c r="B52" s="33">
        <f>B51</f>
        <v>123</v>
      </c>
      <c r="D52" s="9" t="s">
        <v>18</v>
      </c>
    </row>
    <row r="53" spans="2:9">
      <c r="B53" s="34">
        <f>B52+B51</f>
        <v>246</v>
      </c>
      <c r="D53" s="9" t="s">
        <v>19</v>
      </c>
    </row>
    <row r="54" spans="2:9">
      <c r="B54" s="30">
        <f>B52+B53</f>
        <v>369</v>
      </c>
      <c r="D54" s="9" t="s">
        <v>70</v>
      </c>
      <c r="E54" s="12"/>
      <c r="F54" s="12"/>
      <c r="G54" s="12"/>
      <c r="I54" s="12"/>
    </row>
    <row r="55" spans="2:9">
      <c r="B55" s="43"/>
      <c r="D55" s="9" t="s">
        <v>20</v>
      </c>
      <c r="E55" s="12"/>
      <c r="G55" s="12"/>
      <c r="I55" s="12"/>
    </row>
    <row r="57" spans="2:9">
      <c r="B57" s="29" t="s">
        <v>21</v>
      </c>
    </row>
    <row r="58" spans="2:9">
      <c r="B58" s="78">
        <f>B54+16</f>
        <v>385</v>
      </c>
      <c r="D58" s="9" t="s">
        <v>71</v>
      </c>
    </row>
    <row r="59" spans="2:9">
      <c r="B59" s="102">
        <f>B52*PI()</f>
        <v>386.41589639154455</v>
      </c>
      <c r="C59" s="18"/>
      <c r="D59" s="9" t="s">
        <v>22</v>
      </c>
    </row>
    <row r="60" spans="2:9">
      <c r="B60" s="18"/>
      <c r="C60" s="18"/>
    </row>
    <row r="61" spans="2:9">
      <c r="B61" s="29" t="s">
        <v>23</v>
      </c>
      <c r="C61" s="19"/>
    </row>
    <row r="62" spans="2:9">
      <c r="B62" s="79">
        <v>123</v>
      </c>
      <c r="C62" s="19"/>
      <c r="D62" s="9" t="s">
        <v>72</v>
      </c>
    </row>
    <row r="63" spans="2:9">
      <c r="B63" s="80">
        <v>124</v>
      </c>
      <c r="C63" s="19"/>
      <c r="D63" s="9" t="s">
        <v>74</v>
      </c>
    </row>
    <row r="64" spans="2:9">
      <c r="B64" s="81">
        <f>B62-B63</f>
        <v>-1</v>
      </c>
      <c r="C64" s="20"/>
      <c r="D64" s="9" t="s">
        <v>58</v>
      </c>
    </row>
    <row r="67" spans="2:4">
      <c r="B67" s="28" t="s">
        <v>34</v>
      </c>
    </row>
    <row r="68" spans="2:4">
      <c r="B68" s="8"/>
    </row>
    <row r="69" spans="2:4">
      <c r="B69" s="29" t="s">
        <v>40</v>
      </c>
    </row>
    <row r="70" spans="2:4">
      <c r="B70" s="104" t="s">
        <v>33</v>
      </c>
      <c r="D70" s="9" t="s">
        <v>43</v>
      </c>
    </row>
    <row r="71" spans="2:4">
      <c r="B71" s="103" t="s">
        <v>31</v>
      </c>
      <c r="D71" s="9" t="s">
        <v>35</v>
      </c>
    </row>
    <row r="72" spans="2:4">
      <c r="B72" s="105" t="s">
        <v>32</v>
      </c>
      <c r="D72" s="9" t="s">
        <v>36</v>
      </c>
    </row>
    <row r="73" spans="2:4">
      <c r="B73" s="106" t="s">
        <v>32</v>
      </c>
      <c r="D73" s="9" t="s">
        <v>38</v>
      </c>
    </row>
    <row r="75" spans="2:4">
      <c r="B75" s="29" t="s">
        <v>42</v>
      </c>
    </row>
    <row r="76" spans="2:4">
      <c r="B76" s="25" t="s">
        <v>37</v>
      </c>
      <c r="D76" s="9" t="s">
        <v>44</v>
      </c>
    </row>
    <row r="77" spans="2:4">
      <c r="B77" s="109" t="s">
        <v>41</v>
      </c>
      <c r="D77" s="9" t="s">
        <v>73</v>
      </c>
    </row>
  </sheetData>
  <mergeCells count="1">
    <mergeCell ref="B7:H7"/>
  </mergeCells>
  <pageMargins left="0.75" right="0.75" top="1" bottom="1" header="0.5" footer="0.5"/>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rgb="FFCCC8D9"/>
  </sheetPr>
  <dimension ref="B2:F33"/>
  <sheetViews>
    <sheetView showGridLines="0" zoomScale="85" zoomScaleNormal="85" workbookViewId="0">
      <pane ySplit="3" topLeftCell="A4" activePane="bottomLeft" state="frozen"/>
      <selection activeCell="O39" sqref="O39"/>
      <selection pane="bottomLeft" activeCell="A4" sqref="A4"/>
    </sheetView>
  </sheetViews>
  <sheetFormatPr defaultColWidth="9.140625" defaultRowHeight="12.75"/>
  <cols>
    <col min="1" max="1" width="4.7109375" style="9" customWidth="1"/>
    <col min="2" max="2" width="7.5703125" style="9" customWidth="1"/>
    <col min="3" max="3" width="62" style="9" customWidth="1"/>
    <col min="4" max="4" width="78" style="9" customWidth="1"/>
    <col min="5" max="5" width="36.28515625" style="9" customWidth="1"/>
    <col min="6" max="6" width="40.7109375" style="9" customWidth="1"/>
    <col min="7" max="7" width="4.5703125" style="9" customWidth="1"/>
    <col min="8" max="16384" width="9.140625" style="9"/>
  </cols>
  <sheetData>
    <row r="2" spans="2:6" s="23" customFormat="1" ht="18">
      <c r="B2" s="23" t="s">
        <v>24</v>
      </c>
    </row>
    <row r="5" spans="2:6" s="15" customFormat="1">
      <c r="B5" s="15" t="s">
        <v>25</v>
      </c>
    </row>
    <row r="7" spans="2:6">
      <c r="B7" s="29" t="s">
        <v>64</v>
      </c>
    </row>
    <row r="8" spans="2:6">
      <c r="B8" s="29" t="s">
        <v>65</v>
      </c>
    </row>
    <row r="10" spans="2:6">
      <c r="B10" s="21" t="s">
        <v>53</v>
      </c>
      <c r="C10" s="21" t="s">
        <v>54</v>
      </c>
      <c r="D10" s="21" t="s">
        <v>55</v>
      </c>
      <c r="E10" s="21" t="s">
        <v>63</v>
      </c>
      <c r="F10" s="21" t="s">
        <v>60</v>
      </c>
    </row>
    <row r="11" spans="2:6">
      <c r="B11" s="22"/>
      <c r="C11" s="26" t="s">
        <v>62</v>
      </c>
      <c r="D11" s="26" t="s">
        <v>26</v>
      </c>
      <c r="E11" s="26" t="s">
        <v>66</v>
      </c>
      <c r="F11" s="26" t="s">
        <v>61</v>
      </c>
    </row>
    <row r="12" spans="2:6">
      <c r="B12" s="13">
        <v>1</v>
      </c>
      <c r="C12" s="13" t="s">
        <v>288</v>
      </c>
      <c r="D12" s="13" t="s">
        <v>289</v>
      </c>
      <c r="E12" s="13"/>
      <c r="F12" s="13"/>
    </row>
    <row r="13" spans="2:6">
      <c r="B13" s="13">
        <v>2</v>
      </c>
      <c r="C13" s="13" t="s">
        <v>290</v>
      </c>
      <c r="D13" s="13" t="s">
        <v>291</v>
      </c>
      <c r="E13" s="13"/>
      <c r="F13" s="13"/>
    </row>
    <row r="14" spans="2:6">
      <c r="B14" s="13">
        <v>3</v>
      </c>
      <c r="C14" s="13" t="s">
        <v>292</v>
      </c>
      <c r="D14" s="13" t="s">
        <v>293</v>
      </c>
      <c r="E14" s="13"/>
      <c r="F14" s="13"/>
    </row>
    <row r="15" spans="2:6">
      <c r="B15" s="13">
        <v>4</v>
      </c>
      <c r="C15" s="13" t="s">
        <v>297</v>
      </c>
      <c r="D15" s="13" t="s">
        <v>298</v>
      </c>
      <c r="E15" s="13"/>
      <c r="F15" s="13"/>
    </row>
    <row r="16" spans="2:6">
      <c r="B16" s="13">
        <v>5</v>
      </c>
      <c r="C16" s="13" t="s">
        <v>182</v>
      </c>
      <c r="D16" s="80" t="s">
        <v>183</v>
      </c>
      <c r="E16" s="13"/>
      <c r="F16" s="83" t="s">
        <v>155</v>
      </c>
    </row>
    <row r="17" spans="2:6">
      <c r="B17" s="13">
        <v>6</v>
      </c>
      <c r="C17" s="13" t="s">
        <v>213</v>
      </c>
      <c r="D17" s="9" t="s">
        <v>214</v>
      </c>
      <c r="E17" s="13" t="s">
        <v>215</v>
      </c>
      <c r="F17" s="83" t="s">
        <v>155</v>
      </c>
    </row>
    <row r="18" spans="2:6">
      <c r="B18" s="13">
        <v>7</v>
      </c>
      <c r="C18" s="13" t="s">
        <v>424</v>
      </c>
      <c r="D18" s="80" t="s">
        <v>428</v>
      </c>
      <c r="E18" s="115" t="s">
        <v>429</v>
      </c>
      <c r="F18" s="83" t="s">
        <v>155</v>
      </c>
    </row>
    <row r="19" spans="2:6">
      <c r="B19" s="13">
        <v>8</v>
      </c>
      <c r="C19" s="13" t="s">
        <v>165</v>
      </c>
      <c r="D19" s="13" t="s">
        <v>441</v>
      </c>
      <c r="E19" s="13"/>
      <c r="F19" s="13"/>
    </row>
    <row r="20" spans="2:6">
      <c r="B20" s="13">
        <v>9</v>
      </c>
      <c r="C20" s="13" t="s">
        <v>357</v>
      </c>
      <c r="D20" s="13" t="s">
        <v>358</v>
      </c>
      <c r="E20" s="13"/>
      <c r="F20" s="13"/>
    </row>
    <row r="21" spans="2:6">
      <c r="B21" s="13">
        <v>10</v>
      </c>
      <c r="C21" s="13" t="s">
        <v>425</v>
      </c>
      <c r="D21" s="13" t="s">
        <v>426</v>
      </c>
      <c r="E21" s="13"/>
      <c r="F21" s="83" t="s">
        <v>155</v>
      </c>
    </row>
    <row r="23" spans="2:6" s="1" customFormat="1">
      <c r="B23" s="1" t="s">
        <v>51</v>
      </c>
    </row>
    <row r="25" spans="2:6">
      <c r="B25" s="29" t="s">
        <v>49</v>
      </c>
    </row>
    <row r="26" spans="2:6">
      <c r="B26" s="29" t="s">
        <v>50</v>
      </c>
    </row>
    <row r="28" spans="2:6">
      <c r="B28" s="8" t="s">
        <v>143</v>
      </c>
    </row>
    <row r="29" spans="2:6" ht="168.75" customHeight="1">
      <c r="B29" s="120" t="s">
        <v>148</v>
      </c>
      <c r="C29" s="120"/>
      <c r="D29" s="120"/>
      <c r="E29" s="120"/>
      <c r="F29" s="120"/>
    </row>
    <row r="30" spans="2:6">
      <c r="B30" s="8" t="s">
        <v>144</v>
      </c>
    </row>
    <row r="31" spans="2:6" ht="114.75" customHeight="1">
      <c r="B31" s="120" t="s">
        <v>184</v>
      </c>
      <c r="C31" s="120"/>
      <c r="D31" s="120"/>
      <c r="E31" s="120"/>
      <c r="F31" s="120"/>
    </row>
    <row r="32" spans="2:6" ht="28.5" customHeight="1">
      <c r="B32" s="121" t="s">
        <v>145</v>
      </c>
      <c r="C32" s="121"/>
      <c r="D32" s="121"/>
      <c r="E32" s="121"/>
      <c r="F32" s="121"/>
    </row>
    <row r="33" spans="2:6" s="49" customFormat="1" ht="95.25" customHeight="1">
      <c r="B33" s="120" t="s">
        <v>146</v>
      </c>
      <c r="C33" s="120"/>
      <c r="D33" s="120"/>
      <c r="E33" s="120"/>
      <c r="F33" s="120"/>
    </row>
  </sheetData>
  <mergeCells count="4">
    <mergeCell ref="B29:F29"/>
    <mergeCell ref="B31:F31"/>
    <mergeCell ref="B32:F32"/>
    <mergeCell ref="B33:F33"/>
  </mergeCells>
  <phoneticPr fontId="35" type="noConversion"/>
  <hyperlinks>
    <hyperlink ref="B32" r:id="rId1" xr:uid="{00000000-0004-0000-0500-000000000000}"/>
    <hyperlink ref="F16" r:id="rId2" location="/CBS/nl/dataset/70936NED/table?fromstatweb" xr:uid="{00000000-0004-0000-0500-000001000000}"/>
    <hyperlink ref="F17" r:id="rId3" xr:uid="{00000000-0004-0000-0500-000002000000}"/>
    <hyperlink ref="F21" r:id="rId4" location="!/details?id=ECLI:NL:CBB:2023:318" xr:uid="{38ED84D5-1212-4A7C-8DA0-FEC5BDCA3C5B}"/>
    <hyperlink ref="F18" r:id="rId5" xr:uid="{1020C56D-C4E8-4C58-BA58-004120500E6A}"/>
  </hyperlinks>
  <pageMargins left="0.75" right="0.75" top="1" bottom="1" header="0.5" footer="0.5"/>
  <pageSetup paperSize="9" orientation="portrait" r:id="rId6"/>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tabColor rgb="FFCCFFFF"/>
  </sheetPr>
  <dimension ref="B2:L24"/>
  <sheetViews>
    <sheetView showGridLines="0" zoomScale="85" zoomScaleNormal="85" workbookViewId="0">
      <pane xSplit="4" ySplit="8" topLeftCell="E9" activePane="bottomRight" state="frozen"/>
      <selection pane="topRight" activeCell="E1" sqref="E1"/>
      <selection pane="bottomLeft" activeCell="A9" sqref="A9"/>
      <selection pane="bottomRight" activeCell="E9" sqref="E9"/>
    </sheetView>
  </sheetViews>
  <sheetFormatPr defaultColWidth="9.140625" defaultRowHeight="12.75"/>
  <cols>
    <col min="1" max="1" width="4.7109375" style="9" customWidth="1"/>
    <col min="2" max="2" width="75.7109375" style="9" customWidth="1"/>
    <col min="3" max="3" width="2.7109375" style="9" customWidth="1"/>
    <col min="4" max="4" width="13.7109375" style="9" customWidth="1"/>
    <col min="5" max="5" width="2.7109375" style="9" customWidth="1"/>
    <col min="6" max="6" width="16.7109375" style="9" customWidth="1"/>
    <col min="7" max="7" width="2.7109375" style="9" customWidth="1"/>
    <col min="8" max="12" width="16.7109375" style="9" customWidth="1"/>
    <col min="13" max="13" width="13.7109375" style="9" customWidth="1"/>
    <col min="14" max="16384" width="9.140625" style="9"/>
  </cols>
  <sheetData>
    <row r="2" spans="2:12" s="2" customFormat="1" ht="18">
      <c r="B2" s="2" t="s">
        <v>86</v>
      </c>
    </row>
    <row r="4" spans="2:12">
      <c r="B4" s="28" t="s">
        <v>57</v>
      </c>
      <c r="D4" s="8"/>
      <c r="G4" s="8"/>
    </row>
    <row r="5" spans="2:12" ht="105" customHeight="1">
      <c r="B5" s="120" t="s">
        <v>192</v>
      </c>
      <c r="C5" s="120"/>
    </row>
    <row r="6" spans="2:12">
      <c r="B6" s="11"/>
    </row>
    <row r="7" spans="2:12" s="1" customFormat="1">
      <c r="B7" s="1" t="s">
        <v>45</v>
      </c>
      <c r="D7" s="1" t="s">
        <v>27</v>
      </c>
      <c r="F7" s="1" t="s">
        <v>28</v>
      </c>
      <c r="H7" s="1">
        <v>2022</v>
      </c>
      <c r="I7" s="1">
        <v>2023</v>
      </c>
      <c r="J7" s="1">
        <v>2024</v>
      </c>
      <c r="K7" s="1">
        <v>2025</v>
      </c>
      <c r="L7" s="1">
        <v>2026</v>
      </c>
    </row>
    <row r="8" spans="2:12" s="107" customFormat="1"/>
    <row r="9" spans="2:12" s="108" customFormat="1"/>
    <row r="10" spans="2:12" s="1" customFormat="1">
      <c r="B10" s="1" t="s">
        <v>125</v>
      </c>
    </row>
    <row r="12" spans="2:12">
      <c r="B12" s="9" t="s">
        <v>359</v>
      </c>
      <c r="D12" s="62" t="s">
        <v>106</v>
      </c>
      <c r="E12" s="63"/>
      <c r="F12" s="30">
        <f>'9. Berekening x-factor'!F61</f>
        <v>144016821.01113665</v>
      </c>
    </row>
    <row r="13" spans="2:12">
      <c r="B13" s="113" t="s">
        <v>413</v>
      </c>
      <c r="D13" s="62" t="s">
        <v>106</v>
      </c>
      <c r="E13" s="63"/>
      <c r="F13" s="30">
        <f>'9. Berekening x-factor'!F68</f>
        <v>132767935.62416442</v>
      </c>
    </row>
    <row r="14" spans="2:12">
      <c r="B14" s="113" t="s">
        <v>414</v>
      </c>
      <c r="D14" s="62" t="s">
        <v>106</v>
      </c>
      <c r="E14" s="63"/>
      <c r="F14" s="30">
        <f>'9. Berekening x-factor'!F71</f>
        <v>11248885.386972247</v>
      </c>
    </row>
    <row r="15" spans="2:12">
      <c r="B15" s="63"/>
    </row>
    <row r="16" spans="2:12">
      <c r="B16" s="9" t="s">
        <v>104</v>
      </c>
      <c r="D16" s="9" t="s">
        <v>75</v>
      </c>
      <c r="F16" s="3">
        <f>'9. Berekening x-factor'!F63</f>
        <v>8.9999999999999993E-3</v>
      </c>
    </row>
    <row r="18" spans="2:12" s="1" customFormat="1">
      <c r="B18" s="1" t="s">
        <v>126</v>
      </c>
    </row>
    <row r="20" spans="2:12">
      <c r="B20" s="62" t="s">
        <v>78</v>
      </c>
      <c r="D20" s="9" t="s">
        <v>75</v>
      </c>
      <c r="H20" s="6">
        <f>'5. Berekening op parameters'!L13</f>
        <v>1.7999999999999999E-2</v>
      </c>
      <c r="I20" s="6">
        <f>'5. Berekening op parameters'!M13</f>
        <v>1.7999999999999999E-2</v>
      </c>
      <c r="J20" s="6">
        <f>'5. Berekening op parameters'!N13</f>
        <v>1.7999999999999999E-2</v>
      </c>
      <c r="K20" s="6">
        <f>'5. Berekening op parameters'!O13</f>
        <v>1.7999999999999999E-2</v>
      </c>
      <c r="L20" s="6">
        <f>'5. Berekening op parameters'!P13</f>
        <v>1.7999999999999999E-2</v>
      </c>
    </row>
    <row r="22" spans="2:12" s="1" customFormat="1">
      <c r="B22" s="1" t="s">
        <v>103</v>
      </c>
    </row>
    <row r="24" spans="2:12">
      <c r="B24" s="9" t="s">
        <v>294</v>
      </c>
      <c r="D24" s="9" t="s">
        <v>80</v>
      </c>
      <c r="H24" s="30">
        <f>'9. Berekening x-factor'!H64</f>
        <v>145312972.4002369</v>
      </c>
      <c r="I24" s="30">
        <f>'9. Berekening x-factor'!I64</f>
        <v>146620789.15183905</v>
      </c>
      <c r="J24" s="30">
        <f>'9. Berekening x-factor'!J64</f>
        <v>147940376.25420561</v>
      </c>
      <c r="K24" s="30">
        <f>'9. Berekening x-factor'!K64</f>
        <v>149271839.64049348</v>
      </c>
      <c r="L24" s="30">
        <f>'9. Berekening x-factor'!L64</f>
        <v>150615286.19725794</v>
      </c>
    </row>
  </sheetData>
  <mergeCells count="1">
    <mergeCell ref="B5:C5"/>
  </mergeCells>
  <phoneticPr fontId="35"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tabColor theme="0" tint="-4.9989318521683403E-2"/>
  </sheetPr>
  <dimension ref="A1"/>
  <sheetViews>
    <sheetView showGridLines="0" zoomScale="85" zoomScaleNormal="85" workbookViewId="0"/>
  </sheetViews>
  <sheetFormatPr defaultColWidth="9.140625" defaultRowHeight="12.75"/>
  <cols>
    <col min="1" max="16384" width="9.140625" style="25"/>
  </cols>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rgb="FFE1FFE1"/>
  </sheetPr>
  <dimension ref="B2:T41"/>
  <sheetViews>
    <sheetView showGridLines="0" zoomScale="85" zoomScaleNormal="85" workbookViewId="0">
      <pane xSplit="4" ySplit="11" topLeftCell="E12" activePane="bottomRight" state="frozen"/>
      <selection activeCell="R6" sqref="R6"/>
      <selection pane="topRight" activeCell="R6" sqref="R6"/>
      <selection pane="bottomLeft" activeCell="R6" sqref="R6"/>
      <selection pane="bottomRight" activeCell="E12" sqref="E12"/>
    </sheetView>
  </sheetViews>
  <sheetFormatPr defaultColWidth="9.140625" defaultRowHeight="12.75"/>
  <cols>
    <col min="1" max="1" width="4.7109375" style="9" customWidth="1"/>
    <col min="2" max="2" width="97.85546875" style="9" customWidth="1"/>
    <col min="3" max="3" width="2.7109375" style="9" customWidth="1"/>
    <col min="4" max="4" width="13.7109375" style="9" customWidth="1"/>
    <col min="5" max="5" width="2.7109375" style="9" customWidth="1"/>
    <col min="6" max="6" width="13.7109375" style="9" customWidth="1"/>
    <col min="7" max="7" width="2.7109375" style="9" customWidth="1"/>
    <col min="8" max="9" width="13.7109375" style="9" customWidth="1"/>
    <col min="10" max="16" width="12.5703125" style="9" customWidth="1"/>
    <col min="17" max="17" width="2.7109375" style="9" customWidth="1"/>
    <col min="18" max="18" width="64.42578125" style="9" customWidth="1"/>
    <col min="19" max="19" width="2.7109375" style="9" customWidth="1"/>
    <col min="20" max="20" width="13.7109375" style="9" customWidth="1"/>
    <col min="21" max="21" width="2.7109375" style="9" customWidth="1"/>
    <col min="22" max="36" width="13.7109375" style="9" customWidth="1"/>
    <col min="37" max="16384" width="9.140625" style="9"/>
  </cols>
  <sheetData>
    <row r="2" spans="2:20" s="23" customFormat="1" ht="18">
      <c r="B2" s="23" t="s">
        <v>181</v>
      </c>
    </row>
    <row r="4" spans="2:20">
      <c r="B4" s="28" t="s">
        <v>29</v>
      </c>
      <c r="J4"/>
    </row>
    <row r="5" spans="2:20" ht="64.5" customHeight="1">
      <c r="B5" s="120" t="s">
        <v>204</v>
      </c>
      <c r="C5" s="120"/>
      <c r="D5" s="40"/>
      <c r="E5" s="40"/>
      <c r="F5" s="40"/>
    </row>
    <row r="6" spans="2:20" ht="12.75" customHeight="1">
      <c r="B6" s="42"/>
      <c r="C6" s="42"/>
      <c r="D6" s="40"/>
      <c r="E6" s="40"/>
      <c r="F6" s="40"/>
    </row>
    <row r="7" spans="2:20" ht="12.75" customHeight="1">
      <c r="B7" s="55" t="s">
        <v>30</v>
      </c>
      <c r="C7" s="42"/>
      <c r="D7" s="40"/>
      <c r="E7" s="40"/>
      <c r="F7" s="40"/>
    </row>
    <row r="8" spans="2:20" ht="26.25" customHeight="1">
      <c r="B8" s="42" t="s">
        <v>431</v>
      </c>
      <c r="C8" s="42"/>
      <c r="D8" s="40"/>
      <c r="E8" s="40"/>
      <c r="F8" s="40"/>
    </row>
    <row r="9" spans="2:20" ht="12.75" customHeight="1">
      <c r="B9" s="40"/>
      <c r="C9" s="40"/>
      <c r="D9" s="40"/>
      <c r="E9" s="40"/>
      <c r="F9" s="40"/>
    </row>
    <row r="10" spans="2:20" s="1" customFormat="1">
      <c r="B10" s="1" t="s">
        <v>45</v>
      </c>
      <c r="D10" s="1" t="s">
        <v>27</v>
      </c>
      <c r="F10" s="1" t="s">
        <v>28</v>
      </c>
      <c r="H10" s="1">
        <v>2018</v>
      </c>
      <c r="I10" s="1">
        <v>2019</v>
      </c>
      <c r="J10" s="1">
        <v>2020</v>
      </c>
      <c r="K10" s="1">
        <v>2021</v>
      </c>
      <c r="L10" s="1">
        <v>2022</v>
      </c>
      <c r="M10" s="1">
        <v>2023</v>
      </c>
      <c r="N10" s="1">
        <v>2024</v>
      </c>
      <c r="O10" s="1">
        <v>2025</v>
      </c>
      <c r="P10" s="1">
        <v>2026</v>
      </c>
      <c r="R10" s="1" t="s">
        <v>46</v>
      </c>
      <c r="T10" s="1" t="s">
        <v>47</v>
      </c>
    </row>
    <row r="11" spans="2:20" ht="12.75" customHeight="1"/>
    <row r="13" spans="2:20" s="15" customFormat="1">
      <c r="B13" s="15" t="s">
        <v>85</v>
      </c>
    </row>
    <row r="15" spans="2:20">
      <c r="B15" s="9" t="s">
        <v>372</v>
      </c>
      <c r="D15" s="9" t="s">
        <v>75</v>
      </c>
      <c r="H15" s="43"/>
      <c r="I15" s="43"/>
      <c r="J15" s="43"/>
      <c r="K15" s="43"/>
      <c r="L15" s="114">
        <v>2.8000000000000001E-2</v>
      </c>
      <c r="M15" s="114">
        <v>2.8000000000000001E-2</v>
      </c>
      <c r="N15" s="114">
        <v>3.3000000000000002E-2</v>
      </c>
      <c r="O15" s="114">
        <v>3.3000000000000002E-2</v>
      </c>
      <c r="P15" s="114">
        <v>3.3000000000000002E-2</v>
      </c>
      <c r="R15" s="9" t="s">
        <v>418</v>
      </c>
      <c r="T15" s="9" t="s">
        <v>423</v>
      </c>
    </row>
    <row r="16" spans="2:20">
      <c r="B16" s="9" t="s">
        <v>373</v>
      </c>
      <c r="D16" s="9" t="s">
        <v>75</v>
      </c>
      <c r="H16" s="43"/>
      <c r="I16" s="43"/>
      <c r="J16" s="43"/>
      <c r="K16" s="43"/>
      <c r="L16" s="114">
        <v>2.8000000000000001E-2</v>
      </c>
      <c r="M16" s="114">
        <v>2.8000000000000001E-2</v>
      </c>
      <c r="N16" s="114">
        <v>3.3000000000000002E-2</v>
      </c>
      <c r="O16" s="114">
        <v>3.3000000000000002E-2</v>
      </c>
      <c r="P16" s="114">
        <v>3.3000000000000002E-2</v>
      </c>
      <c r="R16" s="9" t="s">
        <v>418</v>
      </c>
      <c r="T16" s="9" t="s">
        <v>423</v>
      </c>
    </row>
    <row r="17" spans="2:20">
      <c r="B17" s="9" t="s">
        <v>124</v>
      </c>
      <c r="D17" s="9" t="s">
        <v>75</v>
      </c>
      <c r="H17" s="43"/>
      <c r="I17" s="43"/>
      <c r="J17" s="43"/>
      <c r="K17" s="43"/>
      <c r="L17" s="114">
        <v>3.6999999999999998E-2</v>
      </c>
      <c r="M17" s="114">
        <v>3.6999999999999998E-2</v>
      </c>
      <c r="N17" s="114">
        <v>4.2000000000000003E-2</v>
      </c>
      <c r="O17" s="114">
        <v>4.2000000000000003E-2</v>
      </c>
      <c r="P17" s="114">
        <v>4.2000000000000003E-2</v>
      </c>
      <c r="R17" s="9" t="s">
        <v>418</v>
      </c>
      <c r="T17" s="9" t="s">
        <v>423</v>
      </c>
    </row>
    <row r="19" spans="2:20" s="15" customFormat="1">
      <c r="B19" s="15" t="s">
        <v>78</v>
      </c>
    </row>
    <row r="21" spans="2:20">
      <c r="B21" s="8" t="s">
        <v>76</v>
      </c>
    </row>
    <row r="22" spans="2:20">
      <c r="B22" s="9" t="s">
        <v>84</v>
      </c>
      <c r="D22" s="9" t="s">
        <v>75</v>
      </c>
      <c r="F22" s="36"/>
      <c r="H22" s="101">
        <v>1.4E-2</v>
      </c>
      <c r="I22" s="101">
        <v>2.1000000000000001E-2</v>
      </c>
      <c r="J22" s="101">
        <v>2.8000000000000001E-2</v>
      </c>
      <c r="K22" s="101">
        <v>7.0000000000000001E-3</v>
      </c>
      <c r="L22" s="101">
        <v>1.7999999999999999E-2</v>
      </c>
      <c r="M22" s="101">
        <v>1.7999999999999999E-2</v>
      </c>
      <c r="N22" s="101">
        <v>1.7999999999999999E-2</v>
      </c>
      <c r="O22" s="101">
        <v>1.7999999999999999E-2</v>
      </c>
      <c r="P22" s="101">
        <v>1.7999999999999999E-2</v>
      </c>
      <c r="R22" s="9" t="s">
        <v>419</v>
      </c>
    </row>
    <row r="24" spans="2:20" s="15" customFormat="1">
      <c r="B24" s="15" t="s">
        <v>203</v>
      </c>
    </row>
    <row r="26" spans="2:20">
      <c r="B26" s="9" t="s">
        <v>202</v>
      </c>
      <c r="D26" s="9" t="s">
        <v>75</v>
      </c>
      <c r="F26" s="114">
        <v>1</v>
      </c>
      <c r="R26" s="9" t="s">
        <v>420</v>
      </c>
      <c r="T26" s="9" t="s">
        <v>423</v>
      </c>
    </row>
    <row r="28" spans="2:20" s="15" customFormat="1">
      <c r="B28" s="15" t="s">
        <v>79</v>
      </c>
    </row>
    <row r="30" spans="2:20">
      <c r="B30" s="9" t="s">
        <v>79</v>
      </c>
      <c r="D30" s="9" t="s">
        <v>75</v>
      </c>
      <c r="F30" s="36"/>
      <c r="H30" s="101">
        <v>0</v>
      </c>
      <c r="I30" s="101">
        <v>0</v>
      </c>
      <c r="J30" s="101">
        <v>0</v>
      </c>
      <c r="K30" s="101">
        <v>0</v>
      </c>
      <c r="L30" s="101">
        <v>2E-3</v>
      </c>
      <c r="M30" s="101">
        <v>2E-3</v>
      </c>
      <c r="N30" s="101">
        <v>2E-3</v>
      </c>
      <c r="O30" s="101">
        <v>2E-3</v>
      </c>
      <c r="P30" s="101">
        <v>2E-3</v>
      </c>
      <c r="R30" s="9" t="s">
        <v>422</v>
      </c>
    </row>
    <row r="32" spans="2:20" s="15" customFormat="1">
      <c r="B32" s="15" t="s">
        <v>205</v>
      </c>
    </row>
    <row r="34" spans="2:18">
      <c r="B34" s="9" t="s">
        <v>216</v>
      </c>
      <c r="D34" s="9" t="s">
        <v>75</v>
      </c>
      <c r="F34" s="101">
        <v>0.01</v>
      </c>
      <c r="R34" s="9" t="s">
        <v>421</v>
      </c>
    </row>
    <row r="36" spans="2:18" s="15" customFormat="1">
      <c r="B36" s="1" t="s">
        <v>277</v>
      </c>
    </row>
    <row r="38" spans="2:18">
      <c r="B38" s="9" t="s">
        <v>284</v>
      </c>
      <c r="D38" s="9" t="s">
        <v>75</v>
      </c>
      <c r="F38" s="101">
        <v>0.155</v>
      </c>
      <c r="R38" s="9" t="s">
        <v>278</v>
      </c>
    </row>
    <row r="39" spans="2:18">
      <c r="B39" s="9" t="s">
        <v>285</v>
      </c>
      <c r="D39" s="9" t="s">
        <v>75</v>
      </c>
      <c r="F39" s="101">
        <v>0.155</v>
      </c>
      <c r="R39" s="9" t="s">
        <v>279</v>
      </c>
    </row>
    <row r="40" spans="2:18">
      <c r="B40" s="9" t="s">
        <v>286</v>
      </c>
      <c r="D40" s="9" t="s">
        <v>75</v>
      </c>
      <c r="F40" s="101">
        <v>6.0999999999999999E-2</v>
      </c>
      <c r="R40" s="9" t="s">
        <v>278</v>
      </c>
    </row>
    <row r="41" spans="2:18">
      <c r="B41" s="9" t="s">
        <v>287</v>
      </c>
      <c r="D41" s="9" t="s">
        <v>75</v>
      </c>
      <c r="F41" s="101">
        <v>6.0999999999999999E-2</v>
      </c>
      <c r="R41" s="9" t="s">
        <v>279</v>
      </c>
    </row>
  </sheetData>
  <mergeCells count="1">
    <mergeCell ref="B5:C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tabColor rgb="FFE1FFE1"/>
  </sheetPr>
  <dimension ref="A1:T60"/>
  <sheetViews>
    <sheetView showGridLines="0" zoomScale="85" zoomScaleNormal="85" workbookViewId="0">
      <pane xSplit="4" ySplit="8" topLeftCell="E18" activePane="bottomRight" state="frozen"/>
      <selection pane="topRight" activeCell="E1" sqref="E1"/>
      <selection pane="bottomLeft" activeCell="A9" sqref="A9"/>
      <selection pane="bottomRight" activeCell="E9" sqref="E9"/>
    </sheetView>
  </sheetViews>
  <sheetFormatPr defaultColWidth="9.140625" defaultRowHeight="12.75"/>
  <cols>
    <col min="1" max="1" width="4.7109375" style="9" customWidth="1"/>
    <col min="2" max="2" width="74.7109375" style="9" customWidth="1"/>
    <col min="3" max="3" width="2.7109375" style="9" customWidth="1"/>
    <col min="4" max="4" width="11.5703125" style="9" bestFit="1" customWidth="1"/>
    <col min="5" max="5" width="2.7109375" style="9" customWidth="1"/>
    <col min="6" max="6" width="13.7109375" style="9" customWidth="1"/>
    <col min="7" max="7" width="2.7109375" style="9" customWidth="1"/>
    <col min="8" max="16" width="14.7109375" style="9" customWidth="1"/>
    <col min="17" max="17" width="2.7109375" style="9" customWidth="1"/>
    <col min="18" max="18" width="43.5703125" style="9" bestFit="1" customWidth="1"/>
    <col min="19" max="19" width="2.7109375" style="9" customWidth="1"/>
    <col min="20" max="16384" width="9.140625" style="9"/>
  </cols>
  <sheetData>
    <row r="1" spans="1:20">
      <c r="B1"/>
      <c r="D1"/>
      <c r="F1"/>
      <c r="H1"/>
      <c r="I1"/>
      <c r="J1"/>
      <c r="K1"/>
      <c r="L1"/>
      <c r="M1"/>
      <c r="N1"/>
      <c r="O1"/>
      <c r="P1"/>
      <c r="R1"/>
      <c r="T1"/>
    </row>
    <row r="2" spans="1:20" s="23" customFormat="1" ht="18">
      <c r="B2" s="23" t="s">
        <v>99</v>
      </c>
    </row>
    <row r="4" spans="1:20">
      <c r="A4"/>
      <c r="B4" s="28" t="s">
        <v>29</v>
      </c>
      <c r="C4"/>
      <c r="D4"/>
      <c r="E4"/>
      <c r="F4"/>
      <c r="G4"/>
      <c r="H4"/>
      <c r="I4"/>
      <c r="J4"/>
      <c r="K4"/>
      <c r="L4"/>
      <c r="M4"/>
      <c r="N4"/>
      <c r="O4"/>
      <c r="P4"/>
      <c r="Q4"/>
      <c r="R4"/>
      <c r="S4"/>
      <c r="T4"/>
    </row>
    <row r="5" spans="1:20" ht="102" customHeight="1">
      <c r="A5"/>
      <c r="B5" s="120" t="s">
        <v>360</v>
      </c>
      <c r="C5" s="120"/>
      <c r="D5" s="40"/>
      <c r="E5" s="49"/>
      <c r="F5" s="49"/>
      <c r="G5" s="49"/>
      <c r="H5" s="49"/>
      <c r="I5" s="49"/>
      <c r="J5" s="49"/>
      <c r="K5" s="49"/>
      <c r="L5" s="49"/>
      <c r="M5" s="49"/>
      <c r="N5" s="49"/>
      <c r="O5" s="49"/>
      <c r="P5" s="49"/>
      <c r="Q5" s="49"/>
      <c r="R5" s="49"/>
      <c r="S5" s="49"/>
      <c r="T5" s="49"/>
    </row>
    <row r="7" spans="1:20" s="1" customFormat="1">
      <c r="B7" s="1" t="s">
        <v>45</v>
      </c>
      <c r="D7" s="1" t="s">
        <v>27</v>
      </c>
      <c r="F7" s="1" t="s">
        <v>28</v>
      </c>
      <c r="H7" s="1">
        <v>2018</v>
      </c>
      <c r="I7" s="1" t="s">
        <v>83</v>
      </c>
      <c r="J7" s="1">
        <v>2020</v>
      </c>
      <c r="K7" s="1">
        <v>2021</v>
      </c>
      <c r="L7" s="1">
        <v>2022</v>
      </c>
      <c r="M7" s="1">
        <v>2023</v>
      </c>
      <c r="N7" s="1">
        <v>2024</v>
      </c>
      <c r="O7" s="1">
        <v>2025</v>
      </c>
      <c r="P7" s="1">
        <v>2026</v>
      </c>
      <c r="R7" s="1" t="s">
        <v>46</v>
      </c>
      <c r="T7" s="1" t="s">
        <v>47</v>
      </c>
    </row>
    <row r="10" spans="1:20" s="15" customFormat="1">
      <c r="B10" s="15" t="s">
        <v>167</v>
      </c>
    </row>
    <row r="12" spans="1:20">
      <c r="B12" s="9" t="s">
        <v>384</v>
      </c>
      <c r="D12" s="9" t="s">
        <v>80</v>
      </c>
      <c r="H12" s="43"/>
      <c r="I12" s="43"/>
      <c r="J12" s="43"/>
      <c r="K12" s="43"/>
      <c r="L12" s="31">
        <v>45346619.803327523</v>
      </c>
      <c r="M12" s="31">
        <v>45754739.381557465</v>
      </c>
      <c r="N12" s="31">
        <v>46166532.035991475</v>
      </c>
      <c r="O12" s="31">
        <v>46582030.824315384</v>
      </c>
      <c r="P12" s="31">
        <v>47001269.101734221</v>
      </c>
      <c r="Q12"/>
      <c r="R12" s="9" t="s">
        <v>331</v>
      </c>
    </row>
    <row r="13" spans="1:20">
      <c r="B13" s="9" t="s">
        <v>385</v>
      </c>
      <c r="D13" s="9" t="s">
        <v>80</v>
      </c>
      <c r="H13" s="43"/>
      <c r="I13" s="43"/>
      <c r="J13" s="43"/>
      <c r="K13" s="43"/>
      <c r="L13" s="31">
        <v>785106367.4295336</v>
      </c>
      <c r="M13" s="31">
        <v>746417585.35484171</v>
      </c>
      <c r="N13" s="31">
        <v>706968811.58704376</v>
      </c>
      <c r="O13" s="31">
        <v>666749500.06701159</v>
      </c>
      <c r="P13" s="31">
        <v>625748976.46588063</v>
      </c>
      <c r="Q13"/>
      <c r="R13" s="9" t="s">
        <v>332</v>
      </c>
    </row>
    <row r="14" spans="1:20">
      <c r="B14" s="9" t="s">
        <v>386</v>
      </c>
      <c r="D14" s="9" t="s">
        <v>80</v>
      </c>
      <c r="H14" s="43"/>
      <c r="I14" s="43"/>
      <c r="J14" s="43"/>
      <c r="K14" s="43"/>
      <c r="L14" s="31">
        <v>4700147.0069999993</v>
      </c>
      <c r="M14" s="31">
        <v>4742448.3300629985</v>
      </c>
      <c r="N14" s="31">
        <v>4785130.3650335651</v>
      </c>
      <c r="O14" s="31">
        <v>4828196.5383188659</v>
      </c>
      <c r="P14" s="31">
        <v>4871650.3071637359</v>
      </c>
      <c r="Q14"/>
      <c r="R14" s="9" t="s">
        <v>388</v>
      </c>
    </row>
    <row r="15" spans="1:20">
      <c r="B15" s="9" t="s">
        <v>387</v>
      </c>
      <c r="D15" s="9" t="s">
        <v>80</v>
      </c>
      <c r="H15" s="43"/>
      <c r="I15" s="43"/>
      <c r="J15" s="43"/>
      <c r="K15" s="43"/>
      <c r="L15" s="31">
        <v>80468669.030833304</v>
      </c>
      <c r="M15" s="31">
        <v>76450438.722047806</v>
      </c>
      <c r="N15" s="31">
        <v>72353362.305512652</v>
      </c>
      <c r="O15" s="31">
        <v>68176346.027943403</v>
      </c>
      <c r="P15" s="31">
        <v>63918282.835031144</v>
      </c>
      <c r="Q15"/>
      <c r="R15" s="9" t="s">
        <v>389</v>
      </c>
    </row>
    <row r="16" spans="1:20">
      <c r="B16" s="9" t="s">
        <v>188</v>
      </c>
      <c r="D16" s="9" t="s">
        <v>80</v>
      </c>
      <c r="H16" s="43"/>
      <c r="I16" s="43"/>
      <c r="J16" s="43"/>
      <c r="K16" s="43"/>
      <c r="L16" s="31">
        <v>2206447.1051840312</v>
      </c>
      <c r="M16" s="31">
        <v>2226305.1291306866</v>
      </c>
      <c r="N16" s="31">
        <v>1883392.5421776592</v>
      </c>
      <c r="O16" s="31">
        <v>1171275.10607081</v>
      </c>
      <c r="P16" s="31">
        <v>453951.96531825978</v>
      </c>
      <c r="Q16"/>
      <c r="R16" s="9" t="s">
        <v>396</v>
      </c>
    </row>
    <row r="17" spans="1:20">
      <c r="B17" s="9" t="s">
        <v>189</v>
      </c>
      <c r="C17"/>
      <c r="D17" s="9" t="s">
        <v>80</v>
      </c>
      <c r="E17"/>
      <c r="F17"/>
      <c r="G17"/>
      <c r="H17" s="43"/>
      <c r="I17" s="43"/>
      <c r="J17" s="43"/>
      <c r="K17" s="43"/>
      <c r="L17" s="31">
        <v>8073059.344754315</v>
      </c>
      <c r="M17" s="31">
        <v>5919411.7497264156</v>
      </c>
      <c r="N17" s="31">
        <v>4089293.913296293</v>
      </c>
      <c r="O17" s="31">
        <v>2954822.452445149</v>
      </c>
      <c r="P17" s="31">
        <v>2527463.8891988946</v>
      </c>
      <c r="Q17"/>
      <c r="R17" s="9" t="s">
        <v>397</v>
      </c>
      <c r="S17"/>
      <c r="T17"/>
    </row>
    <row r="18" spans="1:20">
      <c r="A18"/>
      <c r="C18"/>
      <c r="E18"/>
      <c r="F18"/>
      <c r="G18"/>
      <c r="S18"/>
      <c r="T18"/>
    </row>
    <row r="19" spans="1:20" s="15" customFormat="1">
      <c r="B19" s="15" t="s">
        <v>218</v>
      </c>
    </row>
    <row r="20" spans="1:20">
      <c r="A20"/>
      <c r="C20"/>
      <c r="E20"/>
      <c r="F20"/>
      <c r="G20"/>
      <c r="T20"/>
    </row>
    <row r="21" spans="1:20">
      <c r="A21"/>
      <c r="B21" s="9" t="s">
        <v>219</v>
      </c>
      <c r="D21" s="9" t="s">
        <v>80</v>
      </c>
      <c r="E21"/>
      <c r="F21"/>
      <c r="G21"/>
      <c r="H21" s="43"/>
      <c r="I21" s="43"/>
      <c r="J21" s="43"/>
      <c r="K21" s="43"/>
      <c r="L21" s="31">
        <v>0</v>
      </c>
      <c r="M21" s="31">
        <v>0</v>
      </c>
      <c r="N21" s="31">
        <v>0</v>
      </c>
      <c r="O21" s="31">
        <v>0</v>
      </c>
      <c r="P21" s="31">
        <v>0</v>
      </c>
      <c r="R21" s="9" t="s">
        <v>390</v>
      </c>
      <c r="S21"/>
      <c r="T21"/>
    </row>
    <row r="22" spans="1:20">
      <c r="A22"/>
      <c r="B22" s="9" t="s">
        <v>220</v>
      </c>
      <c r="D22" s="9" t="s">
        <v>80</v>
      </c>
      <c r="E22"/>
      <c r="F22"/>
      <c r="G22"/>
      <c r="H22" s="43"/>
      <c r="I22" s="43"/>
      <c r="J22" s="43"/>
      <c r="K22" s="43"/>
      <c r="L22" s="31">
        <v>0</v>
      </c>
      <c r="M22" s="31">
        <v>0</v>
      </c>
      <c r="N22" s="31">
        <v>0</v>
      </c>
      <c r="O22" s="31">
        <v>0</v>
      </c>
      <c r="P22" s="31">
        <v>0</v>
      </c>
      <c r="R22" s="9" t="s">
        <v>391</v>
      </c>
      <c r="S22"/>
      <c r="T22"/>
    </row>
    <row r="23" spans="1:20">
      <c r="A23"/>
      <c r="B23" s="9" t="s">
        <v>221</v>
      </c>
      <c r="D23" s="9" t="s">
        <v>80</v>
      </c>
      <c r="E23"/>
      <c r="F23"/>
      <c r="G23"/>
      <c r="H23" s="43"/>
      <c r="I23" s="43"/>
      <c r="J23" s="43"/>
      <c r="K23" s="43"/>
      <c r="L23" s="31">
        <v>313282.39997109992</v>
      </c>
      <c r="M23" s="31">
        <v>316101.94157083979</v>
      </c>
      <c r="N23" s="31">
        <v>318946.85904497729</v>
      </c>
      <c r="O23" s="31">
        <v>281592.53485944355</v>
      </c>
      <c r="P23" s="31">
        <v>885.16252608630316</v>
      </c>
      <c r="R23" s="9" t="s">
        <v>398</v>
      </c>
      <c r="S23"/>
      <c r="T23"/>
    </row>
    <row r="24" spans="1:20">
      <c r="A24"/>
      <c r="B24" s="9" t="s">
        <v>222</v>
      </c>
      <c r="C24"/>
      <c r="D24" s="9" t="s">
        <v>80</v>
      </c>
      <c r="E24"/>
      <c r="F24"/>
      <c r="G24"/>
      <c r="H24" s="43"/>
      <c r="I24" s="43"/>
      <c r="J24" s="43"/>
      <c r="K24" s="43"/>
      <c r="L24" s="31">
        <v>904888.00290222489</v>
      </c>
      <c r="M24" s="31">
        <v>596930.05335750501</v>
      </c>
      <c r="N24" s="31">
        <v>283355.56479274516</v>
      </c>
      <c r="O24" s="31">
        <v>4313.2300164363314</v>
      </c>
      <c r="P24" s="31">
        <v>3466.8865604979542</v>
      </c>
      <c r="R24" s="9" t="s">
        <v>399</v>
      </c>
      <c r="S24"/>
      <c r="T24"/>
    </row>
    <row r="25" spans="1:20">
      <c r="A25"/>
      <c r="C25"/>
      <c r="E25"/>
      <c r="F25"/>
      <c r="G25"/>
      <c r="T25"/>
    </row>
    <row r="26" spans="1:20" s="15" customFormat="1">
      <c r="B26" s="15" t="s">
        <v>168</v>
      </c>
    </row>
    <row r="27" spans="1:20">
      <c r="A27"/>
      <c r="B27" s="8"/>
      <c r="C27"/>
      <c r="D27"/>
      <c r="E27"/>
      <c r="F27"/>
      <c r="G27"/>
      <c r="H27"/>
      <c r="I27"/>
      <c r="J27"/>
      <c r="K27"/>
      <c r="L27"/>
      <c r="M27"/>
      <c r="N27"/>
      <c r="O27"/>
      <c r="P27"/>
      <c r="Q27"/>
      <c r="R27"/>
      <c r="S27"/>
    </row>
    <row r="28" spans="1:20">
      <c r="A28"/>
      <c r="B28" s="9" t="s">
        <v>190</v>
      </c>
      <c r="C28"/>
      <c r="D28" s="9" t="s">
        <v>80</v>
      </c>
      <c r="E28"/>
      <c r="F28"/>
      <c r="G28"/>
      <c r="H28" s="43"/>
      <c r="I28" s="43"/>
      <c r="J28" s="43"/>
      <c r="K28" s="43"/>
      <c r="L28" s="31">
        <v>1212701.7403922274</v>
      </c>
      <c r="M28" s="31">
        <v>2045932.932761908</v>
      </c>
      <c r="N28" s="31">
        <v>2899790.6724826517</v>
      </c>
      <c r="O28" s="31">
        <v>3774670.1653577369</v>
      </c>
      <c r="P28" s="31">
        <v>4331584.4815095356</v>
      </c>
      <c r="Q28"/>
      <c r="R28" s="9" t="s">
        <v>400</v>
      </c>
      <c r="S28"/>
    </row>
    <row r="29" spans="1:20">
      <c r="A29"/>
      <c r="B29" s="9" t="s">
        <v>191</v>
      </c>
      <c r="C29"/>
      <c r="D29" s="9" t="s">
        <v>80</v>
      </c>
      <c r="E29"/>
      <c r="F29"/>
      <c r="G29"/>
      <c r="H29" s="43"/>
      <c r="I29" s="43"/>
      <c r="J29" s="43"/>
      <c r="K29" s="43"/>
      <c r="L29" s="31">
        <v>8692615.1244985722</v>
      </c>
      <c r="M29" s="31">
        <v>11979519.651285462</v>
      </c>
      <c r="N29" s="31">
        <v>14526033.076126296</v>
      </c>
      <c r="O29" s="31">
        <v>16305809.25805987</v>
      </c>
      <c r="P29" s="31">
        <v>17631273.248638965</v>
      </c>
      <c r="Q29"/>
      <c r="R29" s="9" t="s">
        <v>401</v>
      </c>
      <c r="S29"/>
    </row>
    <row r="30" spans="1:20">
      <c r="A30"/>
      <c r="C30"/>
      <c r="E30"/>
      <c r="F30"/>
      <c r="G30"/>
      <c r="H30"/>
      <c r="I30"/>
      <c r="J30"/>
      <c r="K30"/>
      <c r="L30"/>
      <c r="M30"/>
      <c r="N30"/>
      <c r="O30"/>
      <c r="P30"/>
      <c r="Q30"/>
      <c r="R30"/>
      <c r="S30"/>
    </row>
    <row r="31" spans="1:20" s="15" customFormat="1">
      <c r="B31" s="15" t="s">
        <v>169</v>
      </c>
    </row>
    <row r="32" spans="1:20">
      <c r="A32"/>
      <c r="B32"/>
      <c r="C32"/>
      <c r="D32"/>
      <c r="E32"/>
      <c r="F32"/>
      <c r="G32"/>
      <c r="H32" s="45"/>
      <c r="I32"/>
      <c r="J32"/>
      <c r="K32"/>
      <c r="L32"/>
      <c r="M32"/>
      <c r="N32"/>
      <c r="O32"/>
      <c r="P32"/>
      <c r="Q32"/>
      <c r="R32"/>
      <c r="S32"/>
    </row>
    <row r="33" spans="1:19">
      <c r="A33"/>
      <c r="B33" s="9" t="s">
        <v>170</v>
      </c>
      <c r="C33" s="46"/>
      <c r="D33" s="9" t="s">
        <v>80</v>
      </c>
      <c r="E33" s="46"/>
      <c r="F33" s="46"/>
      <c r="G33" s="46"/>
      <c r="H33" s="43"/>
      <c r="I33" s="43"/>
      <c r="J33" s="31">
        <v>962690820.97876239</v>
      </c>
      <c r="K33" s="43"/>
      <c r="L33" s="43"/>
      <c r="M33" s="43"/>
      <c r="N33" s="43"/>
      <c r="O33" s="43"/>
      <c r="P33" s="43"/>
      <c r="Q33" s="46"/>
      <c r="R33" s="9" t="s">
        <v>402</v>
      </c>
      <c r="S33" s="46"/>
    </row>
    <row r="34" spans="1:19">
      <c r="A34"/>
      <c r="C34"/>
      <c r="E34"/>
      <c r="F34"/>
      <c r="G34"/>
      <c r="H34"/>
      <c r="I34"/>
      <c r="J34"/>
      <c r="K34"/>
      <c r="L34"/>
      <c r="M34"/>
      <c r="N34"/>
      <c r="O34"/>
      <c r="P34"/>
      <c r="Q34"/>
      <c r="R34"/>
      <c r="S34"/>
    </row>
    <row r="35" spans="1:19" s="15" customFormat="1">
      <c r="B35" s="15" t="s">
        <v>223</v>
      </c>
    </row>
    <row r="36" spans="1:19">
      <c r="A36"/>
      <c r="C36"/>
      <c r="E36"/>
      <c r="F36"/>
      <c r="G36"/>
      <c r="H36"/>
      <c r="I36"/>
      <c r="J36"/>
      <c r="K36"/>
      <c r="L36"/>
      <c r="M36"/>
      <c r="N36"/>
      <c r="O36"/>
      <c r="P36"/>
      <c r="Q36"/>
      <c r="R36"/>
      <c r="S36"/>
    </row>
    <row r="37" spans="1:19">
      <c r="A37"/>
      <c r="B37" s="9" t="s">
        <v>224</v>
      </c>
      <c r="C37"/>
      <c r="D37" s="9" t="s">
        <v>80</v>
      </c>
      <c r="E37"/>
      <c r="F37"/>
      <c r="G37"/>
      <c r="H37" s="43"/>
      <c r="I37" s="43"/>
      <c r="J37" s="43"/>
      <c r="K37" s="43"/>
      <c r="L37" s="31">
        <v>383678.81612914009</v>
      </c>
      <c r="M37" s="31">
        <v>647299.41367761174</v>
      </c>
      <c r="N37" s="31">
        <v>917445.91038569738</v>
      </c>
      <c r="O37" s="31">
        <v>1194243.3428470443</v>
      </c>
      <c r="P37" s="31">
        <v>1350669.5356257288</v>
      </c>
      <c r="Q37"/>
      <c r="R37" s="9" t="s">
        <v>403</v>
      </c>
      <c r="S37"/>
    </row>
    <row r="38" spans="1:19">
      <c r="A38"/>
      <c r="B38" s="9" t="s">
        <v>225</v>
      </c>
      <c r="C38"/>
      <c r="D38" s="9" t="s">
        <v>80</v>
      </c>
      <c r="E38" s="50"/>
      <c r="F38"/>
      <c r="G38" s="50"/>
      <c r="H38" s="43"/>
      <c r="I38" s="43"/>
      <c r="J38" s="43"/>
      <c r="K38" s="43"/>
      <c r="L38" s="31">
        <v>2151813.5888844361</v>
      </c>
      <c r="M38" s="31">
        <v>2881335.5765289222</v>
      </c>
      <c r="N38" s="31">
        <v>3368947.1782356328</v>
      </c>
      <c r="O38" s="31">
        <v>3606166.2112491052</v>
      </c>
      <c r="P38" s="31">
        <v>3711461.8512944742</v>
      </c>
      <c r="Q38" s="50"/>
      <c r="R38" s="9" t="s">
        <v>404</v>
      </c>
      <c r="S38" s="50"/>
    </row>
    <row r="39" spans="1:19">
      <c r="A39" s="50"/>
      <c r="B39" s="50"/>
      <c r="C39" s="50"/>
      <c r="D39" s="50"/>
      <c r="E39" s="50"/>
      <c r="F39"/>
      <c r="G39" s="50"/>
      <c r="H39"/>
      <c r="I39"/>
      <c r="J39"/>
      <c r="K39"/>
      <c r="L39"/>
      <c r="M39"/>
      <c r="N39"/>
      <c r="O39"/>
      <c r="P39"/>
      <c r="Q39"/>
      <c r="R39"/>
      <c r="S39"/>
    </row>
    <row r="40" spans="1:19" s="15" customFormat="1">
      <c r="B40" s="15" t="s">
        <v>226</v>
      </c>
    </row>
    <row r="42" spans="1:19">
      <c r="B42" s="9" t="s">
        <v>227</v>
      </c>
      <c r="D42" s="9" t="s">
        <v>80</v>
      </c>
      <c r="H42" s="43"/>
      <c r="I42" s="43"/>
      <c r="J42" s="31">
        <v>1507241.9749999996</v>
      </c>
      <c r="K42" s="43"/>
      <c r="L42" s="43"/>
      <c r="M42" s="43"/>
      <c r="N42" s="43"/>
      <c r="O42" s="43"/>
      <c r="P42" s="43"/>
      <c r="R42" s="9" t="s">
        <v>405</v>
      </c>
    </row>
    <row r="43" spans="1:19">
      <c r="A43" s="46"/>
      <c r="B43" s="46"/>
      <c r="C43" s="46"/>
      <c r="D43" s="46"/>
      <c r="E43" s="46"/>
      <c r="F43" s="46"/>
      <c r="G43" s="46"/>
      <c r="H43" s="46"/>
      <c r="I43" s="46"/>
      <c r="J43" s="48"/>
      <c r="K43" s="46"/>
      <c r="L43" s="46"/>
      <c r="M43" s="46"/>
      <c r="N43" s="46"/>
      <c r="O43" s="46"/>
      <c r="P43" s="46"/>
      <c r="Q43" s="46"/>
      <c r="R43" s="46"/>
      <c r="S43" s="46"/>
    </row>
    <row r="44" spans="1:19" s="15" customFormat="1">
      <c r="B44" s="15" t="s">
        <v>295</v>
      </c>
    </row>
    <row r="45" spans="1:19">
      <c r="H45" s="45"/>
    </row>
    <row r="46" spans="1:19">
      <c r="B46" s="9" t="s">
        <v>317</v>
      </c>
      <c r="C46" s="46"/>
      <c r="D46" s="9" t="s">
        <v>80</v>
      </c>
      <c r="H46" s="31">
        <v>1348092</v>
      </c>
      <c r="I46" s="31">
        <v>3971130.52575</v>
      </c>
      <c r="J46" s="31">
        <v>7694745.9777266672</v>
      </c>
      <c r="K46" s="31">
        <v>14127836.967987418</v>
      </c>
      <c r="L46" s="31">
        <v>14382138.033411196</v>
      </c>
      <c r="M46" s="31">
        <v>14641016.518012598</v>
      </c>
      <c r="N46" s="31">
        <v>14904554.815336825</v>
      </c>
      <c r="O46" s="31">
        <v>15172836.802012887</v>
      </c>
      <c r="P46" s="31">
        <v>15445947.864449115</v>
      </c>
      <c r="R46" s="9" t="s">
        <v>333</v>
      </c>
    </row>
    <row r="47" spans="1:19">
      <c r="B47" s="9" t="s">
        <v>318</v>
      </c>
      <c r="C47" s="46"/>
      <c r="D47" s="9" t="s">
        <v>80</v>
      </c>
      <c r="H47" s="43"/>
      <c r="I47" s="43"/>
      <c r="J47" s="43"/>
      <c r="K47" s="31">
        <v>2545384.2441831953</v>
      </c>
      <c r="L47" s="31">
        <v>5182402.3211569851</v>
      </c>
      <c r="M47" s="31">
        <v>5275685.562937811</v>
      </c>
      <c r="N47" s="31">
        <v>5370647.9030706929</v>
      </c>
      <c r="O47" s="31">
        <v>5467319.5653259642</v>
      </c>
      <c r="P47" s="31">
        <v>5565731.3175018327</v>
      </c>
      <c r="R47" s="9" t="s">
        <v>334</v>
      </c>
    </row>
    <row r="48" spans="1:19">
      <c r="B48" s="9" t="s">
        <v>319</v>
      </c>
      <c r="D48" s="9" t="s">
        <v>80</v>
      </c>
      <c r="H48" s="43"/>
      <c r="I48" s="43"/>
      <c r="J48" s="43"/>
      <c r="K48" s="43"/>
      <c r="L48" s="31">
        <v>2586018.7582573355</v>
      </c>
      <c r="M48" s="31">
        <v>5265134.191811936</v>
      </c>
      <c r="N48" s="31">
        <v>5359906.6072645504</v>
      </c>
      <c r="O48" s="31">
        <v>5456384.9261953123</v>
      </c>
      <c r="P48" s="31">
        <v>5554599.8548668278</v>
      </c>
      <c r="R48" s="9" t="s">
        <v>335</v>
      </c>
    </row>
    <row r="49" spans="2:18">
      <c r="B49" s="9" t="s">
        <v>320</v>
      </c>
      <c r="D49" s="9" t="s">
        <v>80</v>
      </c>
      <c r="H49" s="43"/>
      <c r="I49" s="43"/>
      <c r="J49" s="43"/>
      <c r="K49" s="43"/>
      <c r="L49" s="43"/>
      <c r="M49" s="31">
        <v>2627301.961714156</v>
      </c>
      <c r="N49" s="31">
        <v>5349186.794050022</v>
      </c>
      <c r="O49" s="31">
        <v>5445472.1563429227</v>
      </c>
      <c r="P49" s="31">
        <v>5543490.6551570939</v>
      </c>
      <c r="R49" s="9" t="s">
        <v>392</v>
      </c>
    </row>
    <row r="50" spans="2:18">
      <c r="B50" s="9" t="s">
        <v>321</v>
      </c>
      <c r="D50" s="9" t="s">
        <v>80</v>
      </c>
      <c r="H50" s="43"/>
      <c r="I50" s="43"/>
      <c r="J50" s="43"/>
      <c r="K50" s="43"/>
      <c r="L50" s="43"/>
      <c r="M50" s="43"/>
      <c r="N50" s="31">
        <v>2669244.2102309605</v>
      </c>
      <c r="O50" s="31">
        <v>5434581.2120302366</v>
      </c>
      <c r="P50" s="31">
        <v>5532403.6738467803</v>
      </c>
      <c r="R50" s="9" t="s">
        <v>336</v>
      </c>
    </row>
    <row r="51" spans="2:18">
      <c r="B51" s="9" t="s">
        <v>322</v>
      </c>
      <c r="D51" s="9" t="s">
        <v>80</v>
      </c>
      <c r="H51" s="43"/>
      <c r="I51" s="43"/>
      <c r="J51" s="43"/>
      <c r="K51" s="43"/>
      <c r="L51" s="43"/>
      <c r="M51" s="43"/>
      <c r="N51" s="43"/>
      <c r="O51" s="31">
        <v>2711856.024803088</v>
      </c>
      <c r="P51" s="31">
        <v>5521338.8664990859</v>
      </c>
      <c r="R51" s="9" t="s">
        <v>406</v>
      </c>
    </row>
    <row r="52" spans="2:18">
      <c r="B52" s="9" t="s">
        <v>323</v>
      </c>
      <c r="D52" s="9" t="s">
        <v>80</v>
      </c>
      <c r="H52" s="43"/>
      <c r="I52" s="43"/>
      <c r="J52" s="43"/>
      <c r="K52" s="43"/>
      <c r="L52" s="43"/>
      <c r="M52" s="43"/>
      <c r="N52" s="43"/>
      <c r="O52" s="43"/>
      <c r="P52" s="31">
        <v>2755148.0943830442</v>
      </c>
      <c r="R52" s="9" t="s">
        <v>337</v>
      </c>
    </row>
    <row r="54" spans="2:18">
      <c r="B54" s="9" t="s">
        <v>324</v>
      </c>
      <c r="D54" s="9" t="s">
        <v>80</v>
      </c>
      <c r="H54" s="31">
        <v>0</v>
      </c>
      <c r="I54" s="31">
        <v>0</v>
      </c>
      <c r="J54" s="31">
        <v>193395.33333333334</v>
      </c>
      <c r="K54" s="31">
        <v>1556671.9569999999</v>
      </c>
      <c r="L54" s="31">
        <v>1584692.052226</v>
      </c>
      <c r="M54" s="31">
        <v>1613216.5091660679</v>
      </c>
      <c r="N54" s="31">
        <v>1642254.4063310577</v>
      </c>
      <c r="O54" s="31">
        <v>1671814.9856450167</v>
      </c>
      <c r="P54" s="31">
        <v>1701907.6553866272</v>
      </c>
      <c r="R54" s="9" t="s">
        <v>338</v>
      </c>
    </row>
    <row r="55" spans="2:18">
      <c r="B55" s="9" t="s">
        <v>325</v>
      </c>
      <c r="D55" s="9" t="s">
        <v>80</v>
      </c>
      <c r="H55" s="43"/>
      <c r="I55" s="43"/>
      <c r="J55" s="43"/>
      <c r="K55" s="31">
        <v>657565.21722289338</v>
      </c>
      <c r="L55" s="31">
        <v>1338802.7822658108</v>
      </c>
      <c r="M55" s="31">
        <v>1362901.2323465953</v>
      </c>
      <c r="N55" s="31">
        <v>1387433.4545288342</v>
      </c>
      <c r="O55" s="31">
        <v>1412407.2567103531</v>
      </c>
      <c r="P55" s="31">
        <v>1437830.5873311395</v>
      </c>
      <c r="R55" s="9" t="s">
        <v>339</v>
      </c>
    </row>
    <row r="56" spans="2:18">
      <c r="B56" s="9" t="s">
        <v>326</v>
      </c>
      <c r="D56" s="9" t="s">
        <v>80</v>
      </c>
      <c r="H56" s="43"/>
      <c r="I56" s="43"/>
      <c r="J56" s="43"/>
      <c r="K56" s="43"/>
      <c r="L56" s="31">
        <v>668062.58835063956</v>
      </c>
      <c r="M56" s="31">
        <v>1360175.4298819022</v>
      </c>
      <c r="N56" s="31">
        <v>1384658.5876197764</v>
      </c>
      <c r="O56" s="31">
        <v>1409582.4421969322</v>
      </c>
      <c r="P56" s="31">
        <v>1434954.9261564768</v>
      </c>
      <c r="R56" s="9" t="s">
        <v>340</v>
      </c>
    </row>
    <row r="57" spans="2:18">
      <c r="B57" s="9" t="s">
        <v>327</v>
      </c>
      <c r="D57" s="9" t="s">
        <v>80</v>
      </c>
      <c r="H57" s="43"/>
      <c r="I57" s="43"/>
      <c r="J57" s="43"/>
      <c r="K57" s="43"/>
      <c r="L57" s="43"/>
      <c r="M57" s="31">
        <v>678727.53951106919</v>
      </c>
      <c r="N57" s="31">
        <v>1381889.2704445366</v>
      </c>
      <c r="O57" s="31">
        <v>1406763.2773125386</v>
      </c>
      <c r="P57" s="31">
        <v>1432085.0163041644</v>
      </c>
      <c r="R57" s="9" t="s">
        <v>393</v>
      </c>
    </row>
    <row r="58" spans="2:18">
      <c r="B58" s="9" t="s">
        <v>328</v>
      </c>
      <c r="D58" s="9" t="s">
        <v>80</v>
      </c>
      <c r="H58" s="43"/>
      <c r="I58" s="43"/>
      <c r="J58" s="43"/>
      <c r="K58" s="43"/>
      <c r="L58" s="43"/>
      <c r="M58" s="43"/>
      <c r="N58" s="31">
        <v>689562.74595182401</v>
      </c>
      <c r="O58" s="31">
        <v>1403949.7507579138</v>
      </c>
      <c r="P58" s="31">
        <v>1429220.8462715561</v>
      </c>
      <c r="R58" s="9" t="s">
        <v>394</v>
      </c>
    </row>
    <row r="59" spans="2:18">
      <c r="B59" s="9" t="s">
        <v>329</v>
      </c>
      <c r="D59" s="9" t="s">
        <v>80</v>
      </c>
      <c r="H59" s="43"/>
      <c r="I59" s="43"/>
      <c r="J59" s="43"/>
      <c r="K59" s="43"/>
      <c r="L59" s="43"/>
      <c r="M59" s="43"/>
      <c r="N59" s="43"/>
      <c r="O59" s="31">
        <v>700570.92562819889</v>
      </c>
      <c r="P59" s="31">
        <v>1426362.4045790129</v>
      </c>
      <c r="R59" s="9" t="s">
        <v>407</v>
      </c>
    </row>
    <row r="60" spans="2:18">
      <c r="B60" s="9" t="s">
        <v>330</v>
      </c>
      <c r="D60" s="9" t="s">
        <v>80</v>
      </c>
      <c r="H60" s="43"/>
      <c r="I60" s="43"/>
      <c r="J60" s="43"/>
      <c r="K60" s="43"/>
      <c r="L60" s="43"/>
      <c r="M60" s="43"/>
      <c r="N60" s="43"/>
      <c r="O60" s="43"/>
      <c r="P60" s="31">
        <v>711754.8398849275</v>
      </c>
      <c r="R60" s="9" t="s">
        <v>408</v>
      </c>
    </row>
  </sheetData>
  <mergeCells count="1">
    <mergeCell ref="B5:C5"/>
  </mergeCells>
  <phoneticPr fontId="35" type="noConversion"/>
  <pageMargins left="0.7" right="0.7" top="0.75" bottom="0.75" header="0.3" footer="0.3"/>
  <pageSetup paperSize="9" orientation="portrait" r:id="rId1"/>
  <ignoredErrors>
    <ignoredError sqref="I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tabColor rgb="FFE1FFE1"/>
  </sheetPr>
  <dimension ref="B2:T37"/>
  <sheetViews>
    <sheetView showGridLines="0" zoomScale="85" zoomScaleNormal="85" workbookViewId="0">
      <pane xSplit="4" ySplit="11" topLeftCell="E12" activePane="bottomRight" state="frozen"/>
      <selection activeCell="R6" sqref="R6"/>
      <selection pane="topRight" activeCell="R6" sqref="R6"/>
      <selection pane="bottomLeft" activeCell="R6" sqref="R6"/>
      <selection pane="bottomRight" activeCell="E12" sqref="E12"/>
    </sheetView>
  </sheetViews>
  <sheetFormatPr defaultColWidth="9.140625" defaultRowHeight="12.75"/>
  <cols>
    <col min="1" max="1" width="4.7109375" style="9" customWidth="1"/>
    <col min="2" max="2" width="75.5703125" style="9" customWidth="1"/>
    <col min="3" max="3" width="2.7109375" style="9" customWidth="1"/>
    <col min="4" max="4" width="13.7109375" style="9" customWidth="1"/>
    <col min="5" max="5" width="2.7109375" style="9" customWidth="1"/>
    <col min="6" max="6" width="13.7109375" style="9" customWidth="1"/>
    <col min="7" max="7" width="2.7109375" style="9" customWidth="1"/>
    <col min="8" max="16" width="12.5703125" style="9" customWidth="1"/>
    <col min="17" max="17" width="2.7109375" style="9" customWidth="1"/>
    <col min="18" max="18" width="80.5703125" style="9" bestFit="1" customWidth="1"/>
    <col min="19" max="19" width="2.7109375" style="9" customWidth="1"/>
    <col min="20" max="20" width="13.7109375" style="9" customWidth="1"/>
    <col min="21" max="21" width="2.7109375" style="9" customWidth="1"/>
    <col min="22" max="36" width="13.7109375" style="9" customWidth="1"/>
    <col min="37" max="16384" width="9.140625" style="9"/>
  </cols>
  <sheetData>
    <row r="2" spans="2:20" s="23" customFormat="1" ht="18">
      <c r="B2" s="23" t="s">
        <v>87</v>
      </c>
    </row>
    <row r="4" spans="2:20" ht="13.5" customHeight="1">
      <c r="B4" s="28" t="s">
        <v>29</v>
      </c>
      <c r="H4"/>
    </row>
    <row r="5" spans="2:20" ht="87" customHeight="1">
      <c r="B5" s="120" t="s">
        <v>371</v>
      </c>
      <c r="C5" s="120"/>
      <c r="D5" s="120"/>
      <c r="E5" s="120"/>
      <c r="F5" s="120"/>
      <c r="G5" s="120"/>
    </row>
    <row r="6" spans="2:20">
      <c r="B6" s="40"/>
      <c r="C6" s="40"/>
      <c r="D6" s="40"/>
      <c r="E6" s="40"/>
      <c r="F6" s="40"/>
    </row>
    <row r="7" spans="2:20">
      <c r="B7" s="92" t="s">
        <v>206</v>
      </c>
      <c r="C7" s="40"/>
      <c r="D7" s="40"/>
      <c r="E7" s="40"/>
      <c r="F7" s="40"/>
    </row>
    <row r="8" spans="2:20" ht="138" customHeight="1">
      <c r="B8" s="122" t="s">
        <v>361</v>
      </c>
      <c r="C8" s="122"/>
      <c r="D8" s="122"/>
      <c r="E8" s="122"/>
      <c r="F8" s="122"/>
      <c r="G8" s="122"/>
    </row>
    <row r="10" spans="2:20" s="1" customFormat="1">
      <c r="B10" s="1" t="s">
        <v>45</v>
      </c>
      <c r="D10" s="1" t="s">
        <v>27</v>
      </c>
      <c r="F10" s="1" t="s">
        <v>28</v>
      </c>
      <c r="H10" s="1">
        <v>2018</v>
      </c>
      <c r="I10" s="1">
        <v>2019</v>
      </c>
      <c r="J10" s="1">
        <v>2020</v>
      </c>
      <c r="K10" s="1">
        <v>2021</v>
      </c>
      <c r="L10" s="1">
        <v>2022</v>
      </c>
      <c r="M10" s="1">
        <v>2023</v>
      </c>
      <c r="N10" s="1">
        <v>2024</v>
      </c>
      <c r="O10" s="1">
        <v>2025</v>
      </c>
      <c r="P10" s="1">
        <v>2026</v>
      </c>
      <c r="R10" s="1" t="s">
        <v>46</v>
      </c>
      <c r="T10" s="1" t="s">
        <v>47</v>
      </c>
    </row>
    <row r="13" spans="2:20" s="15" customFormat="1">
      <c r="B13" s="15" t="s">
        <v>374</v>
      </c>
    </row>
    <row r="15" spans="2:20">
      <c r="B15" s="8" t="s">
        <v>362</v>
      </c>
      <c r="I15" s="93"/>
      <c r="J15" s="93"/>
    </row>
    <row r="16" spans="2:20">
      <c r="B16" s="9" t="s">
        <v>362</v>
      </c>
      <c r="D16" s="9" t="s">
        <v>80</v>
      </c>
      <c r="H16" s="31">
        <v>5782346.089999998</v>
      </c>
      <c r="I16" s="31">
        <v>6693876.3800000008</v>
      </c>
      <c r="J16" s="31">
        <v>4681104.044928492</v>
      </c>
      <c r="K16" s="84"/>
      <c r="L16" s="39"/>
      <c r="M16" s="39"/>
      <c r="N16" s="39"/>
      <c r="O16" s="39"/>
      <c r="P16" s="39"/>
      <c r="R16" s="9" t="s">
        <v>296</v>
      </c>
    </row>
    <row r="17" spans="2:18" s="46" customFormat="1">
      <c r="H17" s="89"/>
      <c r="I17" s="89"/>
      <c r="J17" s="94"/>
      <c r="K17" s="90"/>
      <c r="L17" s="91"/>
      <c r="M17" s="91"/>
      <c r="N17" s="91"/>
      <c r="O17" s="91"/>
      <c r="P17" s="91"/>
    </row>
    <row r="18" spans="2:18" s="15" customFormat="1">
      <c r="B18" s="15" t="s">
        <v>375</v>
      </c>
    </row>
    <row r="19" spans="2:18">
      <c r="J19" s="51"/>
    </row>
    <row r="20" spans="2:18">
      <c r="B20" s="8" t="s">
        <v>362</v>
      </c>
    </row>
    <row r="21" spans="2:18">
      <c r="B21" s="9" t="s">
        <v>362</v>
      </c>
      <c r="D21" s="9" t="s">
        <v>80</v>
      </c>
      <c r="H21" s="39"/>
      <c r="I21" s="39"/>
      <c r="J21" s="31">
        <v>-504461.19492849294</v>
      </c>
      <c r="K21" s="84"/>
      <c r="L21" s="39"/>
      <c r="M21" s="39"/>
      <c r="N21" s="39"/>
      <c r="O21" s="39"/>
      <c r="P21" s="39"/>
      <c r="R21" s="9" t="s">
        <v>276</v>
      </c>
    </row>
    <row r="23" spans="2:18" s="15" customFormat="1">
      <c r="B23" s="1" t="s">
        <v>376</v>
      </c>
    </row>
    <row r="25" spans="2:18">
      <c r="B25" s="8" t="s">
        <v>164</v>
      </c>
    </row>
    <row r="26" spans="2:18">
      <c r="B26" s="9" t="s">
        <v>272</v>
      </c>
      <c r="D26" s="9" t="s">
        <v>80</v>
      </c>
      <c r="H26" s="31">
        <v>95973462.635111362</v>
      </c>
      <c r="I26" s="31">
        <v>94619920.99212943</v>
      </c>
      <c r="J26" s="31">
        <v>114764840.91223219</v>
      </c>
      <c r="K26" s="39"/>
      <c r="L26" s="39"/>
      <c r="M26" s="39"/>
      <c r="N26" s="39"/>
      <c r="O26" s="39"/>
      <c r="P26" s="39"/>
      <c r="R26" s="9" t="s">
        <v>273</v>
      </c>
    </row>
    <row r="27" spans="2:18">
      <c r="B27" s="9" t="s">
        <v>274</v>
      </c>
      <c r="D27" s="9" t="s">
        <v>80</v>
      </c>
      <c r="H27" s="31">
        <v>52186641.654888637</v>
      </c>
      <c r="I27" s="31">
        <v>58966676.657870598</v>
      </c>
      <c r="J27" s="31">
        <v>57727032.277767785</v>
      </c>
      <c r="K27" s="39"/>
      <c r="L27" s="39"/>
      <c r="M27" s="39"/>
      <c r="N27" s="39"/>
      <c r="O27" s="39"/>
      <c r="P27" s="39"/>
      <c r="R27" s="9" t="s">
        <v>275</v>
      </c>
    </row>
    <row r="29" spans="2:18" s="15" customFormat="1">
      <c r="B29" s="1" t="s">
        <v>299</v>
      </c>
    </row>
    <row r="31" spans="2:18">
      <c r="B31" s="9" t="s">
        <v>303</v>
      </c>
      <c r="D31" s="9" t="s">
        <v>302</v>
      </c>
      <c r="F31" s="31">
        <v>6636484</v>
      </c>
      <c r="R31" s="116" t="s">
        <v>421</v>
      </c>
    </row>
    <row r="32" spans="2:18">
      <c r="B32" s="9" t="s">
        <v>304</v>
      </c>
      <c r="D32" s="9" t="s">
        <v>302</v>
      </c>
      <c r="F32" s="31">
        <v>6850988</v>
      </c>
      <c r="R32" s="116" t="s">
        <v>430</v>
      </c>
    </row>
    <row r="34" spans="2:18" s="15" customFormat="1">
      <c r="B34" s="1" t="s">
        <v>354</v>
      </c>
    </row>
    <row r="36" spans="2:18">
      <c r="B36" s="9" t="s">
        <v>355</v>
      </c>
      <c r="D36" s="9" t="s">
        <v>106</v>
      </c>
      <c r="F36" s="119"/>
      <c r="R36" s="9" t="s">
        <v>433</v>
      </c>
    </row>
    <row r="37" spans="2:18">
      <c r="B37" s="9" t="s">
        <v>356</v>
      </c>
      <c r="D37" s="9" t="s">
        <v>106</v>
      </c>
      <c r="F37" s="119"/>
      <c r="R37" s="9" t="s">
        <v>433</v>
      </c>
    </row>
  </sheetData>
  <mergeCells count="2">
    <mergeCell ref="B5:G5"/>
    <mergeCell ref="B8:G8"/>
  </mergeCells>
  <phoneticPr fontId="35"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tabColor theme="0" tint="-4.9989318521683403E-2"/>
  </sheetPr>
  <dimension ref="A1"/>
  <sheetViews>
    <sheetView showGridLines="0" zoomScale="85" zoomScaleNormal="85" workbookViewId="0"/>
  </sheetViews>
  <sheetFormatPr defaultColWidth="9.140625" defaultRowHeight="12.75"/>
  <cols>
    <col min="1" max="16384" width="9.140625" style="25"/>
  </cols>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0B76403CB6F24694D915B3C168C0E6" ma:contentTypeVersion="0" ma:contentTypeDescription="Een nieuw document maken." ma:contentTypeScope="" ma:versionID="bf02a18621bcb6325d2ad5de47f96fac">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BDC70D-3516-47CA-A74A-26D77D0F6E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CDAB9D1-B815-4B0E-93E7-4496A7FE99F6}">
  <ds:schemaRefs>
    <ds:schemaRef ds:uri="http://schemas.openxmlformats.org/package/2006/metadata/core-properties"/>
    <ds:schemaRef ds:uri="http://purl.org/dc/terms/"/>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dcmitype/"/>
    <ds:schemaRef ds:uri="http://purl.org/dc/elements/1.1/"/>
  </ds:schemaRefs>
</ds:datastoreItem>
</file>

<file path=customXml/itemProps3.xml><?xml version="1.0" encoding="utf-8"?>
<ds:datastoreItem xmlns:ds="http://schemas.openxmlformats.org/officeDocument/2006/customXml" ds:itemID="{5AD5E579-EDEB-42CD-B662-5E3E21C16D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Titelblad</vt:lpstr>
      <vt:lpstr>Toelichting</vt:lpstr>
      <vt:lpstr>Bronnen en toepassingen</vt:lpstr>
      <vt:lpstr>1. Resultaat</vt:lpstr>
      <vt:lpstr>Input --&gt;</vt:lpstr>
      <vt:lpstr>2. Reguleringsparameters</vt:lpstr>
      <vt:lpstr>3. GAW model</vt:lpstr>
      <vt:lpstr>4. Operationele kosten</vt:lpstr>
      <vt:lpstr>Berekeningen --&gt;</vt:lpstr>
      <vt:lpstr>5. Berekening op parameters</vt:lpstr>
      <vt:lpstr>6. Berekening doorrollen </vt:lpstr>
      <vt:lpstr>7. Berekening bijschatten </vt:lpstr>
      <vt:lpstr>8. Berekening oper. kosten</vt:lpstr>
      <vt:lpstr>9. Berekening x-factor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2018-05-15T11:27:11Z</dcterms:created>
  <dcterms:modified xsi:type="dcterms:W3CDTF">2024-03-27T15:50:32Z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0x010100E20B76403CB6F24694D915B3C168C0E6</vt:lpwstr>
  </property>
</Properties>
</file>