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52E9A224-9B83-41BF-AC18-E98263E9CFFF}" xr6:coauthVersionLast="47" xr6:coauthVersionMax="47" xr10:uidLastSave="{00000000-0000-0000-0000-000000000000}"/>
  <bookViews>
    <workbookView xWindow="-120" yWindow="-120" windowWidth="29040" windowHeight="15840" tabRatio="926" xr2:uid="{00000000-000D-0000-FFFF-FFFF00000000}"/>
  </bookViews>
  <sheets>
    <sheet name="Titelblad" sheetId="9" r:id="rId1"/>
    <sheet name="Toelichting" sheetId="10" r:id="rId2"/>
    <sheet name="Bronnen en toepassingen" sheetId="11" r:id="rId3"/>
    <sheet name="Resultaat" sheetId="21" r:id="rId4"/>
    <sheet name="RV Coteq" sheetId="36" r:id="rId5"/>
    <sheet name="RV Enexis" sheetId="43" r:id="rId6"/>
    <sheet name="RV Liander" sheetId="44" r:id="rId7"/>
    <sheet name="RV RENDO" sheetId="45" r:id="rId8"/>
    <sheet name="RV Stedin" sheetId="46" r:id="rId9"/>
    <sheet name="RV Westland" sheetId="47" r:id="rId10"/>
    <sheet name="Input --&gt;" sheetId="13" r:id="rId11"/>
    <sheet name="Volumes TD 2015-2020" sheetId="18" r:id="rId12"/>
    <sheet name="Volumes AD 2015-2020" sheetId="27" r:id="rId13"/>
    <sheet name="Volumes Invoeding 2015-2020" sheetId="49" r:id="rId14"/>
    <sheet name="Volumes corr. Inv. 2015-2020" sheetId="55" r:id="rId15"/>
    <sheet name="Tarieven 2021" sheetId="24" r:id="rId16"/>
    <sheet name="Vergoedingen EAV" sheetId="54" r:id="rId17"/>
    <sheet name="Berekeningen --&gt;" sheetId="15" r:id="rId18"/>
    <sheet name="(Reken)volumes TD" sheetId="28" r:id="rId19"/>
    <sheet name="(Reken)volumes AD" sheetId="52" r:id="rId20"/>
    <sheet name="Rekenvolumes invoeding" sheetId="50" r:id="rId21"/>
    <sheet name="Berekening wegingsfactoren" sheetId="31" r:id="rId22"/>
    <sheet name="SO voor maatstaf" sheetId="32" r:id="rId23"/>
    <sheet name="SO voor PV" sheetId="53" r:id="rId24"/>
    <sheet name="Berekeningen vergoedingen EAV" sheetId="30" r:id="rId25"/>
    <sheet name="Begininkomsten" sheetId="33"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47" l="1"/>
  <c r="I25" i="47"/>
  <c r="I26" i="46"/>
  <c r="I25" i="46"/>
  <c r="I26" i="45"/>
  <c r="I25" i="45"/>
  <c r="I26" i="44"/>
  <c r="I25" i="44"/>
  <c r="I26" i="43"/>
  <c r="I25" i="43"/>
  <c r="I26" i="36"/>
  <c r="I25" i="36"/>
  <c r="W61" i="28" l="1"/>
  <c r="V61" i="28"/>
  <c r="U61" i="28"/>
  <c r="W59" i="28"/>
  <c r="V59" i="28"/>
  <c r="U59" i="28"/>
  <c r="W58" i="28"/>
  <c r="V58" i="28"/>
  <c r="U58" i="28"/>
  <c r="W53" i="28"/>
  <c r="V53" i="28"/>
  <c r="U53" i="28"/>
  <c r="J34" i="27" l="1"/>
  <c r="J40" i="27"/>
  <c r="J713" i="27"/>
  <c r="J712" i="27"/>
  <c r="J711" i="27"/>
  <c r="J708" i="27"/>
  <c r="J707" i="27"/>
  <c r="J706" i="27"/>
  <c r="J703" i="27"/>
  <c r="J702" i="27"/>
  <c r="J701" i="27"/>
  <c r="J698" i="27"/>
  <c r="J697" i="27"/>
  <c r="J696" i="27"/>
  <c r="J690" i="27"/>
  <c r="J689" i="27"/>
  <c r="J688" i="27"/>
  <c r="J685" i="27"/>
  <c r="J684" i="27"/>
  <c r="J683" i="27"/>
  <c r="J680" i="27"/>
  <c r="J679" i="27"/>
  <c r="J678" i="27"/>
  <c r="J675" i="27"/>
  <c r="J674" i="27"/>
  <c r="J673" i="27"/>
  <c r="J667" i="27"/>
  <c r="J666" i="27"/>
  <c r="J665" i="27"/>
  <c r="J664" i="27"/>
  <c r="J661" i="27"/>
  <c r="J660" i="27"/>
  <c r="J659" i="27"/>
  <c r="J658" i="27"/>
  <c r="J652" i="27"/>
  <c r="J651" i="27"/>
  <c r="J650" i="27"/>
  <c r="J649" i="27"/>
  <c r="J646" i="27"/>
  <c r="J645" i="27"/>
  <c r="J644" i="27"/>
  <c r="J643" i="27"/>
  <c r="J637" i="27"/>
  <c r="J636" i="27"/>
  <c r="J635" i="27"/>
  <c r="J632" i="27"/>
  <c r="J631" i="27"/>
  <c r="J630" i="27"/>
  <c r="J627" i="27"/>
  <c r="J626" i="27"/>
  <c r="J625" i="27"/>
  <c r="J622" i="27"/>
  <c r="J621" i="27"/>
  <c r="J620" i="27"/>
  <c r="J614" i="27"/>
  <c r="J613" i="27"/>
  <c r="J612" i="27"/>
  <c r="J611" i="27"/>
  <c r="J608" i="27"/>
  <c r="J607" i="27"/>
  <c r="J606" i="27"/>
  <c r="J605" i="27"/>
  <c r="J597" i="27"/>
  <c r="J596" i="27"/>
  <c r="J595" i="27"/>
  <c r="J592" i="27"/>
  <c r="J591" i="27"/>
  <c r="J590" i="27"/>
  <c r="J587" i="27"/>
  <c r="J586" i="27"/>
  <c r="J585" i="27"/>
  <c r="J582" i="27"/>
  <c r="J581" i="27"/>
  <c r="J580" i="27"/>
  <c r="J574" i="27"/>
  <c r="J573" i="27"/>
  <c r="J572" i="27"/>
  <c r="J569" i="27"/>
  <c r="J568" i="27"/>
  <c r="J567" i="27"/>
  <c r="J564" i="27"/>
  <c r="J563" i="27"/>
  <c r="J562" i="27"/>
  <c r="J559" i="27"/>
  <c r="J558" i="27"/>
  <c r="J557" i="27"/>
  <c r="J551" i="27"/>
  <c r="J550" i="27"/>
  <c r="J549" i="27"/>
  <c r="J548" i="27"/>
  <c r="J545" i="27"/>
  <c r="J544" i="27"/>
  <c r="J543" i="27"/>
  <c r="J542" i="27"/>
  <c r="J536" i="27"/>
  <c r="J535" i="27"/>
  <c r="J534" i="27"/>
  <c r="J533" i="27"/>
  <c r="J530" i="27"/>
  <c r="J529" i="27"/>
  <c r="J528" i="27"/>
  <c r="J527" i="27"/>
  <c r="J521" i="27"/>
  <c r="J520" i="27"/>
  <c r="J519" i="27"/>
  <c r="J516" i="27"/>
  <c r="J515" i="27"/>
  <c r="J514" i="27"/>
  <c r="J511" i="27"/>
  <c r="J510" i="27"/>
  <c r="J509" i="27"/>
  <c r="J506" i="27"/>
  <c r="J505" i="27"/>
  <c r="J504" i="27"/>
  <c r="J498" i="27"/>
  <c r="J497" i="27"/>
  <c r="J496" i="27"/>
  <c r="J495" i="27"/>
  <c r="J492" i="27"/>
  <c r="J491" i="27"/>
  <c r="J490" i="27"/>
  <c r="J489" i="27"/>
  <c r="J481" i="27"/>
  <c r="J480" i="27"/>
  <c r="J479" i="27"/>
  <c r="J476" i="27"/>
  <c r="J475" i="27"/>
  <c r="J474" i="27"/>
  <c r="J471" i="27"/>
  <c r="J470" i="27"/>
  <c r="J469" i="27"/>
  <c r="J466" i="27"/>
  <c r="J465" i="27"/>
  <c r="J464" i="27"/>
  <c r="J458" i="27"/>
  <c r="J457" i="27"/>
  <c r="J456" i="27"/>
  <c r="J453" i="27"/>
  <c r="J452" i="27"/>
  <c r="J451" i="27"/>
  <c r="J448" i="27"/>
  <c r="J447" i="27"/>
  <c r="J446" i="27"/>
  <c r="J443" i="27"/>
  <c r="J442" i="27"/>
  <c r="J441" i="27"/>
  <c r="J435" i="27"/>
  <c r="J434" i="27"/>
  <c r="J433" i="27"/>
  <c r="J432" i="27"/>
  <c r="J429" i="27"/>
  <c r="J428" i="27"/>
  <c r="J427" i="27"/>
  <c r="J426" i="27"/>
  <c r="J420" i="27"/>
  <c r="J419" i="27"/>
  <c r="J418" i="27"/>
  <c r="J417" i="27"/>
  <c r="J414" i="27"/>
  <c r="J413" i="27"/>
  <c r="J412" i="27"/>
  <c r="J411" i="27"/>
  <c r="J405" i="27"/>
  <c r="J404" i="27"/>
  <c r="J403" i="27"/>
  <c r="J400" i="27"/>
  <c r="J399" i="27"/>
  <c r="J398" i="27"/>
  <c r="J395" i="27"/>
  <c r="J394" i="27"/>
  <c r="J393" i="27"/>
  <c r="J390" i="27"/>
  <c r="J389" i="27"/>
  <c r="J388" i="27"/>
  <c r="J382" i="27"/>
  <c r="J381" i="27"/>
  <c r="J380" i="27"/>
  <c r="J379" i="27"/>
  <c r="J376" i="27"/>
  <c r="J375" i="27"/>
  <c r="J374" i="27"/>
  <c r="J373" i="27"/>
  <c r="J365" i="27"/>
  <c r="J364" i="27"/>
  <c r="J363" i="27"/>
  <c r="J360" i="27"/>
  <c r="J359" i="27"/>
  <c r="J358" i="27"/>
  <c r="J355" i="27"/>
  <c r="J354" i="27"/>
  <c r="J353" i="27"/>
  <c r="J350" i="27"/>
  <c r="J349" i="27"/>
  <c r="J348" i="27"/>
  <c r="J342" i="27"/>
  <c r="J341" i="27"/>
  <c r="J340" i="27"/>
  <c r="J337" i="27"/>
  <c r="J336" i="27"/>
  <c r="J335" i="27"/>
  <c r="J332" i="27"/>
  <c r="J331" i="27"/>
  <c r="J330" i="27"/>
  <c r="J327" i="27"/>
  <c r="J326" i="27"/>
  <c r="J325" i="27"/>
  <c r="J319" i="27"/>
  <c r="J318" i="27"/>
  <c r="J317" i="27"/>
  <c r="J316" i="27"/>
  <c r="J313" i="27"/>
  <c r="J312" i="27"/>
  <c r="J311" i="27"/>
  <c r="J310" i="27"/>
  <c r="J304" i="27"/>
  <c r="J303" i="27"/>
  <c r="J302" i="27"/>
  <c r="J301" i="27"/>
  <c r="J298" i="27"/>
  <c r="J297" i="27"/>
  <c r="J296" i="27"/>
  <c r="J295" i="27"/>
  <c r="J289" i="27"/>
  <c r="J288" i="27"/>
  <c r="J287" i="27"/>
  <c r="J284" i="27"/>
  <c r="J283" i="27"/>
  <c r="J282" i="27"/>
  <c r="J279" i="27"/>
  <c r="J278" i="27"/>
  <c r="J277" i="27"/>
  <c r="J274" i="27"/>
  <c r="J273" i="27"/>
  <c r="J272" i="27"/>
  <c r="J266" i="27"/>
  <c r="J265" i="27"/>
  <c r="J264" i="27"/>
  <c r="J263" i="27"/>
  <c r="J260" i="27"/>
  <c r="J259" i="27"/>
  <c r="J258" i="27"/>
  <c r="J257" i="27"/>
  <c r="J248" i="27"/>
  <c r="J249" i="27"/>
  <c r="J247" i="27"/>
  <c r="J244" i="27"/>
  <c r="J243" i="27"/>
  <c r="J242" i="27"/>
  <c r="J239" i="27"/>
  <c r="J238" i="27"/>
  <c r="J237" i="27"/>
  <c r="J234" i="27"/>
  <c r="J233" i="27"/>
  <c r="J232" i="27"/>
  <c r="J226" i="27"/>
  <c r="J225" i="27"/>
  <c r="J224" i="27"/>
  <c r="J221" i="27"/>
  <c r="J220" i="27"/>
  <c r="J219" i="27"/>
  <c r="J216" i="27"/>
  <c r="J215" i="27"/>
  <c r="J214" i="27"/>
  <c r="J211" i="27"/>
  <c r="J210" i="27"/>
  <c r="J209" i="27"/>
  <c r="J203" i="27"/>
  <c r="J202" i="27"/>
  <c r="J201" i="27"/>
  <c r="J200" i="27"/>
  <c r="J197" i="27"/>
  <c r="J196" i="27"/>
  <c r="J195" i="27"/>
  <c r="J194" i="27"/>
  <c r="J188" i="27"/>
  <c r="J187" i="27"/>
  <c r="J186" i="27"/>
  <c r="J185" i="27"/>
  <c r="J182" i="27"/>
  <c r="J181" i="27"/>
  <c r="J180" i="27"/>
  <c r="J179" i="27"/>
  <c r="J173" i="27"/>
  <c r="J172" i="27"/>
  <c r="J171" i="27"/>
  <c r="J168" i="27"/>
  <c r="J167" i="27"/>
  <c r="J166" i="27"/>
  <c r="J163" i="27"/>
  <c r="J162" i="27"/>
  <c r="J161" i="27"/>
  <c r="J158" i="27"/>
  <c r="J157" i="27"/>
  <c r="J156" i="27"/>
  <c r="J148" i="27"/>
  <c r="J142" i="27"/>
  <c r="J141" i="27"/>
  <c r="J225" i="18"/>
  <c r="J223" i="18"/>
  <c r="J222" i="18"/>
  <c r="J217" i="18"/>
  <c r="J213" i="18"/>
  <c r="J212" i="18"/>
  <c r="J211" i="18"/>
  <c r="J210" i="18"/>
  <c r="J209" i="18"/>
  <c r="J206" i="18"/>
  <c r="J205" i="18"/>
  <c r="J204" i="18"/>
  <c r="J203" i="18"/>
  <c r="J202" i="18"/>
  <c r="J201" i="18"/>
  <c r="J193" i="18"/>
  <c r="J191" i="18"/>
  <c r="J190" i="18"/>
  <c r="J185" i="18"/>
  <c r="J181" i="18"/>
  <c r="J180" i="18"/>
  <c r="J179" i="18"/>
  <c r="J178" i="18"/>
  <c r="J177" i="18"/>
  <c r="J174" i="18"/>
  <c r="J173" i="18"/>
  <c r="J172" i="18"/>
  <c r="J171" i="18"/>
  <c r="J170" i="18"/>
  <c r="J169" i="18"/>
  <c r="J161" i="18"/>
  <c r="J159" i="18"/>
  <c r="J158" i="18"/>
  <c r="J153" i="18"/>
  <c r="J149" i="18"/>
  <c r="J148" i="18"/>
  <c r="J147" i="18"/>
  <c r="J146" i="18"/>
  <c r="J145" i="18"/>
  <c r="J142" i="18"/>
  <c r="J141" i="18"/>
  <c r="J140" i="18"/>
  <c r="J139" i="18"/>
  <c r="J138" i="18"/>
  <c r="J137" i="18"/>
  <c r="J129" i="18"/>
  <c r="J127" i="18"/>
  <c r="J126" i="18"/>
  <c r="J121" i="18"/>
  <c r="J117" i="18"/>
  <c r="J116" i="18"/>
  <c r="J115" i="18"/>
  <c r="J114" i="18"/>
  <c r="J113" i="18"/>
  <c r="J110" i="18"/>
  <c r="J109" i="18"/>
  <c r="J108" i="18"/>
  <c r="J107" i="18"/>
  <c r="J106" i="18"/>
  <c r="J105" i="18"/>
  <c r="J97" i="18"/>
  <c r="J95" i="18"/>
  <c r="J94" i="18"/>
  <c r="J89" i="18"/>
  <c r="J85" i="18"/>
  <c r="J84" i="18"/>
  <c r="J81" i="18"/>
  <c r="J73" i="18"/>
  <c r="J63" i="18"/>
  <c r="J75" i="18"/>
  <c r="J74" i="18"/>
  <c r="J149" i="24" l="1"/>
  <c r="J150" i="24"/>
  <c r="J151" i="24"/>
  <c r="J152" i="24"/>
  <c r="J153" i="24"/>
  <c r="J154" i="24"/>
  <c r="J155" i="24"/>
  <c r="J148" i="24"/>
  <c r="J21" i="55"/>
  <c r="J20" i="55"/>
  <c r="J22" i="55"/>
  <c r="J23" i="55"/>
  <c r="J24" i="55"/>
  <c r="J19" i="55"/>
  <c r="J181" i="49"/>
  <c r="J179" i="49"/>
  <c r="J178" i="49"/>
  <c r="J173" i="49"/>
  <c r="J172" i="49"/>
  <c r="J171" i="49"/>
  <c r="J170" i="49"/>
  <c r="J169" i="49"/>
  <c r="J166" i="49"/>
  <c r="J165" i="49"/>
  <c r="J164" i="49"/>
  <c r="J163" i="49"/>
  <c r="J162" i="49"/>
  <c r="J161" i="49"/>
  <c r="J153" i="49"/>
  <c r="J151" i="49"/>
  <c r="J150" i="49"/>
  <c r="J145" i="49"/>
  <c r="J144" i="49"/>
  <c r="J143" i="49"/>
  <c r="J142" i="49"/>
  <c r="J141" i="49"/>
  <c r="J138" i="49"/>
  <c r="J137" i="49"/>
  <c r="J136" i="49"/>
  <c r="J135" i="49"/>
  <c r="J134" i="49"/>
  <c r="J133" i="49"/>
  <c r="J125" i="49"/>
  <c r="J123" i="49"/>
  <c r="J122" i="49"/>
  <c r="J117" i="49"/>
  <c r="J116" i="49"/>
  <c r="J115" i="49"/>
  <c r="J114" i="49"/>
  <c r="J113" i="49"/>
  <c r="J110" i="49"/>
  <c r="J109" i="49"/>
  <c r="J108" i="49"/>
  <c r="J107" i="49"/>
  <c r="J106" i="49"/>
  <c r="J105" i="49"/>
  <c r="J97" i="49"/>
  <c r="J95" i="49"/>
  <c r="J94" i="49"/>
  <c r="J89" i="49"/>
  <c r="J88" i="49"/>
  <c r="J87" i="49"/>
  <c r="J86" i="49"/>
  <c r="J85" i="49"/>
  <c r="J82" i="49"/>
  <c r="J81" i="49"/>
  <c r="J80" i="49"/>
  <c r="J79" i="49"/>
  <c r="J78" i="49"/>
  <c r="J77" i="49"/>
  <c r="J69" i="49"/>
  <c r="J67" i="49"/>
  <c r="J66" i="49"/>
  <c r="J61" i="49"/>
  <c r="J60" i="49"/>
  <c r="J59" i="49"/>
  <c r="J58" i="49"/>
  <c r="J57" i="49"/>
  <c r="J54" i="49"/>
  <c r="J53" i="49"/>
  <c r="J52" i="49"/>
  <c r="J51" i="49"/>
  <c r="J50" i="49"/>
  <c r="J49" i="49"/>
  <c r="J41" i="49"/>
  <c r="J39" i="49"/>
  <c r="J38" i="49"/>
  <c r="J33" i="49"/>
  <c r="J32" i="49"/>
  <c r="J31" i="49"/>
  <c r="J30" i="49"/>
  <c r="J29" i="49"/>
  <c r="J26" i="49"/>
  <c r="J25" i="49"/>
  <c r="J24" i="49"/>
  <c r="J23" i="49"/>
  <c r="J22" i="49"/>
  <c r="J21" i="49"/>
  <c r="J25" i="27" l="1"/>
  <c r="J150" i="27"/>
  <c r="J149" i="27"/>
  <c r="J147" i="27"/>
  <c r="J144" i="27"/>
  <c r="J143" i="27"/>
  <c r="J133" i="27"/>
  <c r="J132" i="27"/>
  <c r="J131" i="27"/>
  <c r="J128" i="27"/>
  <c r="J127" i="27"/>
  <c r="J126" i="27"/>
  <c r="J123" i="27"/>
  <c r="J122" i="27"/>
  <c r="J121" i="27"/>
  <c r="J118" i="27"/>
  <c r="J117" i="27"/>
  <c r="J116" i="27"/>
  <c r="J110" i="27"/>
  <c r="J109" i="27"/>
  <c r="J108" i="27"/>
  <c r="J105" i="27"/>
  <c r="J104" i="27"/>
  <c r="J103" i="27"/>
  <c r="J100" i="27"/>
  <c r="J99" i="27"/>
  <c r="J98" i="27"/>
  <c r="J95" i="27"/>
  <c r="J94" i="27"/>
  <c r="J93" i="27"/>
  <c r="J87" i="27"/>
  <c r="J86" i="27"/>
  <c r="J85" i="27"/>
  <c r="J84" i="27"/>
  <c r="J81" i="27"/>
  <c r="J80" i="27"/>
  <c r="J79" i="27"/>
  <c r="J78" i="27"/>
  <c r="J72" i="27"/>
  <c r="J71" i="27"/>
  <c r="J70" i="27"/>
  <c r="J69" i="27"/>
  <c r="J66" i="27"/>
  <c r="J65" i="27"/>
  <c r="J64" i="27"/>
  <c r="J63" i="27"/>
  <c r="J57" i="27"/>
  <c r="J28" i="27"/>
  <c r="J27" i="27"/>
  <c r="J26" i="27"/>
  <c r="J57" i="18"/>
  <c r="J41" i="18"/>
  <c r="J42" i="18"/>
  <c r="J43" i="18"/>
  <c r="J44" i="18"/>
  <c r="J45" i="18"/>
  <c r="J46" i="18"/>
  <c r="J49" i="18"/>
  <c r="J50" i="18"/>
  <c r="J51" i="18"/>
  <c r="J52" i="18"/>
  <c r="J53" i="18"/>
  <c r="S206" i="50" l="1"/>
  <c r="S205" i="50"/>
  <c r="S204" i="50"/>
  <c r="S203" i="50"/>
  <c r="S202" i="50"/>
  <c r="S201" i="50"/>
  <c r="L202" i="50"/>
  <c r="M202" i="50"/>
  <c r="N202" i="50"/>
  <c r="O202" i="50"/>
  <c r="P202" i="50"/>
  <c r="Q202" i="50"/>
  <c r="L203" i="50"/>
  <c r="M203" i="50"/>
  <c r="N203" i="50"/>
  <c r="O203" i="50"/>
  <c r="P203" i="50"/>
  <c r="Q203" i="50"/>
  <c r="L204" i="50"/>
  <c r="M204" i="50"/>
  <c r="N204" i="50"/>
  <c r="O204" i="50"/>
  <c r="P204" i="50"/>
  <c r="Q204" i="50"/>
  <c r="L205" i="50"/>
  <c r="M205" i="50"/>
  <c r="N205" i="50"/>
  <c r="O205" i="50"/>
  <c r="P205" i="50"/>
  <c r="Q205" i="50"/>
  <c r="L206" i="50"/>
  <c r="M206" i="50"/>
  <c r="N206" i="50"/>
  <c r="O206" i="50"/>
  <c r="P206" i="50"/>
  <c r="Q206" i="50"/>
  <c r="M201" i="50"/>
  <c r="N201" i="50"/>
  <c r="O201" i="50"/>
  <c r="P201" i="50"/>
  <c r="Q201" i="50"/>
  <c r="L201" i="50"/>
  <c r="J206" i="50" l="1"/>
  <c r="J202" i="50"/>
  <c r="J204" i="50"/>
  <c r="J205" i="50"/>
  <c r="J203" i="50"/>
  <c r="J201" i="50"/>
  <c r="H324" i="53"/>
  <c r="H325" i="53"/>
  <c r="H323" i="53"/>
  <c r="S231" i="28" l="1"/>
  <c r="Q231" i="28"/>
  <c r="P231" i="28"/>
  <c r="O231" i="28"/>
  <c r="N231" i="28"/>
  <c r="M231" i="28"/>
  <c r="L231" i="28"/>
  <c r="S229" i="28"/>
  <c r="Q229" i="28"/>
  <c r="P229" i="28"/>
  <c r="O229" i="28"/>
  <c r="N229" i="28"/>
  <c r="M229" i="28"/>
  <c r="L229" i="28"/>
  <c r="S228" i="28"/>
  <c r="Q228" i="28"/>
  <c r="P228" i="28"/>
  <c r="O228" i="28"/>
  <c r="N228" i="28"/>
  <c r="M228" i="28"/>
  <c r="L228" i="28"/>
  <c r="S223" i="28"/>
  <c r="Q223" i="28"/>
  <c r="P223" i="28"/>
  <c r="O223" i="28"/>
  <c r="N223" i="28"/>
  <c r="M223" i="28"/>
  <c r="L223" i="28"/>
  <c r="S219" i="28"/>
  <c r="Q219" i="28"/>
  <c r="P219" i="28"/>
  <c r="O219" i="28"/>
  <c r="N219" i="28"/>
  <c r="M219" i="28"/>
  <c r="L219" i="28"/>
  <c r="S218" i="28"/>
  <c r="Q218" i="28"/>
  <c r="P218" i="28"/>
  <c r="O218" i="28"/>
  <c r="N218" i="28"/>
  <c r="M218" i="28"/>
  <c r="L218" i="28"/>
  <c r="S217" i="28"/>
  <c r="Q217" i="28"/>
  <c r="P217" i="28"/>
  <c r="O217" i="28"/>
  <c r="N217" i="28"/>
  <c r="M217" i="28"/>
  <c r="L217" i="28"/>
  <c r="S216" i="28"/>
  <c r="Q216" i="28"/>
  <c r="P216" i="28"/>
  <c r="O216" i="28"/>
  <c r="N216" i="28"/>
  <c r="M216" i="28"/>
  <c r="L216" i="28"/>
  <c r="S215" i="28"/>
  <c r="Q215" i="28"/>
  <c r="P215" i="28"/>
  <c r="O215" i="28"/>
  <c r="N215" i="28"/>
  <c r="M215" i="28"/>
  <c r="L215" i="28"/>
  <c r="L208" i="28"/>
  <c r="M208" i="28"/>
  <c r="N208" i="28"/>
  <c r="O208" i="28"/>
  <c r="P208" i="28"/>
  <c r="Q208" i="28"/>
  <c r="S208" i="28"/>
  <c r="L209" i="28"/>
  <c r="M209" i="28"/>
  <c r="N209" i="28"/>
  <c r="O209" i="28"/>
  <c r="P209" i="28"/>
  <c r="Q209" i="28"/>
  <c r="S209" i="28"/>
  <c r="L210" i="28"/>
  <c r="M210" i="28"/>
  <c r="N210" i="28"/>
  <c r="O210" i="28"/>
  <c r="P210" i="28"/>
  <c r="Q210" i="28"/>
  <c r="S210" i="28"/>
  <c r="L211" i="28"/>
  <c r="M211" i="28"/>
  <c r="N211" i="28"/>
  <c r="O211" i="28"/>
  <c r="P211" i="28"/>
  <c r="Q211" i="28"/>
  <c r="S211" i="28"/>
  <c r="L212" i="28"/>
  <c r="M212" i="28"/>
  <c r="N212" i="28"/>
  <c r="O212" i="28"/>
  <c r="P212" i="28"/>
  <c r="Q212" i="28"/>
  <c r="S212" i="28"/>
  <c r="S207" i="28"/>
  <c r="M207" i="28"/>
  <c r="N207" i="28"/>
  <c r="O207" i="28"/>
  <c r="P207" i="28"/>
  <c r="Q207" i="28"/>
  <c r="L207" i="28"/>
  <c r="S197" i="28"/>
  <c r="Q197" i="28"/>
  <c r="P197" i="28"/>
  <c r="O197" i="28"/>
  <c r="N197" i="28"/>
  <c r="M197" i="28"/>
  <c r="L197" i="28"/>
  <c r="S195" i="28"/>
  <c r="Q195" i="28"/>
  <c r="P195" i="28"/>
  <c r="O195" i="28"/>
  <c r="N195" i="28"/>
  <c r="M195" i="28"/>
  <c r="L195" i="28"/>
  <c r="S194" i="28"/>
  <c r="Q194" i="28"/>
  <c r="P194" i="28"/>
  <c r="O194" i="28"/>
  <c r="N194" i="28"/>
  <c r="M194" i="28"/>
  <c r="L194" i="28"/>
  <c r="S189" i="28"/>
  <c r="Q189" i="28"/>
  <c r="P189" i="28"/>
  <c r="O189" i="28"/>
  <c r="N189" i="28"/>
  <c r="M189" i="28"/>
  <c r="L189" i="28"/>
  <c r="S185" i="28"/>
  <c r="Q185" i="28"/>
  <c r="P185" i="28"/>
  <c r="O185" i="28"/>
  <c r="N185" i="28"/>
  <c r="M185" i="28"/>
  <c r="L185" i="28"/>
  <c r="S184" i="28"/>
  <c r="Q184" i="28"/>
  <c r="P184" i="28"/>
  <c r="O184" i="28"/>
  <c r="N184" i="28"/>
  <c r="M184" i="28"/>
  <c r="L184" i="28"/>
  <c r="S183" i="28"/>
  <c r="Q183" i="28"/>
  <c r="P183" i="28"/>
  <c r="O183" i="28"/>
  <c r="N183" i="28"/>
  <c r="M183" i="28"/>
  <c r="L183" i="28"/>
  <c r="S182" i="28"/>
  <c r="Q182" i="28"/>
  <c r="P182" i="28"/>
  <c r="O182" i="28"/>
  <c r="N182" i="28"/>
  <c r="M182" i="28"/>
  <c r="L182" i="28"/>
  <c r="S181" i="28"/>
  <c r="Q181" i="28"/>
  <c r="P181" i="28"/>
  <c r="O181" i="28"/>
  <c r="N181" i="28"/>
  <c r="M181" i="28"/>
  <c r="L181" i="28"/>
  <c r="L174" i="28"/>
  <c r="M174" i="28"/>
  <c r="N174" i="28"/>
  <c r="O174" i="28"/>
  <c r="P174" i="28"/>
  <c r="Q174" i="28"/>
  <c r="S174" i="28"/>
  <c r="L175" i="28"/>
  <c r="M175" i="28"/>
  <c r="N175" i="28"/>
  <c r="O175" i="28"/>
  <c r="P175" i="28"/>
  <c r="Q175" i="28"/>
  <c r="S175" i="28"/>
  <c r="L176" i="28"/>
  <c r="M176" i="28"/>
  <c r="N176" i="28"/>
  <c r="O176" i="28"/>
  <c r="P176" i="28"/>
  <c r="Q176" i="28"/>
  <c r="S176" i="28"/>
  <c r="L177" i="28"/>
  <c r="M177" i="28"/>
  <c r="N177" i="28"/>
  <c r="O177" i="28"/>
  <c r="P177" i="28"/>
  <c r="Q177" i="28"/>
  <c r="S177" i="28"/>
  <c r="L178" i="28"/>
  <c r="M178" i="28"/>
  <c r="N178" i="28"/>
  <c r="O178" i="28"/>
  <c r="P178" i="28"/>
  <c r="Q178" i="28"/>
  <c r="S178" i="28"/>
  <c r="S173" i="28"/>
  <c r="M173" i="28"/>
  <c r="N173" i="28"/>
  <c r="O173" i="28"/>
  <c r="P173" i="28"/>
  <c r="Q173" i="28"/>
  <c r="L173" i="28"/>
  <c r="S163" i="28"/>
  <c r="Q163" i="28"/>
  <c r="P163" i="28"/>
  <c r="O163" i="28"/>
  <c r="N163" i="28"/>
  <c r="M163" i="28"/>
  <c r="L163" i="28"/>
  <c r="S161" i="28"/>
  <c r="Q161" i="28"/>
  <c r="P161" i="28"/>
  <c r="O161" i="28"/>
  <c r="N161" i="28"/>
  <c r="M161" i="28"/>
  <c r="L161" i="28"/>
  <c r="S160" i="28"/>
  <c r="Q160" i="28"/>
  <c r="P160" i="28"/>
  <c r="O160" i="28"/>
  <c r="N160" i="28"/>
  <c r="M160" i="28"/>
  <c r="L160" i="28"/>
  <c r="S155" i="28"/>
  <c r="Q155" i="28"/>
  <c r="P155" i="28"/>
  <c r="O155" i="28"/>
  <c r="N155" i="28"/>
  <c r="M155" i="28"/>
  <c r="L155" i="28"/>
  <c r="L148" i="28"/>
  <c r="M148" i="28"/>
  <c r="N148" i="28"/>
  <c r="O148" i="28"/>
  <c r="P148" i="28"/>
  <c r="Q148" i="28"/>
  <c r="S148" i="28"/>
  <c r="L149" i="28"/>
  <c r="M149" i="28"/>
  <c r="N149" i="28"/>
  <c r="O149" i="28"/>
  <c r="P149" i="28"/>
  <c r="Q149" i="28"/>
  <c r="S149" i="28"/>
  <c r="L150" i="28"/>
  <c r="M150" i="28"/>
  <c r="N150" i="28"/>
  <c r="O150" i="28"/>
  <c r="P150" i="28"/>
  <c r="Q150" i="28"/>
  <c r="S150" i="28"/>
  <c r="L151" i="28"/>
  <c r="M151" i="28"/>
  <c r="N151" i="28"/>
  <c r="O151" i="28"/>
  <c r="P151" i="28"/>
  <c r="Q151" i="28"/>
  <c r="S151" i="28"/>
  <c r="S147" i="28"/>
  <c r="Q147" i="28"/>
  <c r="P147" i="28"/>
  <c r="O147" i="28"/>
  <c r="N147" i="28"/>
  <c r="M147" i="28"/>
  <c r="L147" i="28"/>
  <c r="S144" i="28"/>
  <c r="S143" i="28"/>
  <c r="S142" i="28"/>
  <c r="S141" i="28"/>
  <c r="S140" i="28"/>
  <c r="S139" i="28"/>
  <c r="M139" i="28"/>
  <c r="N139" i="28"/>
  <c r="O139" i="28"/>
  <c r="P139" i="28"/>
  <c r="Q139" i="28"/>
  <c r="M140" i="28"/>
  <c r="N140" i="28"/>
  <c r="O140" i="28"/>
  <c r="P140" i="28"/>
  <c r="Q140" i="28"/>
  <c r="M141" i="28"/>
  <c r="N141" i="28"/>
  <c r="O141" i="28"/>
  <c r="P141" i="28"/>
  <c r="Q141" i="28"/>
  <c r="M142" i="28"/>
  <c r="N142" i="28"/>
  <c r="O142" i="28"/>
  <c r="P142" i="28"/>
  <c r="Q142" i="28"/>
  <c r="M143" i="28"/>
  <c r="N143" i="28"/>
  <c r="O143" i="28"/>
  <c r="P143" i="28"/>
  <c r="Q143" i="28"/>
  <c r="M144" i="28"/>
  <c r="N144" i="28"/>
  <c r="O144" i="28"/>
  <c r="P144" i="28"/>
  <c r="Q144" i="28"/>
  <c r="L140" i="28"/>
  <c r="L141" i="28"/>
  <c r="L142" i="28"/>
  <c r="L143" i="28"/>
  <c r="L144" i="28"/>
  <c r="L139" i="28"/>
  <c r="S61" i="28"/>
  <c r="S248" i="28" s="1"/>
  <c r="M61" i="28"/>
  <c r="M248" i="28" s="1"/>
  <c r="N61" i="28"/>
  <c r="N248" i="28" s="1"/>
  <c r="O61" i="28"/>
  <c r="O248" i="28" s="1"/>
  <c r="P61" i="28"/>
  <c r="P248" i="28" s="1"/>
  <c r="Q61" i="28"/>
  <c r="Q248" i="28" s="1"/>
  <c r="L61" i="28"/>
  <c r="S59" i="28"/>
  <c r="S247" i="28" s="1"/>
  <c r="S58" i="28"/>
  <c r="S246" i="28" s="1"/>
  <c r="M58" i="28"/>
  <c r="M246" i="28" s="1"/>
  <c r="N58" i="28"/>
  <c r="N246" i="28" s="1"/>
  <c r="O58" i="28"/>
  <c r="O246" i="28" s="1"/>
  <c r="P58" i="28"/>
  <c r="P246" i="28" s="1"/>
  <c r="Q58" i="28"/>
  <c r="Q246" i="28" s="1"/>
  <c r="M59" i="28"/>
  <c r="M247" i="28" s="1"/>
  <c r="N59" i="28"/>
  <c r="N247" i="28" s="1"/>
  <c r="O59" i="28"/>
  <c r="O247" i="28" s="1"/>
  <c r="P59" i="28"/>
  <c r="P247" i="28" s="1"/>
  <c r="Q59" i="28"/>
  <c r="Q247" i="28" s="1"/>
  <c r="L59" i="28"/>
  <c r="L58" i="28"/>
  <c r="J58" i="28" s="1"/>
  <c r="J61" i="28" l="1"/>
  <c r="J59" i="28"/>
  <c r="M249" i="28"/>
  <c r="J144" i="28"/>
  <c r="J140" i="28"/>
  <c r="J149" i="28"/>
  <c r="J155" i="28"/>
  <c r="J173" i="28"/>
  <c r="J177" i="28"/>
  <c r="J183" i="28"/>
  <c r="J194" i="28"/>
  <c r="J218" i="28"/>
  <c r="J229" i="28"/>
  <c r="L248" i="28"/>
  <c r="J248" i="28" s="1"/>
  <c r="J210" i="28"/>
  <c r="J147" i="28"/>
  <c r="J150" i="28"/>
  <c r="J163" i="28"/>
  <c r="J182" i="28"/>
  <c r="J207" i="28"/>
  <c r="L246" i="28"/>
  <c r="J246" i="28" s="1"/>
  <c r="J142" i="28"/>
  <c r="J151" i="28"/>
  <c r="J161" i="28"/>
  <c r="J175" i="28"/>
  <c r="J181" i="28"/>
  <c r="J185" i="28"/>
  <c r="J197" i="28"/>
  <c r="J212" i="28"/>
  <c r="J208" i="28"/>
  <c r="J216" i="28"/>
  <c r="J223" i="28"/>
  <c r="J143" i="28"/>
  <c r="J178" i="28"/>
  <c r="J174" i="28"/>
  <c r="J189" i="28"/>
  <c r="J211" i="28"/>
  <c r="J217" i="28"/>
  <c r="J228" i="28"/>
  <c r="L247" i="28"/>
  <c r="J247" i="28" s="1"/>
  <c r="J139" i="28"/>
  <c r="J141" i="28"/>
  <c r="J148" i="28"/>
  <c r="J160" i="28"/>
  <c r="J176" i="28"/>
  <c r="J184" i="28"/>
  <c r="J195" i="28"/>
  <c r="J209" i="28"/>
  <c r="J215" i="28"/>
  <c r="J219" i="28"/>
  <c r="J231" i="28"/>
  <c r="J22" i="50"/>
  <c r="J23" i="50"/>
  <c r="J24" i="50"/>
  <c r="J25" i="50"/>
  <c r="J21" i="50"/>
  <c r="J14" i="50"/>
  <c r="J15" i="50"/>
  <c r="J16" i="50"/>
  <c r="J17" i="50"/>
  <c r="J18" i="50"/>
  <c r="J13" i="50"/>
  <c r="J234" i="54" l="1"/>
  <c r="J233" i="54"/>
  <c r="J232" i="54"/>
  <c r="J231" i="54"/>
  <c r="J230" i="54"/>
  <c r="J229" i="54"/>
  <c r="J228" i="54"/>
  <c r="J227" i="54"/>
  <c r="J224" i="54"/>
  <c r="J223" i="54"/>
  <c r="J222" i="54"/>
  <c r="J221" i="54"/>
  <c r="J220" i="54"/>
  <c r="J219" i="54"/>
  <c r="J218" i="54"/>
  <c r="J217" i="54"/>
  <c r="J212" i="54"/>
  <c r="J211" i="54"/>
  <c r="J210" i="54"/>
  <c r="J209" i="54"/>
  <c r="J208" i="54"/>
  <c r="J207" i="54"/>
  <c r="J206" i="54"/>
  <c r="J205" i="54"/>
  <c r="J202" i="54"/>
  <c r="J201" i="54"/>
  <c r="J200" i="54"/>
  <c r="J199" i="54"/>
  <c r="J198" i="54"/>
  <c r="J197" i="54"/>
  <c r="J196" i="54"/>
  <c r="J195" i="54"/>
  <c r="J190" i="54"/>
  <c r="J189" i="54"/>
  <c r="J188" i="54"/>
  <c r="J187" i="54"/>
  <c r="J184" i="54"/>
  <c r="J183" i="54"/>
  <c r="J182" i="54"/>
  <c r="J181" i="54"/>
  <c r="J176" i="54"/>
  <c r="J175" i="54"/>
  <c r="J174" i="54"/>
  <c r="J173" i="54"/>
  <c r="J170" i="54"/>
  <c r="J169" i="54"/>
  <c r="J168" i="54"/>
  <c r="J167" i="54"/>
  <c r="J160" i="54"/>
  <c r="J159" i="54"/>
  <c r="J158" i="54"/>
  <c r="J157" i="54"/>
  <c r="J156" i="54"/>
  <c r="J155" i="54"/>
  <c r="J154" i="54"/>
  <c r="J153" i="54"/>
  <c r="J152" i="54"/>
  <c r="J150" i="54"/>
  <c r="J149" i="54"/>
  <c r="J148" i="54"/>
  <c r="J147" i="54"/>
  <c r="J146" i="54"/>
  <c r="J145" i="54"/>
  <c r="J144" i="54"/>
  <c r="J143" i="54"/>
  <c r="J138" i="54"/>
  <c r="J137" i="54"/>
  <c r="J136" i="54"/>
  <c r="J135" i="54"/>
  <c r="J134" i="54"/>
  <c r="J133" i="54"/>
  <c r="J132" i="54"/>
  <c r="J131" i="54"/>
  <c r="J130" i="54"/>
  <c r="J128" i="54"/>
  <c r="J127" i="54"/>
  <c r="J126" i="54"/>
  <c r="J125" i="54"/>
  <c r="J124" i="54"/>
  <c r="J123" i="54"/>
  <c r="J122" i="54"/>
  <c r="J121" i="54"/>
  <c r="J116" i="54"/>
  <c r="J115" i="54"/>
  <c r="J114" i="54"/>
  <c r="J113" i="54"/>
  <c r="J110" i="54"/>
  <c r="J109" i="54"/>
  <c r="J108" i="54"/>
  <c r="J107" i="54"/>
  <c r="J102" i="54"/>
  <c r="J101" i="54"/>
  <c r="J100" i="54"/>
  <c r="J99" i="54"/>
  <c r="J96" i="54"/>
  <c r="J95" i="54"/>
  <c r="J94" i="54"/>
  <c r="J93" i="54"/>
  <c r="J86" i="54"/>
  <c r="J85" i="54"/>
  <c r="J84" i="54"/>
  <c r="J83" i="54"/>
  <c r="J82" i="54"/>
  <c r="J81" i="54"/>
  <c r="J80" i="54"/>
  <c r="J79" i="54"/>
  <c r="J76" i="54"/>
  <c r="J75" i="54"/>
  <c r="J74" i="54"/>
  <c r="J73" i="54"/>
  <c r="J72" i="54"/>
  <c r="J71" i="54"/>
  <c r="J70" i="54"/>
  <c r="J69" i="54"/>
  <c r="J64" i="54"/>
  <c r="J63" i="54"/>
  <c r="J62" i="54"/>
  <c r="J61" i="54"/>
  <c r="J60" i="54"/>
  <c r="J59" i="54"/>
  <c r="J58" i="54"/>
  <c r="J57" i="54"/>
  <c r="J54" i="54"/>
  <c r="J53" i="54"/>
  <c r="J52" i="54"/>
  <c r="J51" i="54"/>
  <c r="J50" i="54"/>
  <c r="J49" i="54"/>
  <c r="J48" i="54"/>
  <c r="J47" i="54"/>
  <c r="J42" i="54"/>
  <c r="J41" i="54"/>
  <c r="J40" i="54"/>
  <c r="J39" i="54"/>
  <c r="J36" i="54"/>
  <c r="J35" i="54"/>
  <c r="J34" i="54"/>
  <c r="J33" i="54"/>
  <c r="J28" i="54"/>
  <c r="J27" i="54"/>
  <c r="J26" i="54"/>
  <c r="J25" i="54"/>
  <c r="J20" i="54"/>
  <c r="J21" i="54"/>
  <c r="J22" i="54"/>
  <c r="J19" i="54"/>
  <c r="J46" i="27" l="1"/>
  <c r="J42" i="27" l="1"/>
  <c r="J41" i="27"/>
  <c r="S641" i="30" l="1"/>
  <c r="Q641" i="30"/>
  <c r="P641" i="30"/>
  <c r="O641" i="30"/>
  <c r="N641" i="30"/>
  <c r="M641" i="30"/>
  <c r="L641" i="30"/>
  <c r="S640" i="30"/>
  <c r="Q640" i="30"/>
  <c r="P640" i="30"/>
  <c r="O640" i="30"/>
  <c r="N640" i="30"/>
  <c r="M640" i="30"/>
  <c r="L640" i="30"/>
  <c r="S639" i="30"/>
  <c r="Q639" i="30"/>
  <c r="P639" i="30"/>
  <c r="O639" i="30"/>
  <c r="N639" i="30"/>
  <c r="M639" i="30"/>
  <c r="L639" i="30"/>
  <c r="S638" i="30"/>
  <c r="Q638" i="30"/>
  <c r="P638" i="30"/>
  <c r="O638" i="30"/>
  <c r="N638" i="30"/>
  <c r="M638" i="30"/>
  <c r="L638" i="30"/>
  <c r="S637" i="30"/>
  <c r="Q637" i="30"/>
  <c r="P637" i="30"/>
  <c r="O637" i="30"/>
  <c r="N637" i="30"/>
  <c r="M637" i="30"/>
  <c r="L637" i="30"/>
  <c r="S636" i="30"/>
  <c r="Q636" i="30"/>
  <c r="P636" i="30"/>
  <c r="O636" i="30"/>
  <c r="N636" i="30"/>
  <c r="M636" i="30"/>
  <c r="L636" i="30"/>
  <c r="S635" i="30"/>
  <c r="Q635" i="30"/>
  <c r="P635" i="30"/>
  <c r="O635" i="30"/>
  <c r="N635" i="30"/>
  <c r="M635" i="30"/>
  <c r="L635" i="30"/>
  <c r="S634" i="30"/>
  <c r="Q634" i="30"/>
  <c r="P634" i="30"/>
  <c r="O634" i="30"/>
  <c r="N634" i="30"/>
  <c r="M634" i="30"/>
  <c r="L634" i="30"/>
  <c r="S631" i="30"/>
  <c r="Q631" i="30"/>
  <c r="P631" i="30"/>
  <c r="O631" i="30"/>
  <c r="N631" i="30"/>
  <c r="M631" i="30"/>
  <c r="L631" i="30"/>
  <c r="S630" i="30"/>
  <c r="Q630" i="30"/>
  <c r="P630" i="30"/>
  <c r="O630" i="30"/>
  <c r="N630" i="30"/>
  <c r="M630" i="30"/>
  <c r="L630" i="30"/>
  <c r="S629" i="30"/>
  <c r="Q629" i="30"/>
  <c r="P629" i="30"/>
  <c r="O629" i="30"/>
  <c r="N629" i="30"/>
  <c r="M629" i="30"/>
  <c r="L629" i="30"/>
  <c r="S628" i="30"/>
  <c r="Q628" i="30"/>
  <c r="P628" i="30"/>
  <c r="O628" i="30"/>
  <c r="N628" i="30"/>
  <c r="M628" i="30"/>
  <c r="L628" i="30"/>
  <c r="S627" i="30"/>
  <c r="Q627" i="30"/>
  <c r="P627" i="30"/>
  <c r="O627" i="30"/>
  <c r="N627" i="30"/>
  <c r="M627" i="30"/>
  <c r="L627" i="30"/>
  <c r="S626" i="30"/>
  <c r="Q626" i="30"/>
  <c r="P626" i="30"/>
  <c r="O626" i="30"/>
  <c r="N626" i="30"/>
  <c r="M626" i="30"/>
  <c r="L626" i="30"/>
  <c r="S625" i="30"/>
  <c r="Q625" i="30"/>
  <c r="P625" i="30"/>
  <c r="O625" i="30"/>
  <c r="N625" i="30"/>
  <c r="M625" i="30"/>
  <c r="L625" i="30"/>
  <c r="S624" i="30"/>
  <c r="Q624" i="30"/>
  <c r="P624" i="30"/>
  <c r="O624" i="30"/>
  <c r="N624" i="30"/>
  <c r="M624" i="30"/>
  <c r="L624" i="30"/>
  <c r="S619" i="30"/>
  <c r="Q619" i="30"/>
  <c r="P619" i="30"/>
  <c r="O619" i="30"/>
  <c r="N619" i="30"/>
  <c r="M619" i="30"/>
  <c r="L619" i="30"/>
  <c r="S618" i="30"/>
  <c r="Q618" i="30"/>
  <c r="P618" i="30"/>
  <c r="O618" i="30"/>
  <c r="N618" i="30"/>
  <c r="M618" i="30"/>
  <c r="L618" i="30"/>
  <c r="S617" i="30"/>
  <c r="Q617" i="30"/>
  <c r="P617" i="30"/>
  <c r="O617" i="30"/>
  <c r="N617" i="30"/>
  <c r="M617" i="30"/>
  <c r="L617" i="30"/>
  <c r="S616" i="30"/>
  <c r="Q616" i="30"/>
  <c r="P616" i="30"/>
  <c r="O616" i="30"/>
  <c r="N616" i="30"/>
  <c r="M616" i="30"/>
  <c r="L616" i="30"/>
  <c r="S615" i="30"/>
  <c r="Q615" i="30"/>
  <c r="P615" i="30"/>
  <c r="O615" i="30"/>
  <c r="N615" i="30"/>
  <c r="M615" i="30"/>
  <c r="L615" i="30"/>
  <c r="S614" i="30"/>
  <c r="Q614" i="30"/>
  <c r="P614" i="30"/>
  <c r="O614" i="30"/>
  <c r="N614" i="30"/>
  <c r="M614" i="30"/>
  <c r="L614" i="30"/>
  <c r="S613" i="30"/>
  <c r="Q613" i="30"/>
  <c r="P613" i="30"/>
  <c r="O613" i="30"/>
  <c r="N613" i="30"/>
  <c r="M613" i="30"/>
  <c r="L613" i="30"/>
  <c r="S612" i="30"/>
  <c r="Q612" i="30"/>
  <c r="P612" i="30"/>
  <c r="O612" i="30"/>
  <c r="N612" i="30"/>
  <c r="M612" i="30"/>
  <c r="L612" i="30"/>
  <c r="S609" i="30"/>
  <c r="Q609" i="30"/>
  <c r="P609" i="30"/>
  <c r="O609" i="30"/>
  <c r="N609" i="30"/>
  <c r="M609" i="30"/>
  <c r="L609" i="30"/>
  <c r="S608" i="30"/>
  <c r="Q608" i="30"/>
  <c r="P608" i="30"/>
  <c r="O608" i="30"/>
  <c r="N608" i="30"/>
  <c r="M608" i="30"/>
  <c r="L608" i="30"/>
  <c r="S607" i="30"/>
  <c r="Q607" i="30"/>
  <c r="P607" i="30"/>
  <c r="O607" i="30"/>
  <c r="N607" i="30"/>
  <c r="M607" i="30"/>
  <c r="L607" i="30"/>
  <c r="S606" i="30"/>
  <c r="Q606" i="30"/>
  <c r="P606" i="30"/>
  <c r="O606" i="30"/>
  <c r="N606" i="30"/>
  <c r="M606" i="30"/>
  <c r="L606" i="30"/>
  <c r="S605" i="30"/>
  <c r="Q605" i="30"/>
  <c r="P605" i="30"/>
  <c r="O605" i="30"/>
  <c r="N605" i="30"/>
  <c r="M605" i="30"/>
  <c r="L605" i="30"/>
  <c r="S604" i="30"/>
  <c r="Q604" i="30"/>
  <c r="P604" i="30"/>
  <c r="O604" i="30"/>
  <c r="N604" i="30"/>
  <c r="M604" i="30"/>
  <c r="L604" i="30"/>
  <c r="S603" i="30"/>
  <c r="Q603" i="30"/>
  <c r="P603" i="30"/>
  <c r="O603" i="30"/>
  <c r="N603" i="30"/>
  <c r="M603" i="30"/>
  <c r="L603" i="30"/>
  <c r="S602" i="30"/>
  <c r="Q602" i="30"/>
  <c r="P602" i="30"/>
  <c r="O602" i="30"/>
  <c r="N602" i="30"/>
  <c r="M602" i="30"/>
  <c r="L602" i="30"/>
  <c r="S595" i="30"/>
  <c r="Q595" i="30"/>
  <c r="P595" i="30"/>
  <c r="O595" i="30"/>
  <c r="N595" i="30"/>
  <c r="M595" i="30"/>
  <c r="L595" i="30"/>
  <c r="S594" i="30"/>
  <c r="Q594" i="30"/>
  <c r="P594" i="30"/>
  <c r="O594" i="30"/>
  <c r="N594" i="30"/>
  <c r="M594" i="30"/>
  <c r="L594" i="30"/>
  <c r="S593" i="30"/>
  <c r="Q593" i="30"/>
  <c r="P593" i="30"/>
  <c r="O593" i="30"/>
  <c r="N593" i="30"/>
  <c r="M593" i="30"/>
  <c r="L593" i="30"/>
  <c r="S592" i="30"/>
  <c r="Q592" i="30"/>
  <c r="P592" i="30"/>
  <c r="O592" i="30"/>
  <c r="N592" i="30"/>
  <c r="M592" i="30"/>
  <c r="L592" i="30"/>
  <c r="S591" i="30"/>
  <c r="Q591" i="30"/>
  <c r="P591" i="30"/>
  <c r="O591" i="30"/>
  <c r="N591" i="30"/>
  <c r="M591" i="30"/>
  <c r="L591" i="30"/>
  <c r="S590" i="30"/>
  <c r="Q590" i="30"/>
  <c r="P590" i="30"/>
  <c r="O590" i="30"/>
  <c r="N590" i="30"/>
  <c r="M590" i="30"/>
  <c r="L590" i="30"/>
  <c r="S589" i="30"/>
  <c r="Q589" i="30"/>
  <c r="P589" i="30"/>
  <c r="O589" i="30"/>
  <c r="N589" i="30"/>
  <c r="M589" i="30"/>
  <c r="L589" i="30"/>
  <c r="S588" i="30"/>
  <c r="Q588" i="30"/>
  <c r="P588" i="30"/>
  <c r="O588" i="30"/>
  <c r="N588" i="30"/>
  <c r="M588" i="30"/>
  <c r="L588" i="30"/>
  <c r="S585" i="30"/>
  <c r="Q585" i="30"/>
  <c r="P585" i="30"/>
  <c r="O585" i="30"/>
  <c r="N585" i="30"/>
  <c r="M585" i="30"/>
  <c r="L585" i="30"/>
  <c r="S584" i="30"/>
  <c r="Q584" i="30"/>
  <c r="P584" i="30"/>
  <c r="O584" i="30"/>
  <c r="N584" i="30"/>
  <c r="M584" i="30"/>
  <c r="L584" i="30"/>
  <c r="S583" i="30"/>
  <c r="Q583" i="30"/>
  <c r="P583" i="30"/>
  <c r="O583" i="30"/>
  <c r="N583" i="30"/>
  <c r="M583" i="30"/>
  <c r="L583" i="30"/>
  <c r="S582" i="30"/>
  <c r="Q582" i="30"/>
  <c r="P582" i="30"/>
  <c r="O582" i="30"/>
  <c r="N582" i="30"/>
  <c r="M582" i="30"/>
  <c r="L582" i="30"/>
  <c r="S581" i="30"/>
  <c r="Q581" i="30"/>
  <c r="P581" i="30"/>
  <c r="O581" i="30"/>
  <c r="N581" i="30"/>
  <c r="M581" i="30"/>
  <c r="L581" i="30"/>
  <c r="S580" i="30"/>
  <c r="Q580" i="30"/>
  <c r="P580" i="30"/>
  <c r="O580" i="30"/>
  <c r="N580" i="30"/>
  <c r="M580" i="30"/>
  <c r="L580" i="30"/>
  <c r="S579" i="30"/>
  <c r="Q579" i="30"/>
  <c r="P579" i="30"/>
  <c r="O579" i="30"/>
  <c r="N579" i="30"/>
  <c r="M579" i="30"/>
  <c r="L579" i="30"/>
  <c r="S578" i="30"/>
  <c r="Q578" i="30"/>
  <c r="P578" i="30"/>
  <c r="O578" i="30"/>
  <c r="N578" i="30"/>
  <c r="M578" i="30"/>
  <c r="L578" i="30"/>
  <c r="S573" i="30"/>
  <c r="Q573" i="30"/>
  <c r="P573" i="30"/>
  <c r="O573" i="30"/>
  <c r="N573" i="30"/>
  <c r="M573" i="30"/>
  <c r="L573" i="30"/>
  <c r="S572" i="30"/>
  <c r="Q572" i="30"/>
  <c r="P572" i="30"/>
  <c r="O572" i="30"/>
  <c r="N572" i="30"/>
  <c r="M572" i="30"/>
  <c r="L572" i="30"/>
  <c r="S571" i="30"/>
  <c r="Q571" i="30"/>
  <c r="P571" i="30"/>
  <c r="O571" i="30"/>
  <c r="N571" i="30"/>
  <c r="M571" i="30"/>
  <c r="L571" i="30"/>
  <c r="S570" i="30"/>
  <c r="Q570" i="30"/>
  <c r="P570" i="30"/>
  <c r="O570" i="30"/>
  <c r="N570" i="30"/>
  <c r="M570" i="30"/>
  <c r="L570" i="30"/>
  <c r="S569" i="30"/>
  <c r="Q569" i="30"/>
  <c r="P569" i="30"/>
  <c r="O569" i="30"/>
  <c r="N569" i="30"/>
  <c r="M569" i="30"/>
  <c r="L569" i="30"/>
  <c r="S568" i="30"/>
  <c r="Q568" i="30"/>
  <c r="P568" i="30"/>
  <c r="O568" i="30"/>
  <c r="N568" i="30"/>
  <c r="M568" i="30"/>
  <c r="L568" i="30"/>
  <c r="S567" i="30"/>
  <c r="Q567" i="30"/>
  <c r="P567" i="30"/>
  <c r="O567" i="30"/>
  <c r="N567" i="30"/>
  <c r="M567" i="30"/>
  <c r="L567" i="30"/>
  <c r="S566" i="30"/>
  <c r="Q566" i="30"/>
  <c r="P566" i="30"/>
  <c r="O566" i="30"/>
  <c r="N566" i="30"/>
  <c r="M566" i="30"/>
  <c r="L566" i="30"/>
  <c r="S563" i="30"/>
  <c r="Q563" i="30"/>
  <c r="P563" i="30"/>
  <c r="O563" i="30"/>
  <c r="N563" i="30"/>
  <c r="M563" i="30"/>
  <c r="L563" i="30"/>
  <c r="S562" i="30"/>
  <c r="Q562" i="30"/>
  <c r="P562" i="30"/>
  <c r="O562" i="30"/>
  <c r="N562" i="30"/>
  <c r="M562" i="30"/>
  <c r="L562" i="30"/>
  <c r="S561" i="30"/>
  <c r="Q561" i="30"/>
  <c r="P561" i="30"/>
  <c r="O561" i="30"/>
  <c r="N561" i="30"/>
  <c r="M561" i="30"/>
  <c r="L561" i="30"/>
  <c r="S560" i="30"/>
  <c r="Q560" i="30"/>
  <c r="P560" i="30"/>
  <c r="O560" i="30"/>
  <c r="N560" i="30"/>
  <c r="M560" i="30"/>
  <c r="L560" i="30"/>
  <c r="S559" i="30"/>
  <c r="Q559" i="30"/>
  <c r="P559" i="30"/>
  <c r="O559" i="30"/>
  <c r="N559" i="30"/>
  <c r="M559" i="30"/>
  <c r="L559" i="30"/>
  <c r="S558" i="30"/>
  <c r="Q558" i="30"/>
  <c r="P558" i="30"/>
  <c r="O558" i="30"/>
  <c r="N558" i="30"/>
  <c r="M558" i="30"/>
  <c r="L558" i="30"/>
  <c r="S557" i="30"/>
  <c r="Q557" i="30"/>
  <c r="P557" i="30"/>
  <c r="O557" i="30"/>
  <c r="N557" i="30"/>
  <c r="M557" i="30"/>
  <c r="L557" i="30"/>
  <c r="S556" i="30"/>
  <c r="Q556" i="30"/>
  <c r="P556" i="30"/>
  <c r="O556" i="30"/>
  <c r="N556" i="30"/>
  <c r="M556" i="30"/>
  <c r="L556" i="30"/>
  <c r="S549" i="30"/>
  <c r="Q549" i="30"/>
  <c r="P549" i="30"/>
  <c r="O549" i="30"/>
  <c r="N549" i="30"/>
  <c r="M549" i="30"/>
  <c r="L549" i="30"/>
  <c r="S548" i="30"/>
  <c r="Q548" i="30"/>
  <c r="P548" i="30"/>
  <c r="O548" i="30"/>
  <c r="N548" i="30"/>
  <c r="M548" i="30"/>
  <c r="L548" i="30"/>
  <c r="S547" i="30"/>
  <c r="Q547" i="30"/>
  <c r="P547" i="30"/>
  <c r="O547" i="30"/>
  <c r="N547" i="30"/>
  <c r="M547" i="30"/>
  <c r="L547" i="30"/>
  <c r="S546" i="30"/>
  <c r="Q546" i="30"/>
  <c r="P546" i="30"/>
  <c r="O546" i="30"/>
  <c r="N546" i="30"/>
  <c r="M546" i="30"/>
  <c r="L546" i="30"/>
  <c r="S545" i="30"/>
  <c r="Q545" i="30"/>
  <c r="P545" i="30"/>
  <c r="O545" i="30"/>
  <c r="N545" i="30"/>
  <c r="M545" i="30"/>
  <c r="L545" i="30"/>
  <c r="S544" i="30"/>
  <c r="Q544" i="30"/>
  <c r="P544" i="30"/>
  <c r="O544" i="30"/>
  <c r="N544" i="30"/>
  <c r="M544" i="30"/>
  <c r="L544" i="30"/>
  <c r="S543" i="30"/>
  <c r="Q543" i="30"/>
  <c r="P543" i="30"/>
  <c r="O543" i="30"/>
  <c r="N543" i="30"/>
  <c r="M543" i="30"/>
  <c r="L543" i="30"/>
  <c r="S542" i="30"/>
  <c r="Q542" i="30"/>
  <c r="P542" i="30"/>
  <c r="O542" i="30"/>
  <c r="N542" i="30"/>
  <c r="M542" i="30"/>
  <c r="L542" i="30"/>
  <c r="S539" i="30"/>
  <c r="Q539" i="30"/>
  <c r="P539" i="30"/>
  <c r="O539" i="30"/>
  <c r="N539" i="30"/>
  <c r="M539" i="30"/>
  <c r="L539" i="30"/>
  <c r="S538" i="30"/>
  <c r="Q538" i="30"/>
  <c r="P538" i="30"/>
  <c r="O538" i="30"/>
  <c r="N538" i="30"/>
  <c r="M538" i="30"/>
  <c r="L538" i="30"/>
  <c r="S537" i="30"/>
  <c r="Q537" i="30"/>
  <c r="P537" i="30"/>
  <c r="O537" i="30"/>
  <c r="N537" i="30"/>
  <c r="M537" i="30"/>
  <c r="L537" i="30"/>
  <c r="S536" i="30"/>
  <c r="Q536" i="30"/>
  <c r="P536" i="30"/>
  <c r="O536" i="30"/>
  <c r="N536" i="30"/>
  <c r="M536" i="30"/>
  <c r="L536" i="30"/>
  <c r="S535" i="30"/>
  <c r="Q535" i="30"/>
  <c r="P535" i="30"/>
  <c r="O535" i="30"/>
  <c r="N535" i="30"/>
  <c r="M535" i="30"/>
  <c r="L535" i="30"/>
  <c r="S534" i="30"/>
  <c r="Q534" i="30"/>
  <c r="P534" i="30"/>
  <c r="O534" i="30"/>
  <c r="N534" i="30"/>
  <c r="M534" i="30"/>
  <c r="L534" i="30"/>
  <c r="S533" i="30"/>
  <c r="Q533" i="30"/>
  <c r="P533" i="30"/>
  <c r="O533" i="30"/>
  <c r="N533" i="30"/>
  <c r="M533" i="30"/>
  <c r="L533" i="30"/>
  <c r="S532" i="30"/>
  <c r="Q532" i="30"/>
  <c r="P532" i="30"/>
  <c r="O532" i="30"/>
  <c r="N532" i="30"/>
  <c r="M532" i="30"/>
  <c r="L532" i="30"/>
  <c r="S527" i="30"/>
  <c r="Q527" i="30"/>
  <c r="P527" i="30"/>
  <c r="O527" i="30"/>
  <c r="N527" i="30"/>
  <c r="M527" i="30"/>
  <c r="L527" i="30"/>
  <c r="S526" i="30"/>
  <c r="Q526" i="30"/>
  <c r="P526" i="30"/>
  <c r="O526" i="30"/>
  <c r="N526" i="30"/>
  <c r="M526" i="30"/>
  <c r="L526" i="30"/>
  <c r="S525" i="30"/>
  <c r="Q525" i="30"/>
  <c r="P525" i="30"/>
  <c r="O525" i="30"/>
  <c r="N525" i="30"/>
  <c r="M525" i="30"/>
  <c r="L525" i="30"/>
  <c r="S524" i="30"/>
  <c r="Q524" i="30"/>
  <c r="P524" i="30"/>
  <c r="O524" i="30"/>
  <c r="N524" i="30"/>
  <c r="M524" i="30"/>
  <c r="L524" i="30"/>
  <c r="S523" i="30"/>
  <c r="Q523" i="30"/>
  <c r="P523" i="30"/>
  <c r="O523" i="30"/>
  <c r="N523" i="30"/>
  <c r="M523" i="30"/>
  <c r="L523" i="30"/>
  <c r="S522" i="30"/>
  <c r="Q522" i="30"/>
  <c r="P522" i="30"/>
  <c r="O522" i="30"/>
  <c r="N522" i="30"/>
  <c r="M522" i="30"/>
  <c r="L522" i="30"/>
  <c r="S521" i="30"/>
  <c r="Q521" i="30"/>
  <c r="P521" i="30"/>
  <c r="O521" i="30"/>
  <c r="N521" i="30"/>
  <c r="M521" i="30"/>
  <c r="L521" i="30"/>
  <c r="S520" i="30"/>
  <c r="Q520" i="30"/>
  <c r="P520" i="30"/>
  <c r="O520" i="30"/>
  <c r="N520" i="30"/>
  <c r="M520" i="30"/>
  <c r="L520" i="30"/>
  <c r="S517" i="30"/>
  <c r="Q517" i="30"/>
  <c r="P517" i="30"/>
  <c r="O517" i="30"/>
  <c r="N517" i="30"/>
  <c r="M517" i="30"/>
  <c r="L517" i="30"/>
  <c r="S516" i="30"/>
  <c r="Q516" i="30"/>
  <c r="P516" i="30"/>
  <c r="O516" i="30"/>
  <c r="N516" i="30"/>
  <c r="M516" i="30"/>
  <c r="L516" i="30"/>
  <c r="S515" i="30"/>
  <c r="Q515" i="30"/>
  <c r="P515" i="30"/>
  <c r="O515" i="30"/>
  <c r="N515" i="30"/>
  <c r="M515" i="30"/>
  <c r="L515" i="30"/>
  <c r="S514" i="30"/>
  <c r="Q514" i="30"/>
  <c r="P514" i="30"/>
  <c r="O514" i="30"/>
  <c r="N514" i="30"/>
  <c r="M514" i="30"/>
  <c r="L514" i="30"/>
  <c r="S513" i="30"/>
  <c r="Q513" i="30"/>
  <c r="P513" i="30"/>
  <c r="O513" i="30"/>
  <c r="N513" i="30"/>
  <c r="M513" i="30"/>
  <c r="L513" i="30"/>
  <c r="S512" i="30"/>
  <c r="Q512" i="30"/>
  <c r="P512" i="30"/>
  <c r="O512" i="30"/>
  <c r="N512" i="30"/>
  <c r="M512" i="30"/>
  <c r="L512" i="30"/>
  <c r="S511" i="30"/>
  <c r="Q511" i="30"/>
  <c r="P511" i="30"/>
  <c r="O511" i="30"/>
  <c r="N511" i="30"/>
  <c r="M511" i="30"/>
  <c r="L511" i="30"/>
  <c r="S510" i="30"/>
  <c r="Q510" i="30"/>
  <c r="P510" i="30"/>
  <c r="O510" i="30"/>
  <c r="N510" i="30"/>
  <c r="M510" i="30"/>
  <c r="L510" i="30"/>
  <c r="S503" i="30"/>
  <c r="Q503" i="30"/>
  <c r="P503" i="30"/>
  <c r="O503" i="30"/>
  <c r="N503" i="30"/>
  <c r="M503" i="30"/>
  <c r="L503" i="30"/>
  <c r="S502" i="30"/>
  <c r="Q502" i="30"/>
  <c r="P502" i="30"/>
  <c r="O502" i="30"/>
  <c r="N502" i="30"/>
  <c r="M502" i="30"/>
  <c r="L502" i="30"/>
  <c r="S501" i="30"/>
  <c r="Q501" i="30"/>
  <c r="P501" i="30"/>
  <c r="O501" i="30"/>
  <c r="N501" i="30"/>
  <c r="M501" i="30"/>
  <c r="L501" i="30"/>
  <c r="S500" i="30"/>
  <c r="Q500" i="30"/>
  <c r="P500" i="30"/>
  <c r="O500" i="30"/>
  <c r="N500" i="30"/>
  <c r="M500" i="30"/>
  <c r="L500" i="30"/>
  <c r="S499" i="30"/>
  <c r="Q499" i="30"/>
  <c r="P499" i="30"/>
  <c r="O499" i="30"/>
  <c r="N499" i="30"/>
  <c r="M499" i="30"/>
  <c r="L499" i="30"/>
  <c r="S498" i="30"/>
  <c r="Q498" i="30"/>
  <c r="P498" i="30"/>
  <c r="O498" i="30"/>
  <c r="N498" i="30"/>
  <c r="M498" i="30"/>
  <c r="L498" i="30"/>
  <c r="S497" i="30"/>
  <c r="Q497" i="30"/>
  <c r="P497" i="30"/>
  <c r="O497" i="30"/>
  <c r="N497" i="30"/>
  <c r="M497" i="30"/>
  <c r="L497" i="30"/>
  <c r="S496" i="30"/>
  <c r="Q496" i="30"/>
  <c r="P496" i="30"/>
  <c r="O496" i="30"/>
  <c r="N496" i="30"/>
  <c r="M496" i="30"/>
  <c r="L496" i="30"/>
  <c r="S493" i="30"/>
  <c r="Q493" i="30"/>
  <c r="P493" i="30"/>
  <c r="O493" i="30"/>
  <c r="N493" i="30"/>
  <c r="M493" i="30"/>
  <c r="L493" i="30"/>
  <c r="S492" i="30"/>
  <c r="Q492" i="30"/>
  <c r="P492" i="30"/>
  <c r="O492" i="30"/>
  <c r="N492" i="30"/>
  <c r="M492" i="30"/>
  <c r="L492" i="30"/>
  <c r="S491" i="30"/>
  <c r="Q491" i="30"/>
  <c r="P491" i="30"/>
  <c r="O491" i="30"/>
  <c r="N491" i="30"/>
  <c r="M491" i="30"/>
  <c r="L491" i="30"/>
  <c r="S490" i="30"/>
  <c r="Q490" i="30"/>
  <c r="P490" i="30"/>
  <c r="O490" i="30"/>
  <c r="N490" i="30"/>
  <c r="M490" i="30"/>
  <c r="L490" i="30"/>
  <c r="S489" i="30"/>
  <c r="Q489" i="30"/>
  <c r="P489" i="30"/>
  <c r="O489" i="30"/>
  <c r="N489" i="30"/>
  <c r="M489" i="30"/>
  <c r="L489" i="30"/>
  <c r="S488" i="30"/>
  <c r="Q488" i="30"/>
  <c r="P488" i="30"/>
  <c r="O488" i="30"/>
  <c r="N488" i="30"/>
  <c r="M488" i="30"/>
  <c r="L488" i="30"/>
  <c r="S487" i="30"/>
  <c r="Q487" i="30"/>
  <c r="P487" i="30"/>
  <c r="O487" i="30"/>
  <c r="N487" i="30"/>
  <c r="M487" i="30"/>
  <c r="L487" i="30"/>
  <c r="S486" i="30"/>
  <c r="Q486" i="30"/>
  <c r="P486" i="30"/>
  <c r="O486" i="30"/>
  <c r="N486" i="30"/>
  <c r="M486" i="30"/>
  <c r="L486" i="30"/>
  <c r="S481" i="30"/>
  <c r="Q481" i="30"/>
  <c r="P481" i="30"/>
  <c r="O481" i="30"/>
  <c r="N481" i="30"/>
  <c r="M481" i="30"/>
  <c r="L481" i="30"/>
  <c r="S480" i="30"/>
  <c r="Q480" i="30"/>
  <c r="P480" i="30"/>
  <c r="O480" i="30"/>
  <c r="N480" i="30"/>
  <c r="M480" i="30"/>
  <c r="L480" i="30"/>
  <c r="S479" i="30"/>
  <c r="Q479" i="30"/>
  <c r="P479" i="30"/>
  <c r="O479" i="30"/>
  <c r="N479" i="30"/>
  <c r="M479" i="30"/>
  <c r="L479" i="30"/>
  <c r="S478" i="30"/>
  <c r="Q478" i="30"/>
  <c r="P478" i="30"/>
  <c r="O478" i="30"/>
  <c r="N478" i="30"/>
  <c r="M478" i="30"/>
  <c r="L478" i="30"/>
  <c r="S477" i="30"/>
  <c r="Q477" i="30"/>
  <c r="P477" i="30"/>
  <c r="O477" i="30"/>
  <c r="N477" i="30"/>
  <c r="M477" i="30"/>
  <c r="L477" i="30"/>
  <c r="S476" i="30"/>
  <c r="Q476" i="30"/>
  <c r="P476" i="30"/>
  <c r="O476" i="30"/>
  <c r="N476" i="30"/>
  <c r="M476" i="30"/>
  <c r="L476" i="30"/>
  <c r="S475" i="30"/>
  <c r="Q475" i="30"/>
  <c r="P475" i="30"/>
  <c r="O475" i="30"/>
  <c r="N475" i="30"/>
  <c r="M475" i="30"/>
  <c r="L475" i="30"/>
  <c r="S474" i="30"/>
  <c r="Q474" i="30"/>
  <c r="P474" i="30"/>
  <c r="O474" i="30"/>
  <c r="N474" i="30"/>
  <c r="M474" i="30"/>
  <c r="L474" i="30"/>
  <c r="L465" i="30"/>
  <c r="M465" i="30"/>
  <c r="N465" i="30"/>
  <c r="O465" i="30"/>
  <c r="P465" i="30"/>
  <c r="Q465" i="30"/>
  <c r="S465" i="30"/>
  <c r="L466" i="30"/>
  <c r="M466" i="30"/>
  <c r="N466" i="30"/>
  <c r="O466" i="30"/>
  <c r="P466" i="30"/>
  <c r="Q466" i="30"/>
  <c r="S466" i="30"/>
  <c r="L467" i="30"/>
  <c r="M467" i="30"/>
  <c r="N467" i="30"/>
  <c r="O467" i="30"/>
  <c r="P467" i="30"/>
  <c r="Q467" i="30"/>
  <c r="S467" i="30"/>
  <c r="L468" i="30"/>
  <c r="M468" i="30"/>
  <c r="N468" i="30"/>
  <c r="O468" i="30"/>
  <c r="P468" i="30"/>
  <c r="Q468" i="30"/>
  <c r="S468" i="30"/>
  <c r="S714" i="30" s="1"/>
  <c r="L469" i="30"/>
  <c r="M469" i="30"/>
  <c r="N469" i="30"/>
  <c r="O469" i="30"/>
  <c r="P469" i="30"/>
  <c r="Q469" i="30"/>
  <c r="S469" i="30"/>
  <c r="L470" i="30"/>
  <c r="M470" i="30"/>
  <c r="N470" i="30"/>
  <c r="O470" i="30"/>
  <c r="P470" i="30"/>
  <c r="Q470" i="30"/>
  <c r="S470" i="30"/>
  <c r="L471" i="30"/>
  <c r="M471" i="30"/>
  <c r="N471" i="30"/>
  <c r="O471" i="30"/>
  <c r="P471" i="30"/>
  <c r="Q471" i="30"/>
  <c r="S471" i="30"/>
  <c r="N757" i="30" l="1"/>
  <c r="O715" i="30"/>
  <c r="L756" i="30"/>
  <c r="Q712" i="30"/>
  <c r="Q716" i="30"/>
  <c r="N720" i="30"/>
  <c r="O721" i="30"/>
  <c r="P722" i="30"/>
  <c r="Q723" i="30"/>
  <c r="S724" i="30"/>
  <c r="L726" i="30"/>
  <c r="M727" i="30"/>
  <c r="O759" i="30"/>
  <c r="P768" i="30"/>
  <c r="Q779" i="30"/>
  <c r="S788" i="30"/>
  <c r="M714" i="30"/>
  <c r="N745" i="30"/>
  <c r="O711" i="30"/>
  <c r="O733" i="30"/>
  <c r="Q735" i="30"/>
  <c r="L738" i="30"/>
  <c r="P742" i="30"/>
  <c r="N748" i="30"/>
  <c r="M711" i="30"/>
  <c r="N712" i="30"/>
  <c r="L714" i="30"/>
  <c r="N716" i="30"/>
  <c r="N724" i="30"/>
  <c r="P726" i="30"/>
  <c r="P732" i="30"/>
  <c r="N734" i="30"/>
  <c r="O735" i="30"/>
  <c r="Q737" i="30"/>
  <c r="O739" i="30"/>
  <c r="N742" i="30"/>
  <c r="L744" i="30"/>
  <c r="Q745" i="30"/>
  <c r="O747" i="30"/>
  <c r="P748" i="30"/>
  <c r="M757" i="30"/>
  <c r="S758" i="30"/>
  <c r="P760" i="30"/>
  <c r="N762" i="30"/>
  <c r="O767" i="30"/>
  <c r="N770" i="30"/>
  <c r="O771" i="30"/>
  <c r="Q773" i="30"/>
  <c r="P778" i="30"/>
  <c r="N780" i="30"/>
  <c r="L782" i="30"/>
  <c r="Q783" i="30"/>
  <c r="S784" i="30"/>
  <c r="N788" i="30"/>
  <c r="O789" i="30"/>
  <c r="L790" i="30"/>
  <c r="P790" i="30"/>
  <c r="M791" i="30"/>
  <c r="Q791" i="30"/>
  <c r="N792" i="30"/>
  <c r="S792" i="30"/>
  <c r="O793" i="30"/>
  <c r="L794" i="30"/>
  <c r="P794" i="30"/>
  <c r="M795" i="30"/>
  <c r="N711" i="30"/>
  <c r="S711" i="30"/>
  <c r="O712" i="30"/>
  <c r="L713" i="30"/>
  <c r="P713" i="30"/>
  <c r="Q714" i="30"/>
  <c r="N715" i="30"/>
  <c r="S715" i="30"/>
  <c r="O716" i="30"/>
  <c r="L717" i="30"/>
  <c r="P717" i="30"/>
  <c r="O720" i="30"/>
  <c r="L721" i="30"/>
  <c r="P721" i="30"/>
  <c r="M722" i="30"/>
  <c r="Q722" i="30"/>
  <c r="N723" i="30"/>
  <c r="S723" i="30"/>
  <c r="O724" i="30"/>
  <c r="L725" i="30"/>
  <c r="P725" i="30"/>
  <c r="M726" i="30"/>
  <c r="Q726" i="30"/>
  <c r="N727" i="30"/>
  <c r="S727" i="30"/>
  <c r="M732" i="30"/>
  <c r="Q732" i="30"/>
  <c r="N733" i="30"/>
  <c r="S733" i="30"/>
  <c r="O734" i="30"/>
  <c r="L735" i="30"/>
  <c r="P735" i="30"/>
  <c r="M736" i="30"/>
  <c r="Q736" i="30"/>
  <c r="N737" i="30"/>
  <c r="S737" i="30"/>
  <c r="O738" i="30"/>
  <c r="L739" i="30"/>
  <c r="P739" i="30"/>
  <c r="O742" i="30"/>
  <c r="L743" i="30"/>
  <c r="P743" i="30"/>
  <c r="M744" i="30"/>
  <c r="Q744" i="30"/>
  <c r="S745" i="30"/>
  <c r="O746" i="30"/>
  <c r="L747" i="30"/>
  <c r="P747" i="30"/>
  <c r="M748" i="30"/>
  <c r="Q748" i="30"/>
  <c r="N749" i="30"/>
  <c r="S749" i="30"/>
  <c r="M756" i="30"/>
  <c r="Q756" i="30"/>
  <c r="S757" i="30"/>
  <c r="O758" i="30"/>
  <c r="L759" i="30"/>
  <c r="P759" i="30"/>
  <c r="M760" i="30"/>
  <c r="S712" i="30"/>
  <c r="M715" i="30"/>
  <c r="S716" i="30"/>
  <c r="S720" i="30"/>
  <c r="M723" i="30"/>
  <c r="Q727" i="30"/>
  <c r="M733" i="30"/>
  <c r="L736" i="30"/>
  <c r="N738" i="30"/>
  <c r="S742" i="30"/>
  <c r="P744" i="30"/>
  <c r="S746" i="30"/>
  <c r="M749" i="30"/>
  <c r="N758" i="30"/>
  <c r="Q761" i="30"/>
  <c r="O763" i="30"/>
  <c r="S766" i="30"/>
  <c r="Q769" i="30"/>
  <c r="P772" i="30"/>
  <c r="M779" i="30"/>
  <c r="O781" i="30"/>
  <c r="M783" i="30"/>
  <c r="Q795" i="30"/>
  <c r="L712" i="30"/>
  <c r="P712" i="30"/>
  <c r="M713" i="30"/>
  <c r="Q713" i="30"/>
  <c r="N714" i="30"/>
  <c r="L716" i="30"/>
  <c r="P716" i="30"/>
  <c r="M717" i="30"/>
  <c r="Q717" i="30"/>
  <c r="L720" i="30"/>
  <c r="P720" i="30"/>
  <c r="M721" i="30"/>
  <c r="Q721" i="30"/>
  <c r="N722" i="30"/>
  <c r="S722" i="30"/>
  <c r="O723" i="30"/>
  <c r="L724" i="30"/>
  <c r="P724" i="30"/>
  <c r="M725" i="30"/>
  <c r="Q725" i="30"/>
  <c r="N726" i="30"/>
  <c r="S726" i="30"/>
  <c r="O727" i="30"/>
  <c r="N732" i="30"/>
  <c r="S732" i="30"/>
  <c r="L734" i="30"/>
  <c r="P734" i="30"/>
  <c r="M735" i="30"/>
  <c r="N736" i="30"/>
  <c r="S736" i="30"/>
  <c r="O737" i="30"/>
  <c r="P738" i="30"/>
  <c r="M739" i="30"/>
  <c r="Q739" i="30"/>
  <c r="L742" i="30"/>
  <c r="M743" i="30"/>
  <c r="Q743" i="30"/>
  <c r="N744" i="30"/>
  <c r="S744" i="30"/>
  <c r="O745" i="30"/>
  <c r="L746" i="30"/>
  <c r="P746" i="30"/>
  <c r="M747" i="30"/>
  <c r="Q747" i="30"/>
  <c r="S748" i="30"/>
  <c r="O749" i="30"/>
  <c r="N756" i="30"/>
  <c r="S756" i="30"/>
  <c r="O757" i="30"/>
  <c r="L758" i="30"/>
  <c r="P758" i="30"/>
  <c r="M759" i="30"/>
  <c r="Q759" i="30"/>
  <c r="N760" i="30"/>
  <c r="S760" i="30"/>
  <c r="O761" i="30"/>
  <c r="L762" i="30"/>
  <c r="P762" i="30"/>
  <c r="M763" i="30"/>
  <c r="Q711" i="30"/>
  <c r="O713" i="30"/>
  <c r="P714" i="30"/>
  <c r="Q715" i="30"/>
  <c r="O717" i="30"/>
  <c r="L722" i="30"/>
  <c r="O725" i="30"/>
  <c r="L732" i="30"/>
  <c r="Q733" i="30"/>
  <c r="S734" i="30"/>
  <c r="P736" i="30"/>
  <c r="M737" i="30"/>
  <c r="S738" i="30"/>
  <c r="O743" i="30"/>
  <c r="M745" i="30"/>
  <c r="N746" i="30"/>
  <c r="L748" i="30"/>
  <c r="Q749" i="30"/>
  <c r="P756" i="30"/>
  <c r="Q757" i="30"/>
  <c r="L760" i="30"/>
  <c r="M761" i="30"/>
  <c r="S762" i="30"/>
  <c r="N766" i="30"/>
  <c r="L768" i="30"/>
  <c r="M769" i="30"/>
  <c r="S770" i="30"/>
  <c r="L772" i="30"/>
  <c r="M773" i="30"/>
  <c r="L778" i="30"/>
  <c r="S780" i="30"/>
  <c r="P782" i="30"/>
  <c r="N784" i="30"/>
  <c r="O785" i="30"/>
  <c r="L711" i="30"/>
  <c r="P711" i="30"/>
  <c r="M712" i="30"/>
  <c r="N713" i="30"/>
  <c r="S713" i="30"/>
  <c r="O714" i="30"/>
  <c r="L715" i="30"/>
  <c r="P715" i="30"/>
  <c r="M716" i="30"/>
  <c r="N717" i="30"/>
  <c r="S717" i="30"/>
  <c r="M720" i="30"/>
  <c r="Q720" i="30"/>
  <c r="N721" i="30"/>
  <c r="S721" i="30"/>
  <c r="O722" i="30"/>
  <c r="L723" i="30"/>
  <c r="P723" i="30"/>
  <c r="M724" i="30"/>
  <c r="Q724" i="30"/>
  <c r="N725" i="30"/>
  <c r="S725" i="30"/>
  <c r="O726" i="30"/>
  <c r="L727" i="30"/>
  <c r="P727" i="30"/>
  <c r="O732" i="30"/>
  <c r="L733" i="30"/>
  <c r="P733" i="30"/>
  <c r="M734" i="30"/>
  <c r="Q734" i="30"/>
  <c r="N735" i="30"/>
  <c r="S735" i="30"/>
  <c r="O736" i="30"/>
  <c r="L737" i="30"/>
  <c r="P737" i="30"/>
  <c r="M738" i="30"/>
  <c r="Q738" i="30"/>
  <c r="N739" i="30"/>
  <c r="S739" i="30"/>
  <c r="M742" i="30"/>
  <c r="Q742" i="30"/>
  <c r="N743" i="30"/>
  <c r="S743" i="30"/>
  <c r="Q760" i="30"/>
  <c r="N761" i="30"/>
  <c r="S761" i="30"/>
  <c r="O762" i="30"/>
  <c r="L763" i="30"/>
  <c r="P763" i="30"/>
  <c r="O766" i="30"/>
  <c r="L767" i="30"/>
  <c r="P767" i="30"/>
  <c r="M768" i="30"/>
  <c r="Q768" i="30"/>
  <c r="N769" i="30"/>
  <c r="S769" i="30"/>
  <c r="O770" i="30"/>
  <c r="L771" i="30"/>
  <c r="P771" i="30"/>
  <c r="M772" i="30"/>
  <c r="Q772" i="30"/>
  <c r="N773" i="30"/>
  <c r="S773" i="30"/>
  <c r="M778" i="30"/>
  <c r="Q778" i="30"/>
  <c r="N779" i="30"/>
  <c r="S779" i="30"/>
  <c r="O780" i="30"/>
  <c r="L781" i="30"/>
  <c r="P781" i="30"/>
  <c r="M782" i="30"/>
  <c r="Q782" i="30"/>
  <c r="N783" i="30"/>
  <c r="S783" i="30"/>
  <c r="O784" i="30"/>
  <c r="L785" i="30"/>
  <c r="P785" i="30"/>
  <c r="O788" i="30"/>
  <c r="L789" i="30"/>
  <c r="P789" i="30"/>
  <c r="M790" i="30"/>
  <c r="Q790" i="30"/>
  <c r="N791" i="30"/>
  <c r="S791" i="30"/>
  <c r="O792" i="30"/>
  <c r="L793" i="30"/>
  <c r="P793" i="30"/>
  <c r="M794" i="30"/>
  <c r="Q794" i="30"/>
  <c r="N795" i="30"/>
  <c r="S795" i="30"/>
  <c r="Q763" i="30"/>
  <c r="L766" i="30"/>
  <c r="P766" i="30"/>
  <c r="M767" i="30"/>
  <c r="Q767" i="30"/>
  <c r="N768" i="30"/>
  <c r="S768" i="30"/>
  <c r="O769" i="30"/>
  <c r="L770" i="30"/>
  <c r="P770" i="30"/>
  <c r="M771" i="30"/>
  <c r="Q771" i="30"/>
  <c r="N772" i="30"/>
  <c r="S772" i="30"/>
  <c r="O773" i="30"/>
  <c r="N778" i="30"/>
  <c r="S778" i="30"/>
  <c r="O779" i="30"/>
  <c r="L780" i="30"/>
  <c r="P780" i="30"/>
  <c r="M781" i="30"/>
  <c r="Q781" i="30"/>
  <c r="N782" i="30"/>
  <c r="S782" i="30"/>
  <c r="O783" i="30"/>
  <c r="L784" i="30"/>
  <c r="P784" i="30"/>
  <c r="M785" i="30"/>
  <c r="Q785" i="30"/>
  <c r="L788" i="30"/>
  <c r="P788" i="30"/>
  <c r="M789" i="30"/>
  <c r="Q789" i="30"/>
  <c r="N790" i="30"/>
  <c r="S790" i="30"/>
  <c r="O791" i="30"/>
  <c r="L792" i="30"/>
  <c r="P792" i="30"/>
  <c r="M793" i="30"/>
  <c r="Q793" i="30"/>
  <c r="N794" i="30"/>
  <c r="S794" i="30"/>
  <c r="O795" i="30"/>
  <c r="O744" i="30"/>
  <c r="L745" i="30"/>
  <c r="P745" i="30"/>
  <c r="M746" i="30"/>
  <c r="Q746" i="30"/>
  <c r="N747" i="30"/>
  <c r="S747" i="30"/>
  <c r="O748" i="30"/>
  <c r="L749" i="30"/>
  <c r="P749" i="30"/>
  <c r="O756" i="30"/>
  <c r="L757" i="30"/>
  <c r="P757" i="30"/>
  <c r="M758" i="30"/>
  <c r="Q758" i="30"/>
  <c r="N759" i="30"/>
  <c r="S759" i="30"/>
  <c r="O760" i="30"/>
  <c r="L761" i="30"/>
  <c r="P761" i="30"/>
  <c r="M762" i="30"/>
  <c r="Q762" i="30"/>
  <c r="N763" i="30"/>
  <c r="S763" i="30"/>
  <c r="M766" i="30"/>
  <c r="Q766" i="30"/>
  <c r="N767" i="30"/>
  <c r="S767" i="30"/>
  <c r="O768" i="30"/>
  <c r="L769" i="30"/>
  <c r="P769" i="30"/>
  <c r="M770" i="30"/>
  <c r="Q770" i="30"/>
  <c r="N771" i="30"/>
  <c r="S771" i="30"/>
  <c r="O772" i="30"/>
  <c r="L773" i="30"/>
  <c r="P773" i="30"/>
  <c r="O778" i="30"/>
  <c r="L779" i="30"/>
  <c r="P779" i="30"/>
  <c r="M780" i="30"/>
  <c r="Q780" i="30"/>
  <c r="N781" i="30"/>
  <c r="S781" i="30"/>
  <c r="O782" i="30"/>
  <c r="L783" i="30"/>
  <c r="P783" i="30"/>
  <c r="M784" i="30"/>
  <c r="Q784" i="30"/>
  <c r="N785" i="30"/>
  <c r="S785" i="30"/>
  <c r="M788" i="30"/>
  <c r="Q788" i="30"/>
  <c r="N789" i="30"/>
  <c r="S789" i="30"/>
  <c r="O790" i="30"/>
  <c r="L791" i="30"/>
  <c r="P791" i="30"/>
  <c r="M792" i="30"/>
  <c r="Q792" i="30"/>
  <c r="N793" i="30"/>
  <c r="S793" i="30"/>
  <c r="O794" i="30"/>
  <c r="L795" i="30"/>
  <c r="P795" i="30"/>
  <c r="N801" i="30" l="1"/>
  <c r="J746" i="30"/>
  <c r="J742" i="30"/>
  <c r="J745" i="30"/>
  <c r="J724" i="30"/>
  <c r="J761" i="30"/>
  <c r="S801" i="30"/>
  <c r="J783" i="30"/>
  <c r="Q801" i="30"/>
  <c r="J769" i="30"/>
  <c r="J791" i="30"/>
  <c r="P801" i="30"/>
  <c r="J773" i="30"/>
  <c r="J795" i="30"/>
  <c r="J779" i="30"/>
  <c r="O801" i="30"/>
  <c r="J757" i="30"/>
  <c r="J771" i="30"/>
  <c r="J768" i="30"/>
  <c r="J763" i="30"/>
  <c r="J780" i="30"/>
  <c r="J785" i="30"/>
  <c r="J794" i="30"/>
  <c r="J784" i="30"/>
  <c r="J789" i="30"/>
  <c r="J788" i="30"/>
  <c r="J793" i="30"/>
  <c r="J782" i="30"/>
  <c r="J792" i="30"/>
  <c r="J781" i="30"/>
  <c r="J778" i="30"/>
  <c r="J790" i="30"/>
  <c r="J767" i="30"/>
  <c r="J766" i="30"/>
  <c r="J758" i="30"/>
  <c r="J759" i="30"/>
  <c r="J770" i="30"/>
  <c r="J772" i="30"/>
  <c r="J760" i="30"/>
  <c r="J762" i="30"/>
  <c r="M801" i="30"/>
  <c r="L801" i="30"/>
  <c r="J756" i="30"/>
  <c r="J720" i="30"/>
  <c r="J749" i="30"/>
  <c r="J736" i="30"/>
  <c r="J748" i="30"/>
  <c r="J714" i="30"/>
  <c r="J723" i="30"/>
  <c r="J743" i="30"/>
  <c r="J744" i="30"/>
  <c r="J747" i="30"/>
  <c r="J732" i="30"/>
  <c r="J722" i="30"/>
  <c r="J726" i="30"/>
  <c r="J721" i="30"/>
  <c r="J727" i="30"/>
  <c r="J725" i="30"/>
  <c r="J712" i="30"/>
  <c r="J733" i="30"/>
  <c r="J734" i="30"/>
  <c r="J735" i="30"/>
  <c r="J737" i="30"/>
  <c r="J739" i="30"/>
  <c r="J738" i="30"/>
  <c r="J715" i="30"/>
  <c r="J717" i="30"/>
  <c r="J711" i="30"/>
  <c r="J716" i="30"/>
  <c r="J713" i="30"/>
  <c r="S464" i="30"/>
  <c r="S710" i="30" s="1"/>
  <c r="S800" i="30" s="1"/>
  <c r="Q464" i="30"/>
  <c r="Q710" i="30" s="1"/>
  <c r="Q800" i="30" s="1"/>
  <c r="P464" i="30"/>
  <c r="P710" i="30" s="1"/>
  <c r="P800" i="30" s="1"/>
  <c r="O464" i="30"/>
  <c r="O710" i="30" s="1"/>
  <c r="O800" i="30" s="1"/>
  <c r="N464" i="30"/>
  <c r="N710" i="30" s="1"/>
  <c r="N800" i="30" s="1"/>
  <c r="M464" i="30"/>
  <c r="M710" i="30" s="1"/>
  <c r="M800" i="30" s="1"/>
  <c r="L464" i="30"/>
  <c r="L710" i="30" s="1"/>
  <c r="S457" i="30"/>
  <c r="Q457" i="30"/>
  <c r="P457" i="30"/>
  <c r="O457" i="30"/>
  <c r="N457" i="30"/>
  <c r="M457" i="30"/>
  <c r="L457" i="30"/>
  <c r="S456" i="30"/>
  <c r="Q456" i="30"/>
  <c r="P456" i="30"/>
  <c r="O456" i="30"/>
  <c r="N456" i="30"/>
  <c r="M456" i="30"/>
  <c r="L456" i="30"/>
  <c r="S455" i="30"/>
  <c r="Q455" i="30"/>
  <c r="P455" i="30"/>
  <c r="O455" i="30"/>
  <c r="N455" i="30"/>
  <c r="M455" i="30"/>
  <c r="L455" i="30"/>
  <c r="S454" i="30"/>
  <c r="Q454" i="30"/>
  <c r="P454" i="30"/>
  <c r="O454" i="30"/>
  <c r="N454" i="30"/>
  <c r="M454" i="30"/>
  <c r="L454" i="30"/>
  <c r="S453" i="30"/>
  <c r="Q453" i="30"/>
  <c r="P453" i="30"/>
  <c r="O453" i="30"/>
  <c r="N453" i="30"/>
  <c r="M453" i="30"/>
  <c r="L453" i="30"/>
  <c r="S452" i="30"/>
  <c r="Q452" i="30"/>
  <c r="P452" i="30"/>
  <c r="O452" i="30"/>
  <c r="N452" i="30"/>
  <c r="M452" i="30"/>
  <c r="L452" i="30"/>
  <c r="S451" i="30"/>
  <c r="Q451" i="30"/>
  <c r="P451" i="30"/>
  <c r="O451" i="30"/>
  <c r="N451" i="30"/>
  <c r="M451" i="30"/>
  <c r="L451" i="30"/>
  <c r="S450" i="30"/>
  <c r="Q450" i="30"/>
  <c r="P450" i="30"/>
  <c r="O450" i="30"/>
  <c r="N450" i="30"/>
  <c r="M450" i="30"/>
  <c r="L450" i="30"/>
  <c r="S447" i="30"/>
  <c r="Q447" i="30"/>
  <c r="P447" i="30"/>
  <c r="O447" i="30"/>
  <c r="N447" i="30"/>
  <c r="M447" i="30"/>
  <c r="L447" i="30"/>
  <c r="S446" i="30"/>
  <c r="Q446" i="30"/>
  <c r="P446" i="30"/>
  <c r="O446" i="30"/>
  <c r="N446" i="30"/>
  <c r="M446" i="30"/>
  <c r="L446" i="30"/>
  <c r="S445" i="30"/>
  <c r="Q445" i="30"/>
  <c r="P445" i="30"/>
  <c r="O445" i="30"/>
  <c r="N445" i="30"/>
  <c r="M445" i="30"/>
  <c r="L445" i="30"/>
  <c r="S444" i="30"/>
  <c r="Q444" i="30"/>
  <c r="P444" i="30"/>
  <c r="O444" i="30"/>
  <c r="N444" i="30"/>
  <c r="M444" i="30"/>
  <c r="L444" i="30"/>
  <c r="S443" i="30"/>
  <c r="Q443" i="30"/>
  <c r="P443" i="30"/>
  <c r="O443" i="30"/>
  <c r="N443" i="30"/>
  <c r="M443" i="30"/>
  <c r="L443" i="30"/>
  <c r="S442" i="30"/>
  <c r="Q442" i="30"/>
  <c r="P442" i="30"/>
  <c r="O442" i="30"/>
  <c r="N442" i="30"/>
  <c r="M442" i="30"/>
  <c r="L442" i="30"/>
  <c r="S441" i="30"/>
  <c r="Q441" i="30"/>
  <c r="P441" i="30"/>
  <c r="O441" i="30"/>
  <c r="N441" i="30"/>
  <c r="M441" i="30"/>
  <c r="L441" i="30"/>
  <c r="S440" i="30"/>
  <c r="Q440" i="30"/>
  <c r="P440" i="30"/>
  <c r="O440" i="30"/>
  <c r="N440" i="30"/>
  <c r="M440" i="30"/>
  <c r="L440" i="30"/>
  <c r="S435" i="30"/>
  <c r="Q435" i="30"/>
  <c r="P435" i="30"/>
  <c r="O435" i="30"/>
  <c r="N435" i="30"/>
  <c r="M435" i="30"/>
  <c r="L435" i="30"/>
  <c r="S434" i="30"/>
  <c r="Q434" i="30"/>
  <c r="P434" i="30"/>
  <c r="O434" i="30"/>
  <c r="N434" i="30"/>
  <c r="M434" i="30"/>
  <c r="L434" i="30"/>
  <c r="S433" i="30"/>
  <c r="Q433" i="30"/>
  <c r="P433" i="30"/>
  <c r="O433" i="30"/>
  <c r="N433" i="30"/>
  <c r="M433" i="30"/>
  <c r="L433" i="30"/>
  <c r="S432" i="30"/>
  <c r="Q432" i="30"/>
  <c r="P432" i="30"/>
  <c r="O432" i="30"/>
  <c r="N432" i="30"/>
  <c r="M432" i="30"/>
  <c r="L432" i="30"/>
  <c r="S431" i="30"/>
  <c r="Q431" i="30"/>
  <c r="P431" i="30"/>
  <c r="O431" i="30"/>
  <c r="N431" i="30"/>
  <c r="M431" i="30"/>
  <c r="L431" i="30"/>
  <c r="S430" i="30"/>
  <c r="Q430" i="30"/>
  <c r="P430" i="30"/>
  <c r="O430" i="30"/>
  <c r="N430" i="30"/>
  <c r="M430" i="30"/>
  <c r="L430" i="30"/>
  <c r="S429" i="30"/>
  <c r="Q429" i="30"/>
  <c r="P429" i="30"/>
  <c r="O429" i="30"/>
  <c r="N429" i="30"/>
  <c r="M429" i="30"/>
  <c r="L429" i="30"/>
  <c r="S428" i="30"/>
  <c r="Q428" i="30"/>
  <c r="P428" i="30"/>
  <c r="O428" i="30"/>
  <c r="N428" i="30"/>
  <c r="M428" i="30"/>
  <c r="L428" i="30"/>
  <c r="S425" i="30"/>
  <c r="Q425" i="30"/>
  <c r="P425" i="30"/>
  <c r="O425" i="30"/>
  <c r="N425" i="30"/>
  <c r="M425" i="30"/>
  <c r="L425" i="30"/>
  <c r="S424" i="30"/>
  <c r="Q424" i="30"/>
  <c r="P424" i="30"/>
  <c r="O424" i="30"/>
  <c r="N424" i="30"/>
  <c r="M424" i="30"/>
  <c r="L424" i="30"/>
  <c r="S423" i="30"/>
  <c r="Q423" i="30"/>
  <c r="P423" i="30"/>
  <c r="O423" i="30"/>
  <c r="N423" i="30"/>
  <c r="M423" i="30"/>
  <c r="L423" i="30"/>
  <c r="S422" i="30"/>
  <c r="Q422" i="30"/>
  <c r="P422" i="30"/>
  <c r="O422" i="30"/>
  <c r="N422" i="30"/>
  <c r="M422" i="30"/>
  <c r="L422" i="30"/>
  <c r="S421" i="30"/>
  <c r="Q421" i="30"/>
  <c r="P421" i="30"/>
  <c r="O421" i="30"/>
  <c r="N421" i="30"/>
  <c r="M421" i="30"/>
  <c r="L421" i="30"/>
  <c r="S420" i="30"/>
  <c r="Q420" i="30"/>
  <c r="P420" i="30"/>
  <c r="O420" i="30"/>
  <c r="N420" i="30"/>
  <c r="M420" i="30"/>
  <c r="L420" i="30"/>
  <c r="S419" i="30"/>
  <c r="Q419" i="30"/>
  <c r="P419" i="30"/>
  <c r="O419" i="30"/>
  <c r="N419" i="30"/>
  <c r="M419" i="30"/>
  <c r="L419" i="30"/>
  <c r="S418" i="30"/>
  <c r="Q418" i="30"/>
  <c r="P418" i="30"/>
  <c r="O418" i="30"/>
  <c r="N418" i="30"/>
  <c r="M418" i="30"/>
  <c r="L418" i="30"/>
  <c r="S413" i="30"/>
  <c r="Q413" i="30"/>
  <c r="P413" i="30"/>
  <c r="O413" i="30"/>
  <c r="N413" i="30"/>
  <c r="M413" i="30"/>
  <c r="L413" i="30"/>
  <c r="S412" i="30"/>
  <c r="Q412" i="30"/>
  <c r="P412" i="30"/>
  <c r="O412" i="30"/>
  <c r="N412" i="30"/>
  <c r="M412" i="30"/>
  <c r="L412" i="30"/>
  <c r="S411" i="30"/>
  <c r="Q411" i="30"/>
  <c r="P411" i="30"/>
  <c r="O411" i="30"/>
  <c r="N411" i="30"/>
  <c r="M411" i="30"/>
  <c r="L411" i="30"/>
  <c r="S410" i="30"/>
  <c r="Q410" i="30"/>
  <c r="P410" i="30"/>
  <c r="O410" i="30"/>
  <c r="N410" i="30"/>
  <c r="M410" i="30"/>
  <c r="L410" i="30"/>
  <c r="S407" i="30"/>
  <c r="Q407" i="30"/>
  <c r="P407" i="30"/>
  <c r="O407" i="30"/>
  <c r="N407" i="30"/>
  <c r="M407" i="30"/>
  <c r="L407" i="30"/>
  <c r="S406" i="30"/>
  <c r="Q406" i="30"/>
  <c r="P406" i="30"/>
  <c r="O406" i="30"/>
  <c r="N406" i="30"/>
  <c r="M406" i="30"/>
  <c r="L406" i="30"/>
  <c r="S405" i="30"/>
  <c r="Q405" i="30"/>
  <c r="P405" i="30"/>
  <c r="O405" i="30"/>
  <c r="N405" i="30"/>
  <c r="M405" i="30"/>
  <c r="L405" i="30"/>
  <c r="S404" i="30"/>
  <c r="Q404" i="30"/>
  <c r="P404" i="30"/>
  <c r="O404" i="30"/>
  <c r="N404" i="30"/>
  <c r="M404" i="30"/>
  <c r="L404" i="30"/>
  <c r="S399" i="30"/>
  <c r="Q399" i="30"/>
  <c r="P399" i="30"/>
  <c r="O399" i="30"/>
  <c r="N399" i="30"/>
  <c r="M399" i="30"/>
  <c r="L399" i="30"/>
  <c r="S398" i="30"/>
  <c r="Q398" i="30"/>
  <c r="P398" i="30"/>
  <c r="O398" i="30"/>
  <c r="N398" i="30"/>
  <c r="M398" i="30"/>
  <c r="L398" i="30"/>
  <c r="S397" i="30"/>
  <c r="Q397" i="30"/>
  <c r="P397" i="30"/>
  <c r="O397" i="30"/>
  <c r="N397" i="30"/>
  <c r="M397" i="30"/>
  <c r="L397" i="30"/>
  <c r="S396" i="30"/>
  <c r="Q396" i="30"/>
  <c r="P396" i="30"/>
  <c r="O396" i="30"/>
  <c r="N396" i="30"/>
  <c r="M396" i="30"/>
  <c r="L396" i="30"/>
  <c r="S393" i="30"/>
  <c r="Q393" i="30"/>
  <c r="P393" i="30"/>
  <c r="O393" i="30"/>
  <c r="N393" i="30"/>
  <c r="M393" i="30"/>
  <c r="L393" i="30"/>
  <c r="S392" i="30"/>
  <c r="Q392" i="30"/>
  <c r="P392" i="30"/>
  <c r="O392" i="30"/>
  <c r="N392" i="30"/>
  <c r="M392" i="30"/>
  <c r="L392" i="30"/>
  <c r="S391" i="30"/>
  <c r="Q391" i="30"/>
  <c r="P391" i="30"/>
  <c r="O391" i="30"/>
  <c r="N391" i="30"/>
  <c r="M391" i="30"/>
  <c r="L391" i="30"/>
  <c r="S390" i="30"/>
  <c r="Q390" i="30"/>
  <c r="P390" i="30"/>
  <c r="O390" i="30"/>
  <c r="N390" i="30"/>
  <c r="M390" i="30"/>
  <c r="L390" i="30"/>
  <c r="S383" i="30"/>
  <c r="Q383" i="30"/>
  <c r="P383" i="30"/>
  <c r="O383" i="30"/>
  <c r="N383" i="30"/>
  <c r="M383" i="30"/>
  <c r="L383" i="30"/>
  <c r="S382" i="30"/>
  <c r="Q382" i="30"/>
  <c r="P382" i="30"/>
  <c r="O382" i="30"/>
  <c r="N382" i="30"/>
  <c r="M382" i="30"/>
  <c r="L382" i="30"/>
  <c r="S381" i="30"/>
  <c r="Q381" i="30"/>
  <c r="P381" i="30"/>
  <c r="O381" i="30"/>
  <c r="N381" i="30"/>
  <c r="M381" i="30"/>
  <c r="L381" i="30"/>
  <c r="S380" i="30"/>
  <c r="Q380" i="30"/>
  <c r="P380" i="30"/>
  <c r="O380" i="30"/>
  <c r="N380" i="30"/>
  <c r="M380" i="30"/>
  <c r="L380" i="30"/>
  <c r="S379" i="30"/>
  <c r="Q379" i="30"/>
  <c r="P379" i="30"/>
  <c r="O379" i="30"/>
  <c r="N379" i="30"/>
  <c r="M379" i="30"/>
  <c r="L379" i="30"/>
  <c r="S378" i="30"/>
  <c r="Q378" i="30"/>
  <c r="P378" i="30"/>
  <c r="O378" i="30"/>
  <c r="N378" i="30"/>
  <c r="M378" i="30"/>
  <c r="L378" i="30"/>
  <c r="S377" i="30"/>
  <c r="Q377" i="30"/>
  <c r="P377" i="30"/>
  <c r="O377" i="30"/>
  <c r="N377" i="30"/>
  <c r="M377" i="30"/>
  <c r="L377" i="30"/>
  <c r="S376" i="30"/>
  <c r="Q376" i="30"/>
  <c r="P376" i="30"/>
  <c r="O376" i="30"/>
  <c r="N376" i="30"/>
  <c r="M376" i="30"/>
  <c r="L376" i="30"/>
  <c r="S373" i="30"/>
  <c r="Q373" i="30"/>
  <c r="P373" i="30"/>
  <c r="O373" i="30"/>
  <c r="N373" i="30"/>
  <c r="M373" i="30"/>
  <c r="L373" i="30"/>
  <c r="S372" i="30"/>
  <c r="Q372" i="30"/>
  <c r="P372" i="30"/>
  <c r="O372" i="30"/>
  <c r="N372" i="30"/>
  <c r="M372" i="30"/>
  <c r="L372" i="30"/>
  <c r="S371" i="30"/>
  <c r="Q371" i="30"/>
  <c r="P371" i="30"/>
  <c r="O371" i="30"/>
  <c r="N371" i="30"/>
  <c r="M371" i="30"/>
  <c r="L371" i="30"/>
  <c r="S370" i="30"/>
  <c r="Q370" i="30"/>
  <c r="P370" i="30"/>
  <c r="O370" i="30"/>
  <c r="N370" i="30"/>
  <c r="M370" i="30"/>
  <c r="L370" i="30"/>
  <c r="S369" i="30"/>
  <c r="Q369" i="30"/>
  <c r="P369" i="30"/>
  <c r="O369" i="30"/>
  <c r="N369" i="30"/>
  <c r="M369" i="30"/>
  <c r="L369" i="30"/>
  <c r="S368" i="30"/>
  <c r="Q368" i="30"/>
  <c r="P368" i="30"/>
  <c r="O368" i="30"/>
  <c r="N368" i="30"/>
  <c r="M368" i="30"/>
  <c r="L368" i="30"/>
  <c r="S367" i="30"/>
  <c r="Q367" i="30"/>
  <c r="P367" i="30"/>
  <c r="O367" i="30"/>
  <c r="N367" i="30"/>
  <c r="M367" i="30"/>
  <c r="L367" i="30"/>
  <c r="S366" i="30"/>
  <c r="Q366" i="30"/>
  <c r="P366" i="30"/>
  <c r="O366" i="30"/>
  <c r="N366" i="30"/>
  <c r="M366" i="30"/>
  <c r="L366" i="30"/>
  <c r="S361" i="30"/>
  <c r="Q361" i="30"/>
  <c r="P361" i="30"/>
  <c r="O361" i="30"/>
  <c r="N361" i="30"/>
  <c r="M361" i="30"/>
  <c r="L361" i="30"/>
  <c r="S360" i="30"/>
  <c r="Q360" i="30"/>
  <c r="P360" i="30"/>
  <c r="O360" i="30"/>
  <c r="N360" i="30"/>
  <c r="M360" i="30"/>
  <c r="L360" i="30"/>
  <c r="S359" i="30"/>
  <c r="Q359" i="30"/>
  <c r="P359" i="30"/>
  <c r="O359" i="30"/>
  <c r="N359" i="30"/>
  <c r="M359" i="30"/>
  <c r="L359" i="30"/>
  <c r="S358" i="30"/>
  <c r="Q358" i="30"/>
  <c r="P358" i="30"/>
  <c r="O358" i="30"/>
  <c r="N358" i="30"/>
  <c r="M358" i="30"/>
  <c r="L358" i="30"/>
  <c r="S357" i="30"/>
  <c r="Q357" i="30"/>
  <c r="P357" i="30"/>
  <c r="O357" i="30"/>
  <c r="N357" i="30"/>
  <c r="M357" i="30"/>
  <c r="L357" i="30"/>
  <c r="S356" i="30"/>
  <c r="Q356" i="30"/>
  <c r="P356" i="30"/>
  <c r="O356" i="30"/>
  <c r="N356" i="30"/>
  <c r="M356" i="30"/>
  <c r="L356" i="30"/>
  <c r="S355" i="30"/>
  <c r="Q355" i="30"/>
  <c r="P355" i="30"/>
  <c r="O355" i="30"/>
  <c r="N355" i="30"/>
  <c r="M355" i="30"/>
  <c r="L355" i="30"/>
  <c r="S354" i="30"/>
  <c r="Q354" i="30"/>
  <c r="P354" i="30"/>
  <c r="O354" i="30"/>
  <c r="N354" i="30"/>
  <c r="M354" i="30"/>
  <c r="L354" i="30"/>
  <c r="S351" i="30"/>
  <c r="Q351" i="30"/>
  <c r="P351" i="30"/>
  <c r="O351" i="30"/>
  <c r="N351" i="30"/>
  <c r="M351" i="30"/>
  <c r="L351" i="30"/>
  <c r="S350" i="30"/>
  <c r="Q350" i="30"/>
  <c r="P350" i="30"/>
  <c r="O350" i="30"/>
  <c r="N350" i="30"/>
  <c r="M350" i="30"/>
  <c r="L350" i="30"/>
  <c r="S349" i="30"/>
  <c r="Q349" i="30"/>
  <c r="P349" i="30"/>
  <c r="O349" i="30"/>
  <c r="N349" i="30"/>
  <c r="M349" i="30"/>
  <c r="L349" i="30"/>
  <c r="S348" i="30"/>
  <c r="Q348" i="30"/>
  <c r="P348" i="30"/>
  <c r="O348" i="30"/>
  <c r="N348" i="30"/>
  <c r="M348" i="30"/>
  <c r="L348" i="30"/>
  <c r="S347" i="30"/>
  <c r="Q347" i="30"/>
  <c r="P347" i="30"/>
  <c r="O347" i="30"/>
  <c r="N347" i="30"/>
  <c r="M347" i="30"/>
  <c r="L347" i="30"/>
  <c r="S346" i="30"/>
  <c r="Q346" i="30"/>
  <c r="P346" i="30"/>
  <c r="O346" i="30"/>
  <c r="N346" i="30"/>
  <c r="M346" i="30"/>
  <c r="L346" i="30"/>
  <c r="S345" i="30"/>
  <c r="Q345" i="30"/>
  <c r="P345" i="30"/>
  <c r="O345" i="30"/>
  <c r="N345" i="30"/>
  <c r="M345" i="30"/>
  <c r="L345" i="30"/>
  <c r="S344" i="30"/>
  <c r="Q344" i="30"/>
  <c r="P344" i="30"/>
  <c r="O344" i="30"/>
  <c r="N344" i="30"/>
  <c r="M344" i="30"/>
  <c r="L344" i="30"/>
  <c r="S339" i="30"/>
  <c r="Q339" i="30"/>
  <c r="P339" i="30"/>
  <c r="O339" i="30"/>
  <c r="N339" i="30"/>
  <c r="M339" i="30"/>
  <c r="L339" i="30"/>
  <c r="S338" i="30"/>
  <c r="Q338" i="30"/>
  <c r="P338" i="30"/>
  <c r="O338" i="30"/>
  <c r="N338" i="30"/>
  <c r="M338" i="30"/>
  <c r="L338" i="30"/>
  <c r="S337" i="30"/>
  <c r="Q337" i="30"/>
  <c r="P337" i="30"/>
  <c r="O337" i="30"/>
  <c r="N337" i="30"/>
  <c r="M337" i="30"/>
  <c r="L337" i="30"/>
  <c r="S336" i="30"/>
  <c r="Q336" i="30"/>
  <c r="P336" i="30"/>
  <c r="O336" i="30"/>
  <c r="N336" i="30"/>
  <c r="M336" i="30"/>
  <c r="L336" i="30"/>
  <c r="S333" i="30"/>
  <c r="Q333" i="30"/>
  <c r="P333" i="30"/>
  <c r="O333" i="30"/>
  <c r="N333" i="30"/>
  <c r="M333" i="30"/>
  <c r="L333" i="30"/>
  <c r="S332" i="30"/>
  <c r="Q332" i="30"/>
  <c r="P332" i="30"/>
  <c r="O332" i="30"/>
  <c r="N332" i="30"/>
  <c r="M332" i="30"/>
  <c r="L332" i="30"/>
  <c r="S331" i="30"/>
  <c r="Q331" i="30"/>
  <c r="P331" i="30"/>
  <c r="O331" i="30"/>
  <c r="N331" i="30"/>
  <c r="M331" i="30"/>
  <c r="L331" i="30"/>
  <c r="S330" i="30"/>
  <c r="Q330" i="30"/>
  <c r="P330" i="30"/>
  <c r="O330" i="30"/>
  <c r="N330" i="30"/>
  <c r="M330" i="30"/>
  <c r="L330" i="30"/>
  <c r="S325" i="30"/>
  <c r="Q325" i="30"/>
  <c r="P325" i="30"/>
  <c r="O325" i="30"/>
  <c r="N325" i="30"/>
  <c r="M325" i="30"/>
  <c r="L325" i="30"/>
  <c r="S324" i="30"/>
  <c r="Q324" i="30"/>
  <c r="P324" i="30"/>
  <c r="O324" i="30"/>
  <c r="N324" i="30"/>
  <c r="M324" i="30"/>
  <c r="L324" i="30"/>
  <c r="S323" i="30"/>
  <c r="Q323" i="30"/>
  <c r="P323" i="30"/>
  <c r="O323" i="30"/>
  <c r="N323" i="30"/>
  <c r="M323" i="30"/>
  <c r="L323" i="30"/>
  <c r="S322" i="30"/>
  <c r="Q322" i="30"/>
  <c r="P322" i="30"/>
  <c r="O322" i="30"/>
  <c r="N322" i="30"/>
  <c r="M322" i="30"/>
  <c r="L322" i="30"/>
  <c r="S319" i="30"/>
  <c r="Q319" i="30"/>
  <c r="P319" i="30"/>
  <c r="O319" i="30"/>
  <c r="N319" i="30"/>
  <c r="M319" i="30"/>
  <c r="L319" i="30"/>
  <c r="S318" i="30"/>
  <c r="Q318" i="30"/>
  <c r="P318" i="30"/>
  <c r="O318" i="30"/>
  <c r="N318" i="30"/>
  <c r="M318" i="30"/>
  <c r="L318" i="30"/>
  <c r="S317" i="30"/>
  <c r="Q317" i="30"/>
  <c r="P317" i="30"/>
  <c r="O317" i="30"/>
  <c r="N317" i="30"/>
  <c r="M317" i="30"/>
  <c r="L317" i="30"/>
  <c r="S316" i="30"/>
  <c r="Q316" i="30"/>
  <c r="P316" i="30"/>
  <c r="O316" i="30"/>
  <c r="N316" i="30"/>
  <c r="M316" i="30"/>
  <c r="L316" i="30"/>
  <c r="S309" i="30"/>
  <c r="Q309" i="30"/>
  <c r="P309" i="30"/>
  <c r="O309" i="30"/>
  <c r="N309" i="30"/>
  <c r="M309" i="30"/>
  <c r="L309" i="30"/>
  <c r="S308" i="30"/>
  <c r="Q308" i="30"/>
  <c r="P308" i="30"/>
  <c r="O308" i="30"/>
  <c r="N308" i="30"/>
  <c r="M308" i="30"/>
  <c r="L308" i="30"/>
  <c r="S307" i="30"/>
  <c r="Q307" i="30"/>
  <c r="P307" i="30"/>
  <c r="O307" i="30"/>
  <c r="N307" i="30"/>
  <c r="M307" i="30"/>
  <c r="L307" i="30"/>
  <c r="S306" i="30"/>
  <c r="Q306" i="30"/>
  <c r="P306" i="30"/>
  <c r="O306" i="30"/>
  <c r="N306" i="30"/>
  <c r="M306" i="30"/>
  <c r="L306" i="30"/>
  <c r="S305" i="30"/>
  <c r="Q305" i="30"/>
  <c r="P305" i="30"/>
  <c r="O305" i="30"/>
  <c r="N305" i="30"/>
  <c r="M305" i="30"/>
  <c r="L305" i="30"/>
  <c r="S304" i="30"/>
  <c r="Q304" i="30"/>
  <c r="P304" i="30"/>
  <c r="O304" i="30"/>
  <c r="N304" i="30"/>
  <c r="M304" i="30"/>
  <c r="L304" i="30"/>
  <c r="S303" i="30"/>
  <c r="Q303" i="30"/>
  <c r="P303" i="30"/>
  <c r="O303" i="30"/>
  <c r="N303" i="30"/>
  <c r="M303" i="30"/>
  <c r="L303" i="30"/>
  <c r="S302" i="30"/>
  <c r="Q302" i="30"/>
  <c r="P302" i="30"/>
  <c r="O302" i="30"/>
  <c r="N302" i="30"/>
  <c r="M302" i="30"/>
  <c r="L302" i="30"/>
  <c r="S299" i="30"/>
  <c r="Q299" i="30"/>
  <c r="P299" i="30"/>
  <c r="O299" i="30"/>
  <c r="N299" i="30"/>
  <c r="M299" i="30"/>
  <c r="L299" i="30"/>
  <c r="S298" i="30"/>
  <c r="Q298" i="30"/>
  <c r="P298" i="30"/>
  <c r="O298" i="30"/>
  <c r="N298" i="30"/>
  <c r="M298" i="30"/>
  <c r="L298" i="30"/>
  <c r="S297" i="30"/>
  <c r="Q297" i="30"/>
  <c r="P297" i="30"/>
  <c r="O297" i="30"/>
  <c r="N297" i="30"/>
  <c r="M297" i="30"/>
  <c r="L297" i="30"/>
  <c r="S296" i="30"/>
  <c r="Q296" i="30"/>
  <c r="P296" i="30"/>
  <c r="O296" i="30"/>
  <c r="N296" i="30"/>
  <c r="M296" i="30"/>
  <c r="L296" i="30"/>
  <c r="S295" i="30"/>
  <c r="Q295" i="30"/>
  <c r="P295" i="30"/>
  <c r="O295" i="30"/>
  <c r="N295" i="30"/>
  <c r="M295" i="30"/>
  <c r="L295" i="30"/>
  <c r="S294" i="30"/>
  <c r="Q294" i="30"/>
  <c r="P294" i="30"/>
  <c r="O294" i="30"/>
  <c r="N294" i="30"/>
  <c r="M294" i="30"/>
  <c r="L294" i="30"/>
  <c r="S293" i="30"/>
  <c r="Q293" i="30"/>
  <c r="P293" i="30"/>
  <c r="O293" i="30"/>
  <c r="N293" i="30"/>
  <c r="M293" i="30"/>
  <c r="L293" i="30"/>
  <c r="S292" i="30"/>
  <c r="Q292" i="30"/>
  <c r="P292" i="30"/>
  <c r="O292" i="30"/>
  <c r="N292" i="30"/>
  <c r="M292" i="30"/>
  <c r="L292" i="30"/>
  <c r="S287" i="30"/>
  <c r="Q287" i="30"/>
  <c r="P287" i="30"/>
  <c r="O287" i="30"/>
  <c r="N287" i="30"/>
  <c r="M287" i="30"/>
  <c r="L287" i="30"/>
  <c r="S286" i="30"/>
  <c r="Q286" i="30"/>
  <c r="P286" i="30"/>
  <c r="O286" i="30"/>
  <c r="N286" i="30"/>
  <c r="M286" i="30"/>
  <c r="L286" i="30"/>
  <c r="S285" i="30"/>
  <c r="Q285" i="30"/>
  <c r="P285" i="30"/>
  <c r="O285" i="30"/>
  <c r="N285" i="30"/>
  <c r="M285" i="30"/>
  <c r="L285" i="30"/>
  <c r="S284" i="30"/>
  <c r="Q284" i="30"/>
  <c r="P284" i="30"/>
  <c r="O284" i="30"/>
  <c r="N284" i="30"/>
  <c r="M284" i="30"/>
  <c r="L284" i="30"/>
  <c r="S283" i="30"/>
  <c r="Q283" i="30"/>
  <c r="P283" i="30"/>
  <c r="O283" i="30"/>
  <c r="N283" i="30"/>
  <c r="M283" i="30"/>
  <c r="L283" i="30"/>
  <c r="S282" i="30"/>
  <c r="Q282" i="30"/>
  <c r="P282" i="30"/>
  <c r="O282" i="30"/>
  <c r="N282" i="30"/>
  <c r="M282" i="30"/>
  <c r="L282" i="30"/>
  <c r="S281" i="30"/>
  <c r="Q281" i="30"/>
  <c r="P281" i="30"/>
  <c r="O281" i="30"/>
  <c r="N281" i="30"/>
  <c r="M281" i="30"/>
  <c r="L281" i="30"/>
  <c r="S280" i="30"/>
  <c r="Q280" i="30"/>
  <c r="P280" i="30"/>
  <c r="O280" i="30"/>
  <c r="N280" i="30"/>
  <c r="M280" i="30"/>
  <c r="L280" i="30"/>
  <c r="S277" i="30"/>
  <c r="Q277" i="30"/>
  <c r="P277" i="30"/>
  <c r="O277" i="30"/>
  <c r="N277" i="30"/>
  <c r="M277" i="30"/>
  <c r="L277" i="30"/>
  <c r="S276" i="30"/>
  <c r="Q276" i="30"/>
  <c r="P276" i="30"/>
  <c r="O276" i="30"/>
  <c r="N276" i="30"/>
  <c r="M276" i="30"/>
  <c r="L276" i="30"/>
  <c r="S275" i="30"/>
  <c r="Q275" i="30"/>
  <c r="P275" i="30"/>
  <c r="O275" i="30"/>
  <c r="N275" i="30"/>
  <c r="M275" i="30"/>
  <c r="L275" i="30"/>
  <c r="S274" i="30"/>
  <c r="Q274" i="30"/>
  <c r="P274" i="30"/>
  <c r="O274" i="30"/>
  <c r="N274" i="30"/>
  <c r="M274" i="30"/>
  <c r="L274" i="30"/>
  <c r="S273" i="30"/>
  <c r="Q273" i="30"/>
  <c r="P273" i="30"/>
  <c r="O273" i="30"/>
  <c r="N273" i="30"/>
  <c r="M273" i="30"/>
  <c r="L273" i="30"/>
  <c r="S272" i="30"/>
  <c r="Q272" i="30"/>
  <c r="P272" i="30"/>
  <c r="O272" i="30"/>
  <c r="N272" i="30"/>
  <c r="M272" i="30"/>
  <c r="L272" i="30"/>
  <c r="S271" i="30"/>
  <c r="Q271" i="30"/>
  <c r="P271" i="30"/>
  <c r="O271" i="30"/>
  <c r="N271" i="30"/>
  <c r="M271" i="30"/>
  <c r="L271" i="30"/>
  <c r="S270" i="30"/>
  <c r="Q270" i="30"/>
  <c r="P270" i="30"/>
  <c r="O270" i="30"/>
  <c r="N270" i="30"/>
  <c r="M270" i="30"/>
  <c r="L270" i="30"/>
  <c r="S264" i="30"/>
  <c r="Q264" i="30"/>
  <c r="P264" i="30"/>
  <c r="O264" i="30"/>
  <c r="N264" i="30"/>
  <c r="M264" i="30"/>
  <c r="L264" i="30"/>
  <c r="S263" i="30"/>
  <c r="Q263" i="30"/>
  <c r="P263" i="30"/>
  <c r="O263" i="30"/>
  <c r="N263" i="30"/>
  <c r="M263" i="30"/>
  <c r="L263" i="30"/>
  <c r="S262" i="30"/>
  <c r="Q262" i="30"/>
  <c r="P262" i="30"/>
  <c r="O262" i="30"/>
  <c r="N262" i="30"/>
  <c r="M262" i="30"/>
  <c r="L262" i="30"/>
  <c r="S261" i="30"/>
  <c r="Q261" i="30"/>
  <c r="P261" i="30"/>
  <c r="O261" i="30"/>
  <c r="N261" i="30"/>
  <c r="M261" i="30"/>
  <c r="L261" i="30"/>
  <c r="S258" i="30"/>
  <c r="Q258" i="30"/>
  <c r="P258" i="30"/>
  <c r="O258" i="30"/>
  <c r="N258" i="30"/>
  <c r="M258" i="30"/>
  <c r="L258" i="30"/>
  <c r="S257" i="30"/>
  <c r="Q257" i="30"/>
  <c r="P257" i="30"/>
  <c r="O257" i="30"/>
  <c r="N257" i="30"/>
  <c r="M257" i="30"/>
  <c r="L257" i="30"/>
  <c r="S256" i="30"/>
  <c r="Q256" i="30"/>
  <c r="P256" i="30"/>
  <c r="O256" i="30"/>
  <c r="N256" i="30"/>
  <c r="M256" i="30"/>
  <c r="L256" i="30"/>
  <c r="S255" i="30"/>
  <c r="Q255" i="30"/>
  <c r="P255" i="30"/>
  <c r="O255" i="30"/>
  <c r="N255" i="30"/>
  <c r="M255" i="30"/>
  <c r="L255" i="30"/>
  <c r="S250" i="30"/>
  <c r="Q250" i="30"/>
  <c r="P250" i="30"/>
  <c r="O250" i="30"/>
  <c r="N250" i="30"/>
  <c r="M250" i="30"/>
  <c r="L250" i="30"/>
  <c r="S249" i="30"/>
  <c r="Q249" i="30"/>
  <c r="P249" i="30"/>
  <c r="O249" i="30"/>
  <c r="N249" i="30"/>
  <c r="M249" i="30"/>
  <c r="L249" i="30"/>
  <c r="S248" i="30"/>
  <c r="Q248" i="30"/>
  <c r="P248" i="30"/>
  <c r="O248" i="30"/>
  <c r="N248" i="30"/>
  <c r="M248" i="30"/>
  <c r="L248" i="30"/>
  <c r="S247" i="30"/>
  <c r="Q247" i="30"/>
  <c r="P247" i="30"/>
  <c r="O247" i="30"/>
  <c r="N247" i="30"/>
  <c r="M247" i="30"/>
  <c r="L247" i="30"/>
  <c r="S244" i="30"/>
  <c r="Q244" i="30"/>
  <c r="P244" i="30"/>
  <c r="O244" i="30"/>
  <c r="N244" i="30"/>
  <c r="M244" i="30"/>
  <c r="L244" i="30"/>
  <c r="S243" i="30"/>
  <c r="Q243" i="30"/>
  <c r="P243" i="30"/>
  <c r="O243" i="30"/>
  <c r="N243" i="30"/>
  <c r="M243" i="30"/>
  <c r="L243" i="30"/>
  <c r="S242" i="30"/>
  <c r="Q242" i="30"/>
  <c r="P242" i="30"/>
  <c r="O242" i="30"/>
  <c r="N242" i="30"/>
  <c r="M242" i="30"/>
  <c r="L242" i="30"/>
  <c r="S241" i="30"/>
  <c r="Q241" i="30"/>
  <c r="P241" i="30"/>
  <c r="O241" i="30"/>
  <c r="N241" i="30"/>
  <c r="M241" i="30"/>
  <c r="L241" i="30"/>
  <c r="S234" i="30"/>
  <c r="Q234" i="30"/>
  <c r="P234" i="30"/>
  <c r="O234" i="30"/>
  <c r="N234" i="30"/>
  <c r="M234" i="30"/>
  <c r="L234" i="30"/>
  <c r="S233" i="30"/>
  <c r="Q233" i="30"/>
  <c r="P233" i="30"/>
  <c r="O233" i="30"/>
  <c r="N233" i="30"/>
  <c r="M233" i="30"/>
  <c r="L233" i="30"/>
  <c r="S232" i="30"/>
  <c r="Q232" i="30"/>
  <c r="P232" i="30"/>
  <c r="O232" i="30"/>
  <c r="N232" i="30"/>
  <c r="M232" i="30"/>
  <c r="L232" i="30"/>
  <c r="S231" i="30"/>
  <c r="Q231" i="30"/>
  <c r="P231" i="30"/>
  <c r="O231" i="30"/>
  <c r="N231" i="30"/>
  <c r="M231" i="30"/>
  <c r="L231" i="30"/>
  <c r="S230" i="30"/>
  <c r="Q230" i="30"/>
  <c r="P230" i="30"/>
  <c r="O230" i="30"/>
  <c r="N230" i="30"/>
  <c r="M230" i="30"/>
  <c r="L230" i="30"/>
  <c r="S229" i="30"/>
  <c r="Q229" i="30"/>
  <c r="P229" i="30"/>
  <c r="O229" i="30"/>
  <c r="N229" i="30"/>
  <c r="M229" i="30"/>
  <c r="L229" i="30"/>
  <c r="S228" i="30"/>
  <c r="Q228" i="30"/>
  <c r="P228" i="30"/>
  <c r="O228" i="30"/>
  <c r="N228" i="30"/>
  <c r="M228" i="30"/>
  <c r="L228" i="30"/>
  <c r="S227" i="30"/>
  <c r="Q227" i="30"/>
  <c r="P227" i="30"/>
  <c r="O227" i="30"/>
  <c r="N227" i="30"/>
  <c r="M227" i="30"/>
  <c r="L227" i="30"/>
  <c r="S224" i="30"/>
  <c r="Q224" i="30"/>
  <c r="P224" i="30"/>
  <c r="O224" i="30"/>
  <c r="N224" i="30"/>
  <c r="M224" i="30"/>
  <c r="L224" i="30"/>
  <c r="S223" i="30"/>
  <c r="Q223" i="30"/>
  <c r="P223" i="30"/>
  <c r="O223" i="30"/>
  <c r="N223" i="30"/>
  <c r="M223" i="30"/>
  <c r="L223" i="30"/>
  <c r="S222" i="30"/>
  <c r="Q222" i="30"/>
  <c r="P222" i="30"/>
  <c r="O222" i="30"/>
  <c r="N222" i="30"/>
  <c r="M222" i="30"/>
  <c r="L222" i="30"/>
  <c r="S221" i="30"/>
  <c r="Q221" i="30"/>
  <c r="P221" i="30"/>
  <c r="O221" i="30"/>
  <c r="N221" i="30"/>
  <c r="M221" i="30"/>
  <c r="L221" i="30"/>
  <c r="S220" i="30"/>
  <c r="Q220" i="30"/>
  <c r="P220" i="30"/>
  <c r="O220" i="30"/>
  <c r="N220" i="30"/>
  <c r="M220" i="30"/>
  <c r="L220" i="30"/>
  <c r="S219" i="30"/>
  <c r="Q219" i="30"/>
  <c r="P219" i="30"/>
  <c r="O219" i="30"/>
  <c r="N219" i="30"/>
  <c r="M219" i="30"/>
  <c r="L219" i="30"/>
  <c r="S218" i="30"/>
  <c r="Q218" i="30"/>
  <c r="P218" i="30"/>
  <c r="O218" i="30"/>
  <c r="N218" i="30"/>
  <c r="M218" i="30"/>
  <c r="L218" i="30"/>
  <c r="S217" i="30"/>
  <c r="Q217" i="30"/>
  <c r="P217" i="30"/>
  <c r="O217" i="30"/>
  <c r="N217" i="30"/>
  <c r="M217" i="30"/>
  <c r="L217" i="30"/>
  <c r="S212" i="30"/>
  <c r="Q212" i="30"/>
  <c r="P212" i="30"/>
  <c r="O212" i="30"/>
  <c r="N212" i="30"/>
  <c r="M212" i="30"/>
  <c r="L212" i="30"/>
  <c r="S211" i="30"/>
  <c r="Q211" i="30"/>
  <c r="P211" i="30"/>
  <c r="O211" i="30"/>
  <c r="N211" i="30"/>
  <c r="M211" i="30"/>
  <c r="L211" i="30"/>
  <c r="S210" i="30"/>
  <c r="Q210" i="30"/>
  <c r="P210" i="30"/>
  <c r="O210" i="30"/>
  <c r="N210" i="30"/>
  <c r="M210" i="30"/>
  <c r="L210" i="30"/>
  <c r="S209" i="30"/>
  <c r="Q209" i="30"/>
  <c r="P209" i="30"/>
  <c r="O209" i="30"/>
  <c r="N209" i="30"/>
  <c r="M209" i="30"/>
  <c r="L209" i="30"/>
  <c r="S208" i="30"/>
  <c r="Q208" i="30"/>
  <c r="P208" i="30"/>
  <c r="O208" i="30"/>
  <c r="N208" i="30"/>
  <c r="M208" i="30"/>
  <c r="L208" i="30"/>
  <c r="S207" i="30"/>
  <c r="Q207" i="30"/>
  <c r="P207" i="30"/>
  <c r="O207" i="30"/>
  <c r="N207" i="30"/>
  <c r="M207" i="30"/>
  <c r="L207" i="30"/>
  <c r="S206" i="30"/>
  <c r="Q206" i="30"/>
  <c r="P206" i="30"/>
  <c r="O206" i="30"/>
  <c r="N206" i="30"/>
  <c r="M206" i="30"/>
  <c r="L206" i="30"/>
  <c r="S205" i="30"/>
  <c r="Q205" i="30"/>
  <c r="P205" i="30"/>
  <c r="O205" i="30"/>
  <c r="N205" i="30"/>
  <c r="M205" i="30"/>
  <c r="L205" i="30"/>
  <c r="S202" i="30"/>
  <c r="Q202" i="30"/>
  <c r="P202" i="30"/>
  <c r="O202" i="30"/>
  <c r="N202" i="30"/>
  <c r="M202" i="30"/>
  <c r="L202" i="30"/>
  <c r="S201" i="30"/>
  <c r="Q201" i="30"/>
  <c r="P201" i="30"/>
  <c r="O201" i="30"/>
  <c r="N201" i="30"/>
  <c r="M201" i="30"/>
  <c r="L201" i="30"/>
  <c r="S200" i="30"/>
  <c r="Q200" i="30"/>
  <c r="P200" i="30"/>
  <c r="O200" i="30"/>
  <c r="N200" i="30"/>
  <c r="M200" i="30"/>
  <c r="L200" i="30"/>
  <c r="S199" i="30"/>
  <c r="Q199" i="30"/>
  <c r="P199" i="30"/>
  <c r="O199" i="30"/>
  <c r="N199" i="30"/>
  <c r="M199" i="30"/>
  <c r="L199" i="30"/>
  <c r="S198" i="30"/>
  <c r="Q198" i="30"/>
  <c r="P198" i="30"/>
  <c r="O198" i="30"/>
  <c r="N198" i="30"/>
  <c r="M198" i="30"/>
  <c r="L198" i="30"/>
  <c r="S197" i="30"/>
  <c r="Q197" i="30"/>
  <c r="P197" i="30"/>
  <c r="O197" i="30"/>
  <c r="N197" i="30"/>
  <c r="M197" i="30"/>
  <c r="L197" i="30"/>
  <c r="S196" i="30"/>
  <c r="Q196" i="30"/>
  <c r="P196" i="30"/>
  <c r="O196" i="30"/>
  <c r="N196" i="30"/>
  <c r="M196" i="30"/>
  <c r="L196" i="30"/>
  <c r="S195" i="30"/>
  <c r="Q195" i="30"/>
  <c r="P195" i="30"/>
  <c r="O195" i="30"/>
  <c r="N195" i="30"/>
  <c r="M195" i="30"/>
  <c r="L195" i="30"/>
  <c r="S190" i="30"/>
  <c r="Q190" i="30"/>
  <c r="P190" i="30"/>
  <c r="O190" i="30"/>
  <c r="N190" i="30"/>
  <c r="M190" i="30"/>
  <c r="L190" i="30"/>
  <c r="S189" i="30"/>
  <c r="Q189" i="30"/>
  <c r="P189" i="30"/>
  <c r="O189" i="30"/>
  <c r="N189" i="30"/>
  <c r="M189" i="30"/>
  <c r="L189" i="30"/>
  <c r="S188" i="30"/>
  <c r="Q188" i="30"/>
  <c r="P188" i="30"/>
  <c r="O188" i="30"/>
  <c r="N188" i="30"/>
  <c r="M188" i="30"/>
  <c r="L188" i="30"/>
  <c r="S187" i="30"/>
  <c r="Q187" i="30"/>
  <c r="P187" i="30"/>
  <c r="O187" i="30"/>
  <c r="N187" i="30"/>
  <c r="M187" i="30"/>
  <c r="L187" i="30"/>
  <c r="S184" i="30"/>
  <c r="Q184" i="30"/>
  <c r="P184" i="30"/>
  <c r="O184" i="30"/>
  <c r="N184" i="30"/>
  <c r="M184" i="30"/>
  <c r="L184" i="30"/>
  <c r="S183" i="30"/>
  <c r="Q183" i="30"/>
  <c r="P183" i="30"/>
  <c r="O183" i="30"/>
  <c r="N183" i="30"/>
  <c r="M183" i="30"/>
  <c r="L183" i="30"/>
  <c r="S182" i="30"/>
  <c r="Q182" i="30"/>
  <c r="P182" i="30"/>
  <c r="O182" i="30"/>
  <c r="N182" i="30"/>
  <c r="M182" i="30"/>
  <c r="L182" i="30"/>
  <c r="S181" i="30"/>
  <c r="Q181" i="30"/>
  <c r="P181" i="30"/>
  <c r="O181" i="30"/>
  <c r="N181" i="30"/>
  <c r="M181" i="30"/>
  <c r="L181" i="30"/>
  <c r="S176" i="30"/>
  <c r="Q176" i="30"/>
  <c r="P176" i="30"/>
  <c r="O176" i="30"/>
  <c r="N176" i="30"/>
  <c r="M176" i="30"/>
  <c r="L176" i="30"/>
  <c r="S175" i="30"/>
  <c r="Q175" i="30"/>
  <c r="P175" i="30"/>
  <c r="O175" i="30"/>
  <c r="N175" i="30"/>
  <c r="M175" i="30"/>
  <c r="L175" i="30"/>
  <c r="S174" i="30"/>
  <c r="Q174" i="30"/>
  <c r="P174" i="30"/>
  <c r="O174" i="30"/>
  <c r="N174" i="30"/>
  <c r="M174" i="30"/>
  <c r="L174" i="30"/>
  <c r="S173" i="30"/>
  <c r="Q173" i="30"/>
  <c r="P173" i="30"/>
  <c r="O173" i="30"/>
  <c r="N173" i="30"/>
  <c r="M173" i="30"/>
  <c r="L173" i="30"/>
  <c r="S170" i="30"/>
  <c r="Q170" i="30"/>
  <c r="P170" i="30"/>
  <c r="O170" i="30"/>
  <c r="N170" i="30"/>
  <c r="M170" i="30"/>
  <c r="L170" i="30"/>
  <c r="S169" i="30"/>
  <c r="Q169" i="30"/>
  <c r="P169" i="30"/>
  <c r="O169" i="30"/>
  <c r="N169" i="30"/>
  <c r="M169" i="30"/>
  <c r="L169" i="30"/>
  <c r="S168" i="30"/>
  <c r="Q168" i="30"/>
  <c r="P168" i="30"/>
  <c r="O168" i="30"/>
  <c r="N168" i="30"/>
  <c r="M168" i="30"/>
  <c r="L168" i="30"/>
  <c r="S167" i="30"/>
  <c r="Q167" i="30"/>
  <c r="P167" i="30"/>
  <c r="O167" i="30"/>
  <c r="N167" i="30"/>
  <c r="M167" i="30"/>
  <c r="L167" i="30"/>
  <c r="S160" i="30"/>
  <c r="Q160" i="30"/>
  <c r="P160" i="30"/>
  <c r="O160" i="30"/>
  <c r="N160" i="30"/>
  <c r="M160" i="30"/>
  <c r="L160" i="30"/>
  <c r="S159" i="30"/>
  <c r="Q159" i="30"/>
  <c r="P159" i="30"/>
  <c r="O159" i="30"/>
  <c r="N159" i="30"/>
  <c r="M159" i="30"/>
  <c r="L159" i="30"/>
  <c r="S158" i="30"/>
  <c r="Q158" i="30"/>
  <c r="P158" i="30"/>
  <c r="O158" i="30"/>
  <c r="N158" i="30"/>
  <c r="M158" i="30"/>
  <c r="L158" i="30"/>
  <c r="S157" i="30"/>
  <c r="Q157" i="30"/>
  <c r="P157" i="30"/>
  <c r="O157" i="30"/>
  <c r="N157" i="30"/>
  <c r="M157" i="30"/>
  <c r="L157" i="30"/>
  <c r="S156" i="30"/>
  <c r="Q156" i="30"/>
  <c r="P156" i="30"/>
  <c r="O156" i="30"/>
  <c r="N156" i="30"/>
  <c r="M156" i="30"/>
  <c r="L156" i="30"/>
  <c r="S155" i="30"/>
  <c r="Q155" i="30"/>
  <c r="P155" i="30"/>
  <c r="O155" i="30"/>
  <c r="N155" i="30"/>
  <c r="M155" i="30"/>
  <c r="L155" i="30"/>
  <c r="S154" i="30"/>
  <c r="Q154" i="30"/>
  <c r="P154" i="30"/>
  <c r="O154" i="30"/>
  <c r="N154" i="30"/>
  <c r="M154" i="30"/>
  <c r="L154" i="30"/>
  <c r="S153" i="30"/>
  <c r="Q153" i="30"/>
  <c r="P153" i="30"/>
  <c r="O153" i="30"/>
  <c r="N153" i="30"/>
  <c r="M153" i="30"/>
  <c r="L153" i="30"/>
  <c r="S150" i="30"/>
  <c r="Q150" i="30"/>
  <c r="P150" i="30"/>
  <c r="O150" i="30"/>
  <c r="N150" i="30"/>
  <c r="M150" i="30"/>
  <c r="L150" i="30"/>
  <c r="S149" i="30"/>
  <c r="Q149" i="30"/>
  <c r="P149" i="30"/>
  <c r="O149" i="30"/>
  <c r="N149" i="30"/>
  <c r="M149" i="30"/>
  <c r="L149" i="30"/>
  <c r="S148" i="30"/>
  <c r="Q148" i="30"/>
  <c r="P148" i="30"/>
  <c r="O148" i="30"/>
  <c r="N148" i="30"/>
  <c r="M148" i="30"/>
  <c r="L148" i="30"/>
  <c r="S147" i="30"/>
  <c r="Q147" i="30"/>
  <c r="P147" i="30"/>
  <c r="O147" i="30"/>
  <c r="N147" i="30"/>
  <c r="M147" i="30"/>
  <c r="L147" i="30"/>
  <c r="S146" i="30"/>
  <c r="Q146" i="30"/>
  <c r="P146" i="30"/>
  <c r="O146" i="30"/>
  <c r="N146" i="30"/>
  <c r="M146" i="30"/>
  <c r="L146" i="30"/>
  <c r="S145" i="30"/>
  <c r="Q145" i="30"/>
  <c r="P145" i="30"/>
  <c r="O145" i="30"/>
  <c r="N145" i="30"/>
  <c r="M145" i="30"/>
  <c r="L145" i="30"/>
  <c r="S144" i="30"/>
  <c r="Q144" i="30"/>
  <c r="P144" i="30"/>
  <c r="O144" i="30"/>
  <c r="N144" i="30"/>
  <c r="M144" i="30"/>
  <c r="L144" i="30"/>
  <c r="S143" i="30"/>
  <c r="Q143" i="30"/>
  <c r="P143" i="30"/>
  <c r="O143" i="30"/>
  <c r="N143" i="30"/>
  <c r="M143" i="30"/>
  <c r="L143" i="30"/>
  <c r="S138" i="30"/>
  <c r="Q138" i="30"/>
  <c r="P138" i="30"/>
  <c r="O138" i="30"/>
  <c r="N138" i="30"/>
  <c r="M138" i="30"/>
  <c r="L138" i="30"/>
  <c r="S137" i="30"/>
  <c r="Q137" i="30"/>
  <c r="P137" i="30"/>
  <c r="O137" i="30"/>
  <c r="N137" i="30"/>
  <c r="M137" i="30"/>
  <c r="L137" i="30"/>
  <c r="S136" i="30"/>
  <c r="Q136" i="30"/>
  <c r="P136" i="30"/>
  <c r="O136" i="30"/>
  <c r="N136" i="30"/>
  <c r="M136" i="30"/>
  <c r="L136" i="30"/>
  <c r="S135" i="30"/>
  <c r="Q135" i="30"/>
  <c r="P135" i="30"/>
  <c r="O135" i="30"/>
  <c r="N135" i="30"/>
  <c r="M135" i="30"/>
  <c r="L135" i="30"/>
  <c r="S134" i="30"/>
  <c r="Q134" i="30"/>
  <c r="P134" i="30"/>
  <c r="O134" i="30"/>
  <c r="N134" i="30"/>
  <c r="M134" i="30"/>
  <c r="L134" i="30"/>
  <c r="S133" i="30"/>
  <c r="Q133" i="30"/>
  <c r="P133" i="30"/>
  <c r="O133" i="30"/>
  <c r="N133" i="30"/>
  <c r="M133" i="30"/>
  <c r="L133" i="30"/>
  <c r="S132" i="30"/>
  <c r="Q132" i="30"/>
  <c r="P132" i="30"/>
  <c r="O132" i="30"/>
  <c r="N132" i="30"/>
  <c r="M132" i="30"/>
  <c r="L132" i="30"/>
  <c r="S131" i="30"/>
  <c r="Q131" i="30"/>
  <c r="P131" i="30"/>
  <c r="O131" i="30"/>
  <c r="N131" i="30"/>
  <c r="M131" i="30"/>
  <c r="L131" i="30"/>
  <c r="S128" i="30"/>
  <c r="Q128" i="30"/>
  <c r="P128" i="30"/>
  <c r="O128" i="30"/>
  <c r="N128" i="30"/>
  <c r="M128" i="30"/>
  <c r="L128" i="30"/>
  <c r="S127" i="30"/>
  <c r="Q127" i="30"/>
  <c r="P127" i="30"/>
  <c r="O127" i="30"/>
  <c r="N127" i="30"/>
  <c r="M127" i="30"/>
  <c r="L127" i="30"/>
  <c r="S126" i="30"/>
  <c r="Q126" i="30"/>
  <c r="P126" i="30"/>
  <c r="O126" i="30"/>
  <c r="N126" i="30"/>
  <c r="M126" i="30"/>
  <c r="L126" i="30"/>
  <c r="S125" i="30"/>
  <c r="Q125" i="30"/>
  <c r="P125" i="30"/>
  <c r="O125" i="30"/>
  <c r="N125" i="30"/>
  <c r="M125" i="30"/>
  <c r="L125" i="30"/>
  <c r="S124" i="30"/>
  <c r="Q124" i="30"/>
  <c r="P124" i="30"/>
  <c r="O124" i="30"/>
  <c r="N124" i="30"/>
  <c r="M124" i="30"/>
  <c r="L124" i="30"/>
  <c r="S123" i="30"/>
  <c r="Q123" i="30"/>
  <c r="P123" i="30"/>
  <c r="O123" i="30"/>
  <c r="N123" i="30"/>
  <c r="M123" i="30"/>
  <c r="L123" i="30"/>
  <c r="S122" i="30"/>
  <c r="Q122" i="30"/>
  <c r="P122" i="30"/>
  <c r="O122" i="30"/>
  <c r="N122" i="30"/>
  <c r="M122" i="30"/>
  <c r="L122" i="30"/>
  <c r="S121" i="30"/>
  <c r="Q121" i="30"/>
  <c r="P121" i="30"/>
  <c r="O121" i="30"/>
  <c r="N121" i="30"/>
  <c r="M121" i="30"/>
  <c r="L121" i="30"/>
  <c r="S116" i="30"/>
  <c r="Q116" i="30"/>
  <c r="P116" i="30"/>
  <c r="O116" i="30"/>
  <c r="N116" i="30"/>
  <c r="M116" i="30"/>
  <c r="L116" i="30"/>
  <c r="S115" i="30"/>
  <c r="Q115" i="30"/>
  <c r="P115" i="30"/>
  <c r="O115" i="30"/>
  <c r="N115" i="30"/>
  <c r="M115" i="30"/>
  <c r="L115" i="30"/>
  <c r="S114" i="30"/>
  <c r="Q114" i="30"/>
  <c r="P114" i="30"/>
  <c r="O114" i="30"/>
  <c r="N114" i="30"/>
  <c r="M114" i="30"/>
  <c r="L114" i="30"/>
  <c r="S113" i="30"/>
  <c r="Q113" i="30"/>
  <c r="P113" i="30"/>
  <c r="O113" i="30"/>
  <c r="N113" i="30"/>
  <c r="M113" i="30"/>
  <c r="L113" i="30"/>
  <c r="S110" i="30"/>
  <c r="Q110" i="30"/>
  <c r="P110" i="30"/>
  <c r="O110" i="30"/>
  <c r="N110" i="30"/>
  <c r="M110" i="30"/>
  <c r="L110" i="30"/>
  <c r="S109" i="30"/>
  <c r="Q109" i="30"/>
  <c r="P109" i="30"/>
  <c r="O109" i="30"/>
  <c r="N109" i="30"/>
  <c r="M109" i="30"/>
  <c r="L109" i="30"/>
  <c r="S108" i="30"/>
  <c r="Q108" i="30"/>
  <c r="P108" i="30"/>
  <c r="O108" i="30"/>
  <c r="N108" i="30"/>
  <c r="M108" i="30"/>
  <c r="L108" i="30"/>
  <c r="S107" i="30"/>
  <c r="Q107" i="30"/>
  <c r="P107" i="30"/>
  <c r="O107" i="30"/>
  <c r="N107" i="30"/>
  <c r="M107" i="30"/>
  <c r="L107" i="30"/>
  <c r="S102" i="30"/>
  <c r="Q102" i="30"/>
  <c r="P102" i="30"/>
  <c r="O102" i="30"/>
  <c r="N102" i="30"/>
  <c r="M102" i="30"/>
  <c r="L102" i="30"/>
  <c r="S101" i="30"/>
  <c r="Q101" i="30"/>
  <c r="P101" i="30"/>
  <c r="O101" i="30"/>
  <c r="N101" i="30"/>
  <c r="M101" i="30"/>
  <c r="L101" i="30"/>
  <c r="S100" i="30"/>
  <c r="Q100" i="30"/>
  <c r="P100" i="30"/>
  <c r="O100" i="30"/>
  <c r="N100" i="30"/>
  <c r="M100" i="30"/>
  <c r="L100" i="30"/>
  <c r="S99" i="30"/>
  <c r="Q99" i="30"/>
  <c r="P99" i="30"/>
  <c r="O99" i="30"/>
  <c r="N99" i="30"/>
  <c r="M99" i="30"/>
  <c r="L99" i="30"/>
  <c r="S96" i="30"/>
  <c r="Q96" i="30"/>
  <c r="P96" i="30"/>
  <c r="O96" i="30"/>
  <c r="N96" i="30"/>
  <c r="M96" i="30"/>
  <c r="L96" i="30"/>
  <c r="S95" i="30"/>
  <c r="Q95" i="30"/>
  <c r="P95" i="30"/>
  <c r="O95" i="30"/>
  <c r="N95" i="30"/>
  <c r="M95" i="30"/>
  <c r="L95" i="30"/>
  <c r="S94" i="30"/>
  <c r="Q94" i="30"/>
  <c r="P94" i="30"/>
  <c r="O94" i="30"/>
  <c r="N94" i="30"/>
  <c r="M94" i="30"/>
  <c r="L94" i="30"/>
  <c r="S93" i="30"/>
  <c r="Q93" i="30"/>
  <c r="P93" i="30"/>
  <c r="O93" i="30"/>
  <c r="N93" i="30"/>
  <c r="M93" i="30"/>
  <c r="L93" i="30"/>
  <c r="S86" i="30"/>
  <c r="Q86" i="30"/>
  <c r="P86" i="30"/>
  <c r="O86" i="30"/>
  <c r="N86" i="30"/>
  <c r="M86" i="30"/>
  <c r="L86" i="30"/>
  <c r="S85" i="30"/>
  <c r="Q85" i="30"/>
  <c r="P85" i="30"/>
  <c r="O85" i="30"/>
  <c r="N85" i="30"/>
  <c r="M85" i="30"/>
  <c r="L85" i="30"/>
  <c r="S84" i="30"/>
  <c r="Q84" i="30"/>
  <c r="P84" i="30"/>
  <c r="O84" i="30"/>
  <c r="N84" i="30"/>
  <c r="M84" i="30"/>
  <c r="L84" i="30"/>
  <c r="S83" i="30"/>
  <c r="Q83" i="30"/>
  <c r="P83" i="30"/>
  <c r="O83" i="30"/>
  <c r="N83" i="30"/>
  <c r="M83" i="30"/>
  <c r="L83" i="30"/>
  <c r="S82" i="30"/>
  <c r="Q82" i="30"/>
  <c r="P82" i="30"/>
  <c r="O82" i="30"/>
  <c r="N82" i="30"/>
  <c r="M82" i="30"/>
  <c r="L82" i="30"/>
  <c r="S81" i="30"/>
  <c r="Q81" i="30"/>
  <c r="P81" i="30"/>
  <c r="O81" i="30"/>
  <c r="N81" i="30"/>
  <c r="M81" i="30"/>
  <c r="L81" i="30"/>
  <c r="S80" i="30"/>
  <c r="Q80" i="30"/>
  <c r="P80" i="30"/>
  <c r="O80" i="30"/>
  <c r="N80" i="30"/>
  <c r="M80" i="30"/>
  <c r="L80" i="30"/>
  <c r="S79" i="30"/>
  <c r="Q79" i="30"/>
  <c r="P79" i="30"/>
  <c r="O79" i="30"/>
  <c r="N79" i="30"/>
  <c r="M79" i="30"/>
  <c r="L79" i="30"/>
  <c r="S76" i="30"/>
  <c r="Q76" i="30"/>
  <c r="P76" i="30"/>
  <c r="O76" i="30"/>
  <c r="N76" i="30"/>
  <c r="M76" i="30"/>
  <c r="L76" i="30"/>
  <c r="S75" i="30"/>
  <c r="Q75" i="30"/>
  <c r="P75" i="30"/>
  <c r="O75" i="30"/>
  <c r="N75" i="30"/>
  <c r="M75" i="30"/>
  <c r="L75" i="30"/>
  <c r="S74" i="30"/>
  <c r="Q74" i="30"/>
  <c r="P74" i="30"/>
  <c r="O74" i="30"/>
  <c r="N74" i="30"/>
  <c r="M74" i="30"/>
  <c r="L74" i="30"/>
  <c r="S73" i="30"/>
  <c r="Q73" i="30"/>
  <c r="P73" i="30"/>
  <c r="O73" i="30"/>
  <c r="N73" i="30"/>
  <c r="M73" i="30"/>
  <c r="L73" i="30"/>
  <c r="S72" i="30"/>
  <c r="Q72" i="30"/>
  <c r="P72" i="30"/>
  <c r="O72" i="30"/>
  <c r="N72" i="30"/>
  <c r="M72" i="30"/>
  <c r="L72" i="30"/>
  <c r="S71" i="30"/>
  <c r="Q71" i="30"/>
  <c r="P71" i="30"/>
  <c r="O71" i="30"/>
  <c r="N71" i="30"/>
  <c r="M71" i="30"/>
  <c r="L71" i="30"/>
  <c r="S70" i="30"/>
  <c r="Q70" i="30"/>
  <c r="P70" i="30"/>
  <c r="O70" i="30"/>
  <c r="N70" i="30"/>
  <c r="M70" i="30"/>
  <c r="L70" i="30"/>
  <c r="S69" i="30"/>
  <c r="Q69" i="30"/>
  <c r="P69" i="30"/>
  <c r="O69" i="30"/>
  <c r="N69" i="30"/>
  <c r="M69" i="30"/>
  <c r="L69" i="30"/>
  <c r="S64" i="30"/>
  <c r="S63" i="30"/>
  <c r="S62" i="30"/>
  <c r="S61" i="30"/>
  <c r="S60" i="30"/>
  <c r="S59" i="30"/>
  <c r="S58" i="30"/>
  <c r="S57" i="30"/>
  <c r="S54" i="30"/>
  <c r="S53" i="30"/>
  <c r="S52" i="30"/>
  <c r="S51" i="30"/>
  <c r="S50" i="30"/>
  <c r="S49" i="30"/>
  <c r="S48" i="30"/>
  <c r="S47" i="30"/>
  <c r="S42" i="30"/>
  <c r="S41" i="30"/>
  <c r="S40" i="30"/>
  <c r="S39" i="30"/>
  <c r="S36" i="30"/>
  <c r="S35" i="30"/>
  <c r="S34" i="30"/>
  <c r="S33" i="30"/>
  <c r="S28" i="30"/>
  <c r="S27" i="30"/>
  <c r="S26" i="30"/>
  <c r="S25" i="30"/>
  <c r="S22" i="30"/>
  <c r="S21" i="30"/>
  <c r="S20" i="30"/>
  <c r="S19" i="30"/>
  <c r="Q64" i="30"/>
  <c r="P64" i="30"/>
  <c r="O64" i="30"/>
  <c r="N64" i="30"/>
  <c r="M64" i="30"/>
  <c r="L64" i="30"/>
  <c r="Q63" i="30"/>
  <c r="P63" i="30"/>
  <c r="O63" i="30"/>
  <c r="N63" i="30"/>
  <c r="M63" i="30"/>
  <c r="L63" i="30"/>
  <c r="Q62" i="30"/>
  <c r="P62" i="30"/>
  <c r="O62" i="30"/>
  <c r="N62" i="30"/>
  <c r="M62" i="30"/>
  <c r="L62" i="30"/>
  <c r="Q61" i="30"/>
  <c r="P61" i="30"/>
  <c r="O61" i="30"/>
  <c r="N61" i="30"/>
  <c r="M61" i="30"/>
  <c r="L61" i="30"/>
  <c r="Q60" i="30"/>
  <c r="P60" i="30"/>
  <c r="O60" i="30"/>
  <c r="N60" i="30"/>
  <c r="M60" i="30"/>
  <c r="L60" i="30"/>
  <c r="Q59" i="30"/>
  <c r="P59" i="30"/>
  <c r="O59" i="30"/>
  <c r="N59" i="30"/>
  <c r="M59" i="30"/>
  <c r="L59" i="30"/>
  <c r="Q58" i="30"/>
  <c r="P58" i="30"/>
  <c r="O58" i="30"/>
  <c r="N58" i="30"/>
  <c r="M58" i="30"/>
  <c r="L58" i="30"/>
  <c r="Q57" i="30"/>
  <c r="P57" i="30"/>
  <c r="O57" i="30"/>
  <c r="N57" i="30"/>
  <c r="M57" i="30"/>
  <c r="L57" i="30"/>
  <c r="L48" i="30"/>
  <c r="M48" i="30"/>
  <c r="N48" i="30"/>
  <c r="O48" i="30"/>
  <c r="P48" i="30"/>
  <c r="Q48" i="30"/>
  <c r="L49" i="30"/>
  <c r="M49" i="30"/>
  <c r="N49" i="30"/>
  <c r="O49" i="30"/>
  <c r="P49" i="30"/>
  <c r="Q49" i="30"/>
  <c r="L50" i="30"/>
  <c r="M50" i="30"/>
  <c r="N50" i="30"/>
  <c r="O50" i="30"/>
  <c r="P50" i="30"/>
  <c r="Q50" i="30"/>
  <c r="L51" i="30"/>
  <c r="M51" i="30"/>
  <c r="N51" i="30"/>
  <c r="O51" i="30"/>
  <c r="P51" i="30"/>
  <c r="Q51" i="30"/>
  <c r="L52" i="30"/>
  <c r="M52" i="30"/>
  <c r="N52" i="30"/>
  <c r="O52" i="30"/>
  <c r="P52" i="30"/>
  <c r="Q52" i="30"/>
  <c r="L53" i="30"/>
  <c r="M53" i="30"/>
  <c r="N53" i="30"/>
  <c r="O53" i="30"/>
  <c r="P53" i="30"/>
  <c r="Q53" i="30"/>
  <c r="L54" i="30"/>
  <c r="M54" i="30"/>
  <c r="N54" i="30"/>
  <c r="O54" i="30"/>
  <c r="P54" i="30"/>
  <c r="Q54" i="30"/>
  <c r="Q47" i="30"/>
  <c r="P47" i="30"/>
  <c r="O47" i="30"/>
  <c r="N47" i="30"/>
  <c r="M47" i="30"/>
  <c r="L47" i="30"/>
  <c r="Q42" i="30"/>
  <c r="P42" i="30"/>
  <c r="O42" i="30"/>
  <c r="N42" i="30"/>
  <c r="M42" i="30"/>
  <c r="L42" i="30"/>
  <c r="Q41" i="30"/>
  <c r="P41" i="30"/>
  <c r="O41" i="30"/>
  <c r="N41" i="30"/>
  <c r="M41" i="30"/>
  <c r="L41" i="30"/>
  <c r="Q40" i="30"/>
  <c r="P40" i="30"/>
  <c r="O40" i="30"/>
  <c r="N40" i="30"/>
  <c r="M40" i="30"/>
  <c r="L40" i="30"/>
  <c r="Q39" i="30"/>
  <c r="P39" i="30"/>
  <c r="O39" i="30"/>
  <c r="N39" i="30"/>
  <c r="M39" i="30"/>
  <c r="L39" i="30"/>
  <c r="Q36" i="30"/>
  <c r="P36" i="30"/>
  <c r="O36" i="30"/>
  <c r="N36" i="30"/>
  <c r="M36" i="30"/>
  <c r="L36" i="30"/>
  <c r="Q35" i="30"/>
  <c r="P35" i="30"/>
  <c r="O35" i="30"/>
  <c r="N35" i="30"/>
  <c r="M35" i="30"/>
  <c r="L35" i="30"/>
  <c r="Q34" i="30"/>
  <c r="P34" i="30"/>
  <c r="O34" i="30"/>
  <c r="N34" i="30"/>
  <c r="M34" i="30"/>
  <c r="L34" i="30"/>
  <c r="Q33" i="30"/>
  <c r="P33" i="30"/>
  <c r="O33" i="30"/>
  <c r="N33" i="30"/>
  <c r="M33" i="30"/>
  <c r="L33" i="30"/>
  <c r="Q28" i="30"/>
  <c r="P28" i="30"/>
  <c r="O28" i="30"/>
  <c r="N28" i="30"/>
  <c r="M28" i="30"/>
  <c r="L28" i="30"/>
  <c r="Q27" i="30"/>
  <c r="P27" i="30"/>
  <c r="O27" i="30"/>
  <c r="N27" i="30"/>
  <c r="M27" i="30"/>
  <c r="L27" i="30"/>
  <c r="Q26" i="30"/>
  <c r="P26" i="30"/>
  <c r="O26" i="30"/>
  <c r="N26" i="30"/>
  <c r="M26" i="30"/>
  <c r="L26" i="30"/>
  <c r="Q25" i="30"/>
  <c r="P25" i="30"/>
  <c r="O25" i="30"/>
  <c r="N25" i="30"/>
  <c r="M25" i="30"/>
  <c r="L25" i="30"/>
  <c r="M19" i="30"/>
  <c r="N19" i="30"/>
  <c r="O19" i="30"/>
  <c r="P19" i="30"/>
  <c r="Q19" i="30"/>
  <c r="M20" i="30"/>
  <c r="N20" i="30"/>
  <c r="O20" i="30"/>
  <c r="P20" i="30"/>
  <c r="Q20" i="30"/>
  <c r="M21" i="30"/>
  <c r="N21" i="30"/>
  <c r="O21" i="30"/>
  <c r="P21" i="30"/>
  <c r="Q21" i="30"/>
  <c r="M22" i="30"/>
  <c r="N22" i="30"/>
  <c r="O22" i="30"/>
  <c r="P22" i="30"/>
  <c r="Q22" i="30"/>
  <c r="L20" i="30"/>
  <c r="L21" i="30"/>
  <c r="L22" i="30"/>
  <c r="L19" i="30"/>
  <c r="J710" i="30" l="1"/>
  <c r="L800" i="30"/>
  <c r="Q647" i="30"/>
  <c r="M654" i="30"/>
  <c r="M647" i="30"/>
  <c r="Q650" i="30"/>
  <c r="Q654" i="30"/>
  <c r="M655" i="30"/>
  <c r="N650" i="30"/>
  <c r="S667" i="30"/>
  <c r="N668" i="30"/>
  <c r="S671" i="30"/>
  <c r="N672" i="30"/>
  <c r="L676" i="30"/>
  <c r="S688" i="30"/>
  <c r="N689" i="30"/>
  <c r="N692" i="30"/>
  <c r="S693" i="30"/>
  <c r="N696" i="30"/>
  <c r="P697" i="30"/>
  <c r="S700" i="30"/>
  <c r="L701" i="30"/>
  <c r="P701" i="30"/>
  <c r="O646" i="30"/>
  <c r="M650" i="30"/>
  <c r="M651" i="30"/>
  <c r="Q651" i="30"/>
  <c r="Q655" i="30"/>
  <c r="N647" i="30"/>
  <c r="N651" i="30"/>
  <c r="N655" i="30"/>
  <c r="N667" i="30"/>
  <c r="S668" i="30"/>
  <c r="N671" i="30"/>
  <c r="S672" i="30"/>
  <c r="N675" i="30"/>
  <c r="S675" i="30"/>
  <c r="P676" i="30"/>
  <c r="N688" i="30"/>
  <c r="S689" i="30"/>
  <c r="S692" i="30"/>
  <c r="N693" i="30"/>
  <c r="S696" i="30"/>
  <c r="L697" i="30"/>
  <c r="N700" i="30"/>
  <c r="S655" i="30"/>
  <c r="L646" i="30"/>
  <c r="P646" i="30"/>
  <c r="L647" i="30"/>
  <c r="P647" i="30"/>
  <c r="L650" i="30"/>
  <c r="P650" i="30"/>
  <c r="L651" i="30"/>
  <c r="P651" i="30"/>
  <c r="L654" i="30"/>
  <c r="P654" i="30"/>
  <c r="L655" i="30"/>
  <c r="P655" i="30"/>
  <c r="S646" i="30"/>
  <c r="S647" i="30"/>
  <c r="S650" i="30"/>
  <c r="S651" i="30"/>
  <c r="S654" i="30"/>
  <c r="L667" i="30"/>
  <c r="P667" i="30"/>
  <c r="L668" i="30"/>
  <c r="P668" i="30"/>
  <c r="L671" i="30"/>
  <c r="P671" i="30"/>
  <c r="L672" i="30"/>
  <c r="P672" i="30"/>
  <c r="L675" i="30"/>
  <c r="P675" i="30"/>
  <c r="N676" i="30"/>
  <c r="S676" i="30"/>
  <c r="L688" i="30"/>
  <c r="P688" i="30"/>
  <c r="L689" i="30"/>
  <c r="P689" i="30"/>
  <c r="L692" i="30"/>
  <c r="P692" i="30"/>
  <c r="L693" i="30"/>
  <c r="P693" i="30"/>
  <c r="L696" i="30"/>
  <c r="P696" i="30"/>
  <c r="N697" i="30"/>
  <c r="S697" i="30"/>
  <c r="L700" i="30"/>
  <c r="P700" i="30"/>
  <c r="N701" i="30"/>
  <c r="S701" i="30"/>
  <c r="M667" i="30"/>
  <c r="Q667" i="30"/>
  <c r="M668" i="30"/>
  <c r="Q668" i="30"/>
  <c r="M671" i="30"/>
  <c r="Q671" i="30"/>
  <c r="M672" i="30"/>
  <c r="Q672" i="30"/>
  <c r="M675" i="30"/>
  <c r="Q675" i="30"/>
  <c r="O676" i="30"/>
  <c r="M688" i="30"/>
  <c r="Q688" i="30"/>
  <c r="M689" i="30"/>
  <c r="Q689" i="30"/>
  <c r="M692" i="30"/>
  <c r="Q692" i="30"/>
  <c r="M693" i="30"/>
  <c r="Q693" i="30"/>
  <c r="M696" i="30"/>
  <c r="Q696" i="30"/>
  <c r="O697" i="30"/>
  <c r="M700" i="30"/>
  <c r="Q700" i="30"/>
  <c r="O701" i="30"/>
  <c r="N646" i="30"/>
  <c r="N654" i="30"/>
  <c r="Q646" i="30"/>
  <c r="M646" i="30"/>
  <c r="O647" i="30"/>
  <c r="O650" i="30"/>
  <c r="O651" i="30"/>
  <c r="O654" i="30"/>
  <c r="O655" i="30"/>
  <c r="O667" i="30"/>
  <c r="O668" i="30"/>
  <c r="O671" i="30"/>
  <c r="O672" i="30"/>
  <c r="O675" i="30"/>
  <c r="M676" i="30"/>
  <c r="Q676" i="30"/>
  <c r="O688" i="30"/>
  <c r="O689" i="30"/>
  <c r="O692" i="30"/>
  <c r="O693" i="30"/>
  <c r="O696" i="30"/>
  <c r="M697" i="30"/>
  <c r="Q697" i="30"/>
  <c r="O700" i="30"/>
  <c r="M701" i="30"/>
  <c r="Q701" i="30"/>
  <c r="S294" i="31"/>
  <c r="S293" i="31"/>
  <c r="S292" i="31"/>
  <c r="S298" i="31" s="1"/>
  <c r="S318" i="31" s="1"/>
  <c r="S291" i="31"/>
  <c r="S297" i="31" s="1"/>
  <c r="S290" i="31"/>
  <c r="S289" i="31"/>
  <c r="S288" i="31"/>
  <c r="S287" i="31"/>
  <c r="M287" i="31"/>
  <c r="N287" i="31"/>
  <c r="O287" i="31"/>
  <c r="P287" i="31"/>
  <c r="Q287" i="31"/>
  <c r="M288" i="31"/>
  <c r="N288" i="31"/>
  <c r="O288" i="31"/>
  <c r="P288" i="31"/>
  <c r="Q288" i="31"/>
  <c r="M289" i="31"/>
  <c r="N289" i="31"/>
  <c r="O289" i="31"/>
  <c r="P289" i="31"/>
  <c r="Q289" i="31"/>
  <c r="M290" i="31"/>
  <c r="N290" i="31"/>
  <c r="O290" i="31"/>
  <c r="P290" i="31"/>
  <c r="Q290" i="31"/>
  <c r="M291" i="31"/>
  <c r="M297" i="31" s="1"/>
  <c r="N291" i="31"/>
  <c r="N297" i="31" s="1"/>
  <c r="O291" i="31"/>
  <c r="O297" i="31" s="1"/>
  <c r="P291" i="31"/>
  <c r="P297" i="31" s="1"/>
  <c r="Q291" i="31"/>
  <c r="Q297" i="31" s="1"/>
  <c r="M292" i="31"/>
  <c r="M298" i="31" s="1"/>
  <c r="M318" i="31" s="1"/>
  <c r="N292" i="31"/>
  <c r="N298" i="31" s="1"/>
  <c r="N318" i="31" s="1"/>
  <c r="O292" i="31"/>
  <c r="O298" i="31" s="1"/>
  <c r="O318" i="31" s="1"/>
  <c r="P292" i="31"/>
  <c r="P298" i="31" s="1"/>
  <c r="P318" i="31" s="1"/>
  <c r="Q292" i="31"/>
  <c r="Q298" i="31" s="1"/>
  <c r="Q318" i="31" s="1"/>
  <c r="M293" i="31"/>
  <c r="N293" i="31"/>
  <c r="O293" i="31"/>
  <c r="P293" i="31"/>
  <c r="Q293" i="31"/>
  <c r="M294" i="31"/>
  <c r="N294" i="31"/>
  <c r="O294" i="31"/>
  <c r="P294" i="31"/>
  <c r="Q294" i="31"/>
  <c r="L288" i="31"/>
  <c r="L289" i="31"/>
  <c r="L290" i="31"/>
  <c r="L291" i="31"/>
  <c r="L292" i="31"/>
  <c r="L293" i="31"/>
  <c r="L294" i="31"/>
  <c r="L287" i="31"/>
  <c r="J28" i="28"/>
  <c r="J27" i="28"/>
  <c r="J26" i="28"/>
  <c r="J25" i="28"/>
  <c r="J24" i="28"/>
  <c r="J17" i="28"/>
  <c r="J18" i="28"/>
  <c r="J19" i="28"/>
  <c r="J20" i="28"/>
  <c r="J21" i="28"/>
  <c r="J16" i="28"/>
  <c r="S178" i="31"/>
  <c r="Q178" i="31"/>
  <c r="P178" i="31"/>
  <c r="O178" i="31"/>
  <c r="N178" i="31"/>
  <c r="M178" i="31"/>
  <c r="L178" i="31"/>
  <c r="S177" i="31"/>
  <c r="Q177" i="31"/>
  <c r="P177" i="31"/>
  <c r="O177" i="31"/>
  <c r="N177" i="31"/>
  <c r="M177" i="31"/>
  <c r="L177" i="31"/>
  <c r="S176" i="31"/>
  <c r="Q176" i="31"/>
  <c r="P176" i="31"/>
  <c r="O176" i="31"/>
  <c r="N176" i="31"/>
  <c r="M176" i="31"/>
  <c r="L176" i="31"/>
  <c r="S183" i="31"/>
  <c r="Q183" i="31"/>
  <c r="P183" i="31"/>
  <c r="O183" i="31"/>
  <c r="N183" i="31"/>
  <c r="M183" i="31"/>
  <c r="L183" i="31"/>
  <c r="S182" i="31"/>
  <c r="Q182" i="31"/>
  <c r="P182" i="31"/>
  <c r="O182" i="31"/>
  <c r="N182" i="31"/>
  <c r="M182" i="31"/>
  <c r="L182" i="31"/>
  <c r="S181" i="31"/>
  <c r="Q181" i="31"/>
  <c r="P181" i="31"/>
  <c r="O181" i="31"/>
  <c r="N181" i="31"/>
  <c r="M181" i="31"/>
  <c r="L181" i="31"/>
  <c r="J293" i="31" l="1"/>
  <c r="J289" i="31"/>
  <c r="L298" i="31"/>
  <c r="J292" i="31"/>
  <c r="J288" i="31"/>
  <c r="J287" i="31"/>
  <c r="L297" i="31"/>
  <c r="J297" i="31" s="1"/>
  <c r="J291" i="31"/>
  <c r="J294" i="31"/>
  <c r="J290" i="31"/>
  <c r="L682" i="30"/>
  <c r="J800" i="30"/>
  <c r="N682" i="30"/>
  <c r="N806" i="30" s="1"/>
  <c r="J668" i="30"/>
  <c r="J801" i="30"/>
  <c r="J672" i="30"/>
  <c r="Q661" i="30"/>
  <c r="Q805" i="30" s="1"/>
  <c r="J646" i="30"/>
  <c r="M661" i="30"/>
  <c r="M805" i="30" s="1"/>
  <c r="J701" i="30"/>
  <c r="J676" i="30"/>
  <c r="J671" i="30"/>
  <c r="J688" i="30"/>
  <c r="J651" i="30"/>
  <c r="L661" i="30"/>
  <c r="L805" i="30" s="1"/>
  <c r="N703" i="30"/>
  <c r="N807" i="30" s="1"/>
  <c r="S703" i="30"/>
  <c r="L703" i="30"/>
  <c r="L807" i="30" s="1"/>
  <c r="S682" i="30"/>
  <c r="J650" i="30"/>
  <c r="J697" i="30"/>
  <c r="J675" i="30"/>
  <c r="J667" i="30"/>
  <c r="J655" i="30"/>
  <c r="O661" i="30"/>
  <c r="O805" i="30" s="1"/>
  <c r="J654" i="30"/>
  <c r="N661" i="30"/>
  <c r="N805" i="30" s="1"/>
  <c r="O682" i="30"/>
  <c r="O806" i="30" s="1"/>
  <c r="O703" i="30"/>
  <c r="O807" i="30" s="1"/>
  <c r="M682" i="30"/>
  <c r="M806" i="30" s="1"/>
  <c r="P703" i="30"/>
  <c r="P682" i="30"/>
  <c r="Q703" i="30"/>
  <c r="Q807" i="30" s="1"/>
  <c r="J700" i="30"/>
  <c r="J696" i="30"/>
  <c r="J692" i="30"/>
  <c r="L806" i="30"/>
  <c r="P661" i="30"/>
  <c r="M703" i="30"/>
  <c r="M807" i="30" s="1"/>
  <c r="S661" i="30"/>
  <c r="J647" i="30"/>
  <c r="Q682" i="30"/>
  <c r="Q806" i="30" s="1"/>
  <c r="J693" i="30"/>
  <c r="J689" i="30"/>
  <c r="L318" i="31" l="1"/>
  <c r="J318" i="31" s="1"/>
  <c r="J298" i="31"/>
  <c r="P807" i="30"/>
  <c r="J807" i="30" s="1"/>
  <c r="P806" i="30"/>
  <c r="J806" i="30" s="1"/>
  <c r="P805" i="30"/>
  <c r="J805" i="30" s="1"/>
  <c r="J703" i="30"/>
  <c r="J661" i="30"/>
  <c r="J682" i="30"/>
  <c r="S265" i="31"/>
  <c r="S264" i="31"/>
  <c r="S263" i="31"/>
  <c r="S260" i="31"/>
  <c r="S259" i="31"/>
  <c r="S258" i="31"/>
  <c r="S255" i="31"/>
  <c r="S254" i="31"/>
  <c r="S253" i="31"/>
  <c r="S250" i="31"/>
  <c r="S249" i="31"/>
  <c r="S248" i="31"/>
  <c r="S243" i="31"/>
  <c r="S242" i="31"/>
  <c r="S241" i="31"/>
  <c r="S238" i="31"/>
  <c r="S237" i="31"/>
  <c r="S236" i="31"/>
  <c r="S233" i="31"/>
  <c r="S232" i="31"/>
  <c r="S231" i="31"/>
  <c r="S228" i="31"/>
  <c r="S227" i="31"/>
  <c r="S226" i="31"/>
  <c r="S221" i="31"/>
  <c r="S220" i="31"/>
  <c r="S219" i="31"/>
  <c r="S218" i="31"/>
  <c r="S215" i="31"/>
  <c r="S214" i="31"/>
  <c r="S213" i="31"/>
  <c r="S212" i="31"/>
  <c r="S207" i="31"/>
  <c r="S206" i="31"/>
  <c r="S205" i="31"/>
  <c r="S204" i="31"/>
  <c r="S201" i="31"/>
  <c r="S200" i="31"/>
  <c r="S199" i="31"/>
  <c r="S198" i="31"/>
  <c r="S193" i="31"/>
  <c r="S192" i="31"/>
  <c r="S191" i="31"/>
  <c r="S188" i="31"/>
  <c r="S187" i="31"/>
  <c r="S186" i="31"/>
  <c r="S171" i="31"/>
  <c r="S170" i="31"/>
  <c r="S169" i="31"/>
  <c r="S168" i="31"/>
  <c r="S165" i="31"/>
  <c r="S164" i="31"/>
  <c r="S163" i="31"/>
  <c r="S162" i="31"/>
  <c r="S154" i="31"/>
  <c r="S153" i="31"/>
  <c r="S152" i="31"/>
  <c r="S151" i="31"/>
  <c r="S148" i="31"/>
  <c r="S147" i="31"/>
  <c r="S144" i="31"/>
  <c r="S143" i="31"/>
  <c r="Q228" i="31"/>
  <c r="P228" i="31"/>
  <c r="O228" i="31"/>
  <c r="N228" i="31"/>
  <c r="M228" i="31"/>
  <c r="L228" i="31"/>
  <c r="Q227" i="31"/>
  <c r="P227" i="31"/>
  <c r="O227" i="31"/>
  <c r="N227" i="31"/>
  <c r="M227" i="31"/>
  <c r="L227" i="31"/>
  <c r="Q226" i="31"/>
  <c r="P226" i="31"/>
  <c r="O226" i="31"/>
  <c r="N226" i="31"/>
  <c r="M226" i="31"/>
  <c r="L226" i="31"/>
  <c r="Q233" i="31"/>
  <c r="P233" i="31"/>
  <c r="O233" i="31"/>
  <c r="N233" i="31"/>
  <c r="M233" i="31"/>
  <c r="L233" i="31"/>
  <c r="Q232" i="31"/>
  <c r="P232" i="31"/>
  <c r="O232" i="31"/>
  <c r="N232" i="31"/>
  <c r="M232" i="31"/>
  <c r="L232" i="31"/>
  <c r="Q231" i="31"/>
  <c r="P231" i="31"/>
  <c r="O231" i="31"/>
  <c r="N231" i="31"/>
  <c r="M231" i="31"/>
  <c r="L231" i="31"/>
  <c r="Q250" i="31"/>
  <c r="P250" i="31"/>
  <c r="O250" i="31"/>
  <c r="N250" i="31"/>
  <c r="M250" i="31"/>
  <c r="L250" i="31"/>
  <c r="Q249" i="31"/>
  <c r="P249" i="31"/>
  <c r="O249" i="31"/>
  <c r="N249" i="31"/>
  <c r="M249" i="31"/>
  <c r="L249" i="31"/>
  <c r="Q248" i="31"/>
  <c r="P248" i="31"/>
  <c r="O248" i="31"/>
  <c r="N248" i="31"/>
  <c r="M248" i="31"/>
  <c r="L248" i="31"/>
  <c r="Q255" i="31"/>
  <c r="P255" i="31"/>
  <c r="O255" i="31"/>
  <c r="N255" i="31"/>
  <c r="M255" i="31"/>
  <c r="L255" i="31"/>
  <c r="Q254" i="31"/>
  <c r="P254" i="31"/>
  <c r="O254" i="31"/>
  <c r="N254" i="31"/>
  <c r="M254" i="31"/>
  <c r="L254" i="31"/>
  <c r="Q253" i="31"/>
  <c r="P253" i="31"/>
  <c r="O253" i="31"/>
  <c r="N253" i="31"/>
  <c r="M253" i="31"/>
  <c r="L253" i="31"/>
  <c r="Q265" i="31"/>
  <c r="P265" i="31"/>
  <c r="O265" i="31"/>
  <c r="N265" i="31"/>
  <c r="M265" i="31"/>
  <c r="L265" i="31"/>
  <c r="Q264" i="31"/>
  <c r="P264" i="31"/>
  <c r="O264" i="31"/>
  <c r="N264" i="31"/>
  <c r="M264" i="31"/>
  <c r="L264" i="31"/>
  <c r="Q263" i="31"/>
  <c r="P263" i="31"/>
  <c r="O263" i="31"/>
  <c r="N263" i="31"/>
  <c r="M263" i="31"/>
  <c r="L263" i="31"/>
  <c r="Q260" i="31"/>
  <c r="P260" i="31"/>
  <c r="O260" i="31"/>
  <c r="N260" i="31"/>
  <c r="M260" i="31"/>
  <c r="L260" i="31"/>
  <c r="Q259" i="31"/>
  <c r="P259" i="31"/>
  <c r="O259" i="31"/>
  <c r="N259" i="31"/>
  <c r="M259" i="31"/>
  <c r="L259" i="31"/>
  <c r="Q258" i="31"/>
  <c r="P258" i="31"/>
  <c r="O258" i="31"/>
  <c r="N258" i="31"/>
  <c r="M258" i="31"/>
  <c r="L258" i="31"/>
  <c r="Q243" i="31"/>
  <c r="P243" i="31"/>
  <c r="O243" i="31"/>
  <c r="N243" i="31"/>
  <c r="M243" i="31"/>
  <c r="L243" i="31"/>
  <c r="Q242" i="31"/>
  <c r="P242" i="31"/>
  <c r="O242" i="31"/>
  <c r="N242" i="31"/>
  <c r="M242" i="31"/>
  <c r="L242" i="31"/>
  <c r="Q241" i="31"/>
  <c r="P241" i="31"/>
  <c r="O241" i="31"/>
  <c r="N241" i="31"/>
  <c r="M241" i="31"/>
  <c r="L241" i="31"/>
  <c r="Q238" i="31"/>
  <c r="P238" i="31"/>
  <c r="O238" i="31"/>
  <c r="N238" i="31"/>
  <c r="M238" i="31"/>
  <c r="L238" i="31"/>
  <c r="Q237" i="31"/>
  <c r="P237" i="31"/>
  <c r="O237" i="31"/>
  <c r="N237" i="31"/>
  <c r="M237" i="31"/>
  <c r="L237" i="31"/>
  <c r="Q236" i="31"/>
  <c r="P236" i="31"/>
  <c r="O236" i="31"/>
  <c r="N236" i="31"/>
  <c r="M236" i="31"/>
  <c r="L236" i="31"/>
  <c r="Q221" i="31"/>
  <c r="P221" i="31"/>
  <c r="O221" i="31"/>
  <c r="N221" i="31"/>
  <c r="M221" i="31"/>
  <c r="L221" i="31"/>
  <c r="Q220" i="31"/>
  <c r="P220" i="31"/>
  <c r="O220" i="31"/>
  <c r="N220" i="31"/>
  <c r="M220" i="31"/>
  <c r="L220" i="31"/>
  <c r="Q219" i="31"/>
  <c r="P219" i="31"/>
  <c r="O219" i="31"/>
  <c r="N219" i="31"/>
  <c r="M219" i="31"/>
  <c r="L219" i="31"/>
  <c r="Q218" i="31"/>
  <c r="P218" i="31"/>
  <c r="O218" i="31"/>
  <c r="N218" i="31"/>
  <c r="M218" i="31"/>
  <c r="L218" i="31"/>
  <c r="Q215" i="31"/>
  <c r="P215" i="31"/>
  <c r="O215" i="31"/>
  <c r="N215" i="31"/>
  <c r="M215" i="31"/>
  <c r="L215" i="31"/>
  <c r="Q214" i="31"/>
  <c r="P214" i="31"/>
  <c r="O214" i="31"/>
  <c r="N214" i="31"/>
  <c r="M214" i="31"/>
  <c r="L214" i="31"/>
  <c r="Q213" i="31"/>
  <c r="P213" i="31"/>
  <c r="O213" i="31"/>
  <c r="N213" i="31"/>
  <c r="M213" i="31"/>
  <c r="L213" i="31"/>
  <c r="Q212" i="31"/>
  <c r="P212" i="31"/>
  <c r="O212" i="31"/>
  <c r="N212" i="31"/>
  <c r="M212" i="31"/>
  <c r="L212" i="31"/>
  <c r="Q207" i="31"/>
  <c r="P207" i="31"/>
  <c r="O207" i="31"/>
  <c r="N207" i="31"/>
  <c r="M207" i="31"/>
  <c r="L207" i="31"/>
  <c r="Q206" i="31"/>
  <c r="P206" i="31"/>
  <c r="O206" i="31"/>
  <c r="N206" i="31"/>
  <c r="M206" i="31"/>
  <c r="L206" i="31"/>
  <c r="Q205" i="31"/>
  <c r="P205" i="31"/>
  <c r="O205" i="31"/>
  <c r="N205" i="31"/>
  <c r="M205" i="31"/>
  <c r="L205" i="31"/>
  <c r="Q204" i="31"/>
  <c r="P204" i="31"/>
  <c r="O204" i="31"/>
  <c r="N204" i="31"/>
  <c r="M204" i="31"/>
  <c r="L204" i="31"/>
  <c r="L199" i="31"/>
  <c r="M199" i="31"/>
  <c r="N199" i="31"/>
  <c r="O199" i="31"/>
  <c r="P199" i="31"/>
  <c r="Q199" i="31"/>
  <c r="L200" i="31"/>
  <c r="M200" i="31"/>
  <c r="N200" i="31"/>
  <c r="O200" i="31"/>
  <c r="P200" i="31"/>
  <c r="Q200" i="31"/>
  <c r="L201" i="31"/>
  <c r="M201" i="31"/>
  <c r="N201" i="31"/>
  <c r="O201" i="31"/>
  <c r="P201" i="31"/>
  <c r="Q201" i="31"/>
  <c r="M198" i="31"/>
  <c r="N198" i="31"/>
  <c r="O198" i="31"/>
  <c r="P198" i="31"/>
  <c r="Q198" i="31"/>
  <c r="L198" i="31"/>
  <c r="Q193" i="31"/>
  <c r="P193" i="31"/>
  <c r="O193" i="31"/>
  <c r="N193" i="31"/>
  <c r="M193" i="31"/>
  <c r="L193" i="31"/>
  <c r="Q192" i="31"/>
  <c r="P192" i="31"/>
  <c r="O192" i="31"/>
  <c r="N192" i="31"/>
  <c r="M192" i="31"/>
  <c r="L192" i="31"/>
  <c r="Q191" i="31"/>
  <c r="P191" i="31"/>
  <c r="O191" i="31"/>
  <c r="N191" i="31"/>
  <c r="M191" i="31"/>
  <c r="L191" i="31"/>
  <c r="Q188" i="31"/>
  <c r="P188" i="31"/>
  <c r="O188" i="31"/>
  <c r="N188" i="31"/>
  <c r="M188" i="31"/>
  <c r="L188" i="31"/>
  <c r="Q187" i="31"/>
  <c r="P187" i="31"/>
  <c r="O187" i="31"/>
  <c r="N187" i="31"/>
  <c r="M187" i="31"/>
  <c r="L187" i="31"/>
  <c r="Q186" i="31"/>
  <c r="P186" i="31"/>
  <c r="O186" i="31"/>
  <c r="N186" i="31"/>
  <c r="M186" i="31"/>
  <c r="L186" i="31"/>
  <c r="Q171" i="31"/>
  <c r="P171" i="31"/>
  <c r="O171" i="31"/>
  <c r="N171" i="31"/>
  <c r="M171" i="31"/>
  <c r="L171" i="31"/>
  <c r="Q170" i="31"/>
  <c r="P170" i="31"/>
  <c r="O170" i="31"/>
  <c r="N170" i="31"/>
  <c r="M170" i="31"/>
  <c r="L170" i="31"/>
  <c r="Q169" i="31"/>
  <c r="P169" i="31"/>
  <c r="O169" i="31"/>
  <c r="N169" i="31"/>
  <c r="M169" i="31"/>
  <c r="L169" i="31"/>
  <c r="Q168" i="31"/>
  <c r="P168" i="31"/>
  <c r="O168" i="31"/>
  <c r="N168" i="31"/>
  <c r="M168" i="31"/>
  <c r="L168" i="31"/>
  <c r="L163" i="31"/>
  <c r="M163" i="31"/>
  <c r="N163" i="31"/>
  <c r="O163" i="31"/>
  <c r="P163" i="31"/>
  <c r="Q163" i="31"/>
  <c r="L164" i="31"/>
  <c r="M164" i="31"/>
  <c r="N164" i="31"/>
  <c r="O164" i="31"/>
  <c r="P164" i="31"/>
  <c r="Q164" i="31"/>
  <c r="L165" i="31"/>
  <c r="M165" i="31"/>
  <c r="N165" i="31"/>
  <c r="O165" i="31"/>
  <c r="P165" i="31"/>
  <c r="Q165" i="31"/>
  <c r="M162" i="31"/>
  <c r="N162" i="31"/>
  <c r="O162" i="31"/>
  <c r="P162" i="31"/>
  <c r="Q162" i="31"/>
  <c r="L162" i="31"/>
  <c r="H364" i="53" l="1"/>
  <c r="H363" i="53"/>
  <c r="H362" i="53"/>
  <c r="H359" i="53"/>
  <c r="H358" i="53"/>
  <c r="H357" i="53"/>
  <c r="H354" i="53"/>
  <c r="H353" i="53"/>
  <c r="H352" i="53"/>
  <c r="H349" i="53"/>
  <c r="H348" i="53"/>
  <c r="H347" i="53"/>
  <c r="H341" i="53"/>
  <c r="H340" i="53"/>
  <c r="H339" i="53"/>
  <c r="H338" i="53"/>
  <c r="H335" i="53"/>
  <c r="H334" i="53"/>
  <c r="H333" i="53"/>
  <c r="H332" i="53"/>
  <c r="H320" i="53"/>
  <c r="H319" i="53"/>
  <c r="H318" i="53"/>
  <c r="H315" i="53"/>
  <c r="H314" i="53"/>
  <c r="H313" i="53"/>
  <c r="H310" i="53"/>
  <c r="H309" i="53"/>
  <c r="H308" i="53"/>
  <c r="H302" i="53"/>
  <c r="H301" i="53"/>
  <c r="H300" i="53"/>
  <c r="H299" i="53"/>
  <c r="H296" i="53"/>
  <c r="H295" i="53"/>
  <c r="H294" i="53"/>
  <c r="H293" i="53"/>
  <c r="H286" i="53"/>
  <c r="H285" i="53"/>
  <c r="H284" i="53"/>
  <c r="H281" i="53"/>
  <c r="H280" i="53"/>
  <c r="H279" i="53"/>
  <c r="H276" i="53"/>
  <c r="H275" i="53"/>
  <c r="H274" i="53"/>
  <c r="H271" i="53"/>
  <c r="H270" i="53"/>
  <c r="H269" i="53"/>
  <c r="H263" i="53"/>
  <c r="H262" i="53"/>
  <c r="H261" i="53"/>
  <c r="H260" i="53"/>
  <c r="H257" i="53"/>
  <c r="H256" i="53"/>
  <c r="H255" i="53"/>
  <c r="H254" i="53"/>
  <c r="H247" i="53"/>
  <c r="H246" i="53"/>
  <c r="H245" i="53"/>
  <c r="H242" i="53"/>
  <c r="H241" i="53"/>
  <c r="H240" i="53"/>
  <c r="H237" i="53"/>
  <c r="H236" i="53"/>
  <c r="H235" i="53"/>
  <c r="H232" i="53"/>
  <c r="H231" i="53"/>
  <c r="H230" i="53"/>
  <c r="H224" i="53"/>
  <c r="H223" i="53"/>
  <c r="H222" i="53"/>
  <c r="H221" i="53"/>
  <c r="H218" i="53"/>
  <c r="H217" i="53"/>
  <c r="H216" i="53"/>
  <c r="H215" i="53"/>
  <c r="H208" i="53"/>
  <c r="H207" i="53"/>
  <c r="H206" i="53"/>
  <c r="H203" i="53"/>
  <c r="H202" i="53"/>
  <c r="H201" i="53"/>
  <c r="H198" i="53"/>
  <c r="H197" i="53"/>
  <c r="H196" i="53"/>
  <c r="H193" i="53"/>
  <c r="H192" i="53"/>
  <c r="H191" i="53"/>
  <c r="H185" i="53"/>
  <c r="H184" i="53"/>
  <c r="H183" i="53"/>
  <c r="H182" i="53"/>
  <c r="H179" i="53"/>
  <c r="H178" i="53"/>
  <c r="H177" i="53"/>
  <c r="H176" i="53"/>
  <c r="H169" i="53"/>
  <c r="J56" i="27"/>
  <c r="H168" i="53" s="1"/>
  <c r="J55" i="27"/>
  <c r="H167" i="53" s="1"/>
  <c r="J52" i="27"/>
  <c r="H164" i="53" s="1"/>
  <c r="J51" i="27"/>
  <c r="H163" i="53" s="1"/>
  <c r="J50" i="27"/>
  <c r="H162" i="53" s="1"/>
  <c r="J47" i="27"/>
  <c r="H159" i="53" s="1"/>
  <c r="H158" i="53"/>
  <c r="J45" i="27"/>
  <c r="H157" i="53" s="1"/>
  <c r="H154" i="53"/>
  <c r="H153" i="53"/>
  <c r="H152" i="53"/>
  <c r="H146" i="53"/>
  <c r="J33" i="27"/>
  <c r="H145" i="53" s="1"/>
  <c r="J32" i="27"/>
  <c r="H144" i="53" s="1"/>
  <c r="J31" i="27"/>
  <c r="H143" i="53" s="1"/>
  <c r="H140" i="53"/>
  <c r="H139" i="53"/>
  <c r="H138" i="53"/>
  <c r="H137" i="53"/>
  <c r="J83" i="18"/>
  <c r="J82" i="18"/>
  <c r="J78" i="18"/>
  <c r="J77" i="18"/>
  <c r="J76" i="18"/>
  <c r="J65" i="18"/>
  <c r="J62" i="18"/>
  <c r="N44" i="21" l="1"/>
  <c r="M44" i="21"/>
  <c r="O44" i="21"/>
  <c r="Q44" i="21"/>
  <c r="Q43" i="21"/>
  <c r="N43" i="21"/>
  <c r="O43" i="21"/>
  <c r="Q42" i="21"/>
  <c r="M42" i="21"/>
  <c r="L42" i="21"/>
  <c r="O42" i="21"/>
  <c r="N42" i="21"/>
  <c r="L43" i="21"/>
  <c r="P43" i="21" l="1"/>
  <c r="L44" i="21"/>
  <c r="P44" i="21"/>
  <c r="M43" i="21" l="1"/>
  <c r="P42" i="21"/>
  <c r="S53" i="50" l="1"/>
  <c r="Q53" i="50"/>
  <c r="P53" i="50"/>
  <c r="O53" i="50"/>
  <c r="N53" i="50"/>
  <c r="M53" i="50"/>
  <c r="L53" i="50"/>
  <c r="S51" i="50"/>
  <c r="Q51" i="50"/>
  <c r="P51" i="50"/>
  <c r="O51" i="50"/>
  <c r="N51" i="50"/>
  <c r="M51" i="50"/>
  <c r="L51" i="50"/>
  <c r="S50" i="50"/>
  <c r="Q50" i="50"/>
  <c r="P50" i="50"/>
  <c r="O50" i="50"/>
  <c r="N50" i="50"/>
  <c r="M50" i="50"/>
  <c r="L50" i="50"/>
  <c r="S45" i="50"/>
  <c r="Q45" i="50"/>
  <c r="P45" i="50"/>
  <c r="O45" i="50"/>
  <c r="N45" i="50"/>
  <c r="M45" i="50"/>
  <c r="L45" i="50"/>
  <c r="S44" i="50"/>
  <c r="Q44" i="50"/>
  <c r="P44" i="50"/>
  <c r="O44" i="50"/>
  <c r="N44" i="50"/>
  <c r="M44" i="50"/>
  <c r="L44" i="50"/>
  <c r="S43" i="50"/>
  <c r="Q43" i="50"/>
  <c r="P43" i="50"/>
  <c r="O43" i="50"/>
  <c r="N43" i="50"/>
  <c r="M43" i="50"/>
  <c r="L43" i="50"/>
  <c r="S42" i="50"/>
  <c r="Q42" i="50"/>
  <c r="P42" i="50"/>
  <c r="O42" i="50"/>
  <c r="N42" i="50"/>
  <c r="M42" i="50"/>
  <c r="L42" i="50"/>
  <c r="S41" i="50"/>
  <c r="Q41" i="50"/>
  <c r="P41" i="50"/>
  <c r="O41" i="50"/>
  <c r="N41" i="50"/>
  <c r="M41" i="50"/>
  <c r="L41" i="50"/>
  <c r="S38" i="50"/>
  <c r="Q38" i="50"/>
  <c r="P38" i="50"/>
  <c r="O38" i="50"/>
  <c r="N38" i="50"/>
  <c r="M38" i="50"/>
  <c r="L38" i="50"/>
  <c r="S37" i="50"/>
  <c r="Q37" i="50"/>
  <c r="P37" i="50"/>
  <c r="O37" i="50"/>
  <c r="N37" i="50"/>
  <c r="M37" i="50"/>
  <c r="L37" i="50"/>
  <c r="S36" i="50"/>
  <c r="Q36" i="50"/>
  <c r="P36" i="50"/>
  <c r="O36" i="50"/>
  <c r="N36" i="50"/>
  <c r="M36" i="50"/>
  <c r="L36" i="50"/>
  <c r="S35" i="50"/>
  <c r="Q35" i="50"/>
  <c r="P35" i="50"/>
  <c r="O35" i="50"/>
  <c r="N35" i="50"/>
  <c r="M35" i="50"/>
  <c r="L35" i="50"/>
  <c r="S34" i="50"/>
  <c r="Q34" i="50"/>
  <c r="P34" i="50"/>
  <c r="O34" i="50"/>
  <c r="N34" i="50"/>
  <c r="M34" i="50"/>
  <c r="L34" i="50"/>
  <c r="S33" i="50"/>
  <c r="Q33" i="50"/>
  <c r="P33" i="50"/>
  <c r="O33" i="50"/>
  <c r="N33" i="50"/>
  <c r="M33" i="50"/>
  <c r="L33" i="50"/>
  <c r="S81" i="50"/>
  <c r="Q81" i="50"/>
  <c r="P81" i="50"/>
  <c r="O81" i="50"/>
  <c r="N81" i="50"/>
  <c r="M81" i="50"/>
  <c r="L81" i="50"/>
  <c r="S79" i="50"/>
  <c r="Q79" i="50"/>
  <c r="P79" i="50"/>
  <c r="O79" i="50"/>
  <c r="N79" i="50"/>
  <c r="M79" i="50"/>
  <c r="L79" i="50"/>
  <c r="S78" i="50"/>
  <c r="Q78" i="50"/>
  <c r="P78" i="50"/>
  <c r="O78" i="50"/>
  <c r="N78" i="50"/>
  <c r="M78" i="50"/>
  <c r="L78" i="50"/>
  <c r="S73" i="50"/>
  <c r="Q73" i="50"/>
  <c r="P73" i="50"/>
  <c r="O73" i="50"/>
  <c r="N73" i="50"/>
  <c r="M73" i="50"/>
  <c r="L73" i="50"/>
  <c r="S72" i="50"/>
  <c r="Q72" i="50"/>
  <c r="P72" i="50"/>
  <c r="O72" i="50"/>
  <c r="N72" i="50"/>
  <c r="M72" i="50"/>
  <c r="L72" i="50"/>
  <c r="S71" i="50"/>
  <c r="Q71" i="50"/>
  <c r="P71" i="50"/>
  <c r="O71" i="50"/>
  <c r="N71" i="50"/>
  <c r="M71" i="50"/>
  <c r="L71" i="50"/>
  <c r="S70" i="50"/>
  <c r="Q70" i="50"/>
  <c r="P70" i="50"/>
  <c r="O70" i="50"/>
  <c r="N70" i="50"/>
  <c r="M70" i="50"/>
  <c r="L70" i="50"/>
  <c r="S69" i="50"/>
  <c r="Q69" i="50"/>
  <c r="P69" i="50"/>
  <c r="O69" i="50"/>
  <c r="N69" i="50"/>
  <c r="M69" i="50"/>
  <c r="L69" i="50"/>
  <c r="S66" i="50"/>
  <c r="Q66" i="50"/>
  <c r="P66" i="50"/>
  <c r="O66" i="50"/>
  <c r="N66" i="50"/>
  <c r="M66" i="50"/>
  <c r="L66" i="50"/>
  <c r="S65" i="50"/>
  <c r="Q65" i="50"/>
  <c r="P65" i="50"/>
  <c r="O65" i="50"/>
  <c r="N65" i="50"/>
  <c r="M65" i="50"/>
  <c r="L65" i="50"/>
  <c r="S64" i="50"/>
  <c r="Q64" i="50"/>
  <c r="P64" i="50"/>
  <c r="O64" i="50"/>
  <c r="N64" i="50"/>
  <c r="M64" i="50"/>
  <c r="L64" i="50"/>
  <c r="S63" i="50"/>
  <c r="Q63" i="50"/>
  <c r="P63" i="50"/>
  <c r="O63" i="50"/>
  <c r="N63" i="50"/>
  <c r="M63" i="50"/>
  <c r="L63" i="50"/>
  <c r="S62" i="50"/>
  <c r="Q62" i="50"/>
  <c r="P62" i="50"/>
  <c r="O62" i="50"/>
  <c r="N62" i="50"/>
  <c r="M62" i="50"/>
  <c r="L62" i="50"/>
  <c r="S61" i="50"/>
  <c r="Q61" i="50"/>
  <c r="P61" i="50"/>
  <c r="O61" i="50"/>
  <c r="N61" i="50"/>
  <c r="M61" i="50"/>
  <c r="L61" i="50"/>
  <c r="S53" i="28"/>
  <c r="S245" i="28" s="1"/>
  <c r="S49" i="28"/>
  <c r="S48" i="28"/>
  <c r="S47" i="28"/>
  <c r="S46" i="28"/>
  <c r="S45" i="28"/>
  <c r="S42" i="28"/>
  <c r="S41" i="28"/>
  <c r="S40" i="28"/>
  <c r="S39" i="28"/>
  <c r="S38" i="28"/>
  <c r="S37" i="28"/>
  <c r="M37" i="28"/>
  <c r="N37" i="28"/>
  <c r="O37" i="28"/>
  <c r="P37" i="28"/>
  <c r="Q37" i="28"/>
  <c r="M38" i="28"/>
  <c r="N38" i="28"/>
  <c r="O38" i="28"/>
  <c r="P38" i="28"/>
  <c r="Q38" i="28"/>
  <c r="M39" i="28"/>
  <c r="N39" i="28"/>
  <c r="O39" i="28"/>
  <c r="P39" i="28"/>
  <c r="Q39" i="28"/>
  <c r="M40" i="28"/>
  <c r="N40" i="28"/>
  <c r="O40" i="28"/>
  <c r="P40" i="28"/>
  <c r="Q40" i="28"/>
  <c r="M41" i="28"/>
  <c r="N41" i="28"/>
  <c r="O41" i="28"/>
  <c r="P41" i="28"/>
  <c r="Q41" i="28"/>
  <c r="M42" i="28"/>
  <c r="N42" i="28"/>
  <c r="O42" i="28"/>
  <c r="P42" i="28"/>
  <c r="Q42" i="28"/>
  <c r="M45" i="28"/>
  <c r="N45" i="28"/>
  <c r="O45" i="28"/>
  <c r="P45" i="28"/>
  <c r="Q45" i="28"/>
  <c r="M46" i="28"/>
  <c r="N46" i="28"/>
  <c r="O46" i="28"/>
  <c r="P46" i="28"/>
  <c r="Q46" i="28"/>
  <c r="M47" i="28"/>
  <c r="N47" i="28"/>
  <c r="O47" i="28"/>
  <c r="P47" i="28"/>
  <c r="Q47" i="28"/>
  <c r="M48" i="28"/>
  <c r="N48" i="28"/>
  <c r="O48" i="28"/>
  <c r="P48" i="28"/>
  <c r="Q48" i="28"/>
  <c r="M49" i="28"/>
  <c r="N49" i="28"/>
  <c r="O49" i="28"/>
  <c r="P49" i="28"/>
  <c r="Q49" i="28"/>
  <c r="M53" i="28"/>
  <c r="M245" i="28" s="1"/>
  <c r="N53" i="28"/>
  <c r="N245" i="28" s="1"/>
  <c r="O53" i="28"/>
  <c r="O245" i="28" s="1"/>
  <c r="P53" i="28"/>
  <c r="P245" i="28" s="1"/>
  <c r="Q53" i="28"/>
  <c r="Q245" i="28" s="1"/>
  <c r="S212" i="50" l="1"/>
  <c r="M241" i="28"/>
  <c r="M242" i="28"/>
  <c r="M237" i="28"/>
  <c r="M238" i="28"/>
  <c r="N212" i="50"/>
  <c r="O218" i="50"/>
  <c r="L218" i="50"/>
  <c r="M212" i="50"/>
  <c r="Q212" i="50"/>
  <c r="L212" i="50"/>
  <c r="P218" i="50"/>
  <c r="M218" i="50"/>
  <c r="Q218" i="50"/>
  <c r="O212" i="50"/>
  <c r="N218" i="50"/>
  <c r="S218" i="50"/>
  <c r="P212" i="50"/>
  <c r="J66" i="50"/>
  <c r="J72" i="50"/>
  <c r="J73" i="50"/>
  <c r="J51" i="50"/>
  <c r="J33" i="50"/>
  <c r="Q241" i="28"/>
  <c r="Q242" i="28"/>
  <c r="O237" i="28"/>
  <c r="O238" i="28"/>
  <c r="O241" i="28"/>
  <c r="O242" i="28"/>
  <c r="Q237" i="28"/>
  <c r="Q238" i="28"/>
  <c r="S237" i="28"/>
  <c r="S238" i="28"/>
  <c r="S241" i="28"/>
  <c r="S242" i="28"/>
  <c r="N237" i="28"/>
  <c r="N238" i="28"/>
  <c r="N241" i="28"/>
  <c r="N242" i="28"/>
  <c r="P241" i="28"/>
  <c r="P242" i="28"/>
  <c r="P237" i="28"/>
  <c r="P238" i="28"/>
  <c r="J61" i="50"/>
  <c r="J62" i="50"/>
  <c r="J79" i="50"/>
  <c r="J78" i="50"/>
  <c r="J70" i="50"/>
  <c r="J50" i="50"/>
  <c r="J41" i="50"/>
  <c r="J43" i="50"/>
  <c r="J44" i="50"/>
  <c r="J45" i="50"/>
  <c r="J34" i="50"/>
  <c r="J35" i="50"/>
  <c r="J36" i="50"/>
  <c r="J37" i="50"/>
  <c r="J38" i="50"/>
  <c r="J53" i="50"/>
  <c r="J42" i="50"/>
  <c r="J64" i="50"/>
  <c r="J69" i="50"/>
  <c r="J71" i="50"/>
  <c r="J63" i="50"/>
  <c r="J65" i="50"/>
  <c r="J81" i="50"/>
  <c r="L53" i="28"/>
  <c r="J53" i="28" s="1"/>
  <c r="L49" i="28"/>
  <c r="J49" i="28" s="1"/>
  <c r="L48" i="28"/>
  <c r="J48" i="28" s="1"/>
  <c r="L47" i="28"/>
  <c r="J47" i="28" s="1"/>
  <c r="L46" i="28"/>
  <c r="J46" i="28" s="1"/>
  <c r="L45" i="28"/>
  <c r="J45" i="28" s="1"/>
  <c r="L38" i="28"/>
  <c r="J38" i="28" s="1"/>
  <c r="L39" i="28"/>
  <c r="J39" i="28" s="1"/>
  <c r="L40" i="28"/>
  <c r="J40" i="28" s="1"/>
  <c r="L41" i="28"/>
  <c r="J41" i="28" s="1"/>
  <c r="L42" i="28"/>
  <c r="J42" i="28" s="1"/>
  <c r="L37" i="28"/>
  <c r="J37" i="28" s="1"/>
  <c r="S95" i="28"/>
  <c r="S265" i="28" s="1"/>
  <c r="Q95" i="28"/>
  <c r="Q265" i="28" s="1"/>
  <c r="P95" i="28"/>
  <c r="P265" i="28" s="1"/>
  <c r="O95" i="28"/>
  <c r="O265" i="28" s="1"/>
  <c r="N95" i="28"/>
  <c r="N265" i="28" s="1"/>
  <c r="M95" i="28"/>
  <c r="M265" i="28" s="1"/>
  <c r="L95" i="28"/>
  <c r="S93" i="28"/>
  <c r="S264" i="28" s="1"/>
  <c r="Q93" i="28"/>
  <c r="Q264" i="28" s="1"/>
  <c r="P93" i="28"/>
  <c r="P264" i="28" s="1"/>
  <c r="O93" i="28"/>
  <c r="O264" i="28" s="1"/>
  <c r="N93" i="28"/>
  <c r="N264" i="28" s="1"/>
  <c r="M93" i="28"/>
  <c r="M264" i="28" s="1"/>
  <c r="L93" i="28"/>
  <c r="S92" i="28"/>
  <c r="Q92" i="28"/>
  <c r="P92" i="28"/>
  <c r="O92" i="28"/>
  <c r="N92" i="28"/>
  <c r="M92" i="28"/>
  <c r="L92" i="28"/>
  <c r="S87" i="28"/>
  <c r="S262" i="28" s="1"/>
  <c r="Q87" i="28"/>
  <c r="Q262" i="28" s="1"/>
  <c r="P87" i="28"/>
  <c r="P262" i="28" s="1"/>
  <c r="O87" i="28"/>
  <c r="O262" i="28" s="1"/>
  <c r="N87" i="28"/>
  <c r="N262" i="28" s="1"/>
  <c r="M87" i="28"/>
  <c r="M262" i="28" s="1"/>
  <c r="L87" i="28"/>
  <c r="S83" i="28"/>
  <c r="Q83" i="28"/>
  <c r="P83" i="28"/>
  <c r="O83" i="28"/>
  <c r="N83" i="28"/>
  <c r="M83" i="28"/>
  <c r="L83" i="28"/>
  <c r="S82" i="28"/>
  <c r="Q82" i="28"/>
  <c r="P82" i="28"/>
  <c r="O82" i="28"/>
  <c r="N82" i="28"/>
  <c r="M82" i="28"/>
  <c r="L82" i="28"/>
  <c r="S81" i="28"/>
  <c r="Q81" i="28"/>
  <c r="P81" i="28"/>
  <c r="O81" i="28"/>
  <c r="N81" i="28"/>
  <c r="M81" i="28"/>
  <c r="L81" i="28"/>
  <c r="S80" i="28"/>
  <c r="Q80" i="28"/>
  <c r="P80" i="28"/>
  <c r="O80" i="28"/>
  <c r="N80" i="28"/>
  <c r="M80" i="28"/>
  <c r="L80" i="28"/>
  <c r="S79" i="28"/>
  <c r="Q79" i="28"/>
  <c r="P79" i="28"/>
  <c r="O79" i="28"/>
  <c r="N79" i="28"/>
  <c r="M79" i="28"/>
  <c r="L79" i="28"/>
  <c r="L72" i="28"/>
  <c r="M72" i="28"/>
  <c r="N72" i="28"/>
  <c r="O72" i="28"/>
  <c r="P72" i="28"/>
  <c r="Q72" i="28"/>
  <c r="S72" i="28"/>
  <c r="L73" i="28"/>
  <c r="M73" i="28"/>
  <c r="N73" i="28"/>
  <c r="O73" i="28"/>
  <c r="P73" i="28"/>
  <c r="Q73" i="28"/>
  <c r="S73" i="28"/>
  <c r="L74" i="28"/>
  <c r="M74" i="28"/>
  <c r="N74" i="28"/>
  <c r="O74" i="28"/>
  <c r="P74" i="28"/>
  <c r="Q74" i="28"/>
  <c r="S74" i="28"/>
  <c r="L75" i="28"/>
  <c r="M75" i="28"/>
  <c r="N75" i="28"/>
  <c r="O75" i="28"/>
  <c r="P75" i="28"/>
  <c r="Q75" i="28"/>
  <c r="S75" i="28"/>
  <c r="L76" i="28"/>
  <c r="M76" i="28"/>
  <c r="N76" i="28"/>
  <c r="O76" i="28"/>
  <c r="P76" i="28"/>
  <c r="Q76" i="28"/>
  <c r="S76" i="28"/>
  <c r="S71" i="28"/>
  <c r="M71" i="28"/>
  <c r="N71" i="28"/>
  <c r="O71" i="28"/>
  <c r="P71" i="28"/>
  <c r="Q71" i="28"/>
  <c r="L71" i="28"/>
  <c r="J79" i="28" l="1"/>
  <c r="J83" i="28"/>
  <c r="J73" i="28"/>
  <c r="J76" i="28"/>
  <c r="J72" i="28"/>
  <c r="J80" i="28"/>
  <c r="L262" i="28"/>
  <c r="J262" i="28" s="1"/>
  <c r="H39" i="53" s="1"/>
  <c r="J87" i="28"/>
  <c r="J74" i="28"/>
  <c r="J82" i="28"/>
  <c r="L264" i="28"/>
  <c r="J264" i="28" s="1"/>
  <c r="J93" i="28"/>
  <c r="L265" i="28"/>
  <c r="J265" i="28" s="1"/>
  <c r="J95" i="28"/>
  <c r="J71" i="28"/>
  <c r="J75" i="28"/>
  <c r="J81" i="28"/>
  <c r="J92" i="28"/>
  <c r="L245" i="28"/>
  <c r="M258" i="28"/>
  <c r="O258" i="28"/>
  <c r="L258" i="28"/>
  <c r="P258" i="28"/>
  <c r="N258" i="28"/>
  <c r="S258" i="28"/>
  <c r="L241" i="28"/>
  <c r="L242" i="28"/>
  <c r="J242" i="28" s="1"/>
  <c r="Q258" i="28"/>
  <c r="O254" i="28"/>
  <c r="Q249" i="28"/>
  <c r="N254" i="28"/>
  <c r="O249" i="28"/>
  <c r="L238" i="28"/>
  <c r="J238" i="28" s="1"/>
  <c r="L237" i="28"/>
  <c r="S249" i="28"/>
  <c r="P249" i="28"/>
  <c r="L249" i="28"/>
  <c r="N249" i="28"/>
  <c r="Q254" i="28"/>
  <c r="M254" i="28"/>
  <c r="L254" i="28"/>
  <c r="P254" i="28"/>
  <c r="S254" i="28"/>
  <c r="O263" i="28"/>
  <c r="O266" i="28" s="1"/>
  <c r="L263" i="28"/>
  <c r="P263" i="28"/>
  <c r="P266" i="28" s="1"/>
  <c r="M263" i="28"/>
  <c r="M266" i="28" s="1"/>
  <c r="Q263" i="28"/>
  <c r="Q266" i="28" s="1"/>
  <c r="N263" i="28"/>
  <c r="N266" i="28" s="1"/>
  <c r="S263" i="28"/>
  <c r="S266" i="28" s="1"/>
  <c r="J254" i="28" l="1"/>
  <c r="J249" i="28"/>
  <c r="H26" i="53" s="1"/>
  <c r="J237" i="28"/>
  <c r="H17" i="53" s="1"/>
  <c r="J241" i="28"/>
  <c r="H21" i="53" s="1"/>
  <c r="J258" i="28"/>
  <c r="H35" i="53" s="1"/>
  <c r="J245" i="28"/>
  <c r="H25" i="53" s="1"/>
  <c r="J263" i="28"/>
  <c r="H31" i="53"/>
  <c r="L266" i="28"/>
  <c r="J266" i="28" l="1"/>
  <c r="H40" i="53" s="1"/>
  <c r="J44" i="21"/>
  <c r="J43" i="21"/>
  <c r="J42" i="21"/>
  <c r="L296" i="31" l="1"/>
  <c r="L299" i="31" s="1"/>
  <c r="L143" i="31" l="1"/>
  <c r="M143" i="31"/>
  <c r="N143" i="31"/>
  <c r="O143" i="31"/>
  <c r="P143" i="31"/>
  <c r="Q143" i="31"/>
  <c r="L144" i="31"/>
  <c r="M144" i="31"/>
  <c r="N144" i="31"/>
  <c r="O144" i="31"/>
  <c r="P144" i="31"/>
  <c r="Q144" i="31"/>
  <c r="L147" i="31"/>
  <c r="M147" i="31"/>
  <c r="N147" i="31"/>
  <c r="O147" i="31"/>
  <c r="P147" i="31"/>
  <c r="Q147" i="31"/>
  <c r="L148" i="31"/>
  <c r="M148" i="31"/>
  <c r="N148" i="31"/>
  <c r="O148" i="31"/>
  <c r="P148" i="31"/>
  <c r="Q148" i="31"/>
  <c r="L151" i="31"/>
  <c r="M151" i="31"/>
  <c r="N151" i="31"/>
  <c r="O151" i="31"/>
  <c r="P151" i="31"/>
  <c r="Q151" i="31"/>
  <c r="L152" i="31"/>
  <c r="M152" i="31"/>
  <c r="N152" i="31"/>
  <c r="O152" i="31"/>
  <c r="P152" i="31"/>
  <c r="Q152" i="31"/>
  <c r="L153" i="31"/>
  <c r="M153" i="31"/>
  <c r="N153" i="31"/>
  <c r="O153" i="31"/>
  <c r="P153" i="31"/>
  <c r="Q153" i="31"/>
  <c r="L154" i="31"/>
  <c r="M154" i="31"/>
  <c r="N154" i="31"/>
  <c r="O154" i="31"/>
  <c r="P154" i="31"/>
  <c r="Q154" i="31"/>
  <c r="M296" i="31"/>
  <c r="M299" i="31" s="1"/>
  <c r="N296" i="31"/>
  <c r="N299" i="31" s="1"/>
  <c r="O296" i="31"/>
  <c r="O299" i="31" s="1"/>
  <c r="P296" i="31"/>
  <c r="P299" i="31" s="1"/>
  <c r="Q296" i="31"/>
  <c r="Q299" i="31" s="1"/>
  <c r="S296" i="31"/>
  <c r="S299" i="31" s="1"/>
  <c r="J296" i="31" l="1"/>
  <c r="J299" i="31"/>
  <c r="P334" i="31"/>
  <c r="L334" i="31"/>
  <c r="L21" i="33" s="1"/>
  <c r="S330" i="31"/>
  <c r="N330" i="31"/>
  <c r="O334" i="31"/>
  <c r="Q330" i="31"/>
  <c r="M330" i="31"/>
  <c r="S334" i="31"/>
  <c r="N334" i="31"/>
  <c r="P330" i="31"/>
  <c r="L330" i="31"/>
  <c r="Q334" i="31"/>
  <c r="M334" i="31"/>
  <c r="O330" i="31"/>
  <c r="L17" i="33" l="1"/>
  <c r="M17" i="33"/>
  <c r="N17" i="33"/>
  <c r="O21" i="33"/>
  <c r="O17" i="33"/>
  <c r="P17" i="33"/>
  <c r="Q17" i="33"/>
  <c r="S17" i="33"/>
  <c r="M21" i="33"/>
  <c r="N21" i="33"/>
  <c r="Q21" i="33"/>
  <c r="S21" i="33"/>
  <c r="P21" i="33"/>
  <c r="S272" i="31" l="1"/>
  <c r="Q272" i="31"/>
  <c r="P272" i="31"/>
  <c r="O272" i="31"/>
  <c r="N272" i="31"/>
  <c r="M272" i="31"/>
  <c r="L272" i="31"/>
  <c r="S271" i="31"/>
  <c r="Q271" i="31"/>
  <c r="P271" i="31"/>
  <c r="O271" i="31"/>
  <c r="N271" i="31"/>
  <c r="M271" i="31"/>
  <c r="L271" i="31"/>
  <c r="S270" i="31"/>
  <c r="Q270" i="31"/>
  <c r="P270" i="31"/>
  <c r="O270" i="31"/>
  <c r="N270" i="31"/>
  <c r="M270" i="31"/>
  <c r="L270" i="31"/>
  <c r="S127" i="52" l="1"/>
  <c r="Q127" i="52"/>
  <c r="P127" i="52"/>
  <c r="O127" i="52"/>
  <c r="N127" i="52"/>
  <c r="M127" i="52"/>
  <c r="L127" i="52"/>
  <c r="S126" i="52"/>
  <c r="Q126" i="52"/>
  <c r="P126" i="52"/>
  <c r="O126" i="52"/>
  <c r="N126" i="52"/>
  <c r="M126" i="52"/>
  <c r="L126" i="52"/>
  <c r="S125" i="52"/>
  <c r="Q125" i="52"/>
  <c r="P125" i="52"/>
  <c r="O125" i="52"/>
  <c r="N125" i="52"/>
  <c r="M125" i="52"/>
  <c r="L125" i="52"/>
  <c r="S122" i="52"/>
  <c r="Q122" i="52"/>
  <c r="P122" i="52"/>
  <c r="O122" i="52"/>
  <c r="N122" i="52"/>
  <c r="M122" i="52"/>
  <c r="L122" i="52"/>
  <c r="S121" i="52"/>
  <c r="Q121" i="52"/>
  <c r="P121" i="52"/>
  <c r="O121" i="52"/>
  <c r="N121" i="52"/>
  <c r="M121" i="52"/>
  <c r="L121" i="52"/>
  <c r="S120" i="52"/>
  <c r="Q120" i="52"/>
  <c r="P120" i="52"/>
  <c r="O120" i="52"/>
  <c r="N120" i="52"/>
  <c r="M120" i="52"/>
  <c r="L120" i="52"/>
  <c r="S117" i="52"/>
  <c r="Q117" i="52"/>
  <c r="P117" i="52"/>
  <c r="O117" i="52"/>
  <c r="N117" i="52"/>
  <c r="M117" i="52"/>
  <c r="L117" i="52"/>
  <c r="S116" i="52"/>
  <c r="Q116" i="52"/>
  <c r="P116" i="52"/>
  <c r="O116" i="52"/>
  <c r="N116" i="52"/>
  <c r="M116" i="52"/>
  <c r="L116" i="52"/>
  <c r="S115" i="52"/>
  <c r="Q115" i="52"/>
  <c r="P115" i="52"/>
  <c r="O115" i="52"/>
  <c r="N115" i="52"/>
  <c r="M115" i="52"/>
  <c r="L115" i="52"/>
  <c r="S112" i="52"/>
  <c r="Q112" i="52"/>
  <c r="P112" i="52"/>
  <c r="O112" i="52"/>
  <c r="N112" i="52"/>
  <c r="M112" i="52"/>
  <c r="L112" i="52"/>
  <c r="S111" i="52"/>
  <c r="Q111" i="52"/>
  <c r="P111" i="52"/>
  <c r="O111" i="52"/>
  <c r="N111" i="52"/>
  <c r="M111" i="52"/>
  <c r="L111" i="52"/>
  <c r="S110" i="52"/>
  <c r="Q110" i="52"/>
  <c r="P110" i="52"/>
  <c r="O110" i="52"/>
  <c r="N110" i="52"/>
  <c r="M110" i="52"/>
  <c r="L110" i="52"/>
  <c r="S104" i="52"/>
  <c r="Q104" i="52"/>
  <c r="P104" i="52"/>
  <c r="O104" i="52"/>
  <c r="N104" i="52"/>
  <c r="M104" i="52"/>
  <c r="L104" i="52"/>
  <c r="S103" i="52"/>
  <c r="Q103" i="52"/>
  <c r="P103" i="52"/>
  <c r="O103" i="52"/>
  <c r="N103" i="52"/>
  <c r="M103" i="52"/>
  <c r="L103" i="52"/>
  <c r="S102" i="52"/>
  <c r="Q102" i="52"/>
  <c r="P102" i="52"/>
  <c r="O102" i="52"/>
  <c r="N102" i="52"/>
  <c r="M102" i="52"/>
  <c r="L102" i="52"/>
  <c r="S99" i="52"/>
  <c r="Q99" i="52"/>
  <c r="P99" i="52"/>
  <c r="O99" i="52"/>
  <c r="N99" i="52"/>
  <c r="M99" i="52"/>
  <c r="L99" i="52"/>
  <c r="S98" i="52"/>
  <c r="Q98" i="52"/>
  <c r="P98" i="52"/>
  <c r="O98" i="52"/>
  <c r="N98" i="52"/>
  <c r="M98" i="52"/>
  <c r="L98" i="52"/>
  <c r="S97" i="52"/>
  <c r="Q97" i="52"/>
  <c r="P97" i="52"/>
  <c r="O97" i="52"/>
  <c r="N97" i="52"/>
  <c r="M97" i="52"/>
  <c r="L97" i="52"/>
  <c r="S94" i="52"/>
  <c r="Q94" i="52"/>
  <c r="P94" i="52"/>
  <c r="O94" i="52"/>
  <c r="N94" i="52"/>
  <c r="M94" i="52"/>
  <c r="L94" i="52"/>
  <c r="S93" i="52"/>
  <c r="Q93" i="52"/>
  <c r="P93" i="52"/>
  <c r="O93" i="52"/>
  <c r="N93" i="52"/>
  <c r="M93" i="52"/>
  <c r="L93" i="52"/>
  <c r="S92" i="52"/>
  <c r="Q92" i="52"/>
  <c r="P92" i="52"/>
  <c r="O92" i="52"/>
  <c r="N92" i="52"/>
  <c r="M92" i="52"/>
  <c r="L92" i="52"/>
  <c r="S89" i="52"/>
  <c r="Q89" i="52"/>
  <c r="P89" i="52"/>
  <c r="O89" i="52"/>
  <c r="N89" i="52"/>
  <c r="M89" i="52"/>
  <c r="L89" i="52"/>
  <c r="S88" i="52"/>
  <c r="Q88" i="52"/>
  <c r="P88" i="52"/>
  <c r="O88" i="52"/>
  <c r="N88" i="52"/>
  <c r="M88" i="52"/>
  <c r="L88" i="52"/>
  <c r="S87" i="52"/>
  <c r="Q87" i="52"/>
  <c r="P87" i="52"/>
  <c r="O87" i="52"/>
  <c r="N87" i="52"/>
  <c r="M87" i="52"/>
  <c r="L87" i="52"/>
  <c r="S81" i="52"/>
  <c r="Q81" i="52"/>
  <c r="P81" i="52"/>
  <c r="O81" i="52"/>
  <c r="N81" i="52"/>
  <c r="M81" i="52"/>
  <c r="L81" i="52"/>
  <c r="S80" i="52"/>
  <c r="Q80" i="52"/>
  <c r="P80" i="52"/>
  <c r="O80" i="52"/>
  <c r="N80" i="52"/>
  <c r="M80" i="52"/>
  <c r="L80" i="52"/>
  <c r="S79" i="52"/>
  <c r="Q79" i="52"/>
  <c r="P79" i="52"/>
  <c r="O79" i="52"/>
  <c r="N79" i="52"/>
  <c r="M79" i="52"/>
  <c r="L79" i="52"/>
  <c r="S78" i="52"/>
  <c r="Q78" i="52"/>
  <c r="P78" i="52"/>
  <c r="O78" i="52"/>
  <c r="N78" i="52"/>
  <c r="M78" i="52"/>
  <c r="L78" i="52"/>
  <c r="S75" i="52"/>
  <c r="Q75" i="52"/>
  <c r="P75" i="52"/>
  <c r="O75" i="52"/>
  <c r="N75" i="52"/>
  <c r="M75" i="52"/>
  <c r="L75" i="52"/>
  <c r="S74" i="52"/>
  <c r="Q74" i="52"/>
  <c r="P74" i="52"/>
  <c r="O74" i="52"/>
  <c r="N74" i="52"/>
  <c r="M74" i="52"/>
  <c r="L74" i="52"/>
  <c r="S73" i="52"/>
  <c r="Q73" i="52"/>
  <c r="P73" i="52"/>
  <c r="O73" i="52"/>
  <c r="N73" i="52"/>
  <c r="M73" i="52"/>
  <c r="L73" i="52"/>
  <c r="S72" i="52"/>
  <c r="Q72" i="52"/>
  <c r="P72" i="52"/>
  <c r="O72" i="52"/>
  <c r="N72" i="52"/>
  <c r="M72" i="52"/>
  <c r="L72" i="52"/>
  <c r="S66" i="52"/>
  <c r="Q66" i="52"/>
  <c r="P66" i="52"/>
  <c r="O66" i="52"/>
  <c r="N66" i="52"/>
  <c r="M66" i="52"/>
  <c r="L66" i="52"/>
  <c r="S65" i="52"/>
  <c r="Q65" i="52"/>
  <c r="P65" i="52"/>
  <c r="O65" i="52"/>
  <c r="N65" i="52"/>
  <c r="M65" i="52"/>
  <c r="L65" i="52"/>
  <c r="S64" i="52"/>
  <c r="Q64" i="52"/>
  <c r="P64" i="52"/>
  <c r="O64" i="52"/>
  <c r="N64" i="52"/>
  <c r="M64" i="52"/>
  <c r="L64" i="52"/>
  <c r="S63" i="52"/>
  <c r="Q63" i="52"/>
  <c r="P63" i="52"/>
  <c r="O63" i="52"/>
  <c r="N63" i="52"/>
  <c r="M63" i="52"/>
  <c r="L63" i="52"/>
  <c r="S60" i="52"/>
  <c r="Q60" i="52"/>
  <c r="P60" i="52"/>
  <c r="O60" i="52"/>
  <c r="N60" i="52"/>
  <c r="M60" i="52"/>
  <c r="L60" i="52"/>
  <c r="S59" i="52"/>
  <c r="Q59" i="52"/>
  <c r="P59" i="52"/>
  <c r="O59" i="52"/>
  <c r="N59" i="52"/>
  <c r="M59" i="52"/>
  <c r="L59" i="52"/>
  <c r="S58" i="52"/>
  <c r="Q58" i="52"/>
  <c r="P58" i="52"/>
  <c r="O58" i="52"/>
  <c r="N58" i="52"/>
  <c r="M58" i="52"/>
  <c r="L58" i="52"/>
  <c r="S57" i="52"/>
  <c r="Q57" i="52"/>
  <c r="P57" i="52"/>
  <c r="O57" i="52"/>
  <c r="N57" i="52"/>
  <c r="M57" i="52"/>
  <c r="L57" i="52"/>
  <c r="S51" i="52"/>
  <c r="Q51" i="52"/>
  <c r="P51" i="52"/>
  <c r="O51" i="52"/>
  <c r="N51" i="52"/>
  <c r="M51" i="52"/>
  <c r="L51" i="52"/>
  <c r="S50" i="52"/>
  <c r="Q50" i="52"/>
  <c r="P50" i="52"/>
  <c r="O50" i="52"/>
  <c r="N50" i="52"/>
  <c r="M50" i="52"/>
  <c r="L50" i="52"/>
  <c r="S49" i="52"/>
  <c r="Q49" i="52"/>
  <c r="P49" i="52"/>
  <c r="O49" i="52"/>
  <c r="N49" i="52"/>
  <c r="M49" i="52"/>
  <c r="L49" i="52"/>
  <c r="S46" i="52"/>
  <c r="Q46" i="52"/>
  <c r="P46" i="52"/>
  <c r="O46" i="52"/>
  <c r="N46" i="52"/>
  <c r="M46" i="52"/>
  <c r="L46" i="52"/>
  <c r="S45" i="52"/>
  <c r="Q45" i="52"/>
  <c r="P45" i="52"/>
  <c r="O45" i="52"/>
  <c r="N45" i="52"/>
  <c r="M45" i="52"/>
  <c r="L45" i="52"/>
  <c r="S44" i="52"/>
  <c r="Q44" i="52"/>
  <c r="P44" i="52"/>
  <c r="O44" i="52"/>
  <c r="N44" i="52"/>
  <c r="M44" i="52"/>
  <c r="L44" i="52"/>
  <c r="S41" i="52"/>
  <c r="Q41" i="52"/>
  <c r="P41" i="52"/>
  <c r="O41" i="52"/>
  <c r="N41" i="52"/>
  <c r="M41" i="52"/>
  <c r="L41" i="52"/>
  <c r="S40" i="52"/>
  <c r="Q40" i="52"/>
  <c r="P40" i="52"/>
  <c r="O40" i="52"/>
  <c r="N40" i="52"/>
  <c r="M40" i="52"/>
  <c r="L40" i="52"/>
  <c r="S39" i="52"/>
  <c r="Q39" i="52"/>
  <c r="P39" i="52"/>
  <c r="O39" i="52"/>
  <c r="N39" i="52"/>
  <c r="M39" i="52"/>
  <c r="L39" i="52"/>
  <c r="S36" i="52"/>
  <c r="Q36" i="52"/>
  <c r="P36" i="52"/>
  <c r="O36" i="52"/>
  <c r="N36" i="52"/>
  <c r="M36" i="52"/>
  <c r="L36" i="52"/>
  <c r="S35" i="52"/>
  <c r="Q35" i="52"/>
  <c r="P35" i="52"/>
  <c r="O35" i="52"/>
  <c r="N35" i="52"/>
  <c r="M35" i="52"/>
  <c r="L35" i="52"/>
  <c r="S34" i="52"/>
  <c r="Q34" i="52"/>
  <c r="P34" i="52"/>
  <c r="O34" i="52"/>
  <c r="N34" i="52"/>
  <c r="M34" i="52"/>
  <c r="L34" i="52"/>
  <c r="S28" i="52"/>
  <c r="Q28" i="52"/>
  <c r="P28" i="52"/>
  <c r="O28" i="52"/>
  <c r="N28" i="52"/>
  <c r="M28" i="52"/>
  <c r="L28" i="52"/>
  <c r="S27" i="52"/>
  <c r="Q27" i="52"/>
  <c r="P27" i="52"/>
  <c r="O27" i="52"/>
  <c r="N27" i="52"/>
  <c r="M27" i="52"/>
  <c r="L27" i="52"/>
  <c r="S26" i="52"/>
  <c r="Q26" i="52"/>
  <c r="P26" i="52"/>
  <c r="O26" i="52"/>
  <c r="N26" i="52"/>
  <c r="M26" i="52"/>
  <c r="L26" i="52"/>
  <c r="S25" i="52"/>
  <c r="Q25" i="52"/>
  <c r="P25" i="52"/>
  <c r="O25" i="52"/>
  <c r="N25" i="52"/>
  <c r="M25" i="52"/>
  <c r="L25" i="52"/>
  <c r="S22" i="52"/>
  <c r="Q22" i="52"/>
  <c r="P22" i="52"/>
  <c r="O22" i="52"/>
  <c r="N22" i="52"/>
  <c r="M22" i="52"/>
  <c r="L22" i="52"/>
  <c r="S21" i="52"/>
  <c r="Q21" i="52"/>
  <c r="P21" i="52"/>
  <c r="O21" i="52"/>
  <c r="N21" i="52"/>
  <c r="M21" i="52"/>
  <c r="L21" i="52"/>
  <c r="S20" i="52"/>
  <c r="Q20" i="52"/>
  <c r="P20" i="52"/>
  <c r="O20" i="52"/>
  <c r="N20" i="52"/>
  <c r="M20" i="52"/>
  <c r="L20" i="52"/>
  <c r="S19" i="52"/>
  <c r="Q19" i="52"/>
  <c r="P19" i="52"/>
  <c r="O19" i="52"/>
  <c r="N19" i="52"/>
  <c r="M19" i="52"/>
  <c r="L19" i="52"/>
  <c r="S359" i="52"/>
  <c r="Q359" i="52"/>
  <c r="Q666" i="52" s="1"/>
  <c r="P359" i="52"/>
  <c r="O359" i="52"/>
  <c r="O666" i="52" s="1"/>
  <c r="N359" i="52"/>
  <c r="N666" i="52" s="1"/>
  <c r="M359" i="52"/>
  <c r="M666" i="52" s="1"/>
  <c r="L359" i="52"/>
  <c r="S358" i="52"/>
  <c r="Q358" i="52"/>
  <c r="Q665" i="52" s="1"/>
  <c r="P358" i="52"/>
  <c r="P665" i="52" s="1"/>
  <c r="O358" i="52"/>
  <c r="O665" i="52" s="1"/>
  <c r="N358" i="52"/>
  <c r="N665" i="52" s="1"/>
  <c r="M358" i="52"/>
  <c r="M665" i="52" s="1"/>
  <c r="L358" i="52"/>
  <c r="S357" i="52"/>
  <c r="Q357" i="52"/>
  <c r="Q664" i="52" s="1"/>
  <c r="P357" i="52"/>
  <c r="P664" i="52" s="1"/>
  <c r="O357" i="52"/>
  <c r="O664" i="52" s="1"/>
  <c r="N357" i="52"/>
  <c r="N664" i="52" s="1"/>
  <c r="M357" i="52"/>
  <c r="M664" i="52" s="1"/>
  <c r="L357" i="52"/>
  <c r="S354" i="52"/>
  <c r="Q354" i="52"/>
  <c r="Q661" i="52" s="1"/>
  <c r="P354" i="52"/>
  <c r="P661" i="52" s="1"/>
  <c r="O354" i="52"/>
  <c r="O661" i="52" s="1"/>
  <c r="N354" i="52"/>
  <c r="N661" i="52" s="1"/>
  <c r="M354" i="52"/>
  <c r="M661" i="52" s="1"/>
  <c r="L354" i="52"/>
  <c r="S353" i="52"/>
  <c r="Q353" i="52"/>
  <c r="Q660" i="52" s="1"/>
  <c r="P353" i="52"/>
  <c r="P660" i="52" s="1"/>
  <c r="O353" i="52"/>
  <c r="O660" i="52" s="1"/>
  <c r="N353" i="52"/>
  <c r="N660" i="52" s="1"/>
  <c r="M353" i="52"/>
  <c r="M660" i="52" s="1"/>
  <c r="L353" i="52"/>
  <c r="S352" i="52"/>
  <c r="Q352" i="52"/>
  <c r="Q659" i="52" s="1"/>
  <c r="P352" i="52"/>
  <c r="P659" i="52" s="1"/>
  <c r="O352" i="52"/>
  <c r="O659" i="52" s="1"/>
  <c r="N352" i="52"/>
  <c r="N659" i="52" s="1"/>
  <c r="M352" i="52"/>
  <c r="M659" i="52" s="1"/>
  <c r="L352" i="52"/>
  <c r="S349" i="52"/>
  <c r="Q349" i="52"/>
  <c r="P349" i="52"/>
  <c r="P656" i="52" s="1"/>
  <c r="O349" i="52"/>
  <c r="O656" i="52" s="1"/>
  <c r="N349" i="52"/>
  <c r="N656" i="52" s="1"/>
  <c r="M349" i="52"/>
  <c r="M656" i="52" s="1"/>
  <c r="L349" i="52"/>
  <c r="S348" i="52"/>
  <c r="Q348" i="52"/>
  <c r="Q655" i="52" s="1"/>
  <c r="P348" i="52"/>
  <c r="P655" i="52" s="1"/>
  <c r="O348" i="52"/>
  <c r="O655" i="52" s="1"/>
  <c r="N348" i="52"/>
  <c r="N655" i="52" s="1"/>
  <c r="M348" i="52"/>
  <c r="M655" i="52" s="1"/>
  <c r="L348" i="52"/>
  <c r="S347" i="52"/>
  <c r="Q347" i="52"/>
  <c r="Q654" i="52" s="1"/>
  <c r="P347" i="52"/>
  <c r="P654" i="52" s="1"/>
  <c r="O347" i="52"/>
  <c r="O654" i="52" s="1"/>
  <c r="N347" i="52"/>
  <c r="N654" i="52" s="1"/>
  <c r="M347" i="52"/>
  <c r="M654" i="52" s="1"/>
  <c r="L347" i="52"/>
  <c r="S344" i="52"/>
  <c r="Q344" i="52"/>
  <c r="Q651" i="52" s="1"/>
  <c r="P344" i="52"/>
  <c r="P651" i="52" s="1"/>
  <c r="O344" i="52"/>
  <c r="O651" i="52" s="1"/>
  <c r="N344" i="52"/>
  <c r="N651" i="52" s="1"/>
  <c r="M344" i="52"/>
  <c r="M651" i="52" s="1"/>
  <c r="L344" i="52"/>
  <c r="S343" i="52"/>
  <c r="Q343" i="52"/>
  <c r="Q650" i="52" s="1"/>
  <c r="P343" i="52"/>
  <c r="P650" i="52" s="1"/>
  <c r="O343" i="52"/>
  <c r="O650" i="52" s="1"/>
  <c r="N343" i="52"/>
  <c r="N650" i="52" s="1"/>
  <c r="M343" i="52"/>
  <c r="M650" i="52" s="1"/>
  <c r="L343" i="52"/>
  <c r="S342" i="52"/>
  <c r="Q342" i="52"/>
  <c r="Q649" i="52" s="1"/>
  <c r="P342" i="52"/>
  <c r="P649" i="52" s="1"/>
  <c r="O342" i="52"/>
  <c r="O649" i="52" s="1"/>
  <c r="N342" i="52"/>
  <c r="N649" i="52" s="1"/>
  <c r="M342" i="52"/>
  <c r="M649" i="52" s="1"/>
  <c r="L342" i="52"/>
  <c r="S336" i="52"/>
  <c r="Q336" i="52"/>
  <c r="Q643" i="52" s="1"/>
  <c r="P336" i="52"/>
  <c r="P643" i="52" s="1"/>
  <c r="O336" i="52"/>
  <c r="O643" i="52" s="1"/>
  <c r="N336" i="52"/>
  <c r="N643" i="52" s="1"/>
  <c r="M336" i="52"/>
  <c r="M643" i="52" s="1"/>
  <c r="L336" i="52"/>
  <c r="S335" i="52"/>
  <c r="Q335" i="52"/>
  <c r="Q642" i="52" s="1"/>
  <c r="P335" i="52"/>
  <c r="P642" i="52" s="1"/>
  <c r="O335" i="52"/>
  <c r="O642" i="52" s="1"/>
  <c r="N335" i="52"/>
  <c r="N642" i="52" s="1"/>
  <c r="M335" i="52"/>
  <c r="M642" i="52" s="1"/>
  <c r="L335" i="52"/>
  <c r="S334" i="52"/>
  <c r="Q334" i="52"/>
  <c r="Q641" i="52" s="1"/>
  <c r="P334" i="52"/>
  <c r="P641" i="52" s="1"/>
  <c r="O334" i="52"/>
  <c r="O641" i="52" s="1"/>
  <c r="N334" i="52"/>
  <c r="N641" i="52" s="1"/>
  <c r="M334" i="52"/>
  <c r="M641" i="52" s="1"/>
  <c r="L334" i="52"/>
  <c r="S331" i="52"/>
  <c r="Q331" i="52"/>
  <c r="Q638" i="52" s="1"/>
  <c r="P331" i="52"/>
  <c r="P638" i="52" s="1"/>
  <c r="O331" i="52"/>
  <c r="O638" i="52" s="1"/>
  <c r="N331" i="52"/>
  <c r="N638" i="52" s="1"/>
  <c r="M331" i="52"/>
  <c r="M638" i="52" s="1"/>
  <c r="L331" i="52"/>
  <c r="S330" i="52"/>
  <c r="Q330" i="52"/>
  <c r="Q637" i="52" s="1"/>
  <c r="P330" i="52"/>
  <c r="P637" i="52" s="1"/>
  <c r="O330" i="52"/>
  <c r="O637" i="52" s="1"/>
  <c r="N330" i="52"/>
  <c r="N637" i="52" s="1"/>
  <c r="M330" i="52"/>
  <c r="M637" i="52" s="1"/>
  <c r="L330" i="52"/>
  <c r="S329" i="52"/>
  <c r="Q329" i="52"/>
  <c r="Q636" i="52" s="1"/>
  <c r="P329" i="52"/>
  <c r="P636" i="52" s="1"/>
  <c r="O329" i="52"/>
  <c r="O636" i="52" s="1"/>
  <c r="N329" i="52"/>
  <c r="N636" i="52" s="1"/>
  <c r="M329" i="52"/>
  <c r="M636" i="52" s="1"/>
  <c r="L329" i="52"/>
  <c r="S326" i="52"/>
  <c r="Q326" i="52"/>
  <c r="Q633" i="52" s="1"/>
  <c r="P326" i="52"/>
  <c r="P633" i="52" s="1"/>
  <c r="O326" i="52"/>
  <c r="O633" i="52" s="1"/>
  <c r="N326" i="52"/>
  <c r="N633" i="52" s="1"/>
  <c r="M326" i="52"/>
  <c r="M633" i="52" s="1"/>
  <c r="L326" i="52"/>
  <c r="S325" i="52"/>
  <c r="Q325" i="52"/>
  <c r="Q632" i="52" s="1"/>
  <c r="P325" i="52"/>
  <c r="P632" i="52" s="1"/>
  <c r="O325" i="52"/>
  <c r="O632" i="52" s="1"/>
  <c r="N325" i="52"/>
  <c r="N632" i="52" s="1"/>
  <c r="M325" i="52"/>
  <c r="M632" i="52" s="1"/>
  <c r="L325" i="52"/>
  <c r="S324" i="52"/>
  <c r="Q324" i="52"/>
  <c r="Q631" i="52" s="1"/>
  <c r="P324" i="52"/>
  <c r="P631" i="52" s="1"/>
  <c r="O324" i="52"/>
  <c r="O631" i="52" s="1"/>
  <c r="N324" i="52"/>
  <c r="N631" i="52" s="1"/>
  <c r="M324" i="52"/>
  <c r="M631" i="52" s="1"/>
  <c r="L324" i="52"/>
  <c r="S321" i="52"/>
  <c r="Q321" i="52"/>
  <c r="Q628" i="52" s="1"/>
  <c r="P321" i="52"/>
  <c r="P628" i="52" s="1"/>
  <c r="O321" i="52"/>
  <c r="O628" i="52" s="1"/>
  <c r="N321" i="52"/>
  <c r="N628" i="52" s="1"/>
  <c r="M321" i="52"/>
  <c r="M628" i="52" s="1"/>
  <c r="L321" i="52"/>
  <c r="S320" i="52"/>
  <c r="Q320" i="52"/>
  <c r="Q627" i="52" s="1"/>
  <c r="P320" i="52"/>
  <c r="P627" i="52" s="1"/>
  <c r="O320" i="52"/>
  <c r="O627" i="52" s="1"/>
  <c r="N320" i="52"/>
  <c r="N627" i="52" s="1"/>
  <c r="M320" i="52"/>
  <c r="M627" i="52" s="1"/>
  <c r="L320" i="52"/>
  <c r="S319" i="52"/>
  <c r="Q319" i="52"/>
  <c r="Q626" i="52" s="1"/>
  <c r="P319" i="52"/>
  <c r="P626" i="52" s="1"/>
  <c r="O319" i="52"/>
  <c r="O626" i="52" s="1"/>
  <c r="N319" i="52"/>
  <c r="N626" i="52" s="1"/>
  <c r="M319" i="52"/>
  <c r="M626" i="52" s="1"/>
  <c r="L319" i="52"/>
  <c r="S313" i="52"/>
  <c r="Q313" i="52"/>
  <c r="P313" i="52"/>
  <c r="P620" i="52" s="1"/>
  <c r="O313" i="52"/>
  <c r="O620" i="52" s="1"/>
  <c r="N313" i="52"/>
  <c r="N620" i="52" s="1"/>
  <c r="M313" i="52"/>
  <c r="M620" i="52" s="1"/>
  <c r="L313" i="52"/>
  <c r="S312" i="52"/>
  <c r="Q312" i="52"/>
  <c r="Q619" i="52" s="1"/>
  <c r="P312" i="52"/>
  <c r="P619" i="52" s="1"/>
  <c r="O312" i="52"/>
  <c r="O619" i="52" s="1"/>
  <c r="N312" i="52"/>
  <c r="N619" i="52" s="1"/>
  <c r="M312" i="52"/>
  <c r="M619" i="52" s="1"/>
  <c r="L312" i="52"/>
  <c r="S311" i="52"/>
  <c r="Q311" i="52"/>
  <c r="Q618" i="52" s="1"/>
  <c r="P311" i="52"/>
  <c r="P618" i="52" s="1"/>
  <c r="O311" i="52"/>
  <c r="N311" i="52"/>
  <c r="N618" i="52" s="1"/>
  <c r="M311" i="52"/>
  <c r="M618" i="52" s="1"/>
  <c r="L311" i="52"/>
  <c r="S310" i="52"/>
  <c r="Q310" i="52"/>
  <c r="Q617" i="52" s="1"/>
  <c r="P310" i="52"/>
  <c r="P617" i="52" s="1"/>
  <c r="O310" i="52"/>
  <c r="O617" i="52" s="1"/>
  <c r="N310" i="52"/>
  <c r="N617" i="52" s="1"/>
  <c r="M310" i="52"/>
  <c r="M617" i="52" s="1"/>
  <c r="L310" i="52"/>
  <c r="S307" i="52"/>
  <c r="Q307" i="52"/>
  <c r="Q614" i="52" s="1"/>
  <c r="P307" i="52"/>
  <c r="P614" i="52" s="1"/>
  <c r="O307" i="52"/>
  <c r="O614" i="52" s="1"/>
  <c r="N307" i="52"/>
  <c r="N614" i="52" s="1"/>
  <c r="M307" i="52"/>
  <c r="M614" i="52" s="1"/>
  <c r="L307" i="52"/>
  <c r="S306" i="52"/>
  <c r="Q306" i="52"/>
  <c r="Q613" i="52" s="1"/>
  <c r="P306" i="52"/>
  <c r="P613" i="52" s="1"/>
  <c r="O306" i="52"/>
  <c r="O613" i="52" s="1"/>
  <c r="N306" i="52"/>
  <c r="N613" i="52" s="1"/>
  <c r="M306" i="52"/>
  <c r="M613" i="52" s="1"/>
  <c r="L306" i="52"/>
  <c r="S305" i="52"/>
  <c r="Q305" i="52"/>
  <c r="Q612" i="52" s="1"/>
  <c r="P305" i="52"/>
  <c r="P612" i="52" s="1"/>
  <c r="O305" i="52"/>
  <c r="O612" i="52" s="1"/>
  <c r="N305" i="52"/>
  <c r="N612" i="52" s="1"/>
  <c r="M305" i="52"/>
  <c r="M612" i="52" s="1"/>
  <c r="L305" i="52"/>
  <c r="S304" i="52"/>
  <c r="Q304" i="52"/>
  <c r="Q611" i="52" s="1"/>
  <c r="P304" i="52"/>
  <c r="P611" i="52" s="1"/>
  <c r="O304" i="52"/>
  <c r="O611" i="52" s="1"/>
  <c r="N304" i="52"/>
  <c r="N611" i="52" s="1"/>
  <c r="M304" i="52"/>
  <c r="M611" i="52" s="1"/>
  <c r="L304" i="52"/>
  <c r="S298" i="52"/>
  <c r="Q298" i="52"/>
  <c r="Q605" i="52" s="1"/>
  <c r="P298" i="52"/>
  <c r="P605" i="52" s="1"/>
  <c r="O298" i="52"/>
  <c r="O605" i="52" s="1"/>
  <c r="N298" i="52"/>
  <c r="N605" i="52" s="1"/>
  <c r="M298" i="52"/>
  <c r="M605" i="52" s="1"/>
  <c r="L298" i="52"/>
  <c r="S297" i="52"/>
  <c r="Q297" i="52"/>
  <c r="Q604" i="52" s="1"/>
  <c r="P297" i="52"/>
  <c r="P604" i="52" s="1"/>
  <c r="O297" i="52"/>
  <c r="N297" i="52"/>
  <c r="N604" i="52" s="1"/>
  <c r="M297" i="52"/>
  <c r="M604" i="52" s="1"/>
  <c r="L297" i="52"/>
  <c r="S296" i="52"/>
  <c r="Q296" i="52"/>
  <c r="Q603" i="52" s="1"/>
  <c r="P296" i="52"/>
  <c r="P603" i="52" s="1"/>
  <c r="O296" i="52"/>
  <c r="O603" i="52" s="1"/>
  <c r="N296" i="52"/>
  <c r="N603" i="52" s="1"/>
  <c r="M296" i="52"/>
  <c r="M603" i="52" s="1"/>
  <c r="L296" i="52"/>
  <c r="S295" i="52"/>
  <c r="Q295" i="52"/>
  <c r="Q602" i="52" s="1"/>
  <c r="P295" i="52"/>
  <c r="P602" i="52" s="1"/>
  <c r="O295" i="52"/>
  <c r="O602" i="52" s="1"/>
  <c r="N295" i="52"/>
  <c r="N602" i="52" s="1"/>
  <c r="M295" i="52"/>
  <c r="M602" i="52" s="1"/>
  <c r="L295" i="52"/>
  <c r="S292" i="52"/>
  <c r="Q292" i="52"/>
  <c r="Q599" i="52" s="1"/>
  <c r="P292" i="52"/>
  <c r="P599" i="52" s="1"/>
  <c r="O292" i="52"/>
  <c r="O599" i="52" s="1"/>
  <c r="N292" i="52"/>
  <c r="N599" i="52" s="1"/>
  <c r="M292" i="52"/>
  <c r="M599" i="52" s="1"/>
  <c r="L292" i="52"/>
  <c r="S291" i="52"/>
  <c r="Q291" i="52"/>
  <c r="Q598" i="52" s="1"/>
  <c r="P291" i="52"/>
  <c r="P598" i="52" s="1"/>
  <c r="O291" i="52"/>
  <c r="O598" i="52" s="1"/>
  <c r="N291" i="52"/>
  <c r="N598" i="52" s="1"/>
  <c r="M291" i="52"/>
  <c r="M598" i="52" s="1"/>
  <c r="L291" i="52"/>
  <c r="S290" i="52"/>
  <c r="Q290" i="52"/>
  <c r="Q597" i="52" s="1"/>
  <c r="P290" i="52"/>
  <c r="P597" i="52" s="1"/>
  <c r="O290" i="52"/>
  <c r="O597" i="52" s="1"/>
  <c r="N290" i="52"/>
  <c r="N597" i="52" s="1"/>
  <c r="M290" i="52"/>
  <c r="M597" i="52" s="1"/>
  <c r="L290" i="52"/>
  <c r="S289" i="52"/>
  <c r="Q289" i="52"/>
  <c r="Q596" i="52" s="1"/>
  <c r="P289" i="52"/>
  <c r="P596" i="52" s="1"/>
  <c r="O289" i="52"/>
  <c r="O596" i="52" s="1"/>
  <c r="N289" i="52"/>
  <c r="N596" i="52" s="1"/>
  <c r="M289" i="52"/>
  <c r="M596" i="52" s="1"/>
  <c r="L289" i="52"/>
  <c r="S283" i="52"/>
  <c r="Q283" i="52"/>
  <c r="P283" i="52"/>
  <c r="O283" i="52"/>
  <c r="N283" i="52"/>
  <c r="M283" i="52"/>
  <c r="L283" i="52"/>
  <c r="S282" i="52"/>
  <c r="Q282" i="52"/>
  <c r="P282" i="52"/>
  <c r="O282" i="52"/>
  <c r="N282" i="52"/>
  <c r="M282" i="52"/>
  <c r="L282" i="52"/>
  <c r="S281" i="52"/>
  <c r="Q281" i="52"/>
  <c r="P281" i="52"/>
  <c r="O281" i="52"/>
  <c r="N281" i="52"/>
  <c r="M281" i="52"/>
  <c r="L281" i="52"/>
  <c r="S278" i="52"/>
  <c r="Q278" i="52"/>
  <c r="P278" i="52"/>
  <c r="O278" i="52"/>
  <c r="N278" i="52"/>
  <c r="M278" i="52"/>
  <c r="L278" i="52"/>
  <c r="S277" i="52"/>
  <c r="Q277" i="52"/>
  <c r="P277" i="52"/>
  <c r="O277" i="52"/>
  <c r="N277" i="52"/>
  <c r="M277" i="52"/>
  <c r="L277" i="52"/>
  <c r="S276" i="52"/>
  <c r="Q276" i="52"/>
  <c r="P276" i="52"/>
  <c r="O276" i="52"/>
  <c r="N276" i="52"/>
  <c r="M276" i="52"/>
  <c r="L276" i="52"/>
  <c r="S273" i="52"/>
  <c r="Q273" i="52"/>
  <c r="P273" i="52"/>
  <c r="O273" i="52"/>
  <c r="N273" i="52"/>
  <c r="M273" i="52"/>
  <c r="L273" i="52"/>
  <c r="S272" i="52"/>
  <c r="Q272" i="52"/>
  <c r="P272" i="52"/>
  <c r="O272" i="52"/>
  <c r="N272" i="52"/>
  <c r="M272" i="52"/>
  <c r="L272" i="52"/>
  <c r="S271" i="52"/>
  <c r="Q271" i="52"/>
  <c r="P271" i="52"/>
  <c r="O271" i="52"/>
  <c r="N271" i="52"/>
  <c r="M271" i="52"/>
  <c r="L271" i="52"/>
  <c r="S268" i="52"/>
  <c r="Q268" i="52"/>
  <c r="P268" i="52"/>
  <c r="O268" i="52"/>
  <c r="N268" i="52"/>
  <c r="M268" i="52"/>
  <c r="L268" i="52"/>
  <c r="S267" i="52"/>
  <c r="Q267" i="52"/>
  <c r="P267" i="52"/>
  <c r="O267" i="52"/>
  <c r="N267" i="52"/>
  <c r="M267" i="52"/>
  <c r="L267" i="52"/>
  <c r="S266" i="52"/>
  <c r="Q266" i="52"/>
  <c r="P266" i="52"/>
  <c r="O266" i="52"/>
  <c r="N266" i="52"/>
  <c r="M266" i="52"/>
  <c r="L266" i="52"/>
  <c r="S260" i="52"/>
  <c r="Q260" i="52"/>
  <c r="P260" i="52"/>
  <c r="O260" i="52"/>
  <c r="N260" i="52"/>
  <c r="M260" i="52"/>
  <c r="L260" i="52"/>
  <c r="S259" i="52"/>
  <c r="Q259" i="52"/>
  <c r="P259" i="52"/>
  <c r="O259" i="52"/>
  <c r="N259" i="52"/>
  <c r="M259" i="52"/>
  <c r="L259" i="52"/>
  <c r="S258" i="52"/>
  <c r="Q258" i="52"/>
  <c r="P258" i="52"/>
  <c r="O258" i="52"/>
  <c r="N258" i="52"/>
  <c r="M258" i="52"/>
  <c r="L258" i="52"/>
  <c r="S257" i="52"/>
  <c r="Q257" i="52"/>
  <c r="P257" i="52"/>
  <c r="O257" i="52"/>
  <c r="N257" i="52"/>
  <c r="M257" i="52"/>
  <c r="L257" i="52"/>
  <c r="S254" i="52"/>
  <c r="Q254" i="52"/>
  <c r="P254" i="52"/>
  <c r="O254" i="52"/>
  <c r="N254" i="52"/>
  <c r="M254" i="52"/>
  <c r="L254" i="52"/>
  <c r="S253" i="52"/>
  <c r="Q253" i="52"/>
  <c r="P253" i="52"/>
  <c r="O253" i="52"/>
  <c r="N253" i="52"/>
  <c r="M253" i="52"/>
  <c r="L253" i="52"/>
  <c r="S252" i="52"/>
  <c r="Q252" i="52"/>
  <c r="P252" i="52"/>
  <c r="O252" i="52"/>
  <c r="N252" i="52"/>
  <c r="M252" i="52"/>
  <c r="L252" i="52"/>
  <c r="S251" i="52"/>
  <c r="Q251" i="52"/>
  <c r="P251" i="52"/>
  <c r="O251" i="52"/>
  <c r="N251" i="52"/>
  <c r="M251" i="52"/>
  <c r="L251" i="52"/>
  <c r="L173" i="52"/>
  <c r="M173" i="52"/>
  <c r="N173" i="52"/>
  <c r="O173" i="52"/>
  <c r="P173" i="52"/>
  <c r="Q173" i="52"/>
  <c r="S173" i="52"/>
  <c r="L136" i="52"/>
  <c r="M136" i="52"/>
  <c r="N136" i="52"/>
  <c r="O136" i="52"/>
  <c r="P136" i="52"/>
  <c r="Q136" i="52"/>
  <c r="S136" i="52"/>
  <c r="L137" i="52"/>
  <c r="M137" i="52"/>
  <c r="N137" i="52"/>
  <c r="O137" i="52"/>
  <c r="P137" i="52"/>
  <c r="Q137" i="52"/>
  <c r="S137" i="52"/>
  <c r="L138" i="52"/>
  <c r="M138" i="52"/>
  <c r="N138" i="52"/>
  <c r="O138" i="52"/>
  <c r="P138" i="52"/>
  <c r="Q138" i="52"/>
  <c r="S138" i="52"/>
  <c r="L141" i="52"/>
  <c r="M141" i="52"/>
  <c r="N141" i="52"/>
  <c r="O141" i="52"/>
  <c r="P141" i="52"/>
  <c r="Q141" i="52"/>
  <c r="S141" i="52"/>
  <c r="L142" i="52"/>
  <c r="M142" i="52"/>
  <c r="N142" i="52"/>
  <c r="O142" i="52"/>
  <c r="P142" i="52"/>
  <c r="Q142" i="52"/>
  <c r="S142" i="52"/>
  <c r="L143" i="52"/>
  <c r="M143" i="52"/>
  <c r="N143" i="52"/>
  <c r="O143" i="52"/>
  <c r="P143" i="52"/>
  <c r="Q143" i="52"/>
  <c r="S143" i="52"/>
  <c r="L144" i="52"/>
  <c r="M144" i="52"/>
  <c r="N144" i="52"/>
  <c r="O144" i="52"/>
  <c r="P144" i="52"/>
  <c r="Q144" i="52"/>
  <c r="S144" i="52"/>
  <c r="L150" i="52"/>
  <c r="M150" i="52"/>
  <c r="N150" i="52"/>
  <c r="O150" i="52"/>
  <c r="P150" i="52"/>
  <c r="Q150" i="52"/>
  <c r="S150" i="52"/>
  <c r="L151" i="52"/>
  <c r="M151" i="52"/>
  <c r="N151" i="52"/>
  <c r="O151" i="52"/>
  <c r="P151" i="52"/>
  <c r="Q151" i="52"/>
  <c r="S151" i="52"/>
  <c r="L152" i="52"/>
  <c r="M152" i="52"/>
  <c r="N152" i="52"/>
  <c r="O152" i="52"/>
  <c r="P152" i="52"/>
  <c r="Q152" i="52"/>
  <c r="S152" i="52"/>
  <c r="L155" i="52"/>
  <c r="M155" i="52"/>
  <c r="N155" i="52"/>
  <c r="O155" i="52"/>
  <c r="P155" i="52"/>
  <c r="Q155" i="52"/>
  <c r="S155" i="52"/>
  <c r="L156" i="52"/>
  <c r="M156" i="52"/>
  <c r="N156" i="52"/>
  <c r="O156" i="52"/>
  <c r="P156" i="52"/>
  <c r="Q156" i="52"/>
  <c r="S156" i="52"/>
  <c r="L157" i="52"/>
  <c r="M157" i="52"/>
  <c r="N157" i="52"/>
  <c r="O157" i="52"/>
  <c r="P157" i="52"/>
  <c r="Q157" i="52"/>
  <c r="S157" i="52"/>
  <c r="L160" i="52"/>
  <c r="M160" i="52"/>
  <c r="N160" i="52"/>
  <c r="O160" i="52"/>
  <c r="P160" i="52"/>
  <c r="Q160" i="52"/>
  <c r="S160" i="52"/>
  <c r="L161" i="52"/>
  <c r="M161" i="52"/>
  <c r="N161" i="52"/>
  <c r="O161" i="52"/>
  <c r="P161" i="52"/>
  <c r="Q161" i="52"/>
  <c r="S161" i="52"/>
  <c r="L162" i="52"/>
  <c r="M162" i="52"/>
  <c r="N162" i="52"/>
  <c r="O162" i="52"/>
  <c r="P162" i="52"/>
  <c r="Q162" i="52"/>
  <c r="S162" i="52"/>
  <c r="L165" i="52"/>
  <c r="M165" i="52"/>
  <c r="N165" i="52"/>
  <c r="O165" i="52"/>
  <c r="P165" i="52"/>
  <c r="Q165" i="52"/>
  <c r="S165" i="52"/>
  <c r="L166" i="52"/>
  <c r="M166" i="52"/>
  <c r="N166" i="52"/>
  <c r="O166" i="52"/>
  <c r="P166" i="52"/>
  <c r="Q166" i="52"/>
  <c r="S166" i="52"/>
  <c r="L167" i="52"/>
  <c r="M167" i="52"/>
  <c r="N167" i="52"/>
  <c r="O167" i="52"/>
  <c r="P167" i="52"/>
  <c r="Q167" i="52"/>
  <c r="S167" i="52"/>
  <c r="L174" i="52"/>
  <c r="M174" i="52"/>
  <c r="N174" i="52"/>
  <c r="O174" i="52"/>
  <c r="P174" i="52"/>
  <c r="Q174" i="52"/>
  <c r="S174" i="52"/>
  <c r="L175" i="52"/>
  <c r="M175" i="52"/>
  <c r="N175" i="52"/>
  <c r="O175" i="52"/>
  <c r="P175" i="52"/>
  <c r="Q175" i="52"/>
  <c r="S175" i="52"/>
  <c r="L176" i="52"/>
  <c r="M176" i="52"/>
  <c r="N176" i="52"/>
  <c r="O176" i="52"/>
  <c r="P176" i="52"/>
  <c r="Q176" i="52"/>
  <c r="S176" i="52"/>
  <c r="L179" i="52"/>
  <c r="M179" i="52"/>
  <c r="N179" i="52"/>
  <c r="O179" i="52"/>
  <c r="P179" i="52"/>
  <c r="Q179" i="52"/>
  <c r="S179" i="52"/>
  <c r="L180" i="52"/>
  <c r="M180" i="52"/>
  <c r="N180" i="52"/>
  <c r="O180" i="52"/>
  <c r="P180" i="52"/>
  <c r="Q180" i="52"/>
  <c r="S180" i="52"/>
  <c r="L181" i="52"/>
  <c r="M181" i="52"/>
  <c r="N181" i="52"/>
  <c r="O181" i="52"/>
  <c r="P181" i="52"/>
  <c r="Q181" i="52"/>
  <c r="S181" i="52"/>
  <c r="L182" i="52"/>
  <c r="M182" i="52"/>
  <c r="N182" i="52"/>
  <c r="O182" i="52"/>
  <c r="P182" i="52"/>
  <c r="Q182" i="52"/>
  <c r="S182" i="52"/>
  <c r="L188" i="52"/>
  <c r="M188" i="52"/>
  <c r="N188" i="52"/>
  <c r="O188" i="52"/>
  <c r="P188" i="52"/>
  <c r="Q188" i="52"/>
  <c r="S188" i="52"/>
  <c r="L189" i="52"/>
  <c r="M189" i="52"/>
  <c r="N189" i="52"/>
  <c r="O189" i="52"/>
  <c r="P189" i="52"/>
  <c r="Q189" i="52"/>
  <c r="S189" i="52"/>
  <c r="L190" i="52"/>
  <c r="M190" i="52"/>
  <c r="N190" i="52"/>
  <c r="O190" i="52"/>
  <c r="P190" i="52"/>
  <c r="Q190" i="52"/>
  <c r="S190" i="52"/>
  <c r="L191" i="52"/>
  <c r="M191" i="52"/>
  <c r="N191" i="52"/>
  <c r="O191" i="52"/>
  <c r="P191" i="52"/>
  <c r="Q191" i="52"/>
  <c r="S191" i="52"/>
  <c r="L194" i="52"/>
  <c r="M194" i="52"/>
  <c r="N194" i="52"/>
  <c r="O194" i="52"/>
  <c r="P194" i="52"/>
  <c r="Q194" i="52"/>
  <c r="S194" i="52"/>
  <c r="L195" i="52"/>
  <c r="M195" i="52"/>
  <c r="N195" i="52"/>
  <c r="O195" i="52"/>
  <c r="P195" i="52"/>
  <c r="Q195" i="52"/>
  <c r="S195" i="52"/>
  <c r="L196" i="52"/>
  <c r="M196" i="52"/>
  <c r="N196" i="52"/>
  <c r="O196" i="52"/>
  <c r="P196" i="52"/>
  <c r="Q196" i="52"/>
  <c r="S196" i="52"/>
  <c r="L197" i="52"/>
  <c r="M197" i="52"/>
  <c r="N197" i="52"/>
  <c r="O197" i="52"/>
  <c r="P197" i="52"/>
  <c r="Q197" i="52"/>
  <c r="S197" i="52"/>
  <c r="L203" i="52"/>
  <c r="M203" i="52"/>
  <c r="N203" i="52"/>
  <c r="O203" i="52"/>
  <c r="P203" i="52"/>
  <c r="Q203" i="52"/>
  <c r="S203" i="52"/>
  <c r="L204" i="52"/>
  <c r="M204" i="52"/>
  <c r="N204" i="52"/>
  <c r="O204" i="52"/>
  <c r="P204" i="52"/>
  <c r="Q204" i="52"/>
  <c r="S204" i="52"/>
  <c r="L205" i="52"/>
  <c r="M205" i="52"/>
  <c r="N205" i="52"/>
  <c r="O205" i="52"/>
  <c r="P205" i="52"/>
  <c r="Q205" i="52"/>
  <c r="S205" i="52"/>
  <c r="L208" i="52"/>
  <c r="M208" i="52"/>
  <c r="N208" i="52"/>
  <c r="O208" i="52"/>
  <c r="P208" i="52"/>
  <c r="Q208" i="52"/>
  <c r="S208" i="52"/>
  <c r="L209" i="52"/>
  <c r="M209" i="52"/>
  <c r="N209" i="52"/>
  <c r="O209" i="52"/>
  <c r="P209" i="52"/>
  <c r="Q209" i="52"/>
  <c r="S209" i="52"/>
  <c r="L210" i="52"/>
  <c r="M210" i="52"/>
  <c r="N210" i="52"/>
  <c r="O210" i="52"/>
  <c r="P210" i="52"/>
  <c r="Q210" i="52"/>
  <c r="S210" i="52"/>
  <c r="L213" i="52"/>
  <c r="M213" i="52"/>
  <c r="N213" i="52"/>
  <c r="O213" i="52"/>
  <c r="P213" i="52"/>
  <c r="Q213" i="52"/>
  <c r="S213" i="52"/>
  <c r="L214" i="52"/>
  <c r="M214" i="52"/>
  <c r="N214" i="52"/>
  <c r="O214" i="52"/>
  <c r="P214" i="52"/>
  <c r="Q214" i="52"/>
  <c r="S214" i="52"/>
  <c r="L215" i="52"/>
  <c r="M215" i="52"/>
  <c r="N215" i="52"/>
  <c r="O215" i="52"/>
  <c r="P215" i="52"/>
  <c r="Q215" i="52"/>
  <c r="S215" i="52"/>
  <c r="L218" i="52"/>
  <c r="M218" i="52"/>
  <c r="N218" i="52"/>
  <c r="O218" i="52"/>
  <c r="P218" i="52"/>
  <c r="Q218" i="52"/>
  <c r="S218" i="52"/>
  <c r="L219" i="52"/>
  <c r="M219" i="52"/>
  <c r="N219" i="52"/>
  <c r="O219" i="52"/>
  <c r="P219" i="52"/>
  <c r="Q219" i="52"/>
  <c r="S219" i="52"/>
  <c r="L220" i="52"/>
  <c r="M220" i="52"/>
  <c r="N220" i="52"/>
  <c r="O220" i="52"/>
  <c r="P220" i="52"/>
  <c r="Q220" i="52"/>
  <c r="S220" i="52"/>
  <c r="L226" i="52"/>
  <c r="M226" i="52"/>
  <c r="N226" i="52"/>
  <c r="O226" i="52"/>
  <c r="P226" i="52"/>
  <c r="Q226" i="52"/>
  <c r="S226" i="52"/>
  <c r="L227" i="52"/>
  <c r="M227" i="52"/>
  <c r="N227" i="52"/>
  <c r="O227" i="52"/>
  <c r="P227" i="52"/>
  <c r="Q227" i="52"/>
  <c r="S227" i="52"/>
  <c r="L228" i="52"/>
  <c r="M228" i="52"/>
  <c r="N228" i="52"/>
  <c r="O228" i="52"/>
  <c r="P228" i="52"/>
  <c r="Q228" i="52"/>
  <c r="S228" i="52"/>
  <c r="L231" i="52"/>
  <c r="M231" i="52"/>
  <c r="N231" i="52"/>
  <c r="O231" i="52"/>
  <c r="P231" i="52"/>
  <c r="Q231" i="52"/>
  <c r="S231" i="52"/>
  <c r="L232" i="52"/>
  <c r="M232" i="52"/>
  <c r="N232" i="52"/>
  <c r="O232" i="52"/>
  <c r="P232" i="52"/>
  <c r="Q232" i="52"/>
  <c r="S232" i="52"/>
  <c r="L233" i="52"/>
  <c r="M233" i="52"/>
  <c r="N233" i="52"/>
  <c r="O233" i="52"/>
  <c r="P233" i="52"/>
  <c r="Q233" i="52"/>
  <c r="S233" i="52"/>
  <c r="L236" i="52"/>
  <c r="M236" i="52"/>
  <c r="N236" i="52"/>
  <c r="O236" i="52"/>
  <c r="P236" i="52"/>
  <c r="Q236" i="52"/>
  <c r="S236" i="52"/>
  <c r="L237" i="52"/>
  <c r="M237" i="52"/>
  <c r="N237" i="52"/>
  <c r="O237" i="52"/>
  <c r="P237" i="52"/>
  <c r="Q237" i="52"/>
  <c r="S237" i="52"/>
  <c r="L238" i="52"/>
  <c r="M238" i="52"/>
  <c r="N238" i="52"/>
  <c r="O238" i="52"/>
  <c r="P238" i="52"/>
  <c r="Q238" i="52"/>
  <c r="S238" i="52"/>
  <c r="L241" i="52"/>
  <c r="M241" i="52"/>
  <c r="N241" i="52"/>
  <c r="O241" i="52"/>
  <c r="P241" i="52"/>
  <c r="Q241" i="52"/>
  <c r="S241" i="52"/>
  <c r="L242" i="52"/>
  <c r="M242" i="52"/>
  <c r="N242" i="52"/>
  <c r="O242" i="52"/>
  <c r="P242" i="52"/>
  <c r="Q242" i="52"/>
  <c r="S242" i="52"/>
  <c r="L243" i="52"/>
  <c r="M243" i="52"/>
  <c r="N243" i="52"/>
  <c r="O243" i="52"/>
  <c r="P243" i="52"/>
  <c r="Q243" i="52"/>
  <c r="S243" i="52"/>
  <c r="M135" i="52"/>
  <c r="N135" i="52"/>
  <c r="O135" i="52"/>
  <c r="P135" i="52"/>
  <c r="Q135" i="52"/>
  <c r="S135" i="52"/>
  <c r="L135" i="52"/>
  <c r="J349" i="52" l="1"/>
  <c r="J58" i="52"/>
  <c r="J115" i="52"/>
  <c r="J121" i="52"/>
  <c r="J127" i="52"/>
  <c r="J35" i="52"/>
  <c r="J64" i="52"/>
  <c r="J88" i="52"/>
  <c r="J94" i="52"/>
  <c r="J102" i="52"/>
  <c r="J34" i="52"/>
  <c r="J40" i="52"/>
  <c r="J78" i="52"/>
  <c r="J110" i="52"/>
  <c r="J116" i="52"/>
  <c r="J122" i="52"/>
  <c r="J243" i="52"/>
  <c r="J271" i="52"/>
  <c r="J277" i="52"/>
  <c r="J283" i="52"/>
  <c r="J39" i="52"/>
  <c r="J45" i="52"/>
  <c r="J51" i="52"/>
  <c r="J60" i="52"/>
  <c r="J66" i="52"/>
  <c r="J75" i="52"/>
  <c r="J81" i="52"/>
  <c r="J92" i="52"/>
  <c r="J98" i="52"/>
  <c r="J104" i="52"/>
  <c r="J268" i="52"/>
  <c r="J276" i="52"/>
  <c r="J282" i="52"/>
  <c r="J27" i="52"/>
  <c r="J36" i="52"/>
  <c r="J44" i="52"/>
  <c r="J50" i="52"/>
  <c r="J59" i="52"/>
  <c r="J65" i="52"/>
  <c r="J74" i="52"/>
  <c r="J80" i="52"/>
  <c r="J89" i="52"/>
  <c r="J97" i="52"/>
  <c r="J103" i="52"/>
  <c r="J112" i="52"/>
  <c r="J120" i="52"/>
  <c r="J111" i="52"/>
  <c r="J135" i="52"/>
  <c r="J242" i="52"/>
  <c r="J236" i="52"/>
  <c r="J228" i="52"/>
  <c r="J219" i="52"/>
  <c r="J213" i="52"/>
  <c r="J205" i="52"/>
  <c r="J196" i="52"/>
  <c r="J190" i="52"/>
  <c r="J181" i="52"/>
  <c r="J175" i="52"/>
  <c r="J165" i="52"/>
  <c r="J157" i="52"/>
  <c r="J151" i="52"/>
  <c r="J251" i="52"/>
  <c r="J266" i="52"/>
  <c r="J272" i="52"/>
  <c r="J278" i="52"/>
  <c r="L596" i="52"/>
  <c r="J289" i="52"/>
  <c r="L602" i="52"/>
  <c r="L679" i="52" s="1"/>
  <c r="J295" i="52"/>
  <c r="L611" i="52"/>
  <c r="L212" i="33" s="1"/>
  <c r="J304" i="52"/>
  <c r="L617" i="52"/>
  <c r="L218" i="33" s="1"/>
  <c r="J310" i="52"/>
  <c r="L626" i="52"/>
  <c r="L226" i="33" s="1"/>
  <c r="J319" i="52"/>
  <c r="L632" i="52"/>
  <c r="L232" i="33" s="1"/>
  <c r="J325" i="52"/>
  <c r="L638" i="52"/>
  <c r="L238" i="33" s="1"/>
  <c r="J331" i="52"/>
  <c r="L649" i="52"/>
  <c r="L248" i="33" s="1"/>
  <c r="J342" i="52"/>
  <c r="L655" i="52"/>
  <c r="L254" i="33" s="1"/>
  <c r="J348" i="52"/>
  <c r="L661" i="52"/>
  <c r="L260" i="33" s="1"/>
  <c r="J354" i="52"/>
  <c r="P381" i="52"/>
  <c r="M382" i="52"/>
  <c r="N383" i="52"/>
  <c r="O386" i="52"/>
  <c r="P387" i="52"/>
  <c r="M388" i="52"/>
  <c r="N391" i="52"/>
  <c r="O392" i="52"/>
  <c r="J46" i="52"/>
  <c r="P393" i="52"/>
  <c r="M396" i="52"/>
  <c r="N397" i="52"/>
  <c r="O398" i="52"/>
  <c r="J57" i="52"/>
  <c r="P404" i="52"/>
  <c r="M405" i="52"/>
  <c r="N406" i="52"/>
  <c r="O407" i="52"/>
  <c r="O522" i="52" s="1"/>
  <c r="J63" i="52"/>
  <c r="P410" i="52"/>
  <c r="M411" i="52"/>
  <c r="N412" i="52"/>
  <c r="N527" i="52" s="1"/>
  <c r="O413" i="52"/>
  <c r="O528" i="52" s="1"/>
  <c r="J72" i="52"/>
  <c r="P419" i="52"/>
  <c r="M420" i="52"/>
  <c r="N421" i="52"/>
  <c r="N536" i="52" s="1"/>
  <c r="O422" i="52"/>
  <c r="O537" i="52" s="1"/>
  <c r="P425" i="52"/>
  <c r="M426" i="52"/>
  <c r="M541" i="52" s="1"/>
  <c r="N427" i="52"/>
  <c r="O428" i="52"/>
  <c r="J87" i="52"/>
  <c r="P434" i="52"/>
  <c r="M435" i="52"/>
  <c r="M550" i="52" s="1"/>
  <c r="N436" i="52"/>
  <c r="N551" i="52" s="1"/>
  <c r="O439" i="52"/>
  <c r="J93" i="52"/>
  <c r="P440" i="52"/>
  <c r="M441" i="52"/>
  <c r="N444" i="52"/>
  <c r="O445" i="52"/>
  <c r="J99" i="52"/>
  <c r="P446" i="52"/>
  <c r="M449" i="52"/>
  <c r="N450" i="52"/>
  <c r="N565" i="52" s="1"/>
  <c r="O451" i="52"/>
  <c r="O566" i="52" s="1"/>
  <c r="P457" i="52"/>
  <c r="M458" i="52"/>
  <c r="N459" i="52"/>
  <c r="N574" i="52" s="1"/>
  <c r="O462" i="52"/>
  <c r="O577" i="52" s="1"/>
  <c r="P463" i="52"/>
  <c r="M464" i="52"/>
  <c r="M579" i="52" s="1"/>
  <c r="N467" i="52"/>
  <c r="O468" i="52"/>
  <c r="P469" i="52"/>
  <c r="M472" i="52"/>
  <c r="N473" i="52"/>
  <c r="O474" i="52"/>
  <c r="O589" i="52" s="1"/>
  <c r="J237" i="52"/>
  <c r="J231" i="52"/>
  <c r="J220" i="52"/>
  <c r="J214" i="52"/>
  <c r="J208" i="52"/>
  <c r="J197" i="52"/>
  <c r="J191" i="52"/>
  <c r="J182" i="52"/>
  <c r="J176" i="52"/>
  <c r="J166" i="52"/>
  <c r="J160" i="52"/>
  <c r="J152" i="52"/>
  <c r="L599" i="52"/>
  <c r="L201" i="33" s="1"/>
  <c r="J292" i="52"/>
  <c r="O604" i="52"/>
  <c r="O206" i="33" s="1"/>
  <c r="L605" i="52"/>
  <c r="L207" i="33" s="1"/>
  <c r="J298" i="52"/>
  <c r="L614" i="52"/>
  <c r="L215" i="33" s="1"/>
  <c r="J307" i="52"/>
  <c r="J313" i="52"/>
  <c r="L631" i="52"/>
  <c r="L231" i="33" s="1"/>
  <c r="J324" i="52"/>
  <c r="L637" i="52"/>
  <c r="L237" i="33" s="1"/>
  <c r="J330" i="52"/>
  <c r="L643" i="52"/>
  <c r="L243" i="33" s="1"/>
  <c r="J336" i="52"/>
  <c r="L654" i="52"/>
  <c r="L253" i="33" s="1"/>
  <c r="J347" i="52"/>
  <c r="L660" i="52"/>
  <c r="L259" i="33" s="1"/>
  <c r="J353" i="52"/>
  <c r="L666" i="52"/>
  <c r="L265" i="33" s="1"/>
  <c r="J359" i="52"/>
  <c r="P666" i="52"/>
  <c r="P265" i="33" s="1"/>
  <c r="M381" i="52"/>
  <c r="N382" i="52"/>
  <c r="P386" i="52"/>
  <c r="M387" i="52"/>
  <c r="N388" i="52"/>
  <c r="O391" i="52"/>
  <c r="P392" i="52"/>
  <c r="M393" i="52"/>
  <c r="N396" i="52"/>
  <c r="O397" i="52"/>
  <c r="P398" i="52"/>
  <c r="M404" i="52"/>
  <c r="N405" i="52"/>
  <c r="O406" i="52"/>
  <c r="O521" i="52" s="1"/>
  <c r="P407" i="52"/>
  <c r="M410" i="52"/>
  <c r="M525" i="52" s="1"/>
  <c r="N411" i="52"/>
  <c r="O412" i="52"/>
  <c r="P413" i="52"/>
  <c r="M419" i="52"/>
  <c r="M534" i="52" s="1"/>
  <c r="N420" i="52"/>
  <c r="O421" i="52"/>
  <c r="O536" i="52" s="1"/>
  <c r="P422" i="52"/>
  <c r="M425" i="52"/>
  <c r="M540" i="52" s="1"/>
  <c r="N426" i="52"/>
  <c r="O427" i="52"/>
  <c r="P428" i="52"/>
  <c r="M434" i="52"/>
  <c r="M549" i="52" s="1"/>
  <c r="N435" i="52"/>
  <c r="O436" i="52"/>
  <c r="O551" i="52" s="1"/>
  <c r="P439" i="52"/>
  <c r="M440" i="52"/>
  <c r="M555" i="52" s="1"/>
  <c r="N441" i="52"/>
  <c r="O444" i="52"/>
  <c r="P445" i="52"/>
  <c r="M446" i="52"/>
  <c r="M561" i="52" s="1"/>
  <c r="N449" i="52"/>
  <c r="O450" i="52"/>
  <c r="P451" i="52"/>
  <c r="M457" i="52"/>
  <c r="N458" i="52"/>
  <c r="N573" i="52" s="1"/>
  <c r="O459" i="52"/>
  <c r="O574" i="52" s="1"/>
  <c r="P462" i="52"/>
  <c r="M463" i="52"/>
  <c r="M578" i="52" s="1"/>
  <c r="N464" i="52"/>
  <c r="O467" i="52"/>
  <c r="P468" i="52"/>
  <c r="M469" i="52"/>
  <c r="N472" i="52"/>
  <c r="O473" i="52"/>
  <c r="O588" i="52" s="1"/>
  <c r="P474" i="52"/>
  <c r="J238" i="52"/>
  <c r="J232" i="52"/>
  <c r="J226" i="52"/>
  <c r="J215" i="52"/>
  <c r="J209" i="52"/>
  <c r="J203" i="52"/>
  <c r="J194" i="52"/>
  <c r="J188" i="52"/>
  <c r="J179" i="52"/>
  <c r="J167" i="52"/>
  <c r="J161" i="52"/>
  <c r="J155" i="52"/>
  <c r="L598" i="52"/>
  <c r="L200" i="33" s="1"/>
  <c r="J291" i="52"/>
  <c r="L604" i="52"/>
  <c r="L681" i="52" s="1"/>
  <c r="J297" i="52"/>
  <c r="L613" i="52"/>
  <c r="L214" i="33" s="1"/>
  <c r="J306" i="52"/>
  <c r="O618" i="52"/>
  <c r="O219" i="33" s="1"/>
  <c r="L619" i="52"/>
  <c r="L220" i="33" s="1"/>
  <c r="J312" i="52"/>
  <c r="L628" i="52"/>
  <c r="L228" i="33" s="1"/>
  <c r="J321" i="52"/>
  <c r="L636" i="52"/>
  <c r="L236" i="33" s="1"/>
  <c r="J329" i="52"/>
  <c r="L642" i="52"/>
  <c r="L242" i="33" s="1"/>
  <c r="J335" i="52"/>
  <c r="L651" i="52"/>
  <c r="L250" i="33" s="1"/>
  <c r="J344" i="52"/>
  <c r="L659" i="52"/>
  <c r="L736" i="52" s="1"/>
  <c r="J352" i="52"/>
  <c r="L665" i="52"/>
  <c r="L264" i="33" s="1"/>
  <c r="J358" i="52"/>
  <c r="N381" i="52"/>
  <c r="P383" i="52"/>
  <c r="M386" i="52"/>
  <c r="N387" i="52"/>
  <c r="O388" i="52"/>
  <c r="P391" i="52"/>
  <c r="M392" i="52"/>
  <c r="N393" i="52"/>
  <c r="O396" i="52"/>
  <c r="P397" i="52"/>
  <c r="M398" i="52"/>
  <c r="N404" i="52"/>
  <c r="N519" i="52" s="1"/>
  <c r="O405" i="52"/>
  <c r="P406" i="52"/>
  <c r="M407" i="52"/>
  <c r="N410" i="52"/>
  <c r="N525" i="52" s="1"/>
  <c r="O411" i="52"/>
  <c r="P412" i="52"/>
  <c r="M413" i="52"/>
  <c r="M528" i="52" s="1"/>
  <c r="N419" i="52"/>
  <c r="O420" i="52"/>
  <c r="O535" i="52" s="1"/>
  <c r="P421" i="52"/>
  <c r="M422" i="52"/>
  <c r="M537" i="52" s="1"/>
  <c r="N425" i="52"/>
  <c r="N540" i="52" s="1"/>
  <c r="O426" i="52"/>
  <c r="O541" i="52" s="1"/>
  <c r="P427" i="52"/>
  <c r="M428" i="52"/>
  <c r="N434" i="52"/>
  <c r="O435" i="52"/>
  <c r="O550" i="52" s="1"/>
  <c r="P436" i="52"/>
  <c r="M439" i="52"/>
  <c r="M554" i="52" s="1"/>
  <c r="N440" i="52"/>
  <c r="N555" i="52" s="1"/>
  <c r="O441" i="52"/>
  <c r="P444" i="52"/>
  <c r="M445" i="52"/>
  <c r="N446" i="52"/>
  <c r="O449" i="52"/>
  <c r="P450" i="52"/>
  <c r="M451" i="52"/>
  <c r="M566" i="52" s="1"/>
  <c r="N457" i="52"/>
  <c r="N572" i="52" s="1"/>
  <c r="O458" i="52"/>
  <c r="O573" i="52" s="1"/>
  <c r="P459" i="52"/>
  <c r="M462" i="52"/>
  <c r="M577" i="52" s="1"/>
  <c r="N463" i="52"/>
  <c r="N578" i="52" s="1"/>
  <c r="O464" i="52"/>
  <c r="O579" i="52" s="1"/>
  <c r="P467" i="52"/>
  <c r="M468" i="52"/>
  <c r="N469" i="52"/>
  <c r="N584" i="52" s="1"/>
  <c r="O472" i="52"/>
  <c r="J126" i="52"/>
  <c r="P473" i="52"/>
  <c r="M474" i="52"/>
  <c r="M589" i="52" s="1"/>
  <c r="J241" i="52"/>
  <c r="J233" i="52"/>
  <c r="J227" i="52"/>
  <c r="J218" i="52"/>
  <c r="J210" i="52"/>
  <c r="J204" i="52"/>
  <c r="J195" i="52"/>
  <c r="J189" i="52"/>
  <c r="J180" i="52"/>
  <c r="J174" i="52"/>
  <c r="J162" i="52"/>
  <c r="J156" i="52"/>
  <c r="J150" i="52"/>
  <c r="J173" i="52"/>
  <c r="J267" i="52"/>
  <c r="J273" i="52"/>
  <c r="J281" i="52"/>
  <c r="L597" i="52"/>
  <c r="L199" i="33" s="1"/>
  <c r="J290" i="52"/>
  <c r="L603" i="52"/>
  <c r="L680" i="52" s="1"/>
  <c r="J296" i="52"/>
  <c r="L612" i="52"/>
  <c r="L213" i="33" s="1"/>
  <c r="J305" i="52"/>
  <c r="L618" i="52"/>
  <c r="L695" i="52" s="1"/>
  <c r="J311" i="52"/>
  <c r="L627" i="52"/>
  <c r="L227" i="33" s="1"/>
  <c r="J320" i="52"/>
  <c r="L633" i="52"/>
  <c r="L233" i="33" s="1"/>
  <c r="J326" i="52"/>
  <c r="L641" i="52"/>
  <c r="L241" i="33" s="1"/>
  <c r="J334" i="52"/>
  <c r="L650" i="52"/>
  <c r="L249" i="33" s="1"/>
  <c r="J343" i="52"/>
  <c r="L664" i="52"/>
  <c r="L263" i="33" s="1"/>
  <c r="J357" i="52"/>
  <c r="P382" i="52"/>
  <c r="M383" i="52"/>
  <c r="N386" i="52"/>
  <c r="O387" i="52"/>
  <c r="J41" i="52"/>
  <c r="P388" i="52"/>
  <c r="M391" i="52"/>
  <c r="N392" i="52"/>
  <c r="O393" i="52"/>
  <c r="J49" i="52"/>
  <c r="P396" i="52"/>
  <c r="M397" i="52"/>
  <c r="N398" i="52"/>
  <c r="P405" i="52"/>
  <c r="M406" i="52"/>
  <c r="N407" i="52"/>
  <c r="N522" i="52" s="1"/>
  <c r="O410" i="52"/>
  <c r="O525" i="52" s="1"/>
  <c r="P411" i="52"/>
  <c r="M412" i="52"/>
  <c r="M527" i="52" s="1"/>
  <c r="N413" i="52"/>
  <c r="N528" i="52" s="1"/>
  <c r="O419" i="52"/>
  <c r="O534" i="52" s="1"/>
  <c r="J73" i="52"/>
  <c r="P420" i="52"/>
  <c r="M421" i="52"/>
  <c r="M536" i="52" s="1"/>
  <c r="N422" i="52"/>
  <c r="N537" i="52" s="1"/>
  <c r="O425" i="52"/>
  <c r="J79" i="52"/>
  <c r="P426" i="52"/>
  <c r="M427" i="52"/>
  <c r="M542" i="52" s="1"/>
  <c r="N428" i="52"/>
  <c r="O434" i="52"/>
  <c r="O549" i="52" s="1"/>
  <c r="P435" i="52"/>
  <c r="M436" i="52"/>
  <c r="N439" i="52"/>
  <c r="O440" i="52"/>
  <c r="P441" i="52"/>
  <c r="M444" i="52"/>
  <c r="M559" i="52" s="1"/>
  <c r="N445" i="52"/>
  <c r="N560" i="52" s="1"/>
  <c r="O446" i="52"/>
  <c r="O561" i="52" s="1"/>
  <c r="P449" i="52"/>
  <c r="M450" i="52"/>
  <c r="M565" i="52" s="1"/>
  <c r="N451" i="52"/>
  <c r="O457" i="52"/>
  <c r="O572" i="52" s="1"/>
  <c r="P458" i="52"/>
  <c r="M459" i="52"/>
  <c r="M574" i="52" s="1"/>
  <c r="N462" i="52"/>
  <c r="O463" i="52"/>
  <c r="J117" i="52"/>
  <c r="P464" i="52"/>
  <c r="M467" i="52"/>
  <c r="N468" i="52"/>
  <c r="N583" i="52" s="1"/>
  <c r="O469" i="52"/>
  <c r="O584" i="52" s="1"/>
  <c r="J125" i="52"/>
  <c r="P472" i="52"/>
  <c r="M473" i="52"/>
  <c r="N474" i="52"/>
  <c r="N589" i="52" s="1"/>
  <c r="Q675" i="52"/>
  <c r="Q200" i="33"/>
  <c r="O676" i="52"/>
  <c r="O201" i="33"/>
  <c r="O680" i="52"/>
  <c r="O205" i="33"/>
  <c r="Q681" i="52"/>
  <c r="Q206" i="33"/>
  <c r="O682" i="52"/>
  <c r="O207" i="33"/>
  <c r="Q690" i="52"/>
  <c r="Q214" i="33"/>
  <c r="O704" i="52"/>
  <c r="O227" i="33"/>
  <c r="O710" i="52"/>
  <c r="O233" i="33"/>
  <c r="O714" i="52"/>
  <c r="O237" i="33"/>
  <c r="O718" i="52"/>
  <c r="O241" i="33"/>
  <c r="O720" i="52"/>
  <c r="O243" i="33"/>
  <c r="O727" i="52"/>
  <c r="O249" i="33"/>
  <c r="O737" i="52"/>
  <c r="O259" i="33"/>
  <c r="O741" i="52"/>
  <c r="O263" i="33"/>
  <c r="O743" i="52"/>
  <c r="O265" i="33"/>
  <c r="P198" i="33"/>
  <c r="P200" i="33"/>
  <c r="P204" i="33"/>
  <c r="N205" i="33"/>
  <c r="P206" i="33"/>
  <c r="P212" i="33"/>
  <c r="P214" i="33"/>
  <c r="P218" i="33"/>
  <c r="P220" i="33"/>
  <c r="P226" i="33"/>
  <c r="P228" i="33"/>
  <c r="P232" i="33"/>
  <c r="P236" i="33"/>
  <c r="P238" i="33"/>
  <c r="P242" i="33"/>
  <c r="P248" i="33"/>
  <c r="P250" i="33"/>
  <c r="P254" i="33"/>
  <c r="L258" i="33"/>
  <c r="P258" i="33"/>
  <c r="P260" i="33"/>
  <c r="P264" i="33"/>
  <c r="O674" i="52"/>
  <c r="O199" i="33"/>
  <c r="O689" i="52"/>
  <c r="O213" i="33"/>
  <c r="O691" i="52"/>
  <c r="O215" i="33"/>
  <c r="Q694" i="52"/>
  <c r="Q218" i="33"/>
  <c r="Q705" i="52"/>
  <c r="Q228" i="33"/>
  <c r="Q709" i="52"/>
  <c r="Q232" i="33"/>
  <c r="Q715" i="52"/>
  <c r="Q238" i="33"/>
  <c r="Q719" i="52"/>
  <c r="Q242" i="33"/>
  <c r="Q728" i="52"/>
  <c r="Q250" i="33"/>
  <c r="Q732" i="52"/>
  <c r="Q254" i="33"/>
  <c r="Q736" i="52"/>
  <c r="Q258" i="33"/>
  <c r="Q742" i="52"/>
  <c r="Q264" i="33"/>
  <c r="Q673" i="52"/>
  <c r="Q198" i="33"/>
  <c r="Q679" i="52"/>
  <c r="Q204" i="33"/>
  <c r="Q688" i="52"/>
  <c r="Q212" i="33"/>
  <c r="Q696" i="52"/>
  <c r="Q220" i="33"/>
  <c r="Q703" i="52"/>
  <c r="Q226" i="33"/>
  <c r="O708" i="52"/>
  <c r="O231" i="33"/>
  <c r="Q713" i="52"/>
  <c r="Q236" i="33"/>
  <c r="Q726" i="52"/>
  <c r="Q248" i="33"/>
  <c r="O731" i="52"/>
  <c r="O253" i="33"/>
  <c r="Q738" i="52"/>
  <c r="Q260" i="33"/>
  <c r="O673" i="52"/>
  <c r="O198" i="33"/>
  <c r="Q674" i="52"/>
  <c r="Q199" i="33"/>
  <c r="O675" i="52"/>
  <c r="O200" i="33"/>
  <c r="Q676" i="52"/>
  <c r="Q201" i="33"/>
  <c r="O679" i="52"/>
  <c r="O204" i="33"/>
  <c r="Q680" i="52"/>
  <c r="Q205" i="33"/>
  <c r="Q682" i="52"/>
  <c r="Q207" i="33"/>
  <c r="O688" i="52"/>
  <c r="O212" i="33"/>
  <c r="Q689" i="52"/>
  <c r="Q213" i="33"/>
  <c r="O690" i="52"/>
  <c r="O214" i="33"/>
  <c r="Q691" i="52"/>
  <c r="Q215" i="33"/>
  <c r="O694" i="52"/>
  <c r="O218" i="33"/>
  <c r="Q695" i="52"/>
  <c r="Q219" i="33"/>
  <c r="O696" i="52"/>
  <c r="O220" i="33"/>
  <c r="O703" i="52"/>
  <c r="O226" i="33"/>
  <c r="Q704" i="52"/>
  <c r="Q227" i="33"/>
  <c r="O705" i="52"/>
  <c r="O228" i="33"/>
  <c r="Q708" i="52"/>
  <c r="Q231" i="33"/>
  <c r="O709" i="52"/>
  <c r="O232" i="33"/>
  <c r="Q710" i="52"/>
  <c r="Q233" i="33"/>
  <c r="O713" i="52"/>
  <c r="O236" i="33"/>
  <c r="Q714" i="52"/>
  <c r="Q237" i="33"/>
  <c r="O715" i="52"/>
  <c r="O238" i="33"/>
  <c r="Q718" i="52"/>
  <c r="Q241" i="33"/>
  <c r="O719" i="52"/>
  <c r="O242" i="33"/>
  <c r="Q720" i="52"/>
  <c r="Q243" i="33"/>
  <c r="O726" i="52"/>
  <c r="O248" i="33"/>
  <c r="Q727" i="52"/>
  <c r="Q249" i="33"/>
  <c r="O728" i="52"/>
  <c r="O250" i="33"/>
  <c r="Q731" i="52"/>
  <c r="Q253" i="33"/>
  <c r="O732" i="52"/>
  <c r="O254" i="33"/>
  <c r="O736" i="52"/>
  <c r="O258" i="33"/>
  <c r="Q737" i="52"/>
  <c r="Q259" i="33"/>
  <c r="O738" i="52"/>
  <c r="O260" i="33"/>
  <c r="Q741" i="52"/>
  <c r="Q263" i="33"/>
  <c r="O742" i="52"/>
  <c r="O264" i="33"/>
  <c r="Q743" i="52"/>
  <c r="Q265" i="33"/>
  <c r="P241" i="33"/>
  <c r="P243" i="33"/>
  <c r="P249" i="33"/>
  <c r="P253" i="33"/>
  <c r="P259" i="33"/>
  <c r="P263" i="33"/>
  <c r="S603" i="52"/>
  <c r="S205" i="33" s="1"/>
  <c r="S605" i="52"/>
  <c r="S207" i="33" s="1"/>
  <c r="S614" i="52"/>
  <c r="S215" i="33" s="1"/>
  <c r="S620" i="52"/>
  <c r="S221" i="33" s="1"/>
  <c r="S627" i="52"/>
  <c r="S227" i="33" s="1"/>
  <c r="S633" i="52"/>
  <c r="S233" i="33" s="1"/>
  <c r="S637" i="52"/>
  <c r="S237" i="33" s="1"/>
  <c r="S656" i="52"/>
  <c r="S255" i="33" s="1"/>
  <c r="S660" i="52"/>
  <c r="S259" i="33" s="1"/>
  <c r="S664" i="52"/>
  <c r="S263" i="33" s="1"/>
  <c r="M204" i="33"/>
  <c r="L673" i="52"/>
  <c r="S597" i="52"/>
  <c r="S612" i="52"/>
  <c r="S213" i="33" s="1"/>
  <c r="L703" i="52"/>
  <c r="S631" i="52"/>
  <c r="S231" i="33" s="1"/>
  <c r="L715" i="52"/>
  <c r="L719" i="52"/>
  <c r="S596" i="52"/>
  <c r="P199" i="33"/>
  <c r="S598" i="52"/>
  <c r="S602" i="52"/>
  <c r="S604" i="52"/>
  <c r="S611" i="52"/>
  <c r="S212" i="33" s="1"/>
  <c r="L689" i="52"/>
  <c r="S613" i="52"/>
  <c r="L691" i="52"/>
  <c r="S617" i="52"/>
  <c r="P219" i="33"/>
  <c r="S619" i="52"/>
  <c r="L620" i="52"/>
  <c r="S626" i="52"/>
  <c r="S226" i="33" s="1"/>
  <c r="S628" i="52"/>
  <c r="S228" i="33" s="1"/>
  <c r="S632" i="52"/>
  <c r="S636" i="52"/>
  <c r="P237" i="33"/>
  <c r="S638" i="52"/>
  <c r="L718" i="52"/>
  <c r="S642" i="52"/>
  <c r="L720" i="52"/>
  <c r="S649" i="52"/>
  <c r="S651" i="52"/>
  <c r="S655" i="52"/>
  <c r="L656" i="52"/>
  <c r="L255" i="33" s="1"/>
  <c r="N258" i="33"/>
  <c r="S659" i="52"/>
  <c r="S258" i="33" s="1"/>
  <c r="S661" i="52"/>
  <c r="L741" i="52"/>
  <c r="S665" i="52"/>
  <c r="S599" i="52"/>
  <c r="S201" i="33" s="1"/>
  <c r="S618" i="52"/>
  <c r="S219" i="33" s="1"/>
  <c r="S641" i="52"/>
  <c r="S643" i="52"/>
  <c r="S650" i="52"/>
  <c r="S654" i="52"/>
  <c r="L732" i="52"/>
  <c r="S666" i="52"/>
  <c r="M221" i="33"/>
  <c r="Q620" i="52"/>
  <c r="Q656" i="52"/>
  <c r="P217" i="50"/>
  <c r="L217" i="50"/>
  <c r="P211" i="50"/>
  <c r="L211" i="50"/>
  <c r="S217" i="50"/>
  <c r="M217" i="50"/>
  <c r="Q217" i="50"/>
  <c r="S211" i="50"/>
  <c r="M211" i="50"/>
  <c r="Q211" i="50"/>
  <c r="N217" i="50"/>
  <c r="N211" i="50"/>
  <c r="O217" i="50"/>
  <c r="O211" i="50"/>
  <c r="M216" i="50"/>
  <c r="Q216" i="50"/>
  <c r="M210" i="50"/>
  <c r="Q210" i="50"/>
  <c r="N216" i="50"/>
  <c r="L216" i="50"/>
  <c r="N210" i="50"/>
  <c r="L210" i="50"/>
  <c r="O216" i="50"/>
  <c r="O210" i="50"/>
  <c r="S216" i="50"/>
  <c r="P216" i="50"/>
  <c r="S210" i="50"/>
  <c r="P210" i="50"/>
  <c r="J20" i="52"/>
  <c r="J26" i="52"/>
  <c r="J141" i="52"/>
  <c r="J257" i="52"/>
  <c r="J144" i="52"/>
  <c r="J138" i="52"/>
  <c r="J143" i="52"/>
  <c r="J137" i="52"/>
  <c r="J253" i="52"/>
  <c r="J259" i="52"/>
  <c r="J21" i="52"/>
  <c r="J252" i="52"/>
  <c r="J258" i="52"/>
  <c r="J19" i="52"/>
  <c r="J25" i="52"/>
  <c r="J142" i="52"/>
  <c r="J136" i="52"/>
  <c r="J254" i="52"/>
  <c r="J260" i="52"/>
  <c r="J22" i="52"/>
  <c r="J28" i="52"/>
  <c r="M519" i="52"/>
  <c r="N366" i="52"/>
  <c r="S366" i="52"/>
  <c r="S33" i="31" s="1"/>
  <c r="O367" i="52"/>
  <c r="L368" i="52"/>
  <c r="P368" i="52"/>
  <c r="M369" i="52"/>
  <c r="Q369" i="52"/>
  <c r="N372" i="52"/>
  <c r="S372" i="52"/>
  <c r="S39" i="31" s="1"/>
  <c r="O373" i="52"/>
  <c r="L374" i="52"/>
  <c r="P374" i="52"/>
  <c r="M375" i="52"/>
  <c r="Q375" i="52"/>
  <c r="S381" i="52"/>
  <c r="S47" i="31" s="1"/>
  <c r="L382" i="52"/>
  <c r="S383" i="52"/>
  <c r="S49" i="31" s="1"/>
  <c r="L386" i="52"/>
  <c r="S387" i="52"/>
  <c r="S53" i="31" s="1"/>
  <c r="L388" i="52"/>
  <c r="S391" i="52"/>
  <c r="S57" i="31" s="1"/>
  <c r="L392" i="52"/>
  <c r="S393" i="52"/>
  <c r="S59" i="31" s="1"/>
  <c r="S396" i="52"/>
  <c r="S62" i="31" s="1"/>
  <c r="L397" i="52"/>
  <c r="S398" i="52"/>
  <c r="S64" i="31" s="1"/>
  <c r="S404" i="52"/>
  <c r="S69" i="31" s="1"/>
  <c r="L405" i="52"/>
  <c r="N521" i="52"/>
  <c r="S406" i="52"/>
  <c r="S71" i="31" s="1"/>
  <c r="L407" i="52"/>
  <c r="S410" i="52"/>
  <c r="S75" i="31" s="1"/>
  <c r="L411" i="52"/>
  <c r="S412" i="52"/>
  <c r="S77" i="31" s="1"/>
  <c r="O366" i="52"/>
  <c r="L367" i="52"/>
  <c r="P367" i="52"/>
  <c r="M368" i="52"/>
  <c r="Q368" i="52"/>
  <c r="N369" i="52"/>
  <c r="S369" i="52"/>
  <c r="S36" i="31" s="1"/>
  <c r="O372" i="52"/>
  <c r="L373" i="52"/>
  <c r="P373" i="52"/>
  <c r="M374" i="52"/>
  <c r="Q374" i="52"/>
  <c r="N375" i="52"/>
  <c r="S375" i="52"/>
  <c r="S42" i="31" s="1"/>
  <c r="O381" i="52"/>
  <c r="Q382" i="52"/>
  <c r="O383" i="52"/>
  <c r="Q386" i="52"/>
  <c r="Q388" i="52"/>
  <c r="Q392" i="52"/>
  <c r="Q397" i="52"/>
  <c r="O404" i="52"/>
  <c r="O519" i="52" s="1"/>
  <c r="M520" i="52"/>
  <c r="Q405" i="52"/>
  <c r="Q520" i="52" s="1"/>
  <c r="M522" i="52"/>
  <c r="Q407" i="52"/>
  <c r="Q522" i="52" s="1"/>
  <c r="M526" i="52"/>
  <c r="Q411" i="52"/>
  <c r="Q526" i="52" s="1"/>
  <c r="L366" i="52"/>
  <c r="P366" i="52"/>
  <c r="M367" i="52"/>
  <c r="Q367" i="52"/>
  <c r="N368" i="52"/>
  <c r="S368" i="52"/>
  <c r="S35" i="31" s="1"/>
  <c r="O369" i="52"/>
  <c r="L372" i="52"/>
  <c r="P372" i="52"/>
  <c r="M373" i="52"/>
  <c r="Q373" i="52"/>
  <c r="N374" i="52"/>
  <c r="S374" i="52"/>
  <c r="S41" i="31" s="1"/>
  <c r="O375" i="52"/>
  <c r="L381" i="52"/>
  <c r="S382" i="52"/>
  <c r="S48" i="31" s="1"/>
  <c r="L383" i="52"/>
  <c r="S386" i="52"/>
  <c r="S52" i="31" s="1"/>
  <c r="L387" i="52"/>
  <c r="S388" i="52"/>
  <c r="S54" i="31" s="1"/>
  <c r="L391" i="52"/>
  <c r="S392" i="52"/>
  <c r="S58" i="31" s="1"/>
  <c r="L393" i="52"/>
  <c r="L396" i="52"/>
  <c r="S397" i="52"/>
  <c r="S63" i="31" s="1"/>
  <c r="L398" i="52"/>
  <c r="L404" i="52"/>
  <c r="N520" i="52"/>
  <c r="M366" i="52"/>
  <c r="Q366" i="52"/>
  <c r="N367" i="52"/>
  <c r="S367" i="52"/>
  <c r="S34" i="31" s="1"/>
  <c r="O368" i="52"/>
  <c r="L369" i="52"/>
  <c r="P369" i="52"/>
  <c r="M372" i="52"/>
  <c r="Q372" i="52"/>
  <c r="N373" i="52"/>
  <c r="S373" i="52"/>
  <c r="S40" i="31" s="1"/>
  <c r="O374" i="52"/>
  <c r="L375" i="52"/>
  <c r="P375" i="52"/>
  <c r="Q381" i="52"/>
  <c r="O382" i="52"/>
  <c r="Q383" i="52"/>
  <c r="Q387" i="52"/>
  <c r="Q391" i="52"/>
  <c r="Q393" i="52"/>
  <c r="Q396" i="52"/>
  <c r="Q398" i="52"/>
  <c r="Q404" i="52"/>
  <c r="Q519" i="52" s="1"/>
  <c r="O520" i="52"/>
  <c r="M521" i="52"/>
  <c r="Q406" i="52"/>
  <c r="Q521" i="52" s="1"/>
  <c r="Q410" i="52"/>
  <c r="Q525" i="52" s="1"/>
  <c r="O526" i="52"/>
  <c r="Q412" i="52"/>
  <c r="Q527" i="52" s="1"/>
  <c r="Q419" i="52"/>
  <c r="Q534" i="52" s="1"/>
  <c r="Q421" i="52"/>
  <c r="Q536" i="52" s="1"/>
  <c r="Q425" i="52"/>
  <c r="Q540" i="52" s="1"/>
  <c r="Q427" i="52"/>
  <c r="Q542" i="52" s="1"/>
  <c r="O543" i="52"/>
  <c r="Q434" i="52"/>
  <c r="Q549" i="52" s="1"/>
  <c r="M551" i="52"/>
  <c r="Q436" i="52"/>
  <c r="Q551" i="52" s="1"/>
  <c r="O554" i="52"/>
  <c r="Q440" i="52"/>
  <c r="Q555" i="52" s="1"/>
  <c r="O556" i="52"/>
  <c r="Q444" i="52"/>
  <c r="Q559" i="52" s="1"/>
  <c r="O560" i="52"/>
  <c r="Q446" i="52"/>
  <c r="Q561" i="52" s="1"/>
  <c r="M564" i="52"/>
  <c r="Q449" i="52"/>
  <c r="Q564" i="52" s="1"/>
  <c r="O565" i="52"/>
  <c r="Q451" i="52"/>
  <c r="Q566" i="52" s="1"/>
  <c r="M572" i="52"/>
  <c r="Q457" i="52"/>
  <c r="Q572" i="52" s="1"/>
  <c r="Q459" i="52"/>
  <c r="Q574" i="52" s="1"/>
  <c r="Q463" i="52"/>
  <c r="Q578" i="52" s="1"/>
  <c r="M582" i="52"/>
  <c r="Q467" i="52"/>
  <c r="Q582" i="52" s="1"/>
  <c r="O583" i="52"/>
  <c r="M584" i="52"/>
  <c r="Q469" i="52"/>
  <c r="Q584" i="52" s="1"/>
  <c r="M587" i="52"/>
  <c r="Q472" i="52"/>
  <c r="Q587" i="52" s="1"/>
  <c r="Q474" i="52"/>
  <c r="Q589" i="52" s="1"/>
  <c r="L413" i="52"/>
  <c r="N534" i="52"/>
  <c r="S419" i="52"/>
  <c r="S83" i="31" s="1"/>
  <c r="L420" i="52"/>
  <c r="S421" i="52"/>
  <c r="S85" i="31" s="1"/>
  <c r="L422" i="52"/>
  <c r="S425" i="52"/>
  <c r="S89" i="31" s="1"/>
  <c r="L426" i="52"/>
  <c r="N542" i="52"/>
  <c r="S427" i="52"/>
  <c r="S91" i="31" s="1"/>
  <c r="L428" i="52"/>
  <c r="N549" i="52"/>
  <c r="S434" i="52"/>
  <c r="S97" i="31" s="1"/>
  <c r="L435" i="52"/>
  <c r="S436" i="52"/>
  <c r="S99" i="31" s="1"/>
  <c r="L439" i="52"/>
  <c r="S440" i="52"/>
  <c r="S103" i="31" s="1"/>
  <c r="L441" i="52"/>
  <c r="N559" i="52"/>
  <c r="S444" i="52"/>
  <c r="S107" i="31" s="1"/>
  <c r="L445" i="52"/>
  <c r="N561" i="52"/>
  <c r="S446" i="52"/>
  <c r="S109" i="31" s="1"/>
  <c r="N564" i="52"/>
  <c r="S449" i="52"/>
  <c r="S112" i="31" s="1"/>
  <c r="L450" i="52"/>
  <c r="N566" i="52"/>
  <c r="S451" i="52"/>
  <c r="S114" i="31" s="1"/>
  <c r="S457" i="52"/>
  <c r="S119" i="31" s="1"/>
  <c r="L458" i="52"/>
  <c r="S459" i="52"/>
  <c r="S121" i="31" s="1"/>
  <c r="L462" i="52"/>
  <c r="S463" i="52"/>
  <c r="S125" i="31" s="1"/>
  <c r="L464" i="52"/>
  <c r="N582" i="52"/>
  <c r="S467" i="52"/>
  <c r="S129" i="31" s="1"/>
  <c r="L468" i="52"/>
  <c r="S469" i="52"/>
  <c r="S131" i="31" s="1"/>
  <c r="N587" i="52"/>
  <c r="S472" i="52"/>
  <c r="S134" i="31" s="1"/>
  <c r="L473" i="52"/>
  <c r="S474" i="52"/>
  <c r="S136" i="31" s="1"/>
  <c r="O527" i="52"/>
  <c r="Q413" i="52"/>
  <c r="Q528" i="52" s="1"/>
  <c r="M535" i="52"/>
  <c r="Q420" i="52"/>
  <c r="Q535" i="52" s="1"/>
  <c r="Q422" i="52"/>
  <c r="Q537" i="52" s="1"/>
  <c r="O540" i="52"/>
  <c r="Q426" i="52"/>
  <c r="Q541" i="52" s="1"/>
  <c r="O542" i="52"/>
  <c r="M543" i="52"/>
  <c r="Q428" i="52"/>
  <c r="Q543" i="52" s="1"/>
  <c r="Q435" i="52"/>
  <c r="Q550" i="52" s="1"/>
  <c r="Q439" i="52"/>
  <c r="Q554" i="52" s="1"/>
  <c r="O555" i="52"/>
  <c r="M556" i="52"/>
  <c r="Q441" i="52"/>
  <c r="Q556" i="52" s="1"/>
  <c r="O559" i="52"/>
  <c r="M560" i="52"/>
  <c r="Q445" i="52"/>
  <c r="Q560" i="52" s="1"/>
  <c r="O564" i="52"/>
  <c r="Q450" i="52"/>
  <c r="Q565" i="52" s="1"/>
  <c r="M573" i="52"/>
  <c r="Q458" i="52"/>
  <c r="Q573" i="52" s="1"/>
  <c r="Q462" i="52"/>
  <c r="Q577" i="52" s="1"/>
  <c r="O578" i="52"/>
  <c r="Q464" i="52"/>
  <c r="Q579" i="52" s="1"/>
  <c r="O582" i="52"/>
  <c r="M583" i="52"/>
  <c r="Q468" i="52"/>
  <c r="Q583" i="52" s="1"/>
  <c r="O587" i="52"/>
  <c r="M588" i="52"/>
  <c r="Q473" i="52"/>
  <c r="Q588" i="52" s="1"/>
  <c r="S405" i="52"/>
  <c r="S70" i="31" s="1"/>
  <c r="L406" i="52"/>
  <c r="S407" i="52"/>
  <c r="S72" i="31" s="1"/>
  <c r="L410" i="52"/>
  <c r="N526" i="52"/>
  <c r="S411" i="52"/>
  <c r="S76" i="31" s="1"/>
  <c r="L412" i="52"/>
  <c r="S413" i="52"/>
  <c r="S78" i="31" s="1"/>
  <c r="L419" i="52"/>
  <c r="N535" i="52"/>
  <c r="S420" i="52"/>
  <c r="S84" i="31" s="1"/>
  <c r="L421" i="52"/>
  <c r="S422" i="52"/>
  <c r="S86" i="31" s="1"/>
  <c r="L425" i="52"/>
  <c r="N541" i="52"/>
  <c r="S426" i="52"/>
  <c r="S90" i="31" s="1"/>
  <c r="L427" i="52"/>
  <c r="N543" i="52"/>
  <c r="S428" i="52"/>
  <c r="S92" i="31" s="1"/>
  <c r="L434" i="52"/>
  <c r="N550" i="52"/>
  <c r="S435" i="52"/>
  <c r="S98" i="31" s="1"/>
  <c r="L436" i="52"/>
  <c r="N554" i="52"/>
  <c r="S439" i="52"/>
  <c r="S102" i="31" s="1"/>
  <c r="L440" i="52"/>
  <c r="N556" i="52"/>
  <c r="S441" i="52"/>
  <c r="S104" i="31" s="1"/>
  <c r="L444" i="52"/>
  <c r="S445" i="52"/>
  <c r="S108" i="31" s="1"/>
  <c r="L446" i="52"/>
  <c r="L449" i="52"/>
  <c r="S450" i="52"/>
  <c r="S113" i="31" s="1"/>
  <c r="L451" i="52"/>
  <c r="L457" i="52"/>
  <c r="S458" i="52"/>
  <c r="S120" i="31" s="1"/>
  <c r="L459" i="52"/>
  <c r="N577" i="52"/>
  <c r="S462" i="52"/>
  <c r="S124" i="31" s="1"/>
  <c r="L463" i="52"/>
  <c r="N579" i="52"/>
  <c r="S464" i="52"/>
  <c r="S126" i="31" s="1"/>
  <c r="L467" i="52"/>
  <c r="S468" i="52"/>
  <c r="S130" i="31" s="1"/>
  <c r="L469" i="52"/>
  <c r="L472" i="52"/>
  <c r="N588" i="52"/>
  <c r="S473" i="52"/>
  <c r="S135" i="31" s="1"/>
  <c r="L474" i="52"/>
  <c r="L314" i="28"/>
  <c r="L315" i="28"/>
  <c r="L316" i="28"/>
  <c r="S333" i="28"/>
  <c r="Q333" i="28"/>
  <c r="P333" i="28"/>
  <c r="O333" i="28"/>
  <c r="N333" i="28"/>
  <c r="M333" i="28"/>
  <c r="L333" i="28"/>
  <c r="S332" i="28"/>
  <c r="Q332" i="28"/>
  <c r="P332" i="28"/>
  <c r="O332" i="28"/>
  <c r="N332" i="28"/>
  <c r="M332" i="28"/>
  <c r="L332" i="28"/>
  <c r="S331" i="28"/>
  <c r="Q331" i="28"/>
  <c r="P331" i="28"/>
  <c r="O331" i="28"/>
  <c r="N331" i="28"/>
  <c r="M331" i="28"/>
  <c r="L331" i="28"/>
  <c r="S316" i="28"/>
  <c r="Q316" i="28"/>
  <c r="P316" i="28"/>
  <c r="O316" i="28"/>
  <c r="N316" i="28"/>
  <c r="M316" i="28"/>
  <c r="S315" i="28"/>
  <c r="Q315" i="28"/>
  <c r="P315" i="28"/>
  <c r="O315" i="28"/>
  <c r="N315" i="28"/>
  <c r="M315" i="28"/>
  <c r="S314" i="28"/>
  <c r="Q314" i="28"/>
  <c r="P314" i="28"/>
  <c r="O314" i="28"/>
  <c r="N314" i="28"/>
  <c r="M314" i="28"/>
  <c r="S313" i="28"/>
  <c r="Q313" i="28"/>
  <c r="P313" i="28"/>
  <c r="O313" i="28"/>
  <c r="N313" i="28"/>
  <c r="M313" i="28"/>
  <c r="S299" i="28"/>
  <c r="Q299" i="28"/>
  <c r="P299" i="28"/>
  <c r="O299" i="28"/>
  <c r="N299" i="28"/>
  <c r="M299" i="28"/>
  <c r="L299" i="28"/>
  <c r="S298" i="28"/>
  <c r="Q298" i="28"/>
  <c r="P298" i="28"/>
  <c r="O298" i="28"/>
  <c r="N298" i="28"/>
  <c r="M298" i="28"/>
  <c r="L298" i="28"/>
  <c r="S297" i="28"/>
  <c r="Q297" i="28"/>
  <c r="P297" i="28"/>
  <c r="O297" i="28"/>
  <c r="N297" i="28"/>
  <c r="M297" i="28"/>
  <c r="L297" i="28"/>
  <c r="S296" i="28"/>
  <c r="Q296" i="28"/>
  <c r="P296" i="28"/>
  <c r="O296" i="28"/>
  <c r="N296" i="28"/>
  <c r="M296" i="28"/>
  <c r="L114" i="28"/>
  <c r="M114" i="28"/>
  <c r="N114" i="28"/>
  <c r="O114" i="28"/>
  <c r="P114" i="28"/>
  <c r="Q114" i="28"/>
  <c r="S114" i="28"/>
  <c r="L115" i="28"/>
  <c r="M115" i="28"/>
  <c r="N115" i="28"/>
  <c r="O115" i="28"/>
  <c r="P115" i="28"/>
  <c r="Q115" i="28"/>
  <c r="S115" i="28"/>
  <c r="L116" i="28"/>
  <c r="M116" i="28"/>
  <c r="N116" i="28"/>
  <c r="O116" i="28"/>
  <c r="P116" i="28"/>
  <c r="Q116" i="28"/>
  <c r="S116" i="28"/>
  <c r="L117" i="28"/>
  <c r="M117" i="28"/>
  <c r="N117" i="28"/>
  <c r="O117" i="28"/>
  <c r="P117" i="28"/>
  <c r="Q117" i="28"/>
  <c r="S117" i="28"/>
  <c r="L121" i="28"/>
  <c r="M121" i="28"/>
  <c r="M279" i="28" s="1"/>
  <c r="N121" i="28"/>
  <c r="N279" i="28" s="1"/>
  <c r="O121" i="28"/>
  <c r="O279" i="28" s="1"/>
  <c r="P121" i="28"/>
  <c r="P279" i="28" s="1"/>
  <c r="Q121" i="28"/>
  <c r="Q279" i="28" s="1"/>
  <c r="S121" i="28"/>
  <c r="S279" i="28" s="1"/>
  <c r="L126" i="28"/>
  <c r="M126" i="28"/>
  <c r="M280" i="28" s="1"/>
  <c r="N126" i="28"/>
  <c r="N280" i="28" s="1"/>
  <c r="O126" i="28"/>
  <c r="O280" i="28" s="1"/>
  <c r="P126" i="28"/>
  <c r="P280" i="28" s="1"/>
  <c r="Q126" i="28"/>
  <c r="Q280" i="28" s="1"/>
  <c r="S126" i="28"/>
  <c r="S280" i="28" s="1"/>
  <c r="L127" i="28"/>
  <c r="M127" i="28"/>
  <c r="M281" i="28" s="1"/>
  <c r="N127" i="28"/>
  <c r="N281" i="28" s="1"/>
  <c r="O127" i="28"/>
  <c r="O281" i="28" s="1"/>
  <c r="P127" i="28"/>
  <c r="P281" i="28" s="1"/>
  <c r="Q127" i="28"/>
  <c r="Q281" i="28" s="1"/>
  <c r="S127" i="28"/>
  <c r="S281" i="28" s="1"/>
  <c r="L129" i="28"/>
  <c r="M129" i="28"/>
  <c r="M282" i="28" s="1"/>
  <c r="N129" i="28"/>
  <c r="N282" i="28" s="1"/>
  <c r="O129" i="28"/>
  <c r="O282" i="28" s="1"/>
  <c r="P129" i="28"/>
  <c r="P282" i="28" s="1"/>
  <c r="Q129" i="28"/>
  <c r="Q282" i="28" s="1"/>
  <c r="S129" i="28"/>
  <c r="S282" i="28" s="1"/>
  <c r="S113" i="28"/>
  <c r="Q113" i="28"/>
  <c r="P113" i="28"/>
  <c r="O113" i="28"/>
  <c r="N113" i="28"/>
  <c r="M113" i="28"/>
  <c r="L113" i="28"/>
  <c r="S106" i="28"/>
  <c r="S107" i="28"/>
  <c r="S108" i="28"/>
  <c r="S109" i="28"/>
  <c r="S110" i="28"/>
  <c r="S105" i="28"/>
  <c r="M105" i="28"/>
  <c r="N105" i="28"/>
  <c r="O105" i="28"/>
  <c r="P105" i="28"/>
  <c r="Q105" i="28"/>
  <c r="M106" i="28"/>
  <c r="N106" i="28"/>
  <c r="O106" i="28"/>
  <c r="P106" i="28"/>
  <c r="Q106" i="28"/>
  <c r="M107" i="28"/>
  <c r="N107" i="28"/>
  <c r="O107" i="28"/>
  <c r="P107" i="28"/>
  <c r="Q107" i="28"/>
  <c r="M108" i="28"/>
  <c r="N108" i="28"/>
  <c r="O108" i="28"/>
  <c r="P108" i="28"/>
  <c r="Q108" i="28"/>
  <c r="M109" i="28"/>
  <c r="N109" i="28"/>
  <c r="O109" i="28"/>
  <c r="P109" i="28"/>
  <c r="Q109" i="28"/>
  <c r="M110" i="28"/>
  <c r="N110" i="28"/>
  <c r="O110" i="28"/>
  <c r="P110" i="28"/>
  <c r="Q110" i="28"/>
  <c r="L106" i="28"/>
  <c r="L107" i="28"/>
  <c r="L108" i="28"/>
  <c r="L109" i="28"/>
  <c r="L110" i="28"/>
  <c r="L105" i="28"/>
  <c r="L742" i="52" l="1"/>
  <c r="P551" i="52"/>
  <c r="P542" i="52"/>
  <c r="J421" i="52"/>
  <c r="P549" i="52"/>
  <c r="L713" i="52"/>
  <c r="L694" i="52"/>
  <c r="J614" i="52"/>
  <c r="L738" i="52"/>
  <c r="I139" i="36" s="1"/>
  <c r="L696" i="52"/>
  <c r="J425" i="52"/>
  <c r="J412" i="52"/>
  <c r="O681" i="52"/>
  <c r="I82" i="45" s="1"/>
  <c r="L709" i="52"/>
  <c r="I110" i="36" s="1"/>
  <c r="L682" i="52"/>
  <c r="I83" i="36" s="1"/>
  <c r="L728" i="52"/>
  <c r="O695" i="52"/>
  <c r="I96" i="45" s="1"/>
  <c r="L206" i="33"/>
  <c r="L204" i="33"/>
  <c r="P584" i="52"/>
  <c r="J467" i="52"/>
  <c r="P705" i="52"/>
  <c r="P185" i="32" s="1"/>
  <c r="L743" i="52"/>
  <c r="I144" i="36" s="1"/>
  <c r="L731" i="52"/>
  <c r="L211" i="32" s="1"/>
  <c r="L714" i="52"/>
  <c r="L194" i="32" s="1"/>
  <c r="L704" i="52"/>
  <c r="L674" i="52"/>
  <c r="I75" i="36" s="1"/>
  <c r="L726" i="52"/>
  <c r="I127" i="36" s="1"/>
  <c r="L705" i="52"/>
  <c r="L688" i="52"/>
  <c r="L350" i="28"/>
  <c r="J451" i="52"/>
  <c r="P572" i="52"/>
  <c r="J469" i="52"/>
  <c r="J410" i="52"/>
  <c r="L708" i="52"/>
  <c r="L188" i="32" s="1"/>
  <c r="L676" i="52"/>
  <c r="I77" i="36" s="1"/>
  <c r="L205" i="33"/>
  <c r="J444" i="52"/>
  <c r="L675" i="52"/>
  <c r="I76" i="36" s="1"/>
  <c r="L727" i="52"/>
  <c r="I128" i="36" s="1"/>
  <c r="L690" i="52"/>
  <c r="J463" i="52"/>
  <c r="J446" i="52"/>
  <c r="P536" i="52"/>
  <c r="J419" i="52"/>
  <c r="L737" i="52"/>
  <c r="L217" i="32" s="1"/>
  <c r="L710" i="52"/>
  <c r="I111" i="36" s="1"/>
  <c r="L219" i="33"/>
  <c r="J472" i="52"/>
  <c r="P578" i="52"/>
  <c r="J459" i="52"/>
  <c r="J457" i="52"/>
  <c r="J449" i="52"/>
  <c r="P559" i="52"/>
  <c r="J440" i="52"/>
  <c r="J436" i="52"/>
  <c r="J434" i="52"/>
  <c r="J427" i="52"/>
  <c r="J406" i="52"/>
  <c r="P534" i="52"/>
  <c r="M350" i="28"/>
  <c r="P561" i="52"/>
  <c r="P555" i="52"/>
  <c r="P540" i="52"/>
  <c r="J369" i="52"/>
  <c r="J474" i="52"/>
  <c r="P582" i="52"/>
  <c r="P574" i="52"/>
  <c r="J468" i="52"/>
  <c r="J435" i="52"/>
  <c r="J420" i="52"/>
  <c r="J404" i="52"/>
  <c r="J393" i="52"/>
  <c r="J387" i="52"/>
  <c r="J381" i="52"/>
  <c r="J373" i="52"/>
  <c r="J392" i="52"/>
  <c r="J386" i="52"/>
  <c r="J458" i="52"/>
  <c r="J439" i="52"/>
  <c r="J422" i="52"/>
  <c r="J398" i="52"/>
  <c r="J405" i="52"/>
  <c r="J397" i="52"/>
  <c r="L198" i="33"/>
  <c r="J596" i="52"/>
  <c r="J462" i="52"/>
  <c r="J450" i="52"/>
  <c r="J441" i="52"/>
  <c r="J426" i="52"/>
  <c r="J375" i="52"/>
  <c r="J391" i="52"/>
  <c r="J383" i="52"/>
  <c r="J366" i="52"/>
  <c r="J407" i="52"/>
  <c r="J388" i="52"/>
  <c r="J382" i="52"/>
  <c r="J368" i="52"/>
  <c r="J473" i="52"/>
  <c r="J464" i="52"/>
  <c r="J445" i="52"/>
  <c r="J428" i="52"/>
  <c r="J413" i="52"/>
  <c r="J396" i="52"/>
  <c r="J372" i="52"/>
  <c r="J367" i="52"/>
  <c r="J411" i="52"/>
  <c r="J374" i="52"/>
  <c r="P527" i="52"/>
  <c r="P525" i="52"/>
  <c r="P521" i="52"/>
  <c r="N680" i="52"/>
  <c r="N160" i="32" s="1"/>
  <c r="J109" i="28"/>
  <c r="J113" i="28"/>
  <c r="J298" i="28"/>
  <c r="J333" i="28"/>
  <c r="J636" i="52"/>
  <c r="J664" i="52"/>
  <c r="J617" i="52"/>
  <c r="J116" i="28"/>
  <c r="J105" i="28"/>
  <c r="J110" i="28"/>
  <c r="J106" i="28"/>
  <c r="L280" i="28"/>
  <c r="J280" i="28" s="1"/>
  <c r="J126" i="28"/>
  <c r="J115" i="28"/>
  <c r="J299" i="28"/>
  <c r="J316" i="28"/>
  <c r="L281" i="28"/>
  <c r="J281" i="28" s="1"/>
  <c r="J127" i="28"/>
  <c r="J108" i="28"/>
  <c r="L282" i="28"/>
  <c r="J282" i="28" s="1"/>
  <c r="J129" i="28"/>
  <c r="J117" i="28"/>
  <c r="J297" i="28"/>
  <c r="J332" i="28"/>
  <c r="J314" i="28"/>
  <c r="J315" i="28"/>
  <c r="J107" i="28"/>
  <c r="J121" i="28"/>
  <c r="J114" i="28"/>
  <c r="J331" i="28"/>
  <c r="Q697" i="52"/>
  <c r="Q221" i="33"/>
  <c r="P736" i="52"/>
  <c r="J643" i="52"/>
  <c r="S243" i="33"/>
  <c r="L189" i="32"/>
  <c r="L155" i="32"/>
  <c r="P737" i="52"/>
  <c r="N732" i="52"/>
  <c r="N254" i="33"/>
  <c r="L207" i="32"/>
  <c r="P719" i="52"/>
  <c r="S242" i="33"/>
  <c r="N715" i="52"/>
  <c r="N238" i="33"/>
  <c r="N713" i="52"/>
  <c r="N236" i="33"/>
  <c r="N709" i="52"/>
  <c r="N232" i="33"/>
  <c r="N705" i="52"/>
  <c r="N228" i="33"/>
  <c r="N703" i="52"/>
  <c r="N226" i="33"/>
  <c r="N696" i="52"/>
  <c r="N220" i="33"/>
  <c r="P691" i="52"/>
  <c r="P215" i="33"/>
  <c r="N690" i="52"/>
  <c r="N214" i="33"/>
  <c r="N688" i="52"/>
  <c r="N212" i="33"/>
  <c r="J604" i="52"/>
  <c r="S206" i="33"/>
  <c r="N679" i="52"/>
  <c r="N204" i="33"/>
  <c r="N675" i="52"/>
  <c r="N200" i="33"/>
  <c r="N673" i="52"/>
  <c r="N198" i="33"/>
  <c r="I120" i="36"/>
  <c r="L199" i="32"/>
  <c r="I104" i="36"/>
  <c r="L183" i="32"/>
  <c r="I89" i="36"/>
  <c r="L168" i="32"/>
  <c r="M738" i="52"/>
  <c r="M260" i="33"/>
  <c r="M728" i="52"/>
  <c r="M250" i="33"/>
  <c r="M713" i="52"/>
  <c r="M236" i="33"/>
  <c r="O697" i="52"/>
  <c r="O221" i="33"/>
  <c r="M690" i="52"/>
  <c r="M214" i="33"/>
  <c r="M675" i="52"/>
  <c r="M200" i="33"/>
  <c r="I91" i="36"/>
  <c r="L170" i="32"/>
  <c r="M743" i="52"/>
  <c r="M265" i="33"/>
  <c r="I142" i="47"/>
  <c r="Q221" i="32"/>
  <c r="I137" i="45"/>
  <c r="O216" i="32"/>
  <c r="I132" i="47"/>
  <c r="Q211" i="32"/>
  <c r="I127" i="45"/>
  <c r="O206" i="32"/>
  <c r="M718" i="52"/>
  <c r="M241" i="33"/>
  <c r="I115" i="47"/>
  <c r="Q194" i="32"/>
  <c r="I110" i="45"/>
  <c r="O189" i="32"/>
  <c r="M704" i="52"/>
  <c r="M227" i="33"/>
  <c r="I97" i="45"/>
  <c r="O176" i="32"/>
  <c r="M691" i="52"/>
  <c r="M215" i="33"/>
  <c r="I90" i="47"/>
  <c r="Q169" i="32"/>
  <c r="I81" i="47"/>
  <c r="Q160" i="32"/>
  <c r="I76" i="45"/>
  <c r="O155" i="32"/>
  <c r="N741" i="52"/>
  <c r="N263" i="33"/>
  <c r="N695" i="52"/>
  <c r="N219" i="33"/>
  <c r="N689" i="52"/>
  <c r="N213" i="33"/>
  <c r="N674" i="52"/>
  <c r="N199" i="33"/>
  <c r="I133" i="36"/>
  <c r="L212" i="32"/>
  <c r="J641" i="52"/>
  <c r="S241" i="33"/>
  <c r="I106" i="46"/>
  <c r="I95" i="36"/>
  <c r="L174" i="32"/>
  <c r="L223" i="32"/>
  <c r="I142" i="36"/>
  <c r="L221" i="32"/>
  <c r="J660" i="52"/>
  <c r="P733" i="52"/>
  <c r="P255" i="33"/>
  <c r="P726" i="52"/>
  <c r="S248" i="33"/>
  <c r="N719" i="52"/>
  <c r="N242" i="33"/>
  <c r="P710" i="52"/>
  <c r="P233" i="33"/>
  <c r="P708" i="52"/>
  <c r="P231" i="33"/>
  <c r="P704" i="52"/>
  <c r="P227" i="33"/>
  <c r="P697" i="52"/>
  <c r="P221" i="33"/>
  <c r="P689" i="52"/>
  <c r="P213" i="33"/>
  <c r="P682" i="52"/>
  <c r="P207" i="33"/>
  <c r="N681" i="52"/>
  <c r="N206" i="33"/>
  <c r="J599" i="52"/>
  <c r="P201" i="33"/>
  <c r="I116" i="36"/>
  <c r="L195" i="32"/>
  <c r="N697" i="52"/>
  <c r="N221" i="33"/>
  <c r="J597" i="52"/>
  <c r="S199" i="33"/>
  <c r="M736" i="52"/>
  <c r="M258" i="33"/>
  <c r="M726" i="52"/>
  <c r="M248" i="33"/>
  <c r="M709" i="52"/>
  <c r="M232" i="33"/>
  <c r="M696" i="52"/>
  <c r="M220" i="33"/>
  <c r="M688" i="52"/>
  <c r="M212" i="33"/>
  <c r="M741" i="52"/>
  <c r="M263" i="33"/>
  <c r="I138" i="47"/>
  <c r="Q217" i="32"/>
  <c r="M731" i="52"/>
  <c r="M253" i="33"/>
  <c r="I128" i="47"/>
  <c r="Q207" i="32"/>
  <c r="I120" i="45"/>
  <c r="O199" i="32"/>
  <c r="M714" i="52"/>
  <c r="M237" i="33"/>
  <c r="I111" i="47"/>
  <c r="Q190" i="32"/>
  <c r="I106" i="45"/>
  <c r="O185" i="32"/>
  <c r="I95" i="45"/>
  <c r="O174" i="32"/>
  <c r="M689" i="52"/>
  <c r="M213" i="33"/>
  <c r="I83" i="47"/>
  <c r="Q162" i="32"/>
  <c r="M680" i="52"/>
  <c r="M205" i="33"/>
  <c r="I77" i="47"/>
  <c r="Q156" i="32"/>
  <c r="I74" i="45"/>
  <c r="O153" i="32"/>
  <c r="I139" i="47"/>
  <c r="Q218" i="32"/>
  <c r="I127" i="47"/>
  <c r="Q206" i="32"/>
  <c r="I109" i="45"/>
  <c r="O188" i="32"/>
  <c r="I97" i="47"/>
  <c r="Q176" i="32"/>
  <c r="I80" i="47"/>
  <c r="Q159" i="32"/>
  <c r="I96" i="36"/>
  <c r="L175" i="32"/>
  <c r="I137" i="47"/>
  <c r="Q216" i="32"/>
  <c r="I129" i="47"/>
  <c r="Q208" i="32"/>
  <c r="I116" i="47"/>
  <c r="Q195" i="32"/>
  <c r="I106" i="47"/>
  <c r="Q185" i="32"/>
  <c r="I92" i="45"/>
  <c r="O171" i="32"/>
  <c r="I75" i="45"/>
  <c r="O154" i="32"/>
  <c r="I137" i="36"/>
  <c r="L216" i="32"/>
  <c r="N727" i="52"/>
  <c r="N249" i="33"/>
  <c r="N718" i="52"/>
  <c r="N241" i="33"/>
  <c r="N710" i="52"/>
  <c r="N233" i="33"/>
  <c r="N704" i="52"/>
  <c r="N227" i="33"/>
  <c r="I82" i="36"/>
  <c r="L161" i="32"/>
  <c r="I80" i="36"/>
  <c r="L159" i="32"/>
  <c r="I142" i="45"/>
  <c r="O221" i="32"/>
  <c r="I128" i="45"/>
  <c r="O207" i="32"/>
  <c r="I119" i="45"/>
  <c r="O198" i="32"/>
  <c r="I111" i="45"/>
  <c r="O190" i="32"/>
  <c r="I91" i="47"/>
  <c r="Q170" i="32"/>
  <c r="I82" i="47"/>
  <c r="Q161" i="32"/>
  <c r="I77" i="45"/>
  <c r="O156" i="32"/>
  <c r="Q733" i="52"/>
  <c r="Q255" i="33"/>
  <c r="J654" i="52"/>
  <c r="S253" i="33"/>
  <c r="P703" i="52"/>
  <c r="P688" i="52"/>
  <c r="P742" i="52"/>
  <c r="S264" i="33"/>
  <c r="P738" i="52"/>
  <c r="S260" i="33"/>
  <c r="I138" i="36"/>
  <c r="P728" i="52"/>
  <c r="S250" i="33"/>
  <c r="N726" i="52"/>
  <c r="N248" i="33"/>
  <c r="I119" i="36"/>
  <c r="L198" i="32"/>
  <c r="I115" i="36"/>
  <c r="L190" i="32"/>
  <c r="I109" i="36"/>
  <c r="I105" i="36"/>
  <c r="L184" i="32"/>
  <c r="L697" i="52"/>
  <c r="L221" i="33"/>
  <c r="P694" i="52"/>
  <c r="S218" i="33"/>
  <c r="I92" i="36"/>
  <c r="L171" i="32"/>
  <c r="I90" i="36"/>
  <c r="L169" i="32"/>
  <c r="J605" i="52"/>
  <c r="P680" i="52"/>
  <c r="P205" i="33"/>
  <c r="L156" i="32"/>
  <c r="L154" i="32"/>
  <c r="I129" i="36"/>
  <c r="L208" i="32"/>
  <c r="I97" i="36"/>
  <c r="L176" i="32"/>
  <c r="I74" i="36"/>
  <c r="L153" i="32"/>
  <c r="O733" i="52"/>
  <c r="O255" i="33"/>
  <c r="M719" i="52"/>
  <c r="M242" i="33"/>
  <c r="M705" i="52"/>
  <c r="M228" i="33"/>
  <c r="O175" i="32"/>
  <c r="M681" i="52"/>
  <c r="M206" i="33"/>
  <c r="I143" i="36"/>
  <c r="L222" i="32"/>
  <c r="N733" i="52"/>
  <c r="N255" i="33"/>
  <c r="I143" i="45"/>
  <c r="O222" i="32"/>
  <c r="M737" i="52"/>
  <c r="M259" i="33"/>
  <c r="I133" i="45"/>
  <c r="O212" i="32"/>
  <c r="M727" i="52"/>
  <c r="M249" i="33"/>
  <c r="I121" i="47"/>
  <c r="Q200" i="32"/>
  <c r="I116" i="45"/>
  <c r="O195" i="32"/>
  <c r="M710" i="52"/>
  <c r="J710" i="52" s="1"/>
  <c r="M233" i="33"/>
  <c r="I109" i="47"/>
  <c r="Q188" i="32"/>
  <c r="I104" i="45"/>
  <c r="O183" i="32"/>
  <c r="I96" i="47"/>
  <c r="Q175" i="32"/>
  <c r="I91" i="45"/>
  <c r="O170" i="32"/>
  <c r="M682" i="52"/>
  <c r="M207" i="33"/>
  <c r="M676" i="52"/>
  <c r="M201" i="33"/>
  <c r="I75" i="47"/>
  <c r="Q154" i="32"/>
  <c r="N743" i="52"/>
  <c r="N265" i="33"/>
  <c r="N737" i="52"/>
  <c r="N259" i="33"/>
  <c r="N691" i="52"/>
  <c r="N215" i="33"/>
  <c r="N682" i="52"/>
  <c r="N207" i="33"/>
  <c r="N676" i="52"/>
  <c r="N201" i="33"/>
  <c r="M673" i="52"/>
  <c r="M198" i="33"/>
  <c r="M733" i="52"/>
  <c r="M255" i="33"/>
  <c r="J666" i="52"/>
  <c r="S265" i="33"/>
  <c r="J650" i="52"/>
  <c r="S249" i="33"/>
  <c r="I114" i="36"/>
  <c r="L193" i="32"/>
  <c r="N742" i="52"/>
  <c r="N264" i="33"/>
  <c r="N738" i="52"/>
  <c r="N260" i="33"/>
  <c r="P732" i="52"/>
  <c r="S254" i="33"/>
  <c r="N728" i="52"/>
  <c r="N250" i="33"/>
  <c r="I121" i="36"/>
  <c r="L200" i="32"/>
  <c r="P715" i="52"/>
  <c r="S238" i="33"/>
  <c r="P713" i="52"/>
  <c r="S236" i="33"/>
  <c r="P709" i="52"/>
  <c r="S232" i="33"/>
  <c r="P696" i="52"/>
  <c r="S220" i="33"/>
  <c r="N694" i="52"/>
  <c r="N218" i="33"/>
  <c r="P690" i="52"/>
  <c r="S214" i="33"/>
  <c r="L162" i="32"/>
  <c r="P679" i="52"/>
  <c r="S204" i="33"/>
  <c r="P675" i="52"/>
  <c r="S200" i="33"/>
  <c r="P673" i="52"/>
  <c r="J673" i="52" s="1"/>
  <c r="S198" i="33"/>
  <c r="L185" i="32"/>
  <c r="M742" i="52"/>
  <c r="M264" i="33"/>
  <c r="M732" i="52"/>
  <c r="M254" i="33"/>
  <c r="M715" i="52"/>
  <c r="M238" i="33"/>
  <c r="M703" i="52"/>
  <c r="M226" i="33"/>
  <c r="M694" i="52"/>
  <c r="M218" i="33"/>
  <c r="I144" i="47"/>
  <c r="Q223" i="32"/>
  <c r="I139" i="45"/>
  <c r="O218" i="32"/>
  <c r="I129" i="45"/>
  <c r="O208" i="32"/>
  <c r="M720" i="52"/>
  <c r="M243" i="33"/>
  <c r="I119" i="47"/>
  <c r="Q198" i="32"/>
  <c r="I114" i="45"/>
  <c r="O193" i="32"/>
  <c r="M708" i="52"/>
  <c r="M231" i="33"/>
  <c r="I105" i="47"/>
  <c r="Q184" i="32"/>
  <c r="M695" i="52"/>
  <c r="M219" i="33"/>
  <c r="I92" i="47"/>
  <c r="Q171" i="32"/>
  <c r="I89" i="45"/>
  <c r="O168" i="32"/>
  <c r="I80" i="45"/>
  <c r="O159" i="32"/>
  <c r="M674" i="52"/>
  <c r="M199" i="33"/>
  <c r="I81" i="36"/>
  <c r="L160" i="32"/>
  <c r="I132" i="45"/>
  <c r="O211" i="32"/>
  <c r="I114" i="47"/>
  <c r="Q193" i="32"/>
  <c r="I104" i="47"/>
  <c r="Q183" i="32"/>
  <c r="I89" i="47"/>
  <c r="Q168" i="32"/>
  <c r="I74" i="47"/>
  <c r="Q153" i="32"/>
  <c r="I143" i="47"/>
  <c r="Q222" i="32"/>
  <c r="I133" i="47"/>
  <c r="Q212" i="32"/>
  <c r="I120" i="47"/>
  <c r="Q199" i="32"/>
  <c r="I110" i="47"/>
  <c r="Q189" i="32"/>
  <c r="I95" i="47"/>
  <c r="Q174" i="32"/>
  <c r="I90" i="45"/>
  <c r="O169" i="32"/>
  <c r="N731" i="52"/>
  <c r="N253" i="33"/>
  <c r="N720" i="52"/>
  <c r="N243" i="33"/>
  <c r="N714" i="52"/>
  <c r="N237" i="33"/>
  <c r="N708" i="52"/>
  <c r="N231" i="33"/>
  <c r="I144" i="45"/>
  <c r="O223" i="32"/>
  <c r="I138" i="45"/>
  <c r="O217" i="32"/>
  <c r="I121" i="45"/>
  <c r="O200" i="32"/>
  <c r="I115" i="45"/>
  <c r="O194" i="32"/>
  <c r="I105" i="45"/>
  <c r="O184" i="32"/>
  <c r="I83" i="45"/>
  <c r="O162" i="32"/>
  <c r="I81" i="45"/>
  <c r="O160" i="32"/>
  <c r="I76" i="47"/>
  <c r="Q155" i="32"/>
  <c r="P583" i="52"/>
  <c r="P579" i="52"/>
  <c r="P577" i="52"/>
  <c r="P573" i="52"/>
  <c r="P560" i="52"/>
  <c r="P556" i="52"/>
  <c r="P554" i="52"/>
  <c r="P550" i="52"/>
  <c r="P543" i="52"/>
  <c r="P541" i="52"/>
  <c r="P537" i="52"/>
  <c r="P535" i="52"/>
  <c r="P528" i="52"/>
  <c r="P731" i="52"/>
  <c r="J628" i="52"/>
  <c r="P741" i="52"/>
  <c r="P727" i="52"/>
  <c r="J603" i="52"/>
  <c r="P720" i="52"/>
  <c r="J612" i="52"/>
  <c r="J632" i="52"/>
  <c r="P718" i="52"/>
  <c r="P674" i="52"/>
  <c r="J661" i="52"/>
  <c r="J611" i="52"/>
  <c r="L584" i="52"/>
  <c r="L582" i="52"/>
  <c r="L578" i="52"/>
  <c r="J578" i="52" s="1"/>
  <c r="L574" i="52"/>
  <c r="L572" i="52"/>
  <c r="L561" i="52"/>
  <c r="J561" i="52" s="1"/>
  <c r="L559" i="52"/>
  <c r="J559" i="52" s="1"/>
  <c r="L555" i="52"/>
  <c r="L551" i="52"/>
  <c r="J551" i="52" s="1"/>
  <c r="L549" i="52"/>
  <c r="J549" i="52" s="1"/>
  <c r="L542" i="52"/>
  <c r="J542" i="52" s="1"/>
  <c r="L540" i="52"/>
  <c r="L536" i="52"/>
  <c r="L534" i="52"/>
  <c r="L527" i="52"/>
  <c r="J527" i="52" s="1"/>
  <c r="L525" i="52"/>
  <c r="L521" i="52"/>
  <c r="L583" i="52"/>
  <c r="L579" i="52"/>
  <c r="L577" i="52"/>
  <c r="L573" i="52"/>
  <c r="L560" i="52"/>
  <c r="L556" i="52"/>
  <c r="L554" i="52"/>
  <c r="L550" i="52"/>
  <c r="L543" i="52"/>
  <c r="L541" i="52"/>
  <c r="L537" i="52"/>
  <c r="L535" i="52"/>
  <c r="L528" i="52"/>
  <c r="L519" i="52"/>
  <c r="J620" i="52"/>
  <c r="M697" i="52"/>
  <c r="P743" i="52"/>
  <c r="J633" i="52"/>
  <c r="J627" i="52"/>
  <c r="P695" i="52"/>
  <c r="J649" i="52"/>
  <c r="J638" i="52"/>
  <c r="P681" i="52"/>
  <c r="J618" i="52"/>
  <c r="J613" i="52"/>
  <c r="P519" i="52"/>
  <c r="P587" i="52"/>
  <c r="P566" i="52"/>
  <c r="P564" i="52"/>
  <c r="P588" i="52"/>
  <c r="P565" i="52"/>
  <c r="P526" i="52"/>
  <c r="P522" i="52"/>
  <c r="P520" i="52"/>
  <c r="J655" i="52"/>
  <c r="J659" i="52"/>
  <c r="N736" i="52"/>
  <c r="L733" i="52"/>
  <c r="J656" i="52"/>
  <c r="P714" i="52"/>
  <c r="J651" i="52"/>
  <c r="J642" i="52"/>
  <c r="J602" i="52"/>
  <c r="M679" i="52"/>
  <c r="P589" i="52"/>
  <c r="L589" i="52"/>
  <c r="L587" i="52"/>
  <c r="L566" i="52"/>
  <c r="L564" i="52"/>
  <c r="L588" i="52"/>
  <c r="L565" i="52"/>
  <c r="L526" i="52"/>
  <c r="L522" i="52"/>
  <c r="L520" i="52"/>
  <c r="J598" i="52"/>
  <c r="J637" i="52"/>
  <c r="J631" i="52"/>
  <c r="P676" i="52"/>
  <c r="J626" i="52"/>
  <c r="J619" i="52"/>
  <c r="J665" i="52"/>
  <c r="M348" i="28"/>
  <c r="M276" i="31" s="1"/>
  <c r="Q348" i="28"/>
  <c r="Q276" i="31" s="1"/>
  <c r="N349" i="28"/>
  <c r="S308" i="31"/>
  <c r="S309" i="31"/>
  <c r="S323" i="31" s="1"/>
  <c r="S349" i="28"/>
  <c r="S275" i="31" s="1"/>
  <c r="O348" i="28"/>
  <c r="O276" i="31" s="1"/>
  <c r="L349" i="28"/>
  <c r="L275" i="31" s="1"/>
  <c r="P349" i="28"/>
  <c r="P275" i="31" s="1"/>
  <c r="Q350" i="28"/>
  <c r="Q25" i="31" s="1"/>
  <c r="L334" i="28"/>
  <c r="P334" i="28"/>
  <c r="J210" i="50"/>
  <c r="H101" i="53" s="1"/>
  <c r="O350" i="28"/>
  <c r="S255" i="28"/>
  <c r="N255" i="28"/>
  <c r="Q255" i="28"/>
  <c r="M255" i="28"/>
  <c r="P255" i="28"/>
  <c r="L255" i="28"/>
  <c r="O255" i="28"/>
  <c r="P259" i="28"/>
  <c r="L259" i="28"/>
  <c r="O259" i="28"/>
  <c r="S259" i="28"/>
  <c r="N259" i="28"/>
  <c r="Q259" i="28"/>
  <c r="M259" i="28"/>
  <c r="N334" i="28"/>
  <c r="S334" i="28"/>
  <c r="L272" i="28"/>
  <c r="M283" i="28"/>
  <c r="L271" i="28"/>
  <c r="M317" i="28"/>
  <c r="N348" i="28"/>
  <c r="N276" i="31" s="1"/>
  <c r="S348" i="28"/>
  <c r="S276" i="31" s="1"/>
  <c r="O349" i="28"/>
  <c r="O275" i="31" s="1"/>
  <c r="P350" i="28"/>
  <c r="P277" i="31" s="1"/>
  <c r="L300" i="28"/>
  <c r="L348" i="28"/>
  <c r="L276" i="31" s="1"/>
  <c r="P300" i="28"/>
  <c r="P348" i="28"/>
  <c r="P276" i="31" s="1"/>
  <c r="M349" i="28"/>
  <c r="M275" i="31" s="1"/>
  <c r="Q349" i="28"/>
  <c r="Q275" i="31" s="1"/>
  <c r="N350" i="28"/>
  <c r="S350" i="28"/>
  <c r="S277" i="31" s="1"/>
  <c r="M322" i="28"/>
  <c r="Q322" i="28"/>
  <c r="O326" i="28"/>
  <c r="P136" i="31"/>
  <c r="P134" i="31"/>
  <c r="P131" i="31"/>
  <c r="P129" i="31"/>
  <c r="P125" i="31"/>
  <c r="P121" i="31"/>
  <c r="P119" i="31"/>
  <c r="P114" i="31"/>
  <c r="P112" i="31"/>
  <c r="P109" i="31"/>
  <c r="P107" i="31"/>
  <c r="P103" i="31"/>
  <c r="P99" i="31"/>
  <c r="P97" i="31"/>
  <c r="P91" i="31"/>
  <c r="P89" i="31"/>
  <c r="P85" i="31"/>
  <c r="P83" i="31"/>
  <c r="P77" i="31"/>
  <c r="P75" i="31"/>
  <c r="P71" i="31"/>
  <c r="O134" i="31"/>
  <c r="Q130" i="31"/>
  <c r="M126" i="31"/>
  <c r="O121" i="31"/>
  <c r="M113" i="31"/>
  <c r="O109" i="31"/>
  <c r="Q104" i="31"/>
  <c r="M102" i="31"/>
  <c r="O97" i="31"/>
  <c r="Q90" i="31"/>
  <c r="M86" i="31"/>
  <c r="O83" i="31"/>
  <c r="M136" i="31"/>
  <c r="Q129" i="31"/>
  <c r="M125" i="31"/>
  <c r="O120" i="31"/>
  <c r="Q114" i="31"/>
  <c r="M112" i="31"/>
  <c r="O108" i="31"/>
  <c r="Q103" i="31"/>
  <c r="M99" i="31"/>
  <c r="O92" i="31"/>
  <c r="Q89" i="31"/>
  <c r="M85" i="31"/>
  <c r="O78" i="31"/>
  <c r="Q75" i="31"/>
  <c r="M71" i="31"/>
  <c r="Q62" i="31"/>
  <c r="Q511" i="52"/>
  <c r="M59" i="31"/>
  <c r="M508" i="52"/>
  <c r="O54" i="31"/>
  <c r="O503" i="52"/>
  <c r="Q49" i="31"/>
  <c r="Q498" i="52"/>
  <c r="M47" i="31"/>
  <c r="M496" i="52"/>
  <c r="P36" i="31"/>
  <c r="P484" i="52"/>
  <c r="N34" i="31"/>
  <c r="N482" i="52"/>
  <c r="P69" i="31"/>
  <c r="P64" i="31"/>
  <c r="P513" i="52"/>
  <c r="P62" i="31"/>
  <c r="P511" i="52"/>
  <c r="P59" i="31"/>
  <c r="P508" i="52"/>
  <c r="P57" i="31"/>
  <c r="P506" i="52"/>
  <c r="P53" i="31"/>
  <c r="P502" i="52"/>
  <c r="P49" i="31"/>
  <c r="P498" i="52"/>
  <c r="P47" i="31"/>
  <c r="P496" i="52"/>
  <c r="N41" i="31"/>
  <c r="N489" i="52"/>
  <c r="L39" i="31"/>
  <c r="L487" i="52"/>
  <c r="Q34" i="31"/>
  <c r="Q482" i="52"/>
  <c r="Q76" i="31"/>
  <c r="M72" i="31"/>
  <c r="O69" i="31"/>
  <c r="Q63" i="31"/>
  <c r="Q512" i="52"/>
  <c r="O57" i="31"/>
  <c r="O506" i="52"/>
  <c r="Q52" i="31"/>
  <c r="Q501" i="52"/>
  <c r="M48" i="31"/>
  <c r="M497" i="52"/>
  <c r="Q41" i="31"/>
  <c r="Q489" i="52"/>
  <c r="O39" i="31"/>
  <c r="O487" i="52"/>
  <c r="M35" i="31"/>
  <c r="M483" i="52"/>
  <c r="P41" i="31"/>
  <c r="P489" i="52"/>
  <c r="N39" i="31"/>
  <c r="N487" i="52"/>
  <c r="L35" i="31"/>
  <c r="L483" i="52"/>
  <c r="L136" i="31"/>
  <c r="L134" i="31"/>
  <c r="L131" i="31"/>
  <c r="L129" i="31"/>
  <c r="L125" i="31"/>
  <c r="L121" i="31"/>
  <c r="L119" i="31"/>
  <c r="L114" i="31"/>
  <c r="L112" i="31"/>
  <c r="L109" i="31"/>
  <c r="L107" i="31"/>
  <c r="L103" i="31"/>
  <c r="L99" i="31"/>
  <c r="L97" i="31"/>
  <c r="L91" i="31"/>
  <c r="L89" i="31"/>
  <c r="L85" i="31"/>
  <c r="L83" i="31"/>
  <c r="L77" i="31"/>
  <c r="L75" i="31"/>
  <c r="L71" i="31"/>
  <c r="O136" i="31"/>
  <c r="M130" i="31"/>
  <c r="O125" i="31"/>
  <c r="Q120" i="31"/>
  <c r="O112" i="31"/>
  <c r="Q108" i="31"/>
  <c r="M104" i="31"/>
  <c r="O99" i="31"/>
  <c r="Q92" i="31"/>
  <c r="M90" i="31"/>
  <c r="O85" i="31"/>
  <c r="Q78" i="31"/>
  <c r="N136" i="31"/>
  <c r="N134" i="31"/>
  <c r="N131" i="31"/>
  <c r="N129" i="31"/>
  <c r="N125" i="31"/>
  <c r="N121" i="31"/>
  <c r="N119" i="31"/>
  <c r="N114" i="31"/>
  <c r="N112" i="31"/>
  <c r="N109" i="31"/>
  <c r="N107" i="31"/>
  <c r="N103" i="31"/>
  <c r="N99" i="31"/>
  <c r="N97" i="31"/>
  <c r="N91" i="31"/>
  <c r="N89" i="31"/>
  <c r="N85" i="31"/>
  <c r="N83" i="31"/>
  <c r="O135" i="31"/>
  <c r="Q131" i="31"/>
  <c r="M129" i="31"/>
  <c r="O124" i="31"/>
  <c r="Q119" i="31"/>
  <c r="M114" i="31"/>
  <c r="Q107" i="31"/>
  <c r="M103" i="31"/>
  <c r="O98" i="31"/>
  <c r="Q91" i="31"/>
  <c r="M89" i="31"/>
  <c r="O84" i="31"/>
  <c r="Q77" i="31"/>
  <c r="M75" i="31"/>
  <c r="O70" i="31"/>
  <c r="Q64" i="31"/>
  <c r="Q513" i="52"/>
  <c r="M62" i="31"/>
  <c r="M511" i="52"/>
  <c r="O58" i="31"/>
  <c r="O507" i="52"/>
  <c r="Q53" i="31"/>
  <c r="Q502" i="52"/>
  <c r="M49" i="31"/>
  <c r="M498" i="52"/>
  <c r="P42" i="31"/>
  <c r="P490" i="52"/>
  <c r="N40" i="31"/>
  <c r="N488" i="52"/>
  <c r="L36" i="31"/>
  <c r="L484" i="52"/>
  <c r="Q33" i="31"/>
  <c r="Q481" i="52"/>
  <c r="L69" i="31"/>
  <c r="L64" i="31"/>
  <c r="L513" i="52"/>
  <c r="L62" i="31"/>
  <c r="L511" i="52"/>
  <c r="L59" i="31"/>
  <c r="L508" i="52"/>
  <c r="L57" i="31"/>
  <c r="L506" i="52"/>
  <c r="L53" i="31"/>
  <c r="L502" i="52"/>
  <c r="L49" i="31"/>
  <c r="L498" i="52"/>
  <c r="L47" i="31"/>
  <c r="L496" i="52"/>
  <c r="Q40" i="31"/>
  <c r="Q488" i="52"/>
  <c r="O36" i="31"/>
  <c r="O484" i="52"/>
  <c r="M34" i="31"/>
  <c r="M482" i="52"/>
  <c r="M76" i="31"/>
  <c r="O71" i="31"/>
  <c r="M63" i="31"/>
  <c r="M512" i="52"/>
  <c r="O59" i="31"/>
  <c r="O508" i="52"/>
  <c r="Q54" i="31"/>
  <c r="Q503" i="52"/>
  <c r="M52" i="31"/>
  <c r="M501" i="52"/>
  <c r="O47" i="31"/>
  <c r="O496" i="52"/>
  <c r="M41" i="31"/>
  <c r="M489" i="52"/>
  <c r="P34" i="31"/>
  <c r="P482" i="52"/>
  <c r="N77" i="31"/>
  <c r="N75" i="31"/>
  <c r="N71" i="31"/>
  <c r="N69" i="31"/>
  <c r="N64" i="31"/>
  <c r="N513" i="52"/>
  <c r="N62" i="31"/>
  <c r="N511" i="52"/>
  <c r="N59" i="31"/>
  <c r="N508" i="52"/>
  <c r="N57" i="31"/>
  <c r="N506" i="52"/>
  <c r="N53" i="31"/>
  <c r="N502" i="52"/>
  <c r="N49" i="31"/>
  <c r="N498" i="52"/>
  <c r="N47" i="31"/>
  <c r="N496" i="52"/>
  <c r="L41" i="31"/>
  <c r="L489" i="52"/>
  <c r="Q36" i="31"/>
  <c r="Q484" i="52"/>
  <c r="O34" i="31"/>
  <c r="O482" i="52"/>
  <c r="Q135" i="31"/>
  <c r="O129" i="31"/>
  <c r="Q124" i="31"/>
  <c r="M120" i="31"/>
  <c r="O114" i="31"/>
  <c r="M108" i="31"/>
  <c r="O103" i="31"/>
  <c r="Q98" i="31"/>
  <c r="M92" i="31"/>
  <c r="O89" i="31"/>
  <c r="Q84" i="31"/>
  <c r="M78" i="31"/>
  <c r="P135" i="31"/>
  <c r="P130" i="31"/>
  <c r="P126" i="31"/>
  <c r="P124" i="31"/>
  <c r="P120" i="31"/>
  <c r="P113" i="31"/>
  <c r="P108" i="31"/>
  <c r="P104" i="31"/>
  <c r="P102" i="31"/>
  <c r="P98" i="31"/>
  <c r="P92" i="31"/>
  <c r="P90" i="31"/>
  <c r="P86" i="31"/>
  <c r="P84" i="31"/>
  <c r="P78" i="31"/>
  <c r="Q134" i="31"/>
  <c r="M131" i="31"/>
  <c r="O126" i="31"/>
  <c r="Q121" i="31"/>
  <c r="M119" i="31"/>
  <c r="O113" i="31"/>
  <c r="Q109" i="31"/>
  <c r="M107" i="31"/>
  <c r="O102" i="31"/>
  <c r="Q97" i="31"/>
  <c r="M91" i="31"/>
  <c r="O86" i="31"/>
  <c r="Q83" i="31"/>
  <c r="M77" i="31"/>
  <c r="O72" i="31"/>
  <c r="Q69" i="31"/>
  <c r="M64" i="31"/>
  <c r="M513" i="52"/>
  <c r="Q57" i="31"/>
  <c r="Q506" i="52"/>
  <c r="M53" i="31"/>
  <c r="M502" i="52"/>
  <c r="O48" i="31"/>
  <c r="O497" i="52"/>
  <c r="L42" i="31"/>
  <c r="L490" i="52"/>
  <c r="Q39" i="31"/>
  <c r="Q487" i="52"/>
  <c r="O35" i="31"/>
  <c r="O483" i="52"/>
  <c r="M33" i="31"/>
  <c r="M481" i="52"/>
  <c r="O42" i="31"/>
  <c r="O490" i="52"/>
  <c r="M40" i="31"/>
  <c r="M488" i="52"/>
  <c r="P33" i="31"/>
  <c r="P481" i="52"/>
  <c r="O75" i="31"/>
  <c r="Q70" i="31"/>
  <c r="O62" i="31"/>
  <c r="O511" i="52"/>
  <c r="Q58" i="31"/>
  <c r="Q507" i="52"/>
  <c r="M54" i="31"/>
  <c r="M503" i="52"/>
  <c r="O49" i="31"/>
  <c r="O498" i="52"/>
  <c r="P40" i="31"/>
  <c r="P488" i="52"/>
  <c r="N36" i="31"/>
  <c r="N484" i="52"/>
  <c r="L34" i="31"/>
  <c r="L482" i="52"/>
  <c r="P76" i="31"/>
  <c r="P72" i="31"/>
  <c r="P70" i="31"/>
  <c r="P63" i="31"/>
  <c r="P512" i="52"/>
  <c r="P58" i="31"/>
  <c r="P507" i="52"/>
  <c r="P54" i="31"/>
  <c r="P503" i="52"/>
  <c r="P52" i="31"/>
  <c r="P501" i="52"/>
  <c r="P48" i="31"/>
  <c r="P497" i="52"/>
  <c r="Q42" i="31"/>
  <c r="Q490" i="52"/>
  <c r="O40" i="31"/>
  <c r="O488" i="52"/>
  <c r="M36" i="31"/>
  <c r="M484" i="52"/>
  <c r="N135" i="31"/>
  <c r="N130" i="31"/>
  <c r="N126" i="31"/>
  <c r="N124" i="31"/>
  <c r="N120" i="31"/>
  <c r="N113" i="31"/>
  <c r="N108" i="31"/>
  <c r="N104" i="31"/>
  <c r="N102" i="31"/>
  <c r="N98" i="31"/>
  <c r="N92" i="31"/>
  <c r="N90" i="31"/>
  <c r="N86" i="31"/>
  <c r="N84" i="31"/>
  <c r="N78" i="31"/>
  <c r="N76" i="31"/>
  <c r="N72" i="31"/>
  <c r="M135" i="31"/>
  <c r="O131" i="31"/>
  <c r="Q126" i="31"/>
  <c r="M124" i="31"/>
  <c r="O119" i="31"/>
  <c r="Q113" i="31"/>
  <c r="O107" i="31"/>
  <c r="Q102" i="31"/>
  <c r="M98" i="31"/>
  <c r="O91" i="31"/>
  <c r="Q86" i="31"/>
  <c r="M84" i="31"/>
  <c r="O77" i="31"/>
  <c r="L135" i="31"/>
  <c r="L130" i="31"/>
  <c r="L126" i="31"/>
  <c r="L124" i="31"/>
  <c r="L120" i="31"/>
  <c r="L113" i="31"/>
  <c r="L108" i="31"/>
  <c r="L104" i="31"/>
  <c r="L102" i="31"/>
  <c r="L98" i="31"/>
  <c r="L92" i="31"/>
  <c r="L90" i="31"/>
  <c r="L86" i="31"/>
  <c r="L84" i="31"/>
  <c r="L78" i="31"/>
  <c r="Q136" i="31"/>
  <c r="M134" i="31"/>
  <c r="O130" i="31"/>
  <c r="Q125" i="31"/>
  <c r="M121" i="31"/>
  <c r="Q112" i="31"/>
  <c r="M109" i="31"/>
  <c r="O104" i="31"/>
  <c r="Q99" i="31"/>
  <c r="M97" i="31"/>
  <c r="O90" i="31"/>
  <c r="Q85" i="31"/>
  <c r="M83" i="31"/>
  <c r="O76" i="31"/>
  <c r="Q71" i="31"/>
  <c r="M69" i="31"/>
  <c r="O63" i="31"/>
  <c r="O512" i="52"/>
  <c r="Q59" i="31"/>
  <c r="Q508" i="52"/>
  <c r="M57" i="31"/>
  <c r="M506" i="52"/>
  <c r="O52" i="31"/>
  <c r="O501" i="52"/>
  <c r="Q47" i="31"/>
  <c r="Q496" i="52"/>
  <c r="O41" i="31"/>
  <c r="O489" i="52"/>
  <c r="M39" i="31"/>
  <c r="M487" i="52"/>
  <c r="N70" i="31"/>
  <c r="N63" i="31"/>
  <c r="N512" i="52"/>
  <c r="N58" i="31"/>
  <c r="N507" i="52"/>
  <c r="N54" i="31"/>
  <c r="N503" i="52"/>
  <c r="N52" i="31"/>
  <c r="N501" i="52"/>
  <c r="N48" i="31"/>
  <c r="N497" i="52"/>
  <c r="P39" i="31"/>
  <c r="P487" i="52"/>
  <c r="N35" i="31"/>
  <c r="N483" i="52"/>
  <c r="L33" i="31"/>
  <c r="L481" i="52"/>
  <c r="Q72" i="31"/>
  <c r="M70" i="31"/>
  <c r="O64" i="31"/>
  <c r="O513" i="52"/>
  <c r="M58" i="31"/>
  <c r="M507" i="52"/>
  <c r="O53" i="31"/>
  <c r="O502" i="52"/>
  <c r="Q48" i="31"/>
  <c r="Q497" i="52"/>
  <c r="N42" i="31"/>
  <c r="N490" i="52"/>
  <c r="L40" i="31"/>
  <c r="L488" i="52"/>
  <c r="Q35" i="31"/>
  <c r="Q483" i="52"/>
  <c r="O33" i="31"/>
  <c r="O481" i="52"/>
  <c r="L76" i="31"/>
  <c r="L72" i="31"/>
  <c r="L70" i="31"/>
  <c r="L63" i="31"/>
  <c r="L512" i="52"/>
  <c r="L58" i="31"/>
  <c r="L507" i="52"/>
  <c r="L54" i="31"/>
  <c r="L503" i="52"/>
  <c r="L52" i="31"/>
  <c r="L501" i="52"/>
  <c r="L48" i="31"/>
  <c r="L497" i="52"/>
  <c r="M42" i="31"/>
  <c r="M490" i="52"/>
  <c r="P35" i="31"/>
  <c r="P483" i="52"/>
  <c r="N33" i="31"/>
  <c r="N481" i="52"/>
  <c r="M334" i="28"/>
  <c r="O334" i="28"/>
  <c r="Q334" i="28"/>
  <c r="O317" i="28"/>
  <c r="Q317" i="28"/>
  <c r="P317" i="28"/>
  <c r="N317" i="28"/>
  <c r="L317" i="28"/>
  <c r="O300" i="28"/>
  <c r="M300" i="28"/>
  <c r="Q300" i="28"/>
  <c r="N300" i="28"/>
  <c r="S300" i="28"/>
  <c r="P283" i="28"/>
  <c r="O283" i="28"/>
  <c r="S283" i="28"/>
  <c r="N283" i="28"/>
  <c r="Q283" i="28"/>
  <c r="O275" i="28"/>
  <c r="O288" i="28"/>
  <c r="M292" i="28"/>
  <c r="Q292" i="28"/>
  <c r="N305" i="28"/>
  <c r="S305" i="28"/>
  <c r="P309" i="28"/>
  <c r="N275" i="28"/>
  <c r="S275" i="28"/>
  <c r="L309" i="28"/>
  <c r="L322" i="28"/>
  <c r="P322" i="28"/>
  <c r="N326" i="28"/>
  <c r="S326" i="28"/>
  <c r="L313" i="28"/>
  <c r="J313" i="28" s="1"/>
  <c r="L275" i="28"/>
  <c r="P288" i="28"/>
  <c r="N292" i="28"/>
  <c r="O305" i="28"/>
  <c r="M309" i="28"/>
  <c r="Q309" i="28"/>
  <c r="L288" i="28"/>
  <c r="S292" i="28"/>
  <c r="M288" i="28"/>
  <c r="Q288" i="28"/>
  <c r="O292" i="28"/>
  <c r="L296" i="28"/>
  <c r="J296" i="28" s="1"/>
  <c r="L305" i="28"/>
  <c r="P305" i="28"/>
  <c r="N309" i="28"/>
  <c r="S309" i="28"/>
  <c r="N322" i="28"/>
  <c r="S322" i="28"/>
  <c r="L326" i="28"/>
  <c r="P326" i="28"/>
  <c r="L279" i="28"/>
  <c r="J279" i="28" s="1"/>
  <c r="N288" i="28"/>
  <c r="S288" i="28"/>
  <c r="L292" i="28"/>
  <c r="P292" i="28"/>
  <c r="M305" i="28"/>
  <c r="Q305" i="28"/>
  <c r="O309" i="28"/>
  <c r="S317" i="28"/>
  <c r="O322" i="28"/>
  <c r="M326" i="28"/>
  <c r="Q326" i="28"/>
  <c r="N271" i="28"/>
  <c r="P276" i="28"/>
  <c r="N276" i="28"/>
  <c r="M276" i="28"/>
  <c r="Q276" i="28"/>
  <c r="S276" i="28"/>
  <c r="O276" i="28"/>
  <c r="Q271" i="28"/>
  <c r="S272" i="28"/>
  <c r="N272" i="28"/>
  <c r="Q272" i="28"/>
  <c r="O272" i="28"/>
  <c r="P272" i="28"/>
  <c r="M272" i="28"/>
  <c r="O271" i="28"/>
  <c r="M275" i="28"/>
  <c r="Q275" i="28"/>
  <c r="O289" i="28"/>
  <c r="L293" i="28"/>
  <c r="N293" i="28"/>
  <c r="S293" i="28"/>
  <c r="Q310" i="28"/>
  <c r="M310" i="28"/>
  <c r="O306" i="28"/>
  <c r="N330" i="28"/>
  <c r="N347" i="28" s="1"/>
  <c r="O327" i="28"/>
  <c r="Q323" i="28"/>
  <c r="M323" i="28"/>
  <c r="L289" i="28"/>
  <c r="N289" i="28"/>
  <c r="Q293" i="28"/>
  <c r="M293" i="28"/>
  <c r="L306" i="28"/>
  <c r="P310" i="28"/>
  <c r="N306" i="28"/>
  <c r="S306" i="28"/>
  <c r="L327" i="28"/>
  <c r="Q330" i="28"/>
  <c r="Q347" i="28" s="1"/>
  <c r="M330" i="28"/>
  <c r="N327" i="28"/>
  <c r="P323" i="28"/>
  <c r="S327" i="28"/>
  <c r="Q289" i="28"/>
  <c r="M289" i="28"/>
  <c r="P293" i="28"/>
  <c r="S289" i="28"/>
  <c r="O310" i="28"/>
  <c r="Q306" i="28"/>
  <c r="M306" i="28"/>
  <c r="L330" i="28"/>
  <c r="P330" i="28"/>
  <c r="P347" i="28" s="1"/>
  <c r="Q327" i="28"/>
  <c r="M327" i="28"/>
  <c r="O323" i="28"/>
  <c r="S330" i="28"/>
  <c r="S347" i="28" s="1"/>
  <c r="M271" i="28"/>
  <c r="P271" i="28"/>
  <c r="S271" i="28"/>
  <c r="P275" i="28"/>
  <c r="P289" i="28"/>
  <c r="O293" i="28"/>
  <c r="L310" i="28"/>
  <c r="N310" i="28"/>
  <c r="P306" i="28"/>
  <c r="S310" i="28"/>
  <c r="L323" i="28"/>
  <c r="O330" i="28"/>
  <c r="O347" i="28" s="1"/>
  <c r="P327" i="28"/>
  <c r="N323" i="28"/>
  <c r="S323" i="28"/>
  <c r="L276" i="28"/>
  <c r="M23" i="31" l="1"/>
  <c r="J705" i="52"/>
  <c r="I132" i="36"/>
  <c r="I106" i="36"/>
  <c r="O161" i="32"/>
  <c r="L218" i="32"/>
  <c r="J536" i="52"/>
  <c r="J572" i="52"/>
  <c r="J584" i="52"/>
  <c r="L206" i="32"/>
  <c r="J525" i="52"/>
  <c r="J555" i="52"/>
  <c r="J726" i="52"/>
  <c r="J540" i="52"/>
  <c r="J574" i="52"/>
  <c r="I81" i="44"/>
  <c r="J541" i="52"/>
  <c r="J556" i="52"/>
  <c r="J579" i="52"/>
  <c r="J727" i="52"/>
  <c r="J534" i="52"/>
  <c r="J582" i="52"/>
  <c r="J694" i="52"/>
  <c r="M351" i="28"/>
  <c r="M278" i="31" s="1"/>
  <c r="L351" i="28"/>
  <c r="L278" i="31" s="1"/>
  <c r="L281" i="31" s="1"/>
  <c r="J682" i="52"/>
  <c r="J719" i="52"/>
  <c r="J512" i="52"/>
  <c r="J108" i="31"/>
  <c r="J535" i="52"/>
  <c r="J550" i="52"/>
  <c r="J573" i="52"/>
  <c r="J483" i="52"/>
  <c r="J481" i="52"/>
  <c r="J34" i="31"/>
  <c r="J489" i="52"/>
  <c r="J680" i="52"/>
  <c r="J565" i="52"/>
  <c r="J738" i="52"/>
  <c r="J709" i="52"/>
  <c r="J690" i="52"/>
  <c r="J688" i="52"/>
  <c r="J40" i="31"/>
  <c r="J78" i="31"/>
  <c r="J92" i="31"/>
  <c r="J126" i="31"/>
  <c r="J521" i="52"/>
  <c r="J76" i="31"/>
  <c r="J86" i="31"/>
  <c r="J102" i="31"/>
  <c r="J120" i="31"/>
  <c r="J90" i="31"/>
  <c r="J522" i="52"/>
  <c r="J703" i="52"/>
  <c r="J276" i="28"/>
  <c r="N367" i="28"/>
  <c r="I27" i="44" s="1"/>
  <c r="N277" i="31"/>
  <c r="L283" i="28"/>
  <c r="J283" i="28" s="1"/>
  <c r="H54" i="53" s="1"/>
  <c r="M367" i="28"/>
  <c r="I27" i="43" s="1"/>
  <c r="M277" i="31"/>
  <c r="N366" i="28"/>
  <c r="N275" i="31"/>
  <c r="O367" i="28"/>
  <c r="I27" i="45" s="1"/>
  <c r="O277" i="31"/>
  <c r="Q367" i="28"/>
  <c r="I27" i="47" s="1"/>
  <c r="Q277" i="31"/>
  <c r="O25" i="31"/>
  <c r="M365" i="28"/>
  <c r="J70" i="31"/>
  <c r="J135" i="31"/>
  <c r="J48" i="31"/>
  <c r="J54" i="31"/>
  <c r="J63" i="31"/>
  <c r="J104" i="31"/>
  <c r="J124" i="31"/>
  <c r="J77" i="31"/>
  <c r="J91" i="31"/>
  <c r="J107" i="31"/>
  <c r="J119" i="31"/>
  <c r="J131" i="31"/>
  <c r="J35" i="31"/>
  <c r="J47" i="31"/>
  <c r="J53" i="31"/>
  <c r="J59" i="31"/>
  <c r="J64" i="31"/>
  <c r="J83" i="31"/>
  <c r="J97" i="31"/>
  <c r="J109" i="31"/>
  <c r="J121" i="31"/>
  <c r="J134" i="31"/>
  <c r="J39" i="31"/>
  <c r="J52" i="31"/>
  <c r="J58" i="31"/>
  <c r="J72" i="31"/>
  <c r="J84" i="31"/>
  <c r="J98" i="31"/>
  <c r="J113" i="31"/>
  <c r="J130" i="31"/>
  <c r="J42" i="31"/>
  <c r="J69" i="31"/>
  <c r="J36" i="31"/>
  <c r="J71" i="31"/>
  <c r="J85" i="31"/>
  <c r="J99" i="31"/>
  <c r="J112" i="31"/>
  <c r="J125" i="31"/>
  <c r="J136" i="31"/>
  <c r="J33" i="31"/>
  <c r="J41" i="31"/>
  <c r="J49" i="31"/>
  <c r="J57" i="31"/>
  <c r="J62" i="31"/>
  <c r="J75" i="31"/>
  <c r="J89" i="31"/>
  <c r="J103" i="31"/>
  <c r="J114" i="31"/>
  <c r="J129" i="31"/>
  <c r="J501" i="52"/>
  <c r="J737" i="52"/>
  <c r="J564" i="52"/>
  <c r="J708" i="52"/>
  <c r="J497" i="52"/>
  <c r="J689" i="52"/>
  <c r="J741" i="52"/>
  <c r="J691" i="52"/>
  <c r="J675" i="52"/>
  <c r="J259" i="28"/>
  <c r="H36" i="53" s="1"/>
  <c r="J334" i="28"/>
  <c r="H96" i="53" s="1"/>
  <c r="J349" i="28"/>
  <c r="J288" i="28"/>
  <c r="H59" i="53" s="1"/>
  <c r="J293" i="28"/>
  <c r="H64" i="53" s="1"/>
  <c r="J309" i="28"/>
  <c r="H77" i="53" s="1"/>
  <c r="J317" i="28"/>
  <c r="H82" i="53" s="1"/>
  <c r="J272" i="28"/>
  <c r="H46" i="53" s="1"/>
  <c r="J323" i="28"/>
  <c r="H88" i="53" s="1"/>
  <c r="J292" i="28"/>
  <c r="H63" i="53" s="1"/>
  <c r="J322" i="28"/>
  <c r="H87" i="53" s="1"/>
  <c r="Q23" i="31"/>
  <c r="J255" i="28"/>
  <c r="H32" i="53" s="1"/>
  <c r="J310" i="28"/>
  <c r="J330" i="28"/>
  <c r="H95" i="53" s="1"/>
  <c r="J348" i="28"/>
  <c r="J350" i="28"/>
  <c r="J271" i="28"/>
  <c r="H45" i="53" s="1"/>
  <c r="J326" i="28"/>
  <c r="H91" i="53" s="1"/>
  <c r="J327" i="28"/>
  <c r="H92" i="53" s="1"/>
  <c r="J306" i="28"/>
  <c r="J289" i="28"/>
  <c r="H60" i="53" s="1"/>
  <c r="J305" i="28"/>
  <c r="H73" i="53" s="1"/>
  <c r="J275" i="28"/>
  <c r="H49" i="53" s="1"/>
  <c r="J300" i="28"/>
  <c r="H68" i="53" s="1"/>
  <c r="J733" i="52"/>
  <c r="I134" i="36"/>
  <c r="L213" i="32"/>
  <c r="J743" i="52"/>
  <c r="I144" i="46"/>
  <c r="P223" i="32"/>
  <c r="I121" i="44"/>
  <c r="N200" i="32"/>
  <c r="I143" i="46"/>
  <c r="P222" i="32"/>
  <c r="J507" i="52"/>
  <c r="J676" i="52"/>
  <c r="I77" i="46"/>
  <c r="P156" i="32"/>
  <c r="J587" i="52"/>
  <c r="J681" i="52"/>
  <c r="I82" i="46"/>
  <c r="P161" i="32"/>
  <c r="J697" i="52"/>
  <c r="I98" i="43"/>
  <c r="M177" i="32"/>
  <c r="J528" i="52"/>
  <c r="J537" i="52"/>
  <c r="J543" i="52"/>
  <c r="J554" i="52"/>
  <c r="J560" i="52"/>
  <c r="J577" i="52"/>
  <c r="J583" i="52"/>
  <c r="J720" i="52"/>
  <c r="I121" i="46"/>
  <c r="P200" i="32"/>
  <c r="I142" i="46"/>
  <c r="P221" i="32"/>
  <c r="I91" i="46"/>
  <c r="P170" i="32"/>
  <c r="I97" i="46"/>
  <c r="P176" i="32"/>
  <c r="I114" i="46"/>
  <c r="P193" i="32"/>
  <c r="I133" i="46"/>
  <c r="P212" i="32"/>
  <c r="I143" i="44"/>
  <c r="N222" i="32"/>
  <c r="I134" i="43"/>
  <c r="M213" i="32"/>
  <c r="I77" i="44"/>
  <c r="N156" i="32"/>
  <c r="I92" i="44"/>
  <c r="N171" i="32"/>
  <c r="I144" i="44"/>
  <c r="N223" i="32"/>
  <c r="I77" i="43"/>
  <c r="M156" i="32"/>
  <c r="I111" i="43"/>
  <c r="M190" i="32"/>
  <c r="I120" i="43"/>
  <c r="M199" i="32"/>
  <c r="I98" i="36"/>
  <c r="L177" i="32"/>
  <c r="I127" i="44"/>
  <c r="N206" i="32"/>
  <c r="I111" i="44"/>
  <c r="N190" i="32"/>
  <c r="I128" i="44"/>
  <c r="N207" i="32"/>
  <c r="I81" i="43"/>
  <c r="M160" i="32"/>
  <c r="I90" i="43"/>
  <c r="M169" i="32"/>
  <c r="I115" i="43"/>
  <c r="M194" i="32"/>
  <c r="I89" i="43"/>
  <c r="M168" i="32"/>
  <c r="I110" i="43"/>
  <c r="M189" i="32"/>
  <c r="I137" i="43"/>
  <c r="M216" i="32"/>
  <c r="I98" i="44"/>
  <c r="N177" i="32"/>
  <c r="I82" i="44"/>
  <c r="N161" i="32"/>
  <c r="I90" i="46"/>
  <c r="P169" i="32"/>
  <c r="I105" i="46"/>
  <c r="P184" i="32"/>
  <c r="I111" i="46"/>
  <c r="P190" i="32"/>
  <c r="J190" i="32" s="1"/>
  <c r="I127" i="46"/>
  <c r="P206" i="32"/>
  <c r="I134" i="46"/>
  <c r="P213" i="32"/>
  <c r="J714" i="52"/>
  <c r="I115" i="46"/>
  <c r="P194" i="32"/>
  <c r="J695" i="52"/>
  <c r="I96" i="46"/>
  <c r="P175" i="32"/>
  <c r="I119" i="46"/>
  <c r="P198" i="32"/>
  <c r="I109" i="44"/>
  <c r="N188" i="32"/>
  <c r="I75" i="43"/>
  <c r="M154" i="32"/>
  <c r="I96" i="43"/>
  <c r="M175" i="32"/>
  <c r="I109" i="43"/>
  <c r="M188" i="32"/>
  <c r="I95" i="43"/>
  <c r="M174" i="32"/>
  <c r="I116" i="43"/>
  <c r="M195" i="32"/>
  <c r="I143" i="43"/>
  <c r="M222" i="32"/>
  <c r="I76" i="46"/>
  <c r="P155" i="32"/>
  <c r="I134" i="47"/>
  <c r="Q213" i="32"/>
  <c r="I90" i="44"/>
  <c r="N169" i="32"/>
  <c r="I142" i="44"/>
  <c r="N221" i="32"/>
  <c r="I92" i="43"/>
  <c r="M171" i="32"/>
  <c r="I105" i="43"/>
  <c r="M184" i="32"/>
  <c r="I144" i="43"/>
  <c r="M223" i="32"/>
  <c r="J223" i="32" s="1"/>
  <c r="I76" i="43"/>
  <c r="M155" i="32"/>
  <c r="I98" i="45"/>
  <c r="O177" i="32"/>
  <c r="I129" i="43"/>
  <c r="M208" i="32"/>
  <c r="I76" i="44"/>
  <c r="N155" i="32"/>
  <c r="I91" i="44"/>
  <c r="N170" i="32"/>
  <c r="I97" i="44"/>
  <c r="N176" i="32"/>
  <c r="I106" i="44"/>
  <c r="N185" i="32"/>
  <c r="I114" i="44"/>
  <c r="N193" i="32"/>
  <c r="I120" i="46"/>
  <c r="P199" i="32"/>
  <c r="I133" i="44"/>
  <c r="N212" i="32"/>
  <c r="I137" i="46"/>
  <c r="P216" i="32"/>
  <c r="J728" i="52"/>
  <c r="J742" i="52"/>
  <c r="J718" i="52"/>
  <c r="J736" i="52"/>
  <c r="I137" i="44"/>
  <c r="N216" i="32"/>
  <c r="J713" i="52"/>
  <c r="J715" i="52"/>
  <c r="J731" i="52"/>
  <c r="I132" i="46"/>
  <c r="P211" i="32"/>
  <c r="I95" i="44"/>
  <c r="N174" i="32"/>
  <c r="I110" i="46"/>
  <c r="P189" i="32"/>
  <c r="I116" i="46"/>
  <c r="P195" i="32"/>
  <c r="I129" i="44"/>
  <c r="N208" i="32"/>
  <c r="I139" i="44"/>
  <c r="N218" i="32"/>
  <c r="I74" i="43"/>
  <c r="M153" i="32"/>
  <c r="I83" i="44"/>
  <c r="N162" i="32"/>
  <c r="I138" i="44"/>
  <c r="N217" i="32"/>
  <c r="I83" i="43"/>
  <c r="M162" i="32"/>
  <c r="I128" i="43"/>
  <c r="M207" i="32"/>
  <c r="I138" i="43"/>
  <c r="M217" i="32"/>
  <c r="I134" i="44"/>
  <c r="N213" i="32"/>
  <c r="I82" i="43"/>
  <c r="M161" i="32"/>
  <c r="I106" i="43"/>
  <c r="M185" i="32"/>
  <c r="I134" i="45"/>
  <c r="O213" i="32"/>
  <c r="I81" i="46"/>
  <c r="P160" i="32"/>
  <c r="I95" i="46"/>
  <c r="P174" i="32"/>
  <c r="I129" i="46"/>
  <c r="P208" i="32"/>
  <c r="I89" i="46"/>
  <c r="P168" i="32"/>
  <c r="I105" i="44"/>
  <c r="N184" i="32"/>
  <c r="I119" i="44"/>
  <c r="N198" i="32"/>
  <c r="I132" i="43"/>
  <c r="M211" i="32"/>
  <c r="I142" i="43"/>
  <c r="M221" i="32"/>
  <c r="I97" i="43"/>
  <c r="M176" i="32"/>
  <c r="I127" i="43"/>
  <c r="M206" i="32"/>
  <c r="I83" i="46"/>
  <c r="P162" i="32"/>
  <c r="I98" i="46"/>
  <c r="P177" i="32"/>
  <c r="I109" i="46"/>
  <c r="P188" i="32"/>
  <c r="I120" i="44"/>
  <c r="N199" i="32"/>
  <c r="I138" i="46"/>
  <c r="P217" i="32"/>
  <c r="J482" i="52"/>
  <c r="J679" i="52"/>
  <c r="I80" i="43"/>
  <c r="M159" i="32"/>
  <c r="J696" i="52"/>
  <c r="J704" i="52"/>
  <c r="J732" i="52"/>
  <c r="J674" i="52"/>
  <c r="I75" i="46"/>
  <c r="P154" i="32"/>
  <c r="I128" i="46"/>
  <c r="P207" i="32"/>
  <c r="I115" i="44"/>
  <c r="N194" i="32"/>
  <c r="I132" i="44"/>
  <c r="N211" i="32"/>
  <c r="I121" i="43"/>
  <c r="M200" i="32"/>
  <c r="I104" i="43"/>
  <c r="M183" i="32"/>
  <c r="I133" i="43"/>
  <c r="M212" i="32"/>
  <c r="I74" i="46"/>
  <c r="P153" i="32"/>
  <c r="I80" i="46"/>
  <c r="P159" i="32"/>
  <c r="I139" i="46"/>
  <c r="P218" i="32"/>
  <c r="I104" i="46"/>
  <c r="P183" i="32"/>
  <c r="I75" i="44"/>
  <c r="N154" i="32"/>
  <c r="I96" i="44"/>
  <c r="N175" i="32"/>
  <c r="I119" i="43"/>
  <c r="M198" i="32"/>
  <c r="I91" i="43"/>
  <c r="M170" i="32"/>
  <c r="I114" i="43"/>
  <c r="M193" i="32"/>
  <c r="I139" i="43"/>
  <c r="M218" i="32"/>
  <c r="I74" i="44"/>
  <c r="N153" i="32"/>
  <c r="I80" i="44"/>
  <c r="N159" i="32"/>
  <c r="I89" i="44"/>
  <c r="N168" i="32"/>
  <c r="I92" i="46"/>
  <c r="P171" i="32"/>
  <c r="I104" i="44"/>
  <c r="N183" i="32"/>
  <c r="I110" i="44"/>
  <c r="N189" i="32"/>
  <c r="I116" i="44"/>
  <c r="N195" i="32"/>
  <c r="I98" i="47"/>
  <c r="Q177" i="32"/>
  <c r="J566" i="52"/>
  <c r="J484" i="52"/>
  <c r="J490" i="52"/>
  <c r="J498" i="52"/>
  <c r="J506" i="52"/>
  <c r="J511" i="52"/>
  <c r="J519" i="52"/>
  <c r="J503" i="52"/>
  <c r="J488" i="52"/>
  <c r="J496" i="52"/>
  <c r="J502" i="52"/>
  <c r="J508" i="52"/>
  <c r="J513" i="52"/>
  <c r="J487" i="52"/>
  <c r="J520" i="52"/>
  <c r="J526" i="52"/>
  <c r="J588" i="52"/>
  <c r="J589" i="52"/>
  <c r="N24" i="31"/>
  <c r="Q365" i="28"/>
  <c r="N309" i="31"/>
  <c r="N323" i="31" s="1"/>
  <c r="L309" i="31"/>
  <c r="P309" i="31"/>
  <c r="P323" i="31" s="1"/>
  <c r="Q309" i="31"/>
  <c r="Q323" i="31" s="1"/>
  <c r="O309" i="31"/>
  <c r="O323" i="31" s="1"/>
  <c r="S455" i="31"/>
  <c r="S449" i="31"/>
  <c r="S443" i="31"/>
  <c r="S432" i="31"/>
  <c r="S426" i="31"/>
  <c r="S420" i="31"/>
  <c r="S409" i="31"/>
  <c r="S403" i="31"/>
  <c r="S394" i="31"/>
  <c r="S388" i="31"/>
  <c r="S401" i="31"/>
  <c r="S450" i="31"/>
  <c r="S444" i="31"/>
  <c r="S438" i="31"/>
  <c r="S427" i="31"/>
  <c r="S421" i="31"/>
  <c r="S415" i="31"/>
  <c r="S406" i="31"/>
  <c r="S400" i="31"/>
  <c r="S391" i="31"/>
  <c r="S387" i="31"/>
  <c r="S385" i="31"/>
  <c r="S416" i="31"/>
  <c r="S407" i="31"/>
  <c r="S392" i="31"/>
  <c r="S454" i="31"/>
  <c r="S448" i="31"/>
  <c r="S440" i="31"/>
  <c r="S431" i="31"/>
  <c r="S425" i="31"/>
  <c r="S417" i="31"/>
  <c r="S408" i="31"/>
  <c r="S402" i="31"/>
  <c r="S393" i="31"/>
  <c r="S453" i="31"/>
  <c r="S445" i="31"/>
  <c r="S439" i="31"/>
  <c r="S430" i="31"/>
  <c r="S422" i="31"/>
  <c r="S386" i="31"/>
  <c r="M309" i="31"/>
  <c r="M323" i="31" s="1"/>
  <c r="M366" i="28"/>
  <c r="L367" i="28"/>
  <c r="L277" i="31"/>
  <c r="S24" i="31"/>
  <c r="O366" i="28"/>
  <c r="P366" i="28"/>
  <c r="L366" i="28"/>
  <c r="Q366" i="28"/>
  <c r="L365" i="28"/>
  <c r="N365" i="28"/>
  <c r="O365" i="28"/>
  <c r="M25" i="31"/>
  <c r="L24" i="31"/>
  <c r="O23" i="31"/>
  <c r="S25" i="31"/>
  <c r="S23" i="31"/>
  <c r="S22" i="31"/>
  <c r="L308" i="31"/>
  <c r="J206" i="33"/>
  <c r="J207" i="33"/>
  <c r="J205" i="33"/>
  <c r="J204" i="33"/>
  <c r="J219" i="33"/>
  <c r="J199" i="33"/>
  <c r="J227" i="33"/>
  <c r="J253" i="33"/>
  <c r="J248" i="33"/>
  <c r="J249" i="33"/>
  <c r="J258" i="33"/>
  <c r="J228" i="33"/>
  <c r="J259" i="33"/>
  <c r="J201" i="33"/>
  <c r="J214" i="33"/>
  <c r="J265" i="33"/>
  <c r="J215" i="33"/>
  <c r="J242" i="33"/>
  <c r="J212" i="33"/>
  <c r="J238" i="33"/>
  <c r="J236" i="33"/>
  <c r="J233" i="33"/>
  <c r="J243" i="33"/>
  <c r="J250" i="33"/>
  <c r="J200" i="33"/>
  <c r="J254" i="33"/>
  <c r="J231" i="33"/>
  <c r="J263" i="33"/>
  <c r="J213" i="33"/>
  <c r="J264" i="33"/>
  <c r="J255" i="33"/>
  <c r="J260" i="33"/>
  <c r="P24" i="31"/>
  <c r="H18" i="53"/>
  <c r="H22" i="53"/>
  <c r="P365" i="28"/>
  <c r="P367" i="28"/>
  <c r="I27" i="46" s="1"/>
  <c r="M47" i="32"/>
  <c r="I45" i="43"/>
  <c r="L64" i="32"/>
  <c r="I62" i="36"/>
  <c r="L77" i="32"/>
  <c r="N47" i="32"/>
  <c r="I45" i="44"/>
  <c r="O59" i="32"/>
  <c r="I57" i="45"/>
  <c r="M77" i="32"/>
  <c r="P44" i="32"/>
  <c r="I42" i="46"/>
  <c r="N77" i="32"/>
  <c r="L98" i="32"/>
  <c r="P40" i="32"/>
  <c r="I38" i="46"/>
  <c r="L54" i="32"/>
  <c r="I52" i="36"/>
  <c r="L60" i="32"/>
  <c r="I58" i="36"/>
  <c r="L79" i="32"/>
  <c r="O38" i="32"/>
  <c r="I36" i="45"/>
  <c r="L45" i="32"/>
  <c r="I43" i="36"/>
  <c r="Q54" i="32"/>
  <c r="I52" i="47"/>
  <c r="M64" i="32"/>
  <c r="I62" i="43"/>
  <c r="O70" i="32"/>
  <c r="I68" i="45"/>
  <c r="Q79" i="32"/>
  <c r="N40" i="32"/>
  <c r="I38" i="44"/>
  <c r="N54" i="32"/>
  <c r="I52" i="44"/>
  <c r="N60" i="32"/>
  <c r="I58" i="44"/>
  <c r="M44" i="32"/>
  <c r="I42" i="43"/>
  <c r="Q53" i="32"/>
  <c r="I51" i="47"/>
  <c r="M63" i="32"/>
  <c r="I61" i="43"/>
  <c r="O69" i="32"/>
  <c r="I67" i="45"/>
  <c r="Q78" i="32"/>
  <c r="M91" i="32"/>
  <c r="O98" i="32"/>
  <c r="Q108" i="32"/>
  <c r="M118" i="32"/>
  <c r="Q135" i="32"/>
  <c r="M144" i="32"/>
  <c r="L85" i="32"/>
  <c r="L94" i="32"/>
  <c r="L100" i="32"/>
  <c r="L111" i="32"/>
  <c r="L117" i="32"/>
  <c r="L122" i="32"/>
  <c r="L130" i="32"/>
  <c r="L136" i="32"/>
  <c r="M92" i="32"/>
  <c r="O99" i="32"/>
  <c r="Q111" i="32"/>
  <c r="O129" i="32"/>
  <c r="Q136" i="32"/>
  <c r="M145" i="32"/>
  <c r="N79" i="32"/>
  <c r="N85" i="32"/>
  <c r="N94" i="32"/>
  <c r="N100" i="32"/>
  <c r="N111" i="32"/>
  <c r="N117" i="32"/>
  <c r="N122" i="32"/>
  <c r="N130" i="32"/>
  <c r="N136" i="32"/>
  <c r="O45" i="32"/>
  <c r="I43" i="45"/>
  <c r="P54" i="32"/>
  <c r="I52" i="46"/>
  <c r="P60" i="32"/>
  <c r="I58" i="46"/>
  <c r="P79" i="32"/>
  <c r="L39" i="32"/>
  <c r="I37" i="36"/>
  <c r="P45" i="32"/>
  <c r="I43" i="46"/>
  <c r="M60" i="32"/>
  <c r="I58" i="43"/>
  <c r="O68" i="32"/>
  <c r="I66" i="45"/>
  <c r="Q77" i="32"/>
  <c r="P38" i="32"/>
  <c r="I36" i="46"/>
  <c r="O47" i="32"/>
  <c r="I45" i="45"/>
  <c r="O40" i="32"/>
  <c r="I38" i="45"/>
  <c r="L47" i="32"/>
  <c r="I45" i="36"/>
  <c r="M59" i="32"/>
  <c r="I57" i="43"/>
  <c r="Q76" i="32"/>
  <c r="M84" i="32"/>
  <c r="O94" i="32"/>
  <c r="Q106" i="32"/>
  <c r="M116" i="32"/>
  <c r="O122" i="32"/>
  <c r="Q131" i="32"/>
  <c r="M141" i="32"/>
  <c r="P92" i="32"/>
  <c r="P98" i="32"/>
  <c r="P107" i="32"/>
  <c r="P113" i="32"/>
  <c r="P134" i="32"/>
  <c r="P140" i="32"/>
  <c r="P145" i="32"/>
  <c r="M85" i="32"/>
  <c r="O97" i="32"/>
  <c r="Q107" i="32"/>
  <c r="M117" i="32"/>
  <c r="O123" i="32"/>
  <c r="Q134" i="32"/>
  <c r="O39" i="32"/>
  <c r="I37" i="45"/>
  <c r="L46" i="32"/>
  <c r="I44" i="36"/>
  <c r="N55" i="32"/>
  <c r="I53" i="44"/>
  <c r="N63" i="32"/>
  <c r="I61" i="44"/>
  <c r="N68" i="32"/>
  <c r="I66" i="44"/>
  <c r="N76" i="32"/>
  <c r="N82" i="32"/>
  <c r="P39" i="32"/>
  <c r="I37" i="46"/>
  <c r="O53" i="32"/>
  <c r="I51" i="45"/>
  <c r="Q60" i="32"/>
  <c r="I58" i="47"/>
  <c r="M69" i="32"/>
  <c r="I67" i="43"/>
  <c r="O78" i="32"/>
  <c r="M39" i="32"/>
  <c r="I37" i="43"/>
  <c r="Q45" i="32"/>
  <c r="I43" i="47"/>
  <c r="L55" i="32"/>
  <c r="I53" i="36"/>
  <c r="L63" i="32"/>
  <c r="I61" i="36"/>
  <c r="L68" i="32"/>
  <c r="I66" i="36"/>
  <c r="L76" i="32"/>
  <c r="L41" i="32"/>
  <c r="I39" i="36"/>
  <c r="P47" i="32"/>
  <c r="I45" i="46"/>
  <c r="Q59" i="32"/>
  <c r="I57" i="47"/>
  <c r="M68" i="32"/>
  <c r="I66" i="43"/>
  <c r="O77" i="32"/>
  <c r="Q84" i="32"/>
  <c r="M97" i="32"/>
  <c r="O107" i="32"/>
  <c r="Q116" i="32"/>
  <c r="M123" i="32"/>
  <c r="O134" i="32"/>
  <c r="Q141" i="32"/>
  <c r="N91" i="32"/>
  <c r="N97" i="32"/>
  <c r="N106" i="32"/>
  <c r="N112" i="32"/>
  <c r="N118" i="32"/>
  <c r="N123" i="32"/>
  <c r="N131" i="32"/>
  <c r="N139" i="32"/>
  <c r="N144" i="32"/>
  <c r="Q85" i="32"/>
  <c r="M98" i="32"/>
  <c r="O108" i="32"/>
  <c r="Q117" i="32"/>
  <c r="O135" i="32"/>
  <c r="L78" i="32"/>
  <c r="L84" i="32"/>
  <c r="L93" i="32"/>
  <c r="L99" i="32"/>
  <c r="L108" i="32"/>
  <c r="L116" i="32"/>
  <c r="L121" i="32"/>
  <c r="L129" i="32"/>
  <c r="L135" i="32"/>
  <c r="L141" i="32"/>
  <c r="L146" i="32"/>
  <c r="N44" i="32"/>
  <c r="I42" i="44"/>
  <c r="M40" i="32"/>
  <c r="I38" i="43"/>
  <c r="Q46" i="32"/>
  <c r="I44" i="47"/>
  <c r="Q58" i="32"/>
  <c r="I56" i="47"/>
  <c r="O76" i="32"/>
  <c r="Q83" i="32"/>
  <c r="L44" i="32"/>
  <c r="I42" i="36"/>
  <c r="P53" i="32"/>
  <c r="I51" i="46"/>
  <c r="P59" i="32"/>
  <c r="I57" i="46"/>
  <c r="P65" i="32"/>
  <c r="I63" i="46"/>
  <c r="P70" i="32"/>
  <c r="I68" i="46"/>
  <c r="N39" i="32"/>
  <c r="I37" i="44"/>
  <c r="M53" i="32"/>
  <c r="I51" i="43"/>
  <c r="O60" i="32"/>
  <c r="I58" i="45"/>
  <c r="Q68" i="32"/>
  <c r="I66" i="47"/>
  <c r="M78" i="32"/>
  <c r="O85" i="32"/>
  <c r="Q97" i="32"/>
  <c r="M108" i="32"/>
  <c r="O117" i="32"/>
  <c r="Q123" i="32"/>
  <c r="M135" i="32"/>
  <c r="O91" i="32"/>
  <c r="Q98" i="32"/>
  <c r="M111" i="32"/>
  <c r="O118" i="32"/>
  <c r="M136" i="32"/>
  <c r="O144" i="32"/>
  <c r="P78" i="32"/>
  <c r="P84" i="32"/>
  <c r="P93" i="32"/>
  <c r="P99" i="32"/>
  <c r="P108" i="32"/>
  <c r="P116" i="32"/>
  <c r="P121" i="32"/>
  <c r="P129" i="32"/>
  <c r="P135" i="32"/>
  <c r="P141" i="32"/>
  <c r="P146" i="32"/>
  <c r="N38" i="32"/>
  <c r="I36" i="44"/>
  <c r="N58" i="32"/>
  <c r="I56" i="44"/>
  <c r="L58" i="32"/>
  <c r="I56" i="36"/>
  <c r="L83" i="32"/>
  <c r="Q40" i="32"/>
  <c r="I38" i="47"/>
  <c r="L38" i="32"/>
  <c r="I36" i="36"/>
  <c r="N64" i="32"/>
  <c r="I62" i="44"/>
  <c r="N69" i="32"/>
  <c r="I67" i="44"/>
  <c r="O58" i="32"/>
  <c r="I56" i="45"/>
  <c r="Q65" i="32"/>
  <c r="I63" i="47"/>
  <c r="M76" i="32"/>
  <c r="O83" i="32"/>
  <c r="Q93" i="32"/>
  <c r="M106" i="32"/>
  <c r="O113" i="32"/>
  <c r="Q121" i="32"/>
  <c r="M131" i="32"/>
  <c r="O140" i="32"/>
  <c r="Q146" i="32"/>
  <c r="L92" i="32"/>
  <c r="L107" i="32"/>
  <c r="L113" i="32"/>
  <c r="L134" i="32"/>
  <c r="L140" i="32"/>
  <c r="L145" i="32"/>
  <c r="O84" i="32"/>
  <c r="Q94" i="32"/>
  <c r="M107" i="32"/>
  <c r="O116" i="32"/>
  <c r="Q122" i="32"/>
  <c r="M134" i="32"/>
  <c r="O141" i="32"/>
  <c r="N83" i="32"/>
  <c r="N92" i="32"/>
  <c r="N98" i="32"/>
  <c r="N107" i="32"/>
  <c r="N113" i="32"/>
  <c r="N134" i="32"/>
  <c r="N140" i="32"/>
  <c r="N145" i="32"/>
  <c r="M41" i="32"/>
  <c r="I39" i="43"/>
  <c r="Q47" i="32"/>
  <c r="I45" i="47"/>
  <c r="P58" i="32"/>
  <c r="I56" i="46"/>
  <c r="P64" i="32"/>
  <c r="I62" i="46"/>
  <c r="P69" i="32"/>
  <c r="I67" i="46"/>
  <c r="P77" i="32"/>
  <c r="P83" i="32"/>
  <c r="N41" i="32"/>
  <c r="I39" i="44"/>
  <c r="O55" i="32"/>
  <c r="I53" i="45"/>
  <c r="Q64" i="32"/>
  <c r="I62" i="47"/>
  <c r="O82" i="32"/>
  <c r="M45" i="32"/>
  <c r="I43" i="43"/>
  <c r="M38" i="32"/>
  <c r="I36" i="43"/>
  <c r="Q44" i="32"/>
  <c r="I42" i="47"/>
  <c r="O54" i="32"/>
  <c r="I52" i="45"/>
  <c r="Q63" i="32"/>
  <c r="I61" i="47"/>
  <c r="M70" i="32"/>
  <c r="I68" i="43"/>
  <c r="O79" i="32"/>
  <c r="Q91" i="32"/>
  <c r="M99" i="32"/>
  <c r="O111" i="32"/>
  <c r="Q118" i="32"/>
  <c r="M129" i="32"/>
  <c r="O136" i="32"/>
  <c r="Q144" i="32"/>
  <c r="P85" i="32"/>
  <c r="P94" i="32"/>
  <c r="P100" i="32"/>
  <c r="P111" i="32"/>
  <c r="P117" i="32"/>
  <c r="P122" i="32"/>
  <c r="P130" i="32"/>
  <c r="P136" i="32"/>
  <c r="Q92" i="32"/>
  <c r="M100" i="32"/>
  <c r="O112" i="32"/>
  <c r="M130" i="32"/>
  <c r="O139" i="32"/>
  <c r="Q145" i="32"/>
  <c r="Q41" i="32"/>
  <c r="I39" i="47"/>
  <c r="N53" i="32"/>
  <c r="I51" i="44"/>
  <c r="N59" i="32"/>
  <c r="I57" i="44"/>
  <c r="N65" i="32"/>
  <c r="I63" i="44"/>
  <c r="N70" i="32"/>
  <c r="I68" i="44"/>
  <c r="N78" i="32"/>
  <c r="N84" i="32"/>
  <c r="M46" i="32"/>
  <c r="I44" i="43"/>
  <c r="M58" i="32"/>
  <c r="I56" i="43"/>
  <c r="O65" i="32"/>
  <c r="I63" i="45"/>
  <c r="M83" i="32"/>
  <c r="O41" i="32"/>
  <c r="I39" i="45"/>
  <c r="L53" i="32"/>
  <c r="I51" i="36"/>
  <c r="L59" i="32"/>
  <c r="I57" i="36"/>
  <c r="L65" i="32"/>
  <c r="I63" i="36"/>
  <c r="L70" i="32"/>
  <c r="I68" i="36"/>
  <c r="Q38" i="32"/>
  <c r="I36" i="47"/>
  <c r="N45" i="32"/>
  <c r="I43" i="44"/>
  <c r="M55" i="32"/>
  <c r="I53" i="43"/>
  <c r="O64" i="32"/>
  <c r="I62" i="45"/>
  <c r="Q70" i="32"/>
  <c r="I68" i="47"/>
  <c r="M82" i="32"/>
  <c r="O92" i="32"/>
  <c r="Q99" i="32"/>
  <c r="M112" i="32"/>
  <c r="Q129" i="32"/>
  <c r="M139" i="32"/>
  <c r="O145" i="32"/>
  <c r="N93" i="32"/>
  <c r="N99" i="32"/>
  <c r="N108" i="32"/>
  <c r="N116" i="32"/>
  <c r="N121" i="32"/>
  <c r="N129" i="32"/>
  <c r="N135" i="32"/>
  <c r="N141" i="32"/>
  <c r="N146" i="32"/>
  <c r="O93" i="32"/>
  <c r="Q100" i="32"/>
  <c r="M113" i="32"/>
  <c r="O121" i="32"/>
  <c r="Q130" i="32"/>
  <c r="M140" i="32"/>
  <c r="O146" i="32"/>
  <c r="L82" i="32"/>
  <c r="L91" i="32"/>
  <c r="L97" i="32"/>
  <c r="L106" i="32"/>
  <c r="L112" i="32"/>
  <c r="L118" i="32"/>
  <c r="L123" i="32"/>
  <c r="L131" i="32"/>
  <c r="L139" i="32"/>
  <c r="L144" i="32"/>
  <c r="L40" i="32"/>
  <c r="I38" i="36"/>
  <c r="P46" i="32"/>
  <c r="I44" i="46"/>
  <c r="O44" i="32"/>
  <c r="I42" i="45"/>
  <c r="M54" i="32"/>
  <c r="I52" i="43"/>
  <c r="O63" i="32"/>
  <c r="I61" i="45"/>
  <c r="Q69" i="32"/>
  <c r="I67" i="47"/>
  <c r="M79" i="32"/>
  <c r="Q39" i="32"/>
  <c r="I37" i="47"/>
  <c r="N46" i="32"/>
  <c r="I44" i="44"/>
  <c r="P55" i="32"/>
  <c r="I53" i="46"/>
  <c r="P63" i="32"/>
  <c r="I61" i="46"/>
  <c r="P68" i="32"/>
  <c r="I66" i="46"/>
  <c r="P76" i="32"/>
  <c r="P41" i="32"/>
  <c r="I39" i="46"/>
  <c r="Q55" i="32"/>
  <c r="I53" i="47"/>
  <c r="M65" i="32"/>
  <c r="I63" i="43"/>
  <c r="Q82" i="32"/>
  <c r="M93" i="32"/>
  <c r="O100" i="32"/>
  <c r="Q112" i="32"/>
  <c r="M121" i="32"/>
  <c r="O130" i="32"/>
  <c r="Q139" i="32"/>
  <c r="M146" i="32"/>
  <c r="M94" i="32"/>
  <c r="O106" i="32"/>
  <c r="Q113" i="32"/>
  <c r="M122" i="32"/>
  <c r="O131" i="32"/>
  <c r="Q140" i="32"/>
  <c r="P82" i="32"/>
  <c r="P91" i="32"/>
  <c r="P97" i="32"/>
  <c r="P106" i="32"/>
  <c r="P112" i="32"/>
  <c r="P118" i="32"/>
  <c r="P123" i="32"/>
  <c r="P131" i="32"/>
  <c r="P139" i="32"/>
  <c r="P144" i="32"/>
  <c r="L69" i="32"/>
  <c r="I67" i="36"/>
  <c r="O46" i="32"/>
  <c r="I44" i="45"/>
  <c r="N308" i="31"/>
  <c r="P364" i="28"/>
  <c r="I24" i="46" s="1"/>
  <c r="N22" i="31"/>
  <c r="O22" i="31"/>
  <c r="P351" i="28"/>
  <c r="P278" i="31" s="1"/>
  <c r="M24" i="31"/>
  <c r="L25" i="31"/>
  <c r="Q22" i="31"/>
  <c r="Q281" i="31"/>
  <c r="Q364" i="28"/>
  <c r="H81" i="53"/>
  <c r="P23" i="31"/>
  <c r="O24" i="31"/>
  <c r="N364" i="28"/>
  <c r="N25" i="31"/>
  <c r="M347" i="28"/>
  <c r="P22" i="31"/>
  <c r="O364" i="28"/>
  <c r="L347" i="28"/>
  <c r="Q24" i="31"/>
  <c r="L23" i="31"/>
  <c r="P25" i="31"/>
  <c r="N23" i="31"/>
  <c r="M308" i="31"/>
  <c r="Q308" i="31"/>
  <c r="O308" i="31"/>
  <c r="P308" i="31"/>
  <c r="H53" i="53"/>
  <c r="Q351" i="28"/>
  <c r="Q278" i="31" s="1"/>
  <c r="O344" i="28"/>
  <c r="P344" i="28"/>
  <c r="M343" i="28"/>
  <c r="N351" i="28"/>
  <c r="N278" i="31" s="1"/>
  <c r="H50" i="53"/>
  <c r="S351" i="28"/>
  <c r="N339" i="28"/>
  <c r="O351" i="28"/>
  <c r="O278" i="31" s="1"/>
  <c r="P343" i="28"/>
  <c r="S339" i="28"/>
  <c r="S14" i="31" s="1"/>
  <c r="Q343" i="28"/>
  <c r="O339" i="28"/>
  <c r="P340" i="28"/>
  <c r="Q340" i="28"/>
  <c r="M344" i="28"/>
  <c r="O340" i="28"/>
  <c r="O343" i="28"/>
  <c r="S340" i="28"/>
  <c r="S15" i="31" s="1"/>
  <c r="Q344" i="28"/>
  <c r="S344" i="28"/>
  <c r="S19" i="31" s="1"/>
  <c r="L343" i="28"/>
  <c r="L339" i="28"/>
  <c r="N343" i="28"/>
  <c r="N340" i="28"/>
  <c r="N344" i="28"/>
  <c r="H67" i="53"/>
  <c r="Q339" i="28"/>
  <c r="S343" i="28"/>
  <c r="S18" i="31" s="1"/>
  <c r="S471" i="31" s="1"/>
  <c r="S149" i="33" s="1"/>
  <c r="P339" i="28"/>
  <c r="M340" i="28"/>
  <c r="L340" i="28"/>
  <c r="L344" i="28"/>
  <c r="M339" i="28"/>
  <c r="J168" i="32" l="1"/>
  <c r="J207" i="32"/>
  <c r="P356" i="28"/>
  <c r="I16" i="46" s="1"/>
  <c r="J156" i="32"/>
  <c r="J222" i="32"/>
  <c r="J155" i="32"/>
  <c r="J199" i="32"/>
  <c r="J221" i="32"/>
  <c r="J206" i="32"/>
  <c r="J185" i="32"/>
  <c r="J175" i="32"/>
  <c r="J170" i="32"/>
  <c r="J188" i="32"/>
  <c r="J160" i="32"/>
  <c r="J193" i="32"/>
  <c r="J198" i="32"/>
  <c r="J154" i="32"/>
  <c r="J212" i="32"/>
  <c r="J200" i="32"/>
  <c r="J216" i="32"/>
  <c r="J308" i="31"/>
  <c r="J24" i="31"/>
  <c r="J25" i="31"/>
  <c r="J309" i="31"/>
  <c r="J23" i="31"/>
  <c r="J208" i="32"/>
  <c r="J176" i="32"/>
  <c r="J218" i="32"/>
  <c r="J183" i="32"/>
  <c r="J159" i="32"/>
  <c r="J195" i="32"/>
  <c r="J189" i="32"/>
  <c r="J194" i="32"/>
  <c r="J211" i="32"/>
  <c r="J184" i="32"/>
  <c r="J161" i="32"/>
  <c r="J153" i="32"/>
  <c r="J169" i="32"/>
  <c r="J217" i="32"/>
  <c r="J162" i="32"/>
  <c r="J174" i="32"/>
  <c r="J171" i="32"/>
  <c r="J347" i="28"/>
  <c r="L19" i="31"/>
  <c r="J344" i="28"/>
  <c r="J351" i="28"/>
  <c r="J365" i="28"/>
  <c r="J366" i="28"/>
  <c r="L15" i="31"/>
  <c r="J340" i="28"/>
  <c r="J339" i="28"/>
  <c r="I27" i="36"/>
  <c r="J367" i="28"/>
  <c r="L18" i="31"/>
  <c r="J343" i="28"/>
  <c r="J177" i="32"/>
  <c r="J213" i="32"/>
  <c r="J40" i="32"/>
  <c r="J70" i="32"/>
  <c r="J59" i="32"/>
  <c r="J141" i="32"/>
  <c r="J84" i="32"/>
  <c r="J145" i="32"/>
  <c r="J68" i="32"/>
  <c r="J55" i="32"/>
  <c r="J130" i="32"/>
  <c r="J85" i="32"/>
  <c r="J92" i="32"/>
  <c r="J116" i="32"/>
  <c r="J99" i="32"/>
  <c r="J41" i="32"/>
  <c r="J69" i="32"/>
  <c r="J144" i="32"/>
  <c r="J131" i="32"/>
  <c r="J118" i="32"/>
  <c r="J106" i="32"/>
  <c r="J91" i="32"/>
  <c r="J58" i="32"/>
  <c r="J44" i="32"/>
  <c r="J47" i="32"/>
  <c r="J39" i="32"/>
  <c r="J54" i="32"/>
  <c r="J98" i="32"/>
  <c r="J77" i="32"/>
  <c r="J113" i="32"/>
  <c r="J38" i="32"/>
  <c r="J129" i="32"/>
  <c r="J117" i="32"/>
  <c r="J100" i="32"/>
  <c r="J139" i="32"/>
  <c r="J123" i="32"/>
  <c r="J112" i="32"/>
  <c r="J97" i="32"/>
  <c r="J82" i="32"/>
  <c r="J83" i="32"/>
  <c r="J45" i="32"/>
  <c r="J79" i="32"/>
  <c r="J60" i="32"/>
  <c r="J64" i="32"/>
  <c r="J134" i="32"/>
  <c r="J65" i="32"/>
  <c r="J53" i="32"/>
  <c r="J140" i="32"/>
  <c r="J107" i="32"/>
  <c r="J146" i="32"/>
  <c r="J135" i="32"/>
  <c r="J121" i="32"/>
  <c r="J108" i="32"/>
  <c r="J93" i="32"/>
  <c r="J78" i="32"/>
  <c r="J76" i="32"/>
  <c r="J63" i="32"/>
  <c r="J46" i="32"/>
  <c r="J136" i="32"/>
  <c r="J122" i="32"/>
  <c r="J111" i="32"/>
  <c r="J94" i="32"/>
  <c r="P23" i="32"/>
  <c r="S523" i="31"/>
  <c r="S71" i="33"/>
  <c r="S582" i="31"/>
  <c r="S127" i="33"/>
  <c r="S545" i="31"/>
  <c r="S92" i="33"/>
  <c r="S122" i="33"/>
  <c r="S577" i="31"/>
  <c r="S91" i="33"/>
  <c r="S544" i="31"/>
  <c r="S528" i="31"/>
  <c r="S76" i="33"/>
  <c r="S104" i="33"/>
  <c r="S558" i="31"/>
  <c r="S587" i="31"/>
  <c r="S132" i="33"/>
  <c r="S87" i="33"/>
  <c r="S540" i="31"/>
  <c r="S569" i="31"/>
  <c r="S115" i="33"/>
  <c r="L323" i="31"/>
  <c r="S559" i="31"/>
  <c r="S105" i="33"/>
  <c r="S590" i="31"/>
  <c r="S135" i="33"/>
  <c r="S554" i="31"/>
  <c r="S100" i="33"/>
  <c r="S585" i="31"/>
  <c r="S130" i="33"/>
  <c r="S553" i="31"/>
  <c r="S99" i="33"/>
  <c r="S537" i="31"/>
  <c r="S84" i="33"/>
  <c r="S110" i="33"/>
  <c r="S564" i="31"/>
  <c r="S538" i="31"/>
  <c r="S85" i="33"/>
  <c r="S546" i="31"/>
  <c r="S93" i="33"/>
  <c r="S580" i="31"/>
  <c r="S125" i="33"/>
  <c r="P453" i="31"/>
  <c r="P445" i="31"/>
  <c r="P439" i="31"/>
  <c r="P430" i="31"/>
  <c r="P422" i="31"/>
  <c r="P416" i="31"/>
  <c r="P407" i="31"/>
  <c r="P401" i="31"/>
  <c r="P392" i="31"/>
  <c r="P386" i="31"/>
  <c r="P403" i="31"/>
  <c r="P394" i="31"/>
  <c r="P388" i="31"/>
  <c r="P454" i="31"/>
  <c r="P448" i="31"/>
  <c r="P440" i="31"/>
  <c r="P431" i="31"/>
  <c r="P425" i="31"/>
  <c r="P417" i="31"/>
  <c r="P408" i="31"/>
  <c r="P402" i="31"/>
  <c r="P393" i="31"/>
  <c r="P385" i="31"/>
  <c r="P409" i="31"/>
  <c r="P450" i="31"/>
  <c r="P444" i="31"/>
  <c r="P438" i="31"/>
  <c r="P427" i="31"/>
  <c r="P421" i="31"/>
  <c r="P415" i="31"/>
  <c r="P406" i="31"/>
  <c r="P400" i="31"/>
  <c r="P391" i="31"/>
  <c r="P387" i="31"/>
  <c r="P455" i="31"/>
  <c r="P449" i="31"/>
  <c r="P443" i="31"/>
  <c r="P432" i="31"/>
  <c r="P426" i="31"/>
  <c r="P420" i="31"/>
  <c r="N455" i="31"/>
  <c r="N449" i="31"/>
  <c r="N443" i="31"/>
  <c r="N432" i="31"/>
  <c r="N426" i="31"/>
  <c r="N420" i="31"/>
  <c r="N409" i="31"/>
  <c r="N403" i="31"/>
  <c r="N394" i="31"/>
  <c r="N388" i="31"/>
  <c r="N416" i="31"/>
  <c r="N392" i="31"/>
  <c r="N386" i="31"/>
  <c r="N450" i="31"/>
  <c r="N444" i="31"/>
  <c r="N438" i="31"/>
  <c r="N427" i="31"/>
  <c r="N421" i="31"/>
  <c r="N415" i="31"/>
  <c r="N406" i="31"/>
  <c r="N400" i="31"/>
  <c r="N391" i="31"/>
  <c r="N387" i="31"/>
  <c r="N401" i="31"/>
  <c r="N454" i="31"/>
  <c r="N448" i="31"/>
  <c r="N440" i="31"/>
  <c r="N431" i="31"/>
  <c r="N425" i="31"/>
  <c r="N417" i="31"/>
  <c r="N408" i="31"/>
  <c r="N402" i="31"/>
  <c r="N393" i="31"/>
  <c r="N385" i="31"/>
  <c r="N453" i="31"/>
  <c r="N445" i="31"/>
  <c r="N439" i="31"/>
  <c r="N430" i="31"/>
  <c r="N422" i="31"/>
  <c r="N407" i="31"/>
  <c r="S567" i="31"/>
  <c r="S113" i="33"/>
  <c r="S530" i="31"/>
  <c r="S78" i="33"/>
  <c r="S108" i="33"/>
  <c r="S562" i="31"/>
  <c r="S591" i="31"/>
  <c r="S136" i="33"/>
  <c r="S522" i="31"/>
  <c r="S70" i="33"/>
  <c r="S90" i="33"/>
  <c r="S543" i="31"/>
  <c r="S120" i="33"/>
  <c r="S575" i="31"/>
  <c r="S525" i="31"/>
  <c r="S73" i="33"/>
  <c r="S557" i="31"/>
  <c r="S103" i="33"/>
  <c r="S586" i="31"/>
  <c r="S131" i="33"/>
  <c r="O450" i="31"/>
  <c r="O444" i="31"/>
  <c r="O438" i="31"/>
  <c r="O427" i="31"/>
  <c r="O421" i="31"/>
  <c r="O415" i="31"/>
  <c r="O406" i="31"/>
  <c r="O400" i="31"/>
  <c r="O391" i="31"/>
  <c r="O385" i="31"/>
  <c r="O408" i="31"/>
  <c r="O453" i="31"/>
  <c r="O445" i="31"/>
  <c r="O439" i="31"/>
  <c r="O430" i="31"/>
  <c r="O422" i="31"/>
  <c r="O416" i="31"/>
  <c r="O407" i="31"/>
  <c r="O401" i="31"/>
  <c r="O392" i="31"/>
  <c r="O388" i="31"/>
  <c r="O387" i="31"/>
  <c r="O455" i="31"/>
  <c r="O449" i="31"/>
  <c r="O443" i="31"/>
  <c r="O432" i="31"/>
  <c r="O426" i="31"/>
  <c r="O420" i="31"/>
  <c r="O409" i="31"/>
  <c r="O403" i="31"/>
  <c r="O394" i="31"/>
  <c r="O386" i="31"/>
  <c r="O454" i="31"/>
  <c r="O448" i="31"/>
  <c r="O440" i="31"/>
  <c r="O431" i="31"/>
  <c r="O425" i="31"/>
  <c r="O417" i="31"/>
  <c r="O402" i="31"/>
  <c r="O393" i="31"/>
  <c r="Q454" i="31"/>
  <c r="Q448" i="31"/>
  <c r="Q440" i="31"/>
  <c r="Q431" i="31"/>
  <c r="Q425" i="31"/>
  <c r="Q417" i="31"/>
  <c r="Q408" i="31"/>
  <c r="Q402" i="31"/>
  <c r="Q393" i="31"/>
  <c r="Q387" i="31"/>
  <c r="Q455" i="31"/>
  <c r="Q449" i="31"/>
  <c r="Q443" i="31"/>
  <c r="Q432" i="31"/>
  <c r="Q426" i="31"/>
  <c r="Q420" i="31"/>
  <c r="Q409" i="31"/>
  <c r="Q403" i="31"/>
  <c r="Q394" i="31"/>
  <c r="Q386" i="31"/>
  <c r="Q406" i="31"/>
  <c r="Q453" i="31"/>
  <c r="Q445" i="31"/>
  <c r="Q439" i="31"/>
  <c r="Q430" i="31"/>
  <c r="Q422" i="31"/>
  <c r="Q416" i="31"/>
  <c r="Q407" i="31"/>
  <c r="Q401" i="31"/>
  <c r="Q392" i="31"/>
  <c r="Q388" i="31"/>
  <c r="Q450" i="31"/>
  <c r="Q444" i="31"/>
  <c r="Q438" i="31"/>
  <c r="Q427" i="31"/>
  <c r="Q421" i="31"/>
  <c r="Q415" i="31"/>
  <c r="Q400" i="31"/>
  <c r="Q391" i="31"/>
  <c r="Q385" i="31"/>
  <c r="M454" i="31"/>
  <c r="M448" i="31"/>
  <c r="M440" i="31"/>
  <c r="M431" i="31"/>
  <c r="M425" i="31"/>
  <c r="M417" i="31"/>
  <c r="M408" i="31"/>
  <c r="M402" i="31"/>
  <c r="M393" i="31"/>
  <c r="M387" i="31"/>
  <c r="M455" i="31"/>
  <c r="M449" i="31"/>
  <c r="M443" i="31"/>
  <c r="M432" i="31"/>
  <c r="M426" i="31"/>
  <c r="M420" i="31"/>
  <c r="M409" i="31"/>
  <c r="M403" i="31"/>
  <c r="M394" i="31"/>
  <c r="M386" i="31"/>
  <c r="M400" i="31"/>
  <c r="M391" i="31"/>
  <c r="M385" i="31"/>
  <c r="M453" i="31"/>
  <c r="M445" i="31"/>
  <c r="M439" i="31"/>
  <c r="M430" i="31"/>
  <c r="M422" i="31"/>
  <c r="M416" i="31"/>
  <c r="M407" i="31"/>
  <c r="M401" i="31"/>
  <c r="M392" i="31"/>
  <c r="M388" i="31"/>
  <c r="M450" i="31"/>
  <c r="M444" i="31"/>
  <c r="M438" i="31"/>
  <c r="M427" i="31"/>
  <c r="M421" i="31"/>
  <c r="M415" i="31"/>
  <c r="M406" i="31"/>
  <c r="S576" i="31"/>
  <c r="S121" i="33"/>
  <c r="S539" i="31"/>
  <c r="S86" i="33"/>
  <c r="S568" i="31"/>
  <c r="S114" i="33"/>
  <c r="S529" i="31"/>
  <c r="S77" i="33"/>
  <c r="S524" i="31"/>
  <c r="S72" i="33"/>
  <c r="S552" i="31"/>
  <c r="S98" i="33"/>
  <c r="S581" i="31"/>
  <c r="S126" i="33"/>
  <c r="S79" i="33"/>
  <c r="S531" i="31"/>
  <c r="S109" i="33"/>
  <c r="S563" i="31"/>
  <c r="S592" i="31"/>
  <c r="S137" i="33"/>
  <c r="O368" i="28"/>
  <c r="I28" i="45" s="1"/>
  <c r="O281" i="31"/>
  <c r="N368" i="28"/>
  <c r="I28" i="44" s="1"/>
  <c r="L26" i="31"/>
  <c r="S26" i="31"/>
  <c r="S278" i="31"/>
  <c r="S281" i="31" s="1"/>
  <c r="M368" i="28"/>
  <c r="I28" i="43" s="1"/>
  <c r="J241" i="33"/>
  <c r="J237" i="33"/>
  <c r="J232" i="33"/>
  <c r="J198" i="33"/>
  <c r="J226" i="33"/>
  <c r="J221" i="33"/>
  <c r="S303" i="31"/>
  <c r="S304" i="31"/>
  <c r="S467" i="31"/>
  <c r="S145" i="33" s="1"/>
  <c r="Q23" i="32"/>
  <c r="I24" i="47"/>
  <c r="H74" i="53"/>
  <c r="N23" i="32"/>
  <c r="I24" i="44"/>
  <c r="H78" i="53"/>
  <c r="O23" i="32"/>
  <c r="I24" i="45"/>
  <c r="P18" i="31"/>
  <c r="P471" i="31" s="1"/>
  <c r="P149" i="33" s="1"/>
  <c r="P360" i="28"/>
  <c r="I20" i="46" s="1"/>
  <c r="P19" i="31"/>
  <c r="P361" i="28"/>
  <c r="I21" i="46" s="1"/>
  <c r="L14" i="31"/>
  <c r="L356" i="28"/>
  <c r="P15" i="31"/>
  <c r="P357" i="28"/>
  <c r="I17" i="46" s="1"/>
  <c r="P26" i="31"/>
  <c r="P368" i="28"/>
  <c r="M360" i="28"/>
  <c r="M18" i="31"/>
  <c r="M471" i="31" s="1"/>
  <c r="M149" i="33" s="1"/>
  <c r="M356" i="28"/>
  <c r="M14" i="31"/>
  <c r="M467" i="31" s="1"/>
  <c r="M145" i="33" s="1"/>
  <c r="O360" i="28"/>
  <c r="O18" i="31"/>
  <c r="O471" i="31" s="1"/>
  <c r="O149" i="33" s="1"/>
  <c r="Q357" i="28"/>
  <c r="Q15" i="31"/>
  <c r="O356" i="28"/>
  <c r="O14" i="31"/>
  <c r="O467" i="31" s="1"/>
  <c r="O145" i="33" s="1"/>
  <c r="O26" i="31"/>
  <c r="L22" i="31"/>
  <c r="P281" i="31"/>
  <c r="M26" i="31"/>
  <c r="N360" i="28"/>
  <c r="N18" i="31"/>
  <c r="N471" i="31" s="1"/>
  <c r="N149" i="33" s="1"/>
  <c r="P14" i="31"/>
  <c r="P467" i="31" s="1"/>
  <c r="P145" i="33" s="1"/>
  <c r="N361" i="28"/>
  <c r="N19" i="31"/>
  <c r="N281" i="31"/>
  <c r="M357" i="28"/>
  <c r="M15" i="31"/>
  <c r="M361" i="28"/>
  <c r="M19" i="31"/>
  <c r="Q360" i="28"/>
  <c r="Q18" i="31"/>
  <c r="Q471" i="31" s="1"/>
  <c r="Q149" i="33" s="1"/>
  <c r="O361" i="28"/>
  <c r="O19" i="31"/>
  <c r="Q356" i="28"/>
  <c r="Q14" i="31"/>
  <c r="Q467" i="31" s="1"/>
  <c r="Q145" i="33" s="1"/>
  <c r="N357" i="28"/>
  <c r="N15" i="31"/>
  <c r="Q361" i="28"/>
  <c r="Q19" i="31"/>
  <c r="O357" i="28"/>
  <c r="O15" i="31"/>
  <c r="N356" i="28"/>
  <c r="N14" i="31"/>
  <c r="N467" i="31" s="1"/>
  <c r="N145" i="33" s="1"/>
  <c r="N26" i="31"/>
  <c r="Q368" i="28"/>
  <c r="Q26" i="31"/>
  <c r="M22" i="31"/>
  <c r="M281" i="31"/>
  <c r="M364" i="28"/>
  <c r="L368" i="28"/>
  <c r="L357" i="28"/>
  <c r="L364" i="28"/>
  <c r="L361" i="28"/>
  <c r="L360" i="28"/>
  <c r="J724" i="31" l="1"/>
  <c r="O24" i="32"/>
  <c r="J14" i="31"/>
  <c r="M24" i="32"/>
  <c r="N24" i="32"/>
  <c r="L471" i="31"/>
  <c r="L149" i="33" s="1"/>
  <c r="J149" i="33" s="1"/>
  <c r="J18" i="31"/>
  <c r="J19" i="31"/>
  <c r="J15" i="31"/>
  <c r="J22" i="31"/>
  <c r="J26" i="31"/>
  <c r="I17" i="36"/>
  <c r="J357" i="28"/>
  <c r="I24" i="36"/>
  <c r="J364" i="28"/>
  <c r="I20" i="36"/>
  <c r="J360" i="28"/>
  <c r="I16" i="36"/>
  <c r="J356" i="28"/>
  <c r="I28" i="36"/>
  <c r="J368" i="28"/>
  <c r="I21" i="36"/>
  <c r="J361" i="28"/>
  <c r="M104" i="33"/>
  <c r="M558" i="31"/>
  <c r="M132" i="33"/>
  <c r="M587" i="31"/>
  <c r="M544" i="31"/>
  <c r="M91" i="33"/>
  <c r="M121" i="33"/>
  <c r="M576" i="31"/>
  <c r="M528" i="31"/>
  <c r="M76" i="33"/>
  <c r="M87" i="33"/>
  <c r="M540" i="31"/>
  <c r="M115" i="33"/>
  <c r="M569" i="31"/>
  <c r="M72" i="33"/>
  <c r="M524" i="31"/>
  <c r="M554" i="31"/>
  <c r="M100" i="33"/>
  <c r="M130" i="33"/>
  <c r="M585" i="31"/>
  <c r="Q84" i="33"/>
  <c r="Q537" i="31"/>
  <c r="Q120" i="33"/>
  <c r="Q575" i="31"/>
  <c r="J671" i="31"/>
  <c r="J299" i="32" s="1"/>
  <c r="Q77" i="33"/>
  <c r="Q529" i="31"/>
  <c r="Q105" i="33"/>
  <c r="Q559" i="31"/>
  <c r="Q135" i="33"/>
  <c r="Q590" i="31"/>
  <c r="Q87" i="33"/>
  <c r="Q540" i="31"/>
  <c r="Q115" i="33"/>
  <c r="Q569" i="31"/>
  <c r="Q72" i="33"/>
  <c r="Q524" i="31"/>
  <c r="Q100" i="33"/>
  <c r="Q554" i="31"/>
  <c r="Q130" i="33"/>
  <c r="Q585" i="31"/>
  <c r="O100" i="33"/>
  <c r="O554" i="31"/>
  <c r="O130" i="33"/>
  <c r="O585" i="31"/>
  <c r="O87" i="33"/>
  <c r="O540" i="31"/>
  <c r="O115" i="33"/>
  <c r="O569" i="31"/>
  <c r="O72" i="33"/>
  <c r="O524" i="31"/>
  <c r="O544" i="31"/>
  <c r="O91" i="33"/>
  <c r="O121" i="33"/>
  <c r="O576" i="31"/>
  <c r="O70" i="33"/>
  <c r="O522" i="31"/>
  <c r="O98" i="33"/>
  <c r="O552" i="31"/>
  <c r="O126" i="33"/>
  <c r="O581" i="31"/>
  <c r="N113" i="33"/>
  <c r="N567" i="31"/>
  <c r="N70" i="33"/>
  <c r="N522" i="31"/>
  <c r="N100" i="33"/>
  <c r="J696" i="31"/>
  <c r="J324" i="32" s="1"/>
  <c r="N554" i="31"/>
  <c r="N130" i="33"/>
  <c r="N585" i="31"/>
  <c r="N528" i="31"/>
  <c r="N76" i="33"/>
  <c r="N104" i="33"/>
  <c r="N558" i="31"/>
  <c r="N132" i="33"/>
  <c r="N587" i="31"/>
  <c r="N73" i="33"/>
  <c r="N525" i="31"/>
  <c r="N103" i="33"/>
  <c r="N557" i="31"/>
  <c r="N131" i="33"/>
  <c r="N586" i="31"/>
  <c r="P115" i="33"/>
  <c r="P569" i="31"/>
  <c r="P72" i="33"/>
  <c r="P524" i="31"/>
  <c r="P98" i="33"/>
  <c r="P552" i="31"/>
  <c r="P126" i="33"/>
  <c r="P581" i="31"/>
  <c r="P530" i="31"/>
  <c r="P78" i="33"/>
  <c r="P108" i="33"/>
  <c r="P562" i="31"/>
  <c r="P136" i="33"/>
  <c r="P591" i="31"/>
  <c r="P71" i="33"/>
  <c r="P523" i="31"/>
  <c r="P99" i="33"/>
  <c r="P553" i="31"/>
  <c r="P127" i="33"/>
  <c r="P582" i="31"/>
  <c r="M110" i="33"/>
  <c r="M564" i="31"/>
  <c r="M73" i="33"/>
  <c r="M525" i="31"/>
  <c r="M99" i="33"/>
  <c r="M553" i="31"/>
  <c r="M582" i="31"/>
  <c r="M127" i="33"/>
  <c r="M84" i="33"/>
  <c r="M537" i="31"/>
  <c r="M546" i="31"/>
  <c r="M93" i="33"/>
  <c r="M125" i="33"/>
  <c r="M580" i="31"/>
  <c r="M530" i="31"/>
  <c r="M78" i="33"/>
  <c r="M108" i="33"/>
  <c r="M562" i="31"/>
  <c r="M136" i="33"/>
  <c r="M591" i="31"/>
  <c r="Q98" i="33"/>
  <c r="Q552" i="31"/>
  <c r="Q126" i="33"/>
  <c r="Q581" i="31"/>
  <c r="Q85" i="33"/>
  <c r="Q538" i="31"/>
  <c r="Q113" i="33"/>
  <c r="Q567" i="31"/>
  <c r="Q90" i="33"/>
  <c r="Q543" i="31"/>
  <c r="Q93" i="33"/>
  <c r="Q546" i="31"/>
  <c r="Q125" i="33"/>
  <c r="Q580" i="31"/>
  <c r="J672" i="31"/>
  <c r="J300" i="32" s="1"/>
  <c r="Q78" i="33"/>
  <c r="Q530" i="31"/>
  <c r="Q108" i="33"/>
  <c r="Q562" i="31"/>
  <c r="Q136" i="33"/>
  <c r="Q591" i="31"/>
  <c r="O108" i="33"/>
  <c r="O562" i="31"/>
  <c r="O136" i="33"/>
  <c r="O591" i="31"/>
  <c r="O93" i="33"/>
  <c r="O546" i="31"/>
  <c r="O125" i="33"/>
  <c r="O580" i="31"/>
  <c r="O73" i="33"/>
  <c r="O525" i="31"/>
  <c r="O99" i="33"/>
  <c r="O553" i="31"/>
  <c r="O127" i="33"/>
  <c r="O582" i="31"/>
  <c r="O528" i="31"/>
  <c r="O76" i="33"/>
  <c r="O104" i="33"/>
  <c r="O558" i="31"/>
  <c r="O132" i="33"/>
  <c r="O587" i="31"/>
  <c r="N121" i="33"/>
  <c r="N576" i="31"/>
  <c r="N78" i="33"/>
  <c r="N530" i="31"/>
  <c r="N108" i="33"/>
  <c r="N562" i="31"/>
  <c r="N136" i="33"/>
  <c r="N591" i="31"/>
  <c r="N84" i="33"/>
  <c r="N537" i="31"/>
  <c r="N110" i="33"/>
  <c r="N564" i="31"/>
  <c r="N71" i="33"/>
  <c r="N523" i="31"/>
  <c r="N79" i="33"/>
  <c r="N531" i="31"/>
  <c r="N109" i="33"/>
  <c r="N563" i="31"/>
  <c r="N137" i="33"/>
  <c r="N592" i="31"/>
  <c r="P125" i="33"/>
  <c r="P580" i="31"/>
  <c r="P528" i="31"/>
  <c r="P76" i="33"/>
  <c r="P104" i="33"/>
  <c r="P558" i="31"/>
  <c r="P132" i="33"/>
  <c r="P587" i="31"/>
  <c r="P86" i="33"/>
  <c r="P539" i="31"/>
  <c r="P114" i="33"/>
  <c r="P568" i="31"/>
  <c r="P73" i="33"/>
  <c r="P525" i="31"/>
  <c r="P529" i="31"/>
  <c r="P77" i="33"/>
  <c r="P105" i="33"/>
  <c r="P559" i="31"/>
  <c r="P135" i="33"/>
  <c r="P590" i="31"/>
  <c r="M543" i="31"/>
  <c r="M90" i="33"/>
  <c r="M120" i="33"/>
  <c r="M575" i="31"/>
  <c r="M529" i="31"/>
  <c r="M77" i="33"/>
  <c r="M105" i="33"/>
  <c r="M559" i="31"/>
  <c r="M135" i="33"/>
  <c r="M590" i="31"/>
  <c r="M71" i="33"/>
  <c r="M523" i="31"/>
  <c r="M103" i="33"/>
  <c r="M557" i="31"/>
  <c r="M131" i="33"/>
  <c r="M586" i="31"/>
  <c r="M86" i="33"/>
  <c r="M539" i="31"/>
  <c r="M114" i="33"/>
  <c r="M568" i="31"/>
  <c r="Q70" i="33"/>
  <c r="Q522" i="31"/>
  <c r="Q104" i="33"/>
  <c r="Q558" i="31"/>
  <c r="Q132" i="33"/>
  <c r="Q587" i="31"/>
  <c r="Q91" i="33"/>
  <c r="Q544" i="31"/>
  <c r="Q121" i="33"/>
  <c r="Q576" i="31"/>
  <c r="Q71" i="33"/>
  <c r="Q523" i="31"/>
  <c r="Q103" i="33"/>
  <c r="Q557" i="31"/>
  <c r="Q131" i="33"/>
  <c r="Q586" i="31"/>
  <c r="Q86" i="33"/>
  <c r="Q539" i="31"/>
  <c r="Q114" i="33"/>
  <c r="Q568" i="31"/>
  <c r="O530" i="31"/>
  <c r="O78" i="33"/>
  <c r="O114" i="33"/>
  <c r="O568" i="31"/>
  <c r="O71" i="33"/>
  <c r="O523" i="31"/>
  <c r="O103" i="33"/>
  <c r="O557" i="31"/>
  <c r="O131" i="33"/>
  <c r="O586" i="31"/>
  <c r="O529" i="31"/>
  <c r="O77" i="33"/>
  <c r="J701" i="31"/>
  <c r="J329" i="32" s="1"/>
  <c r="O105" i="33"/>
  <c r="O559" i="31"/>
  <c r="O135" i="33"/>
  <c r="O590" i="31"/>
  <c r="O84" i="33"/>
  <c r="O537" i="31"/>
  <c r="O110" i="33"/>
  <c r="O564" i="31"/>
  <c r="N544" i="31"/>
  <c r="N91" i="33"/>
  <c r="J352" i="32"/>
  <c r="N127" i="33"/>
  <c r="N582" i="31"/>
  <c r="N86" i="33"/>
  <c r="N539" i="31"/>
  <c r="N114" i="33"/>
  <c r="N568" i="31"/>
  <c r="N85" i="33"/>
  <c r="N538" i="31"/>
  <c r="N543" i="31"/>
  <c r="N90" i="33"/>
  <c r="N120" i="33"/>
  <c r="N575" i="31"/>
  <c r="N529" i="31"/>
  <c r="N77" i="33"/>
  <c r="N87" i="33"/>
  <c r="N540" i="31"/>
  <c r="N115" i="33"/>
  <c r="N569" i="31"/>
  <c r="P103" i="33"/>
  <c r="P557" i="31"/>
  <c r="P131" i="33"/>
  <c r="P586" i="31"/>
  <c r="P84" i="33"/>
  <c r="P537" i="31"/>
  <c r="P110" i="33"/>
  <c r="P564" i="31"/>
  <c r="P546" i="31"/>
  <c r="P93" i="33"/>
  <c r="P545" i="31"/>
  <c r="P92" i="33"/>
  <c r="P122" i="33"/>
  <c r="P577" i="31"/>
  <c r="P531" i="31"/>
  <c r="P79" i="33"/>
  <c r="P85" i="33"/>
  <c r="P538" i="31"/>
  <c r="P113" i="33"/>
  <c r="P567" i="31"/>
  <c r="M98" i="33"/>
  <c r="M552" i="31"/>
  <c r="M126" i="33"/>
  <c r="M581" i="31"/>
  <c r="M85" i="33"/>
  <c r="M538" i="31"/>
  <c r="M113" i="33"/>
  <c r="M567" i="31"/>
  <c r="M70" i="33"/>
  <c r="M522" i="31"/>
  <c r="M531" i="31"/>
  <c r="M79" i="33"/>
  <c r="M109" i="33"/>
  <c r="M563" i="31"/>
  <c r="M137" i="33"/>
  <c r="M592" i="31"/>
  <c r="M545" i="31"/>
  <c r="M92" i="33"/>
  <c r="M122" i="33"/>
  <c r="M577" i="31"/>
  <c r="J670" i="31"/>
  <c r="J298" i="32" s="1"/>
  <c r="Q76" i="33"/>
  <c r="Q528" i="31"/>
  <c r="Q110" i="33"/>
  <c r="Q564" i="31"/>
  <c r="Q73" i="33"/>
  <c r="Q525" i="31"/>
  <c r="Q99" i="33"/>
  <c r="Q553" i="31"/>
  <c r="Q127" i="33"/>
  <c r="Q582" i="31"/>
  <c r="J673" i="31"/>
  <c r="J301" i="32" s="1"/>
  <c r="Q79" i="33"/>
  <c r="Q531" i="31"/>
  <c r="Q109" i="33"/>
  <c r="Q563" i="31"/>
  <c r="Q137" i="33"/>
  <c r="Q592" i="31"/>
  <c r="Q92" i="33"/>
  <c r="Q545" i="31"/>
  <c r="Q122" i="33"/>
  <c r="Q577" i="31"/>
  <c r="O86" i="33"/>
  <c r="O539" i="31"/>
  <c r="O122" i="33"/>
  <c r="O577" i="31"/>
  <c r="O79" i="33"/>
  <c r="O531" i="31"/>
  <c r="O109" i="33"/>
  <c r="O563" i="31"/>
  <c r="O137" i="33"/>
  <c r="O592" i="31"/>
  <c r="O85" i="33"/>
  <c r="O538" i="31"/>
  <c r="O113" i="33"/>
  <c r="O567" i="31"/>
  <c r="O545" i="31"/>
  <c r="O92" i="33"/>
  <c r="O90" i="33"/>
  <c r="O543" i="31"/>
  <c r="O120" i="33"/>
  <c r="O575" i="31"/>
  <c r="N559" i="31"/>
  <c r="N105" i="33"/>
  <c r="N135" i="33"/>
  <c r="N590" i="31"/>
  <c r="N92" i="33"/>
  <c r="N545" i="31"/>
  <c r="J719" i="31"/>
  <c r="J347" i="32" s="1"/>
  <c r="N122" i="33"/>
  <c r="N577" i="31"/>
  <c r="N72" i="33"/>
  <c r="N524" i="31"/>
  <c r="N98" i="33"/>
  <c r="N552" i="31"/>
  <c r="N126" i="33"/>
  <c r="N581" i="31"/>
  <c r="N99" i="33"/>
  <c r="N553" i="31"/>
  <c r="N93" i="33"/>
  <c r="N546" i="31"/>
  <c r="N125" i="33"/>
  <c r="N580" i="31"/>
  <c r="P109" i="33"/>
  <c r="P563" i="31"/>
  <c r="P137" i="33"/>
  <c r="P592" i="31"/>
  <c r="P543" i="31"/>
  <c r="P90" i="33"/>
  <c r="P120" i="33"/>
  <c r="P575" i="31"/>
  <c r="P70" i="33"/>
  <c r="P522" i="31"/>
  <c r="P100" i="33"/>
  <c r="P554" i="31"/>
  <c r="P130" i="33"/>
  <c r="P585" i="31"/>
  <c r="P87" i="33"/>
  <c r="P540" i="31"/>
  <c r="P544" i="31"/>
  <c r="P91" i="33"/>
  <c r="P121" i="33"/>
  <c r="P576" i="31"/>
  <c r="L453" i="31"/>
  <c r="L445" i="31"/>
  <c r="L439" i="31"/>
  <c r="L430" i="31"/>
  <c r="L422" i="31"/>
  <c r="L416" i="31"/>
  <c r="L407" i="31"/>
  <c r="L401" i="31"/>
  <c r="L392" i="31"/>
  <c r="L386" i="31"/>
  <c r="L454" i="31"/>
  <c r="L448" i="31"/>
  <c r="L440" i="31"/>
  <c r="L431" i="31"/>
  <c r="L425" i="31"/>
  <c r="L417" i="31"/>
  <c r="L408" i="31"/>
  <c r="L402" i="31"/>
  <c r="L393" i="31"/>
  <c r="L403" i="31"/>
  <c r="L450" i="31"/>
  <c r="L444" i="31"/>
  <c r="L438" i="31"/>
  <c r="L427" i="31"/>
  <c r="L421" i="31"/>
  <c r="L415" i="31"/>
  <c r="L406" i="31"/>
  <c r="L400" i="31"/>
  <c r="L391" i="31"/>
  <c r="L387" i="31"/>
  <c r="L385" i="31"/>
  <c r="L455" i="31"/>
  <c r="L449" i="31"/>
  <c r="L443" i="31"/>
  <c r="L432" i="31"/>
  <c r="L426" i="31"/>
  <c r="L420" i="31"/>
  <c r="L409" i="31"/>
  <c r="L394" i="31"/>
  <c r="L388" i="31"/>
  <c r="S312" i="31"/>
  <c r="S316" i="31" s="1"/>
  <c r="S305" i="31"/>
  <c r="S313" i="31"/>
  <c r="L304" i="31"/>
  <c r="L467" i="31"/>
  <c r="P16" i="32"/>
  <c r="P20" i="32"/>
  <c r="P19" i="32"/>
  <c r="P15" i="32"/>
  <c r="O16" i="32"/>
  <c r="I17" i="45"/>
  <c r="N16" i="32"/>
  <c r="I17" i="44"/>
  <c r="O20" i="32"/>
  <c r="I21" i="45"/>
  <c r="O15" i="32"/>
  <c r="I16" i="45"/>
  <c r="O19" i="32"/>
  <c r="I20" i="45"/>
  <c r="M19" i="32"/>
  <c r="I20" i="43"/>
  <c r="P24" i="32"/>
  <c r="I28" i="46"/>
  <c r="M23" i="32"/>
  <c r="I24" i="43"/>
  <c r="M20" i="32"/>
  <c r="I21" i="43"/>
  <c r="Q24" i="32"/>
  <c r="I28" i="47"/>
  <c r="N15" i="32"/>
  <c r="I16" i="44"/>
  <c r="Q20" i="32"/>
  <c r="I21" i="47"/>
  <c r="Q15" i="32"/>
  <c r="I16" i="47"/>
  <c r="Q19" i="32"/>
  <c r="I20" i="47"/>
  <c r="N20" i="32"/>
  <c r="I21" i="44"/>
  <c r="N19" i="32"/>
  <c r="I20" i="44"/>
  <c r="Q16" i="32"/>
  <c r="I17" i="47"/>
  <c r="M15" i="32"/>
  <c r="I16" i="43"/>
  <c r="M16" i="32"/>
  <c r="I17" i="43"/>
  <c r="L303" i="31"/>
  <c r="L16" i="32"/>
  <c r="L20" i="32"/>
  <c r="L23" i="32"/>
  <c r="L15" i="32"/>
  <c r="L24" i="32"/>
  <c r="P304" i="31"/>
  <c r="P303" i="31"/>
  <c r="M304" i="31"/>
  <c r="M303" i="31"/>
  <c r="L19" i="32"/>
  <c r="N303" i="31"/>
  <c r="N304" i="31"/>
  <c r="Q304" i="31"/>
  <c r="Q303" i="31"/>
  <c r="O303" i="31"/>
  <c r="O304" i="31"/>
  <c r="J471" i="31" l="1"/>
  <c r="J607" i="31" s="1"/>
  <c r="J234" i="32" s="1"/>
  <c r="Q374" i="32" s="1"/>
  <c r="J304" i="31"/>
  <c r="L312" i="31"/>
  <c r="L316" i="31" s="1"/>
  <c r="J303" i="31"/>
  <c r="L115" i="33"/>
  <c r="L569" i="31"/>
  <c r="J569" i="31" s="1"/>
  <c r="J711" i="31" s="1"/>
  <c r="J339" i="32" s="1"/>
  <c r="L120" i="33"/>
  <c r="L575" i="31"/>
  <c r="J575" i="31" s="1"/>
  <c r="J717" i="31" s="1"/>
  <c r="J345" i="32" s="1"/>
  <c r="L108" i="33"/>
  <c r="L562" i="31"/>
  <c r="J562" i="31" s="1"/>
  <c r="J704" i="31" s="1"/>
  <c r="J332" i="32" s="1"/>
  <c r="L73" i="33"/>
  <c r="L525" i="31"/>
  <c r="J525" i="31" s="1"/>
  <c r="J667" i="31" s="1"/>
  <c r="J295" i="32" s="1"/>
  <c r="L109" i="33"/>
  <c r="L563" i="31"/>
  <c r="J563" i="31" s="1"/>
  <c r="J705" i="31" s="1"/>
  <c r="J333" i="32" s="1"/>
  <c r="L137" i="33"/>
  <c r="L592" i="31"/>
  <c r="J592" i="31" s="1"/>
  <c r="J734" i="31" s="1"/>
  <c r="J362" i="32" s="1"/>
  <c r="L84" i="33"/>
  <c r="L537" i="31"/>
  <c r="J537" i="31" s="1"/>
  <c r="J679" i="31" s="1"/>
  <c r="J307" i="32" s="1"/>
  <c r="L110" i="33"/>
  <c r="L564" i="31"/>
  <c r="J564" i="31" s="1"/>
  <c r="J706" i="31" s="1"/>
  <c r="J334" i="32" s="1"/>
  <c r="L87" i="33"/>
  <c r="L540" i="31"/>
  <c r="J540" i="31" s="1"/>
  <c r="J682" i="31" s="1"/>
  <c r="J310" i="32" s="1"/>
  <c r="L554" i="31"/>
  <c r="J554" i="31" s="1"/>
  <c r="L100" i="33"/>
  <c r="L130" i="33"/>
  <c r="L585" i="31"/>
  <c r="J585" i="31" s="1"/>
  <c r="J727" i="31" s="1"/>
  <c r="J355" i="32" s="1"/>
  <c r="L85" i="33"/>
  <c r="L538" i="31"/>
  <c r="J538" i="31" s="1"/>
  <c r="J680" i="31" s="1"/>
  <c r="J308" i="32" s="1"/>
  <c r="L113" i="33"/>
  <c r="L567" i="31"/>
  <c r="J567" i="31" s="1"/>
  <c r="J709" i="31" s="1"/>
  <c r="J337" i="32" s="1"/>
  <c r="L79" i="33"/>
  <c r="L531" i="31"/>
  <c r="J531" i="31" s="1"/>
  <c r="J686" i="31"/>
  <c r="J314" i="32" s="1"/>
  <c r="L91" i="33"/>
  <c r="L544" i="31"/>
  <c r="J544" i="31" s="1"/>
  <c r="J685" i="31"/>
  <c r="J313" i="32" s="1"/>
  <c r="L90" i="33"/>
  <c r="L543" i="31"/>
  <c r="L121" i="33"/>
  <c r="L576" i="31"/>
  <c r="J576" i="31" s="1"/>
  <c r="J718" i="31" s="1"/>
  <c r="J346" i="32" s="1"/>
  <c r="L93" i="33"/>
  <c r="J688" i="31"/>
  <c r="J316" i="32" s="1"/>
  <c r="L546" i="31"/>
  <c r="J546" i="31" s="1"/>
  <c r="L125" i="33"/>
  <c r="L580" i="31"/>
  <c r="J580" i="31" s="1"/>
  <c r="J722" i="31" s="1"/>
  <c r="J350" i="32" s="1"/>
  <c r="L72" i="33"/>
  <c r="L524" i="31"/>
  <c r="J524" i="31" s="1"/>
  <c r="J666" i="31" s="1"/>
  <c r="J294" i="32" s="1"/>
  <c r="L98" i="33"/>
  <c r="L552" i="31"/>
  <c r="J552" i="31" s="1"/>
  <c r="J694" i="31" s="1"/>
  <c r="J322" i="32" s="1"/>
  <c r="L126" i="33"/>
  <c r="L581" i="31"/>
  <c r="J581" i="31" s="1"/>
  <c r="J723" i="31" s="1"/>
  <c r="J351" i="32" s="1"/>
  <c r="L86" i="33"/>
  <c r="L539" i="31"/>
  <c r="J539" i="31" s="1"/>
  <c r="J681" i="31" s="1"/>
  <c r="J309" i="32" s="1"/>
  <c r="L114" i="33"/>
  <c r="L568" i="31"/>
  <c r="J568" i="31" s="1"/>
  <c r="J710" i="31" s="1"/>
  <c r="J338" i="32" s="1"/>
  <c r="L71" i="33"/>
  <c r="L523" i="31"/>
  <c r="J523" i="31" s="1"/>
  <c r="J665" i="31" s="1"/>
  <c r="J293" i="32" s="1"/>
  <c r="L99" i="33"/>
  <c r="L553" i="31"/>
  <c r="J553" i="31" s="1"/>
  <c r="J695" i="31" s="1"/>
  <c r="J323" i="32" s="1"/>
  <c r="L582" i="31"/>
  <c r="J582" i="31" s="1"/>
  <c r="L127" i="33"/>
  <c r="L70" i="33"/>
  <c r="L522" i="31"/>
  <c r="J522" i="31" s="1"/>
  <c r="J664" i="31" s="1"/>
  <c r="J292" i="32" s="1"/>
  <c r="L530" i="31"/>
  <c r="J530" i="31" s="1"/>
  <c r="L78" i="33"/>
  <c r="L136" i="33"/>
  <c r="L591" i="31"/>
  <c r="J591" i="31" s="1"/>
  <c r="J733" i="31" s="1"/>
  <c r="J361" i="32" s="1"/>
  <c r="L103" i="33"/>
  <c r="L557" i="31"/>
  <c r="J557" i="31" s="1"/>
  <c r="J699" i="31" s="1"/>
  <c r="J327" i="32" s="1"/>
  <c r="L131" i="33"/>
  <c r="L586" i="31"/>
  <c r="J586" i="31" s="1"/>
  <c r="J728" i="31" s="1"/>
  <c r="J356" i="32" s="1"/>
  <c r="L528" i="31"/>
  <c r="J528" i="31" s="1"/>
  <c r="L76" i="33"/>
  <c r="L104" i="33"/>
  <c r="L558" i="31"/>
  <c r="J558" i="31" s="1"/>
  <c r="J700" i="31" s="1"/>
  <c r="J328" i="32" s="1"/>
  <c r="L132" i="33"/>
  <c r="L587" i="31"/>
  <c r="J587" i="31" s="1"/>
  <c r="J729" i="31" s="1"/>
  <c r="J357" i="32" s="1"/>
  <c r="J687" i="31"/>
  <c r="J315" i="32" s="1"/>
  <c r="L92" i="33"/>
  <c r="L545" i="31"/>
  <c r="L122" i="33"/>
  <c r="L577" i="31"/>
  <c r="J577" i="31" s="1"/>
  <c r="L77" i="33"/>
  <c r="L529" i="31"/>
  <c r="J529" i="31" s="1"/>
  <c r="L105" i="33"/>
  <c r="L559" i="31"/>
  <c r="J559" i="31" s="1"/>
  <c r="L135" i="33"/>
  <c r="L590" i="31"/>
  <c r="J590" i="31" s="1"/>
  <c r="J732" i="31" s="1"/>
  <c r="J360" i="32" s="1"/>
  <c r="S317" i="31"/>
  <c r="S322" i="31" s="1"/>
  <c r="S321" i="31"/>
  <c r="S338" i="31" s="1"/>
  <c r="L145" i="33"/>
  <c r="J145" i="33" s="1"/>
  <c r="J467" i="31"/>
  <c r="J603" i="31" s="1"/>
  <c r="J16" i="32"/>
  <c r="L313" i="31"/>
  <c r="L305" i="31"/>
  <c r="J24" i="32"/>
  <c r="J20" i="32"/>
  <c r="J23" i="32"/>
  <c r="M305" i="31"/>
  <c r="M312" i="31"/>
  <c r="M316" i="31" s="1"/>
  <c r="M313" i="31"/>
  <c r="N305" i="31"/>
  <c r="O305" i="31"/>
  <c r="O313" i="31"/>
  <c r="O312" i="31"/>
  <c r="O316" i="31" s="1"/>
  <c r="J19" i="32"/>
  <c r="N313" i="31"/>
  <c r="N312" i="31"/>
  <c r="N316" i="31" s="1"/>
  <c r="P312" i="31"/>
  <c r="P316" i="31" s="1"/>
  <c r="P313" i="31"/>
  <c r="J15" i="32"/>
  <c r="Q305" i="31"/>
  <c r="Q313" i="31"/>
  <c r="Q312" i="31"/>
  <c r="Q316" i="31" s="1"/>
  <c r="P305" i="31"/>
  <c r="S193" i="50"/>
  <c r="Q193" i="50"/>
  <c r="P193" i="50"/>
  <c r="O193" i="50"/>
  <c r="N193" i="50"/>
  <c r="M193" i="50"/>
  <c r="L193" i="50"/>
  <c r="S191" i="50"/>
  <c r="Q191" i="50"/>
  <c r="P191" i="50"/>
  <c r="O191" i="50"/>
  <c r="N191" i="50"/>
  <c r="M191" i="50"/>
  <c r="L191" i="50"/>
  <c r="S190" i="50"/>
  <c r="Q190" i="50"/>
  <c r="P190" i="50"/>
  <c r="O190" i="50"/>
  <c r="N190" i="50"/>
  <c r="M190" i="50"/>
  <c r="L190" i="50"/>
  <c r="S185" i="50"/>
  <c r="Q185" i="50"/>
  <c r="P185" i="50"/>
  <c r="O185" i="50"/>
  <c r="N185" i="50"/>
  <c r="M185" i="50"/>
  <c r="L185" i="50"/>
  <c r="S184" i="50"/>
  <c r="Q184" i="50"/>
  <c r="P184" i="50"/>
  <c r="O184" i="50"/>
  <c r="N184" i="50"/>
  <c r="M184" i="50"/>
  <c r="L184" i="50"/>
  <c r="S183" i="50"/>
  <c r="Q183" i="50"/>
  <c r="P183" i="50"/>
  <c r="O183" i="50"/>
  <c r="N183" i="50"/>
  <c r="M183" i="50"/>
  <c r="L183" i="50"/>
  <c r="J183" i="50" s="1"/>
  <c r="S182" i="50"/>
  <c r="Q182" i="50"/>
  <c r="P182" i="50"/>
  <c r="O182" i="50"/>
  <c r="N182" i="50"/>
  <c r="M182" i="50"/>
  <c r="L182" i="50"/>
  <c r="S181" i="50"/>
  <c r="Q181" i="50"/>
  <c r="P181" i="50"/>
  <c r="O181" i="50"/>
  <c r="N181" i="50"/>
  <c r="M181" i="50"/>
  <c r="L181" i="50"/>
  <c r="S178" i="50"/>
  <c r="Q178" i="50"/>
  <c r="P178" i="50"/>
  <c r="O178" i="50"/>
  <c r="N178" i="50"/>
  <c r="M178" i="50"/>
  <c r="L178" i="50"/>
  <c r="S177" i="50"/>
  <c r="Q177" i="50"/>
  <c r="P177" i="50"/>
  <c r="O177" i="50"/>
  <c r="N177" i="50"/>
  <c r="M177" i="50"/>
  <c r="L177" i="50"/>
  <c r="J177" i="50" s="1"/>
  <c r="S176" i="50"/>
  <c r="Q176" i="50"/>
  <c r="P176" i="50"/>
  <c r="O176" i="50"/>
  <c r="N176" i="50"/>
  <c r="M176" i="50"/>
  <c r="L176" i="50"/>
  <c r="S175" i="50"/>
  <c r="Q175" i="50"/>
  <c r="P175" i="50"/>
  <c r="O175" i="50"/>
  <c r="N175" i="50"/>
  <c r="M175" i="50"/>
  <c r="L175" i="50"/>
  <c r="S174" i="50"/>
  <c r="Q174" i="50"/>
  <c r="P174" i="50"/>
  <c r="O174" i="50"/>
  <c r="N174" i="50"/>
  <c r="M174" i="50"/>
  <c r="L174" i="50"/>
  <c r="S173" i="50"/>
  <c r="Q173" i="50"/>
  <c r="P173" i="50"/>
  <c r="O173" i="50"/>
  <c r="N173" i="50"/>
  <c r="M173" i="50"/>
  <c r="L173" i="50"/>
  <c r="J173" i="50" s="1"/>
  <c r="S165" i="50"/>
  <c r="Q165" i="50"/>
  <c r="P165" i="50"/>
  <c r="O165" i="50"/>
  <c r="N165" i="50"/>
  <c r="M165" i="50"/>
  <c r="L165" i="50"/>
  <c r="S163" i="50"/>
  <c r="Q163" i="50"/>
  <c r="P163" i="50"/>
  <c r="O163" i="50"/>
  <c r="N163" i="50"/>
  <c r="M163" i="50"/>
  <c r="L163" i="50"/>
  <c r="S162" i="50"/>
  <c r="Q162" i="50"/>
  <c r="P162" i="50"/>
  <c r="O162" i="50"/>
  <c r="N162" i="50"/>
  <c r="M162" i="50"/>
  <c r="J162" i="50" s="1"/>
  <c r="L162" i="50"/>
  <c r="S157" i="50"/>
  <c r="Q157" i="50"/>
  <c r="P157" i="50"/>
  <c r="O157" i="50"/>
  <c r="N157" i="50"/>
  <c r="M157" i="50"/>
  <c r="L157" i="50"/>
  <c r="S156" i="50"/>
  <c r="Q156" i="50"/>
  <c r="P156" i="50"/>
  <c r="O156" i="50"/>
  <c r="N156" i="50"/>
  <c r="M156" i="50"/>
  <c r="L156" i="50"/>
  <c r="S155" i="50"/>
  <c r="Q155" i="50"/>
  <c r="P155" i="50"/>
  <c r="O155" i="50"/>
  <c r="N155" i="50"/>
  <c r="M155" i="50"/>
  <c r="L155" i="50"/>
  <c r="S154" i="50"/>
  <c r="Q154" i="50"/>
  <c r="P154" i="50"/>
  <c r="O154" i="50"/>
  <c r="N154" i="50"/>
  <c r="M154" i="50"/>
  <c r="L154" i="50"/>
  <c r="S153" i="50"/>
  <c r="Q153" i="50"/>
  <c r="P153" i="50"/>
  <c r="O153" i="50"/>
  <c r="N153" i="50"/>
  <c r="M153" i="50"/>
  <c r="L153" i="50"/>
  <c r="J153" i="50" s="1"/>
  <c r="S150" i="50"/>
  <c r="Q150" i="50"/>
  <c r="P150" i="50"/>
  <c r="O150" i="50"/>
  <c r="N150" i="50"/>
  <c r="M150" i="50"/>
  <c r="L150" i="50"/>
  <c r="S149" i="50"/>
  <c r="Q149" i="50"/>
  <c r="P149" i="50"/>
  <c r="O149" i="50"/>
  <c r="N149" i="50"/>
  <c r="M149" i="50"/>
  <c r="L149" i="50"/>
  <c r="S148" i="50"/>
  <c r="Q148" i="50"/>
  <c r="P148" i="50"/>
  <c r="O148" i="50"/>
  <c r="N148" i="50"/>
  <c r="M148" i="50"/>
  <c r="L148" i="50"/>
  <c r="S147" i="50"/>
  <c r="Q147" i="50"/>
  <c r="P147" i="50"/>
  <c r="O147" i="50"/>
  <c r="N147" i="50"/>
  <c r="M147" i="50"/>
  <c r="L147" i="50"/>
  <c r="J147" i="50" s="1"/>
  <c r="S146" i="50"/>
  <c r="Q146" i="50"/>
  <c r="P146" i="50"/>
  <c r="O146" i="50"/>
  <c r="N146" i="50"/>
  <c r="M146" i="50"/>
  <c r="L146" i="50"/>
  <c r="S145" i="50"/>
  <c r="Q145" i="50"/>
  <c r="P145" i="50"/>
  <c r="O145" i="50"/>
  <c r="N145" i="50"/>
  <c r="M145" i="50"/>
  <c r="L145" i="50"/>
  <c r="S137" i="50"/>
  <c r="Q137" i="50"/>
  <c r="P137" i="50"/>
  <c r="O137" i="50"/>
  <c r="N137" i="50"/>
  <c r="M137" i="50"/>
  <c r="L137" i="50"/>
  <c r="S135" i="50"/>
  <c r="Q135" i="50"/>
  <c r="P135" i="50"/>
  <c r="O135" i="50"/>
  <c r="N135" i="50"/>
  <c r="M135" i="50"/>
  <c r="L135" i="50"/>
  <c r="S134" i="50"/>
  <c r="Q134" i="50"/>
  <c r="P134" i="50"/>
  <c r="O134" i="50"/>
  <c r="N134" i="50"/>
  <c r="M134" i="50"/>
  <c r="L134" i="50"/>
  <c r="S129" i="50"/>
  <c r="Q129" i="50"/>
  <c r="P129" i="50"/>
  <c r="O129" i="50"/>
  <c r="N129" i="50"/>
  <c r="M129" i="50"/>
  <c r="L129" i="50"/>
  <c r="S128" i="50"/>
  <c r="Q128" i="50"/>
  <c r="P128" i="50"/>
  <c r="O128" i="50"/>
  <c r="N128" i="50"/>
  <c r="M128" i="50"/>
  <c r="L128" i="50"/>
  <c r="S127" i="50"/>
  <c r="Q127" i="50"/>
  <c r="P127" i="50"/>
  <c r="O127" i="50"/>
  <c r="N127" i="50"/>
  <c r="M127" i="50"/>
  <c r="L127" i="50"/>
  <c r="S126" i="50"/>
  <c r="Q126" i="50"/>
  <c r="P126" i="50"/>
  <c r="O126" i="50"/>
  <c r="N126" i="50"/>
  <c r="M126" i="50"/>
  <c r="L126" i="50"/>
  <c r="S125" i="50"/>
  <c r="Q125" i="50"/>
  <c r="P125" i="50"/>
  <c r="O125" i="50"/>
  <c r="N125" i="50"/>
  <c r="M125" i="50"/>
  <c r="L125" i="50"/>
  <c r="S122" i="50"/>
  <c r="Q122" i="50"/>
  <c r="P122" i="50"/>
  <c r="O122" i="50"/>
  <c r="N122" i="50"/>
  <c r="M122" i="50"/>
  <c r="L122" i="50"/>
  <c r="S121" i="50"/>
  <c r="Q121" i="50"/>
  <c r="P121" i="50"/>
  <c r="O121" i="50"/>
  <c r="N121" i="50"/>
  <c r="M121" i="50"/>
  <c r="L121" i="50"/>
  <c r="S120" i="50"/>
  <c r="Q120" i="50"/>
  <c r="P120" i="50"/>
  <c r="O120" i="50"/>
  <c r="N120" i="50"/>
  <c r="M120" i="50"/>
  <c r="L120" i="50"/>
  <c r="S119" i="50"/>
  <c r="Q119" i="50"/>
  <c r="P119" i="50"/>
  <c r="O119" i="50"/>
  <c r="N119" i="50"/>
  <c r="M119" i="50"/>
  <c r="L119" i="50"/>
  <c r="S118" i="50"/>
  <c r="Q118" i="50"/>
  <c r="P118" i="50"/>
  <c r="O118" i="50"/>
  <c r="N118" i="50"/>
  <c r="M118" i="50"/>
  <c r="L118" i="50"/>
  <c r="S117" i="50"/>
  <c r="Q117" i="50"/>
  <c r="P117" i="50"/>
  <c r="O117" i="50"/>
  <c r="N117" i="50"/>
  <c r="M117" i="50"/>
  <c r="L117" i="50"/>
  <c r="S109" i="50"/>
  <c r="Q109" i="50"/>
  <c r="P109" i="50"/>
  <c r="O109" i="50"/>
  <c r="N109" i="50"/>
  <c r="M109" i="50"/>
  <c r="L109" i="50"/>
  <c r="S107" i="50"/>
  <c r="Q107" i="50"/>
  <c r="P107" i="50"/>
  <c r="O107" i="50"/>
  <c r="N107" i="50"/>
  <c r="M107" i="50"/>
  <c r="L107" i="50"/>
  <c r="S106" i="50"/>
  <c r="Q106" i="50"/>
  <c r="P106" i="50"/>
  <c r="O106" i="50"/>
  <c r="N106" i="50"/>
  <c r="M106" i="50"/>
  <c r="L106" i="50"/>
  <c r="S101" i="50"/>
  <c r="Q101" i="50"/>
  <c r="P101" i="50"/>
  <c r="O101" i="50"/>
  <c r="N101" i="50"/>
  <c r="M101" i="50"/>
  <c r="L101" i="50"/>
  <c r="S100" i="50"/>
  <c r="Q100" i="50"/>
  <c r="P100" i="50"/>
  <c r="O100" i="50"/>
  <c r="N100" i="50"/>
  <c r="M100" i="50"/>
  <c r="L100" i="50"/>
  <c r="S99" i="50"/>
  <c r="Q99" i="50"/>
  <c r="P99" i="50"/>
  <c r="O99" i="50"/>
  <c r="N99" i="50"/>
  <c r="M99" i="50"/>
  <c r="L99" i="50"/>
  <c r="S98" i="50"/>
  <c r="Q98" i="50"/>
  <c r="P98" i="50"/>
  <c r="O98" i="50"/>
  <c r="N98" i="50"/>
  <c r="M98" i="50"/>
  <c r="L98" i="50"/>
  <c r="S97" i="50"/>
  <c r="Q97" i="50"/>
  <c r="P97" i="50"/>
  <c r="O97" i="50"/>
  <c r="N97" i="50"/>
  <c r="M97" i="50"/>
  <c r="L97" i="50"/>
  <c r="S94" i="50"/>
  <c r="Q94" i="50"/>
  <c r="P94" i="50"/>
  <c r="O94" i="50"/>
  <c r="N94" i="50"/>
  <c r="M94" i="50"/>
  <c r="L94" i="50"/>
  <c r="S93" i="50"/>
  <c r="Q93" i="50"/>
  <c r="P93" i="50"/>
  <c r="O93" i="50"/>
  <c r="N93" i="50"/>
  <c r="M93" i="50"/>
  <c r="L93" i="50"/>
  <c r="S92" i="50"/>
  <c r="Q92" i="50"/>
  <c r="P92" i="50"/>
  <c r="O92" i="50"/>
  <c r="N92" i="50"/>
  <c r="M92" i="50"/>
  <c r="L92" i="50"/>
  <c r="S91" i="50"/>
  <c r="Q91" i="50"/>
  <c r="P91" i="50"/>
  <c r="O91" i="50"/>
  <c r="N91" i="50"/>
  <c r="M91" i="50"/>
  <c r="L91" i="50"/>
  <c r="S90" i="50"/>
  <c r="Q90" i="50"/>
  <c r="P90" i="50"/>
  <c r="O90" i="50"/>
  <c r="N90" i="50"/>
  <c r="M90" i="50"/>
  <c r="L90" i="50"/>
  <c r="S89" i="50"/>
  <c r="Q89" i="50"/>
  <c r="P89" i="50"/>
  <c r="O89" i="50"/>
  <c r="N89" i="50"/>
  <c r="M89" i="50"/>
  <c r="L89" i="50"/>
  <c r="H376" i="53" l="1"/>
  <c r="N230" i="50"/>
  <c r="S230" i="50"/>
  <c r="J148" i="50"/>
  <c r="J184" i="50"/>
  <c r="N242" i="50"/>
  <c r="S242" i="50"/>
  <c r="L374" i="32"/>
  <c r="J191" i="50"/>
  <c r="L236" i="50"/>
  <c r="P236" i="50"/>
  <c r="J174" i="50"/>
  <c r="J178" i="50"/>
  <c r="J193" i="50"/>
  <c r="J176" i="50"/>
  <c r="J182" i="50"/>
  <c r="J190" i="50"/>
  <c r="J175" i="50"/>
  <c r="J181" i="50"/>
  <c r="J185" i="50"/>
  <c r="M242" i="50"/>
  <c r="Q242" i="50"/>
  <c r="J165" i="50"/>
  <c r="J163" i="50"/>
  <c r="J157" i="50"/>
  <c r="J156" i="50"/>
  <c r="J154" i="50"/>
  <c r="J155" i="50"/>
  <c r="J146" i="50"/>
  <c r="J150" i="50"/>
  <c r="J145" i="50"/>
  <c r="J149" i="50"/>
  <c r="L321" i="31"/>
  <c r="L338" i="31" s="1"/>
  <c r="L25" i="33" s="1"/>
  <c r="J305" i="31"/>
  <c r="J316" i="31"/>
  <c r="N224" i="50"/>
  <c r="O224" i="50"/>
  <c r="M230" i="50"/>
  <c r="Q230" i="50"/>
  <c r="M224" i="50"/>
  <c r="Q224" i="50"/>
  <c r="O230" i="50"/>
  <c r="M236" i="50"/>
  <c r="Q236" i="50"/>
  <c r="L240" i="50"/>
  <c r="S224" i="50"/>
  <c r="L230" i="50"/>
  <c r="P230" i="50"/>
  <c r="O236" i="50"/>
  <c r="L224" i="50"/>
  <c r="P224" i="50"/>
  <c r="O242" i="50"/>
  <c r="N236" i="50"/>
  <c r="S236" i="50"/>
  <c r="L242" i="50"/>
  <c r="P242" i="50"/>
  <c r="N406" i="32"/>
  <c r="L406" i="32"/>
  <c r="O406" i="32"/>
  <c r="P406" i="32"/>
  <c r="M406" i="32"/>
  <c r="Q406" i="32"/>
  <c r="N409" i="32"/>
  <c r="L409" i="32"/>
  <c r="O409" i="32"/>
  <c r="P409" i="32"/>
  <c r="M409" i="32"/>
  <c r="Q409" i="32"/>
  <c r="M223" i="50"/>
  <c r="Q223" i="50"/>
  <c r="S223" i="50"/>
  <c r="N223" i="50"/>
  <c r="L223" i="50"/>
  <c r="P223" i="50"/>
  <c r="J220" i="33"/>
  <c r="J545" i="31"/>
  <c r="O394" i="32"/>
  <c r="M394" i="32"/>
  <c r="N394" i="32"/>
  <c r="Q394" i="32"/>
  <c r="P394" i="32"/>
  <c r="L394" i="32"/>
  <c r="J218" i="33"/>
  <c r="J543" i="31"/>
  <c r="N397" i="32"/>
  <c r="P397" i="32"/>
  <c r="M397" i="32"/>
  <c r="Q397" i="32"/>
  <c r="O397" i="32"/>
  <c r="L397" i="32"/>
  <c r="S354" i="31"/>
  <c r="S41" i="33" s="1"/>
  <c r="S367" i="31"/>
  <c r="S53" i="33" s="1"/>
  <c r="S373" i="31"/>
  <c r="S59" i="33" s="1"/>
  <c r="S377" i="31"/>
  <c r="S63" i="33" s="1"/>
  <c r="S349" i="31"/>
  <c r="S486" i="31" s="1"/>
  <c r="S164" i="33" s="1"/>
  <c r="S355" i="31"/>
  <c r="S492" i="31" s="1"/>
  <c r="S170" i="33" s="1"/>
  <c r="S348" i="31"/>
  <c r="S35" i="33" s="1"/>
  <c r="S372" i="31"/>
  <c r="S58" i="33" s="1"/>
  <c r="S369" i="31"/>
  <c r="S506" i="31" s="1"/>
  <c r="S183" i="33" s="1"/>
  <c r="S347" i="31"/>
  <c r="S34" i="33" s="1"/>
  <c r="S353" i="31"/>
  <c r="S40" i="33" s="1"/>
  <c r="S374" i="31"/>
  <c r="S60" i="33" s="1"/>
  <c r="S350" i="31"/>
  <c r="S487" i="31" s="1"/>
  <c r="S165" i="33" s="1"/>
  <c r="S368" i="31"/>
  <c r="S54" i="33" s="1"/>
  <c r="S379" i="31"/>
  <c r="S516" i="31" s="1"/>
  <c r="S193" i="33" s="1"/>
  <c r="S378" i="31"/>
  <c r="S64" i="33" s="1"/>
  <c r="S363" i="31"/>
  <c r="S49" i="33" s="1"/>
  <c r="S362" i="31"/>
  <c r="S48" i="33" s="1"/>
  <c r="S364" i="31"/>
  <c r="S501" i="31" s="1"/>
  <c r="S178" i="33" s="1"/>
  <c r="S356" i="31"/>
  <c r="S43" i="33" s="1"/>
  <c r="N317" i="31"/>
  <c r="N322" i="31" s="1"/>
  <c r="M317" i="31"/>
  <c r="M322" i="31" s="1"/>
  <c r="O317" i="31"/>
  <c r="O322" i="31" s="1"/>
  <c r="L317" i="31"/>
  <c r="P317" i="31"/>
  <c r="P322" i="31" s="1"/>
  <c r="Q317" i="31"/>
  <c r="Q322" i="31" s="1"/>
  <c r="S339" i="31"/>
  <c r="S476" i="31" s="1"/>
  <c r="S154" i="33" s="1"/>
  <c r="S331" i="31"/>
  <c r="S18" i="33" s="1"/>
  <c r="S335" i="31"/>
  <c r="S472" i="31" s="1"/>
  <c r="S150" i="33" s="1"/>
  <c r="S504" i="31"/>
  <c r="S181" i="33" s="1"/>
  <c r="S475" i="31"/>
  <c r="S153" i="33" s="1"/>
  <c r="S25" i="33"/>
  <c r="P374" i="32"/>
  <c r="M374" i="32"/>
  <c r="O374" i="32"/>
  <c r="N374" i="32"/>
  <c r="J230" i="32"/>
  <c r="H372" i="53"/>
  <c r="O223" i="50"/>
  <c r="N222" i="50"/>
  <c r="L222" i="50"/>
  <c r="P222" i="50"/>
  <c r="J212" i="50"/>
  <c r="H103" i="53" s="1"/>
  <c r="J217" i="50"/>
  <c r="H107" i="53" s="1"/>
  <c r="M222" i="50"/>
  <c r="S222" i="50"/>
  <c r="O222" i="50"/>
  <c r="N321" i="31"/>
  <c r="N338" i="31" s="1"/>
  <c r="M321" i="31"/>
  <c r="M339" i="31" s="1"/>
  <c r="P321" i="31"/>
  <c r="Q321" i="31"/>
  <c r="O321" i="31"/>
  <c r="M228" i="50"/>
  <c r="Q222" i="50"/>
  <c r="Q228" i="50"/>
  <c r="O229" i="50"/>
  <c r="J126" i="50"/>
  <c r="P229" i="50"/>
  <c r="J134" i="50"/>
  <c r="N234" i="50"/>
  <c r="S234" i="50"/>
  <c r="O234" i="50"/>
  <c r="L235" i="50"/>
  <c r="P235" i="50"/>
  <c r="N241" i="50"/>
  <c r="S241" i="50"/>
  <c r="O241" i="50"/>
  <c r="M235" i="50"/>
  <c r="Q235" i="50"/>
  <c r="P240" i="50"/>
  <c r="S240" i="50"/>
  <c r="N228" i="50"/>
  <c r="S228" i="50"/>
  <c r="M240" i="50"/>
  <c r="Q240" i="50"/>
  <c r="O228" i="50"/>
  <c r="M229" i="50"/>
  <c r="Q229" i="50"/>
  <c r="L234" i="50"/>
  <c r="P234" i="50"/>
  <c r="N235" i="50"/>
  <c r="S235" i="50"/>
  <c r="N240" i="50"/>
  <c r="L241" i="50"/>
  <c r="P241" i="50"/>
  <c r="L228" i="50"/>
  <c r="P228" i="50"/>
  <c r="N229" i="50"/>
  <c r="S229" i="50"/>
  <c r="M234" i="50"/>
  <c r="Q234" i="50"/>
  <c r="O235" i="50"/>
  <c r="O240" i="50"/>
  <c r="M241" i="50"/>
  <c r="Q241" i="50"/>
  <c r="L229" i="50"/>
  <c r="J129" i="50"/>
  <c r="J128" i="50"/>
  <c r="J117" i="50"/>
  <c r="J120" i="50"/>
  <c r="J122" i="50"/>
  <c r="J125" i="50"/>
  <c r="J135" i="50"/>
  <c r="J121" i="50"/>
  <c r="J137" i="50"/>
  <c r="J118" i="50"/>
  <c r="J119" i="50"/>
  <c r="J127" i="50"/>
  <c r="J98" i="50"/>
  <c r="J106" i="50"/>
  <c r="J89" i="50"/>
  <c r="J93" i="50"/>
  <c r="J94" i="50"/>
  <c r="J97" i="50"/>
  <c r="J107" i="50"/>
  <c r="J109" i="50"/>
  <c r="J90" i="50"/>
  <c r="J91" i="50"/>
  <c r="J92" i="50"/>
  <c r="J99" i="50"/>
  <c r="J100" i="50"/>
  <c r="J101" i="50"/>
  <c r="L335" i="31" l="1"/>
  <c r="L247" i="50"/>
  <c r="P249" i="50"/>
  <c r="S248" i="50"/>
  <c r="P253" i="50" s="1"/>
  <c r="P30" i="32" s="1"/>
  <c r="S247" i="50"/>
  <c r="L331" i="31"/>
  <c r="L18" i="33" s="1"/>
  <c r="L249" i="50"/>
  <c r="Q249" i="50"/>
  <c r="Q254" i="50" s="1"/>
  <c r="Q31" i="32" s="1"/>
  <c r="S249" i="50"/>
  <c r="L248" i="50"/>
  <c r="N248" i="50"/>
  <c r="N253" i="50" s="1"/>
  <c r="N30" i="32" s="1"/>
  <c r="L475" i="31"/>
  <c r="L153" i="33" s="1"/>
  <c r="L339" i="31"/>
  <c r="L26" i="33" s="1"/>
  <c r="O249" i="50"/>
  <c r="M249" i="50"/>
  <c r="M254" i="50" s="1"/>
  <c r="M31" i="32" s="1"/>
  <c r="N249" i="50"/>
  <c r="N254" i="50" s="1"/>
  <c r="N31" i="32" s="1"/>
  <c r="Q248" i="50"/>
  <c r="Q253" i="50" s="1"/>
  <c r="Q30" i="32" s="1"/>
  <c r="P248" i="50"/>
  <c r="M248" i="50"/>
  <c r="M247" i="50"/>
  <c r="M252" i="50" s="1"/>
  <c r="M29" i="32" s="1"/>
  <c r="O247" i="50"/>
  <c r="O252" i="50" s="1"/>
  <c r="O29" i="32" s="1"/>
  <c r="N247" i="50"/>
  <c r="O248" i="50"/>
  <c r="P247" i="50"/>
  <c r="Q247" i="50"/>
  <c r="Q252" i="50" s="1"/>
  <c r="Q29" i="32" s="1"/>
  <c r="L322" i="31"/>
  <c r="L373" i="31" s="1"/>
  <c r="L59" i="33" s="1"/>
  <c r="J317" i="31"/>
  <c r="J409" i="32"/>
  <c r="J406" i="32"/>
  <c r="S42" i="33"/>
  <c r="S509" i="31"/>
  <c r="S186" i="33" s="1"/>
  <c r="S515" i="31"/>
  <c r="S192" i="33" s="1"/>
  <c r="S511" i="31"/>
  <c r="S188" i="33" s="1"/>
  <c r="S484" i="31"/>
  <c r="S162" i="33" s="1"/>
  <c r="S499" i="31"/>
  <c r="S176" i="33" s="1"/>
  <c r="S36" i="33"/>
  <c r="J223" i="50"/>
  <c r="H112" i="53" s="1"/>
  <c r="S500" i="31"/>
  <c r="S177" i="33" s="1"/>
  <c r="S37" i="33"/>
  <c r="S491" i="31"/>
  <c r="S169" i="33" s="1"/>
  <c r="S55" i="33"/>
  <c r="S22" i="33"/>
  <c r="S514" i="31"/>
  <c r="S191" i="33" s="1"/>
  <c r="Q349" i="31"/>
  <c r="Q486" i="31" s="1"/>
  <c r="Q164" i="33" s="1"/>
  <c r="Q367" i="31"/>
  <c r="Q53" i="33" s="1"/>
  <c r="Q354" i="31"/>
  <c r="Q491" i="31" s="1"/>
  <c r="Q169" i="33" s="1"/>
  <c r="Q377" i="31"/>
  <c r="Q514" i="31" s="1"/>
  <c r="Q191" i="33" s="1"/>
  <c r="Q362" i="31"/>
  <c r="Q499" i="31" s="1"/>
  <c r="Q176" i="33" s="1"/>
  <c r="Q350" i="31"/>
  <c r="Q487" i="31" s="1"/>
  <c r="Q165" i="33" s="1"/>
  <c r="Q363" i="31"/>
  <c r="Q500" i="31" s="1"/>
  <c r="Q177" i="33" s="1"/>
  <c r="Q364" i="31"/>
  <c r="Q501" i="31" s="1"/>
  <c r="Q178" i="33" s="1"/>
  <c r="Q372" i="31"/>
  <c r="Q509" i="31" s="1"/>
  <c r="Q186" i="33" s="1"/>
  <c r="Q373" i="31"/>
  <c r="Q510" i="31" s="1"/>
  <c r="Q187" i="33" s="1"/>
  <c r="Q353" i="31"/>
  <c r="Q40" i="33" s="1"/>
  <c r="Q378" i="31"/>
  <c r="Q64" i="33" s="1"/>
  <c r="Q374" i="31"/>
  <c r="Q511" i="31" s="1"/>
  <c r="Q188" i="33" s="1"/>
  <c r="Q368" i="31"/>
  <c r="Q54" i="33" s="1"/>
  <c r="Q347" i="31"/>
  <c r="Q34" i="33" s="1"/>
  <c r="Q355" i="31"/>
  <c r="Q492" i="31" s="1"/>
  <c r="Q170" i="33" s="1"/>
  <c r="Q379" i="31"/>
  <c r="Q516" i="31" s="1"/>
  <c r="Q193" i="33" s="1"/>
  <c r="Q356" i="31"/>
  <c r="Q493" i="31" s="1"/>
  <c r="Q171" i="33" s="1"/>
  <c r="Q348" i="31"/>
  <c r="Q35" i="33" s="1"/>
  <c r="Q369" i="31"/>
  <c r="Q55" i="33" s="1"/>
  <c r="S490" i="31"/>
  <c r="S168" i="33" s="1"/>
  <c r="S485" i="31"/>
  <c r="S163" i="33" s="1"/>
  <c r="J397" i="32"/>
  <c r="J394" i="32"/>
  <c r="S65" i="33"/>
  <c r="S26" i="33"/>
  <c r="L347" i="31"/>
  <c r="L353" i="31"/>
  <c r="L490" i="31" s="1"/>
  <c r="L168" i="33" s="1"/>
  <c r="L364" i="31"/>
  <c r="L50" i="33" s="1"/>
  <c r="L379" i="31"/>
  <c r="L65" i="33" s="1"/>
  <c r="L362" i="31"/>
  <c r="L48" i="33" s="1"/>
  <c r="L377" i="31"/>
  <c r="L63" i="33" s="1"/>
  <c r="L378" i="31"/>
  <c r="L515" i="31" s="1"/>
  <c r="L192" i="33" s="1"/>
  <c r="L356" i="31"/>
  <c r="L43" i="33" s="1"/>
  <c r="L368" i="31"/>
  <c r="L505" i="31" s="1"/>
  <c r="L182" i="33" s="1"/>
  <c r="L367" i="31"/>
  <c r="L504" i="31" s="1"/>
  <c r="L181" i="33" s="1"/>
  <c r="L349" i="31"/>
  <c r="L36" i="33" s="1"/>
  <c r="L374" i="31"/>
  <c r="L60" i="33" s="1"/>
  <c r="L348" i="31"/>
  <c r="L35" i="33" s="1"/>
  <c r="L354" i="31"/>
  <c r="L41" i="33" s="1"/>
  <c r="L355" i="31"/>
  <c r="L42" i="33" s="1"/>
  <c r="L372" i="31"/>
  <c r="L509" i="31" s="1"/>
  <c r="L186" i="33" s="1"/>
  <c r="L369" i="31"/>
  <c r="L506" i="31" s="1"/>
  <c r="L183" i="33" s="1"/>
  <c r="L350" i="31"/>
  <c r="L487" i="31" s="1"/>
  <c r="L165" i="33" s="1"/>
  <c r="M348" i="31"/>
  <c r="M35" i="33" s="1"/>
  <c r="M355" i="31"/>
  <c r="M492" i="31" s="1"/>
  <c r="M170" i="33" s="1"/>
  <c r="M354" i="31"/>
  <c r="M491" i="31" s="1"/>
  <c r="M169" i="33" s="1"/>
  <c r="M349" i="31"/>
  <c r="M486" i="31" s="1"/>
  <c r="M164" i="33" s="1"/>
  <c r="M362" i="31"/>
  <c r="M48" i="33" s="1"/>
  <c r="M377" i="31"/>
  <c r="M514" i="31" s="1"/>
  <c r="M191" i="33" s="1"/>
  <c r="M372" i="31"/>
  <c r="M509" i="31" s="1"/>
  <c r="M186" i="33" s="1"/>
  <c r="M374" i="31"/>
  <c r="M60" i="33" s="1"/>
  <c r="M379" i="31"/>
  <c r="M516" i="31" s="1"/>
  <c r="M193" i="33" s="1"/>
  <c r="M378" i="31"/>
  <c r="M64" i="33" s="1"/>
  <c r="M368" i="31"/>
  <c r="M505" i="31" s="1"/>
  <c r="M182" i="33" s="1"/>
  <c r="M369" i="31"/>
  <c r="M506" i="31" s="1"/>
  <c r="M183" i="33" s="1"/>
  <c r="M347" i="31"/>
  <c r="M484" i="31" s="1"/>
  <c r="M162" i="33" s="1"/>
  <c r="M356" i="31"/>
  <c r="M493" i="31" s="1"/>
  <c r="M171" i="33" s="1"/>
  <c r="M350" i="31"/>
  <c r="M487" i="31" s="1"/>
  <c r="M165" i="33" s="1"/>
  <c r="M353" i="31"/>
  <c r="M40" i="33" s="1"/>
  <c r="M373" i="31"/>
  <c r="M510" i="31" s="1"/>
  <c r="M187" i="33" s="1"/>
  <c r="M363" i="31"/>
  <c r="M49" i="33" s="1"/>
  <c r="M367" i="31"/>
  <c r="M504" i="31" s="1"/>
  <c r="M181" i="33" s="1"/>
  <c r="M364" i="31"/>
  <c r="M50" i="33" s="1"/>
  <c r="S50" i="33"/>
  <c r="S510" i="31"/>
  <c r="S187" i="33" s="1"/>
  <c r="S493" i="31"/>
  <c r="S171" i="33" s="1"/>
  <c r="O354" i="31"/>
  <c r="O41" i="33" s="1"/>
  <c r="O372" i="31"/>
  <c r="O509" i="31" s="1"/>
  <c r="O186" i="33" s="1"/>
  <c r="O355" i="31"/>
  <c r="O492" i="31" s="1"/>
  <c r="O170" i="33" s="1"/>
  <c r="O364" i="31"/>
  <c r="O501" i="31" s="1"/>
  <c r="O178" i="33" s="1"/>
  <c r="O369" i="31"/>
  <c r="O506" i="31" s="1"/>
  <c r="O183" i="33" s="1"/>
  <c r="O373" i="31"/>
  <c r="O510" i="31" s="1"/>
  <c r="O187" i="33" s="1"/>
  <c r="O379" i="31"/>
  <c r="O516" i="31" s="1"/>
  <c r="O193" i="33" s="1"/>
  <c r="O348" i="31"/>
  <c r="O485" i="31" s="1"/>
  <c r="O163" i="33" s="1"/>
  <c r="O349" i="31"/>
  <c r="O486" i="31" s="1"/>
  <c r="O164" i="33" s="1"/>
  <c r="O377" i="31"/>
  <c r="O514" i="31" s="1"/>
  <c r="O191" i="33" s="1"/>
  <c r="O368" i="31"/>
  <c r="O54" i="33" s="1"/>
  <c r="O362" i="31"/>
  <c r="O499" i="31" s="1"/>
  <c r="O176" i="33" s="1"/>
  <c r="O347" i="31"/>
  <c r="O484" i="31" s="1"/>
  <c r="O162" i="33" s="1"/>
  <c r="O374" i="31"/>
  <c r="O60" i="33" s="1"/>
  <c r="O378" i="31"/>
  <c r="O64" i="33" s="1"/>
  <c r="O353" i="31"/>
  <c r="O490" i="31" s="1"/>
  <c r="O168" i="33" s="1"/>
  <c r="O356" i="31"/>
  <c r="O43" i="33" s="1"/>
  <c r="O367" i="31"/>
  <c r="O504" i="31" s="1"/>
  <c r="O181" i="33" s="1"/>
  <c r="O363" i="31"/>
  <c r="O500" i="31" s="1"/>
  <c r="O177" i="33" s="1"/>
  <c r="O350" i="31"/>
  <c r="O487" i="31" s="1"/>
  <c r="O165" i="33" s="1"/>
  <c r="P373" i="31"/>
  <c r="P510" i="31" s="1"/>
  <c r="P187" i="33" s="1"/>
  <c r="P363" i="31"/>
  <c r="P49" i="33" s="1"/>
  <c r="P378" i="31"/>
  <c r="P515" i="31" s="1"/>
  <c r="P192" i="33" s="1"/>
  <c r="P369" i="31"/>
  <c r="P506" i="31" s="1"/>
  <c r="P183" i="33" s="1"/>
  <c r="P372" i="31"/>
  <c r="P509" i="31" s="1"/>
  <c r="P186" i="33" s="1"/>
  <c r="P354" i="31"/>
  <c r="P491" i="31" s="1"/>
  <c r="P169" i="33" s="1"/>
  <c r="P368" i="31"/>
  <c r="P505" i="31" s="1"/>
  <c r="P182" i="33" s="1"/>
  <c r="P350" i="31"/>
  <c r="P487" i="31" s="1"/>
  <c r="P165" i="33" s="1"/>
  <c r="P377" i="31"/>
  <c r="P63" i="33" s="1"/>
  <c r="P347" i="31"/>
  <c r="P484" i="31" s="1"/>
  <c r="P162" i="33" s="1"/>
  <c r="P353" i="31"/>
  <c r="P490" i="31" s="1"/>
  <c r="P168" i="33" s="1"/>
  <c r="P374" i="31"/>
  <c r="P511" i="31" s="1"/>
  <c r="P188" i="33" s="1"/>
  <c r="P349" i="31"/>
  <c r="P36" i="33" s="1"/>
  <c r="P379" i="31"/>
  <c r="P65" i="33" s="1"/>
  <c r="P364" i="31"/>
  <c r="P501" i="31" s="1"/>
  <c r="P178" i="33" s="1"/>
  <c r="P367" i="31"/>
  <c r="P504" i="31" s="1"/>
  <c r="P181" i="33" s="1"/>
  <c r="P355" i="31"/>
  <c r="P42" i="33" s="1"/>
  <c r="P356" i="31"/>
  <c r="P43" i="33" s="1"/>
  <c r="P348" i="31"/>
  <c r="P485" i="31" s="1"/>
  <c r="P163" i="33" s="1"/>
  <c r="P362" i="31"/>
  <c r="P499" i="31" s="1"/>
  <c r="P176" i="33" s="1"/>
  <c r="N369" i="31"/>
  <c r="N55" i="33" s="1"/>
  <c r="N349" i="31"/>
  <c r="N36" i="33" s="1"/>
  <c r="N367" i="31"/>
  <c r="N504" i="31" s="1"/>
  <c r="N181" i="33" s="1"/>
  <c r="N368" i="31"/>
  <c r="N505" i="31" s="1"/>
  <c r="N182" i="33" s="1"/>
  <c r="N350" i="31"/>
  <c r="N37" i="33" s="1"/>
  <c r="N353" i="31"/>
  <c r="N40" i="33" s="1"/>
  <c r="N354" i="31"/>
  <c r="N41" i="33" s="1"/>
  <c r="N355" i="31"/>
  <c r="N42" i="33" s="1"/>
  <c r="N363" i="31"/>
  <c r="N49" i="33" s="1"/>
  <c r="N374" i="31"/>
  <c r="N511" i="31" s="1"/>
  <c r="N188" i="33" s="1"/>
  <c r="N377" i="31"/>
  <c r="N63" i="33" s="1"/>
  <c r="N373" i="31"/>
  <c r="N510" i="31" s="1"/>
  <c r="N187" i="33" s="1"/>
  <c r="N362" i="31"/>
  <c r="N499" i="31" s="1"/>
  <c r="N176" i="33" s="1"/>
  <c r="N372" i="31"/>
  <c r="N509" i="31" s="1"/>
  <c r="N186" i="33" s="1"/>
  <c r="N347" i="31"/>
  <c r="N484" i="31" s="1"/>
  <c r="N162" i="33" s="1"/>
  <c r="N364" i="31"/>
  <c r="N50" i="33" s="1"/>
  <c r="N378" i="31"/>
  <c r="N515" i="31" s="1"/>
  <c r="N192" i="33" s="1"/>
  <c r="N348" i="31"/>
  <c r="N35" i="33" s="1"/>
  <c r="N356" i="31"/>
  <c r="N493" i="31" s="1"/>
  <c r="N171" i="33" s="1"/>
  <c r="N379" i="31"/>
  <c r="N65" i="33" s="1"/>
  <c r="S505" i="31"/>
  <c r="S182" i="33" s="1"/>
  <c r="S468" i="31"/>
  <c r="S146" i="33" s="1"/>
  <c r="J374" i="32"/>
  <c r="P370" i="32"/>
  <c r="M370" i="32"/>
  <c r="Q370" i="32"/>
  <c r="O370" i="32"/>
  <c r="L370" i="32"/>
  <c r="N370" i="32"/>
  <c r="M335" i="31"/>
  <c r="M472" i="31" s="1"/>
  <c r="M150" i="33" s="1"/>
  <c r="L468" i="31"/>
  <c r="L146" i="33" s="1"/>
  <c r="M331" i="31"/>
  <c r="M468" i="31" s="1"/>
  <c r="M146" i="33" s="1"/>
  <c r="N339" i="31"/>
  <c r="N26" i="33" s="1"/>
  <c r="N331" i="31"/>
  <c r="N18" i="33" s="1"/>
  <c r="J241" i="50"/>
  <c r="H127" i="53" s="1"/>
  <c r="J235" i="50"/>
  <c r="H122" i="53" s="1"/>
  <c r="J236" i="50"/>
  <c r="H123" i="53" s="1"/>
  <c r="J218" i="50"/>
  <c r="H108" i="53" s="1"/>
  <c r="J211" i="50"/>
  <c r="H102" i="53" s="1"/>
  <c r="J240" i="50"/>
  <c r="H126" i="53" s="1"/>
  <c r="J222" i="50"/>
  <c r="H111" i="53" s="1"/>
  <c r="J216" i="50"/>
  <c r="H106" i="53" s="1"/>
  <c r="J229" i="50"/>
  <c r="H117" i="53" s="1"/>
  <c r="J228" i="50"/>
  <c r="H116" i="53" s="1"/>
  <c r="J242" i="50"/>
  <c r="H128" i="53" s="1"/>
  <c r="J234" i="50"/>
  <c r="H121" i="53" s="1"/>
  <c r="J230" i="50"/>
  <c r="H118" i="53" s="1"/>
  <c r="J224" i="50"/>
  <c r="H113" i="53" s="1"/>
  <c r="M338" i="31"/>
  <c r="M25" i="33" s="1"/>
  <c r="N335" i="31"/>
  <c r="N22" i="33" s="1"/>
  <c r="M476" i="31"/>
  <c r="M154" i="33" s="1"/>
  <c r="M26" i="33"/>
  <c r="N475" i="31"/>
  <c r="N153" i="33" s="1"/>
  <c r="N25" i="33"/>
  <c r="L472" i="31"/>
  <c r="L22" i="33"/>
  <c r="N252" i="50"/>
  <c r="N29" i="32" s="1"/>
  <c r="O254" i="50"/>
  <c r="O31" i="32" s="1"/>
  <c r="P339" i="31"/>
  <c r="P338" i="31"/>
  <c r="P331" i="31"/>
  <c r="P335" i="31"/>
  <c r="Q331" i="31"/>
  <c r="Q338" i="31"/>
  <c r="Q335" i="31"/>
  <c r="Q339" i="31"/>
  <c r="O335" i="31"/>
  <c r="O338" i="31"/>
  <c r="O331" i="31"/>
  <c r="O339" i="31"/>
  <c r="O253" i="50"/>
  <c r="O30" i="32" s="1"/>
  <c r="M253" i="50"/>
  <c r="M30" i="32" s="1"/>
  <c r="L486" i="31" l="1"/>
  <c r="L363" i="31"/>
  <c r="L500" i="31" s="1"/>
  <c r="L177" i="33" s="1"/>
  <c r="L476" i="31"/>
  <c r="L154" i="33" s="1"/>
  <c r="N48" i="33"/>
  <c r="L37" i="33"/>
  <c r="P514" i="31"/>
  <c r="P191" i="33" s="1"/>
  <c r="M36" i="33"/>
  <c r="O55" i="33"/>
  <c r="M501" i="31"/>
  <c r="M178" i="33" s="1"/>
  <c r="Q43" i="33"/>
  <c r="Q505" i="31"/>
  <c r="Q182" i="33" s="1"/>
  <c r="N506" i="31"/>
  <c r="N183" i="33" s="1"/>
  <c r="P59" i="33"/>
  <c r="O34" i="33"/>
  <c r="O493" i="31"/>
  <c r="O171" i="33" s="1"/>
  <c r="M55" i="33"/>
  <c r="L514" i="31"/>
  <c r="L191" i="33" s="1"/>
  <c r="Q37" i="33"/>
  <c r="P492" i="31"/>
  <c r="P170" i="33" s="1"/>
  <c r="M490" i="31"/>
  <c r="M168" i="33" s="1"/>
  <c r="O491" i="31"/>
  <c r="O169" i="33" s="1"/>
  <c r="N500" i="31"/>
  <c r="N177" i="33" s="1"/>
  <c r="N487" i="31"/>
  <c r="N165" i="33" s="1"/>
  <c r="J165" i="33" s="1"/>
  <c r="P486" i="31"/>
  <c r="P164" i="33" s="1"/>
  <c r="M511" i="31"/>
  <c r="M188" i="33" s="1"/>
  <c r="Q504" i="31"/>
  <c r="Q181" i="33" s="1"/>
  <c r="J181" i="33" s="1"/>
  <c r="L53" i="33"/>
  <c r="J633" i="31"/>
  <c r="Q59" i="33"/>
  <c r="N64" i="33"/>
  <c r="P58" i="33"/>
  <c r="O36" i="33"/>
  <c r="L510" i="31"/>
  <c r="L187" i="33" s="1"/>
  <c r="J187" i="33" s="1"/>
  <c r="L491" i="31"/>
  <c r="L169" i="33" s="1"/>
  <c r="Q49" i="33"/>
  <c r="M65" i="33"/>
  <c r="P252" i="50"/>
  <c r="P29" i="32" s="1"/>
  <c r="S269" i="33"/>
  <c r="M34" i="33"/>
  <c r="Q485" i="31"/>
  <c r="Q163" i="33" s="1"/>
  <c r="O58" i="33"/>
  <c r="Q490" i="31"/>
  <c r="Q168" i="33" s="1"/>
  <c r="P493" i="31"/>
  <c r="P171" i="33" s="1"/>
  <c r="Q41" i="33"/>
  <c r="P41" i="33"/>
  <c r="P500" i="31"/>
  <c r="P177" i="33" s="1"/>
  <c r="M59" i="33"/>
  <c r="M485" i="31"/>
  <c r="M163" i="33" s="1"/>
  <c r="Q484" i="31"/>
  <c r="Q162" i="33" s="1"/>
  <c r="M499" i="31"/>
  <c r="M176" i="33" s="1"/>
  <c r="N60" i="33"/>
  <c r="M500" i="31"/>
  <c r="M177" i="33" s="1"/>
  <c r="Q42" i="33"/>
  <c r="O515" i="31"/>
  <c r="O192" i="33" s="1"/>
  <c r="L55" i="33"/>
  <c r="O42" i="33"/>
  <c r="J634" i="31"/>
  <c r="N59" i="33"/>
  <c r="M515" i="31"/>
  <c r="M192" i="33" s="1"/>
  <c r="O505" i="31"/>
  <c r="O182" i="33" s="1"/>
  <c r="Q506" i="31"/>
  <c r="Q183" i="33" s="1"/>
  <c r="N491" i="31"/>
  <c r="N169" i="33" s="1"/>
  <c r="L493" i="31"/>
  <c r="L171" i="33" s="1"/>
  <c r="N514" i="31"/>
  <c r="N191" i="33" s="1"/>
  <c r="L516" i="31"/>
  <c r="L193" i="33" s="1"/>
  <c r="P40" i="33"/>
  <c r="O65" i="33"/>
  <c r="Q515" i="31"/>
  <c r="Q192" i="33" s="1"/>
  <c r="Q63" i="33"/>
  <c r="N34" i="33"/>
  <c r="P254" i="50"/>
  <c r="P31" i="32" s="1"/>
  <c r="N501" i="31"/>
  <c r="N178" i="33" s="1"/>
  <c r="P55" i="33"/>
  <c r="O35" i="33"/>
  <c r="N516" i="31"/>
  <c r="N193" i="33" s="1"/>
  <c r="M58" i="33"/>
  <c r="P53" i="33"/>
  <c r="M37" i="33"/>
  <c r="Q65" i="33"/>
  <c r="Q58" i="33"/>
  <c r="P48" i="33"/>
  <c r="M54" i="33"/>
  <c r="Q36" i="33"/>
  <c r="P516" i="31"/>
  <c r="P193" i="33" s="1"/>
  <c r="N58" i="33"/>
  <c r="L64" i="33"/>
  <c r="O63" i="33"/>
  <c r="L49" i="33"/>
  <c r="O53" i="33"/>
  <c r="P34" i="33"/>
  <c r="O48" i="33"/>
  <c r="N492" i="31"/>
  <c r="N170" i="33" s="1"/>
  <c r="M42" i="33"/>
  <c r="O50" i="33"/>
  <c r="N54" i="33"/>
  <c r="L58" i="33"/>
  <c r="L501" i="31"/>
  <c r="L178" i="33" s="1"/>
  <c r="S270" i="33"/>
  <c r="L485" i="31"/>
  <c r="L163" i="33" s="1"/>
  <c r="L54" i="33"/>
  <c r="P64" i="33"/>
  <c r="P35" i="33"/>
  <c r="M43" i="33"/>
  <c r="Q50" i="33"/>
  <c r="Q48" i="33"/>
  <c r="O49" i="33"/>
  <c r="O40" i="33"/>
  <c r="P54" i="33"/>
  <c r="M63" i="33"/>
  <c r="M53" i="33"/>
  <c r="Q60" i="33"/>
  <c r="N53" i="33"/>
  <c r="P50" i="33"/>
  <c r="P60" i="33"/>
  <c r="P37" i="33"/>
  <c r="M41" i="33"/>
  <c r="O37" i="33"/>
  <c r="N43" i="33"/>
  <c r="O59" i="33"/>
  <c r="L511" i="31"/>
  <c r="L188" i="33" s="1"/>
  <c r="L499" i="31"/>
  <c r="L176" i="33" s="1"/>
  <c r="L40" i="33"/>
  <c r="N486" i="31"/>
  <c r="N164" i="33" s="1"/>
  <c r="N490" i="31"/>
  <c r="N168" i="33" s="1"/>
  <c r="L492" i="31"/>
  <c r="L170" i="33" s="1"/>
  <c r="O511" i="31"/>
  <c r="O188" i="33" s="1"/>
  <c r="J632" i="31"/>
  <c r="L34" i="33"/>
  <c r="L484" i="31"/>
  <c r="L162" i="33" s="1"/>
  <c r="J162" i="33" s="1"/>
  <c r="N485" i="31"/>
  <c r="N163" i="33" s="1"/>
  <c r="J509" i="31"/>
  <c r="J651" i="31" s="1"/>
  <c r="J279" i="32" s="1"/>
  <c r="J186" i="33"/>
  <c r="M18" i="33"/>
  <c r="J504" i="31"/>
  <c r="J646" i="31" s="1"/>
  <c r="J274" i="32" s="1"/>
  <c r="N472" i="31"/>
  <c r="N150" i="33" s="1"/>
  <c r="N476" i="31"/>
  <c r="N154" i="33" s="1"/>
  <c r="J370" i="32"/>
  <c r="M22" i="33"/>
  <c r="N468" i="31"/>
  <c r="N146" i="33" s="1"/>
  <c r="L164" i="33"/>
  <c r="L252" i="50"/>
  <c r="L29" i="32" s="1"/>
  <c r="J247" i="50"/>
  <c r="L254" i="50"/>
  <c r="J249" i="50"/>
  <c r="L253" i="50"/>
  <c r="L30" i="32" s="1"/>
  <c r="J30" i="32" s="1"/>
  <c r="J248" i="50"/>
  <c r="M475" i="31"/>
  <c r="O468" i="31"/>
  <c r="O146" i="33" s="1"/>
  <c r="O18" i="33"/>
  <c r="Q472" i="31"/>
  <c r="Q150" i="33" s="1"/>
  <c r="Q22" i="33"/>
  <c r="Q475" i="31"/>
  <c r="Q153" i="33" s="1"/>
  <c r="Q25" i="33"/>
  <c r="O472" i="31"/>
  <c r="O150" i="33" s="1"/>
  <c r="O22" i="33"/>
  <c r="Q468" i="31"/>
  <c r="Q146" i="33" s="1"/>
  <c r="Q18" i="33"/>
  <c r="P476" i="31"/>
  <c r="P154" i="33" s="1"/>
  <c r="P26" i="33"/>
  <c r="O476" i="31"/>
  <c r="O154" i="33" s="1"/>
  <c r="O26" i="33"/>
  <c r="Q476" i="31"/>
  <c r="Q154" i="33" s="1"/>
  <c r="Q26" i="33"/>
  <c r="P472" i="31"/>
  <c r="P150" i="33" s="1"/>
  <c r="P22" i="33"/>
  <c r="P468" i="31"/>
  <c r="P146" i="33" s="1"/>
  <c r="P18" i="33"/>
  <c r="O475" i="31"/>
  <c r="O153" i="33" s="1"/>
  <c r="O25" i="33"/>
  <c r="P475" i="31"/>
  <c r="P153" i="33" s="1"/>
  <c r="P25" i="33"/>
  <c r="L150" i="33"/>
  <c r="L269" i="33" s="1"/>
  <c r="J183" i="33" l="1"/>
  <c r="J510" i="31"/>
  <c r="J652" i="31" s="1"/>
  <c r="J280" i="32" s="1"/>
  <c r="J487" i="31"/>
  <c r="J629" i="31" s="1"/>
  <c r="H398" i="53" s="1"/>
  <c r="J182" i="33"/>
  <c r="J169" i="33"/>
  <c r="J29" i="32"/>
  <c r="S272" i="33"/>
  <c r="J493" i="31"/>
  <c r="J635" i="31" s="1"/>
  <c r="J263" i="32" s="1"/>
  <c r="J514" i="31"/>
  <c r="J656" i="31" s="1"/>
  <c r="J284" i="32" s="1"/>
  <c r="J171" i="33"/>
  <c r="J254" i="50"/>
  <c r="J177" i="33"/>
  <c r="J176" i="33"/>
  <c r="J168" i="33"/>
  <c r="J500" i="31"/>
  <c r="J642" i="31" s="1"/>
  <c r="J270" i="32" s="1"/>
  <c r="J505" i="31"/>
  <c r="J647" i="31" s="1"/>
  <c r="H416" i="53" s="1"/>
  <c r="J515" i="31"/>
  <c r="J657" i="31" s="1"/>
  <c r="J285" i="32" s="1"/>
  <c r="J490" i="31"/>
  <c r="J491" i="31"/>
  <c r="J261" i="32" s="1"/>
  <c r="J191" i="33"/>
  <c r="J188" i="33"/>
  <c r="J192" i="33"/>
  <c r="J178" i="33"/>
  <c r="L276" i="33"/>
  <c r="J506" i="31"/>
  <c r="J648" i="31" s="1"/>
  <c r="H417" i="53" s="1"/>
  <c r="J492" i="31"/>
  <c r="J262" i="32" s="1"/>
  <c r="J501" i="31"/>
  <c r="J643" i="31" s="1"/>
  <c r="J271" i="32" s="1"/>
  <c r="L31" i="32"/>
  <c r="J31" i="32" s="1"/>
  <c r="O270" i="33"/>
  <c r="O277" i="33" s="1"/>
  <c r="O40" i="21" s="1"/>
  <c r="Q270" i="33"/>
  <c r="Q277" i="33" s="1"/>
  <c r="Q40" i="21" s="1"/>
  <c r="J164" i="33"/>
  <c r="J163" i="33"/>
  <c r="J193" i="33"/>
  <c r="M270" i="33"/>
  <c r="M277" i="33" s="1"/>
  <c r="M40" i="21" s="1"/>
  <c r="J516" i="31"/>
  <c r="J658" i="31" s="1"/>
  <c r="H427" i="53" s="1"/>
  <c r="J170" i="33"/>
  <c r="P270" i="33"/>
  <c r="P277" i="33" s="1"/>
  <c r="P40" i="21" s="1"/>
  <c r="J485" i="31"/>
  <c r="J627" i="31" s="1"/>
  <c r="H396" i="53" s="1"/>
  <c r="J486" i="31"/>
  <c r="J628" i="31" s="1"/>
  <c r="H397" i="53" s="1"/>
  <c r="N270" i="33"/>
  <c r="N277" i="33" s="1"/>
  <c r="N40" i="21" s="1"/>
  <c r="J484" i="31"/>
  <c r="J626" i="31" s="1"/>
  <c r="J254" i="32" s="1"/>
  <c r="J499" i="31"/>
  <c r="J641" i="31" s="1"/>
  <c r="H410" i="53" s="1"/>
  <c r="J511" i="31"/>
  <c r="J653" i="31" s="1"/>
  <c r="H422" i="53" s="1"/>
  <c r="H401" i="53"/>
  <c r="J154" i="33"/>
  <c r="N269" i="33"/>
  <c r="N276" i="33" s="1"/>
  <c r="J476" i="31"/>
  <c r="J612" i="31" s="1"/>
  <c r="J619" i="31" s="1"/>
  <c r="H388" i="53" s="1"/>
  <c r="H420" i="53"/>
  <c r="J260" i="32"/>
  <c r="H415" i="53"/>
  <c r="H402" i="53"/>
  <c r="H403" i="53"/>
  <c r="J472" i="31"/>
  <c r="J608" i="31" s="1"/>
  <c r="H377" i="53" s="1"/>
  <c r="O269" i="33"/>
  <c r="J150" i="33"/>
  <c r="J146" i="33"/>
  <c r="Q269" i="33"/>
  <c r="Q276" i="33" s="1"/>
  <c r="P269" i="33"/>
  <c r="M153" i="33"/>
  <c r="J153" i="33" s="1"/>
  <c r="J475" i="31"/>
  <c r="J611" i="31" s="1"/>
  <c r="J468" i="31"/>
  <c r="J604" i="31" s="1"/>
  <c r="H373" i="53" s="1"/>
  <c r="L270" i="33"/>
  <c r="J252" i="50"/>
  <c r="J253" i="50"/>
  <c r="J276" i="32" l="1"/>
  <c r="H421" i="53"/>
  <c r="J257" i="32"/>
  <c r="H404" i="53"/>
  <c r="J275" i="32"/>
  <c r="H425" i="53"/>
  <c r="H426" i="53"/>
  <c r="H411" i="53"/>
  <c r="J270" i="33"/>
  <c r="O272" i="33"/>
  <c r="L24" i="21"/>
  <c r="H412" i="53"/>
  <c r="P272" i="33"/>
  <c r="J269" i="32"/>
  <c r="J256" i="32"/>
  <c r="J255" i="32"/>
  <c r="J286" i="32"/>
  <c r="H395" i="53"/>
  <c r="J281" i="32"/>
  <c r="J239" i="32"/>
  <c r="M379" i="32" s="1"/>
  <c r="N272" i="33"/>
  <c r="H381" i="53"/>
  <c r="J247" i="32"/>
  <c r="O384" i="32" s="1"/>
  <c r="P276" i="33"/>
  <c r="P24" i="21" s="1"/>
  <c r="J235" i="32"/>
  <c r="M375" i="32" s="1"/>
  <c r="J618" i="31"/>
  <c r="H387" i="53" s="1"/>
  <c r="Q272" i="33"/>
  <c r="O276" i="33"/>
  <c r="O24" i="21" s="1"/>
  <c r="J231" i="32"/>
  <c r="Q371" i="32" s="1"/>
  <c r="J617" i="31"/>
  <c r="H386" i="53" s="1"/>
  <c r="M269" i="33"/>
  <c r="J238" i="32"/>
  <c r="L378" i="32" s="1"/>
  <c r="H380" i="53"/>
  <c r="N24" i="21"/>
  <c r="N279" i="33"/>
  <c r="L277" i="33"/>
  <c r="L272" i="33"/>
  <c r="Q24" i="21"/>
  <c r="Q279" i="33"/>
  <c r="H444" i="53" l="1"/>
  <c r="P403" i="32"/>
  <c r="P411" i="32" s="1"/>
  <c r="P30" i="21" s="1"/>
  <c r="J277" i="33"/>
  <c r="L40" i="21"/>
  <c r="J40" i="21" s="1"/>
  <c r="N403" i="32"/>
  <c r="N411" i="32" s="1"/>
  <c r="N30" i="21" s="1"/>
  <c r="Q403" i="32"/>
  <c r="Q411" i="32" s="1"/>
  <c r="Q30" i="21" s="1"/>
  <c r="M403" i="32"/>
  <c r="M411" i="32" s="1"/>
  <c r="M30" i="21" s="1"/>
  <c r="O403" i="32"/>
  <c r="O411" i="32" s="1"/>
  <c r="O30" i="21" s="1"/>
  <c r="L403" i="32"/>
  <c r="H457" i="53"/>
  <c r="J32" i="21" s="1"/>
  <c r="P379" i="32"/>
  <c r="N391" i="32"/>
  <c r="N399" i="32" s="1"/>
  <c r="N29" i="21" s="1"/>
  <c r="M272" i="33"/>
  <c r="J272" i="33" s="1"/>
  <c r="J269" i="33"/>
  <c r="P391" i="32"/>
  <c r="P399" i="32" s="1"/>
  <c r="P29" i="21" s="1"/>
  <c r="M391" i="32"/>
  <c r="M399" i="32" s="1"/>
  <c r="M29" i="21" s="1"/>
  <c r="H462" i="53"/>
  <c r="J37" i="21" s="1"/>
  <c r="P279" i="33"/>
  <c r="H458" i="53"/>
  <c r="J33" i="21" s="1"/>
  <c r="H460" i="53"/>
  <c r="J35" i="21" s="1"/>
  <c r="Q384" i="32"/>
  <c r="H461" i="53"/>
  <c r="J36" i="21" s="1"/>
  <c r="L391" i="32"/>
  <c r="L399" i="32" s="1"/>
  <c r="L29" i="21" s="1"/>
  <c r="Q391" i="32"/>
  <c r="Q399" i="32" s="1"/>
  <c r="Q29" i="21" s="1"/>
  <c r="H459" i="53"/>
  <c r="J34" i="21" s="1"/>
  <c r="O391" i="32"/>
  <c r="O399" i="32" s="1"/>
  <c r="O29" i="21" s="1"/>
  <c r="Q379" i="32"/>
  <c r="N379" i="32"/>
  <c r="L384" i="32"/>
  <c r="O379" i="32"/>
  <c r="L379" i="32"/>
  <c r="N384" i="32"/>
  <c r="H436" i="53"/>
  <c r="P384" i="32"/>
  <c r="M384" i="32"/>
  <c r="Q375" i="32"/>
  <c r="L375" i="32"/>
  <c r="N375" i="32"/>
  <c r="O375" i="32"/>
  <c r="P375" i="32"/>
  <c r="J246" i="32"/>
  <c r="N383" i="32" s="1"/>
  <c r="O371" i="32"/>
  <c r="H433" i="53"/>
  <c r="H434" i="53"/>
  <c r="H438" i="53"/>
  <c r="H435" i="53"/>
  <c r="H437" i="53"/>
  <c r="M276" i="33"/>
  <c r="L371" i="32"/>
  <c r="P371" i="32"/>
  <c r="N371" i="32"/>
  <c r="O279" i="33"/>
  <c r="J245" i="32"/>
  <c r="L382" i="32" s="1"/>
  <c r="M371" i="32"/>
  <c r="H442" i="53"/>
  <c r="H441" i="53"/>
  <c r="H443" i="53"/>
  <c r="H445" i="53"/>
  <c r="H446" i="53"/>
  <c r="M279" i="33"/>
  <c r="Q378" i="32"/>
  <c r="M378" i="32"/>
  <c r="O378" i="32"/>
  <c r="N378" i="32"/>
  <c r="P378" i="32"/>
  <c r="L279" i="33"/>
  <c r="H452" i="53" l="1"/>
  <c r="J19" i="21" s="1"/>
  <c r="L411" i="32"/>
  <c r="J403" i="32"/>
  <c r="J279" i="33"/>
  <c r="M24" i="21"/>
  <c r="J24" i="21" s="1"/>
  <c r="J276" i="33"/>
  <c r="J29" i="21"/>
  <c r="J391" i="32"/>
  <c r="J399" i="32"/>
  <c r="J379" i="32"/>
  <c r="J384" i="32"/>
  <c r="H453" i="53"/>
  <c r="J20" i="21" s="1"/>
  <c r="H454" i="53"/>
  <c r="J21" i="21" s="1"/>
  <c r="H449" i="53"/>
  <c r="J16" i="21" s="1"/>
  <c r="H451" i="53"/>
  <c r="J18" i="21" s="1"/>
  <c r="H450" i="53"/>
  <c r="J17" i="21" s="1"/>
  <c r="M383" i="32"/>
  <c r="P383" i="32"/>
  <c r="L383" i="32"/>
  <c r="Q383" i="32"/>
  <c r="O383" i="32"/>
  <c r="J375" i="32"/>
  <c r="J371" i="32"/>
  <c r="J378" i="32"/>
  <c r="O382" i="32"/>
  <c r="N382" i="32"/>
  <c r="N386" i="32" s="1"/>
  <c r="N14" i="21" s="1"/>
  <c r="Q382" i="32"/>
  <c r="P382" i="32"/>
  <c r="M382" i="32"/>
  <c r="B43" i="10"/>
  <c r="M386" i="32" l="1"/>
  <c r="M14" i="21" s="1"/>
  <c r="L386" i="32"/>
  <c r="L14" i="21" s="1"/>
  <c r="J411" i="32"/>
  <c r="L30" i="21"/>
  <c r="J30" i="21" s="1"/>
  <c r="O386" i="32"/>
  <c r="O14" i="21" s="1"/>
  <c r="P386" i="32"/>
  <c r="P14" i="21" s="1"/>
  <c r="Q386" i="32"/>
  <c r="Q14" i="21" s="1"/>
  <c r="J383" i="32"/>
  <c r="J382" i="32"/>
  <c r="B31" i="10"/>
  <c r="B38" i="10" s="1"/>
  <c r="J14" i="21" l="1"/>
  <c r="J386" i="32"/>
  <c r="B32" i="10"/>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356" authorId="0" shapeId="0" xr:uid="{00000000-0006-0000-1500-000001000000}">
      <text>
        <r>
          <rPr>
            <sz val="8"/>
            <color indexed="81"/>
            <rFont val="Tahoma"/>
            <family val="2"/>
          </rPr>
          <t>De volumes van Enduris worden bij de volumes van Stedin opgeteld i.v.m. de overdracht per 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481" authorId="0" shapeId="0" xr:uid="{00000000-0006-0000-1600-000001000000}">
      <text>
        <r>
          <rPr>
            <sz val="8"/>
            <color indexed="81"/>
            <rFont val="Tahoma"/>
            <family val="2"/>
          </rPr>
          <t>De volumes van Enduris worden bij de volumes van Stedin opgeteld i.v.m. de overdracht per 2022.</t>
        </r>
      </text>
    </comment>
    <comment ref="P673" authorId="0" shapeId="0" xr:uid="{00000000-0006-0000-1600-000002000000}">
      <text>
        <r>
          <rPr>
            <sz val="8"/>
            <color indexed="81"/>
            <rFont val="Tahoma"/>
            <family val="2"/>
          </rPr>
          <t>De volumes van Enduris worden bij de volumes van Stedin opgeteld i.v.m. de overdracht per 2022.</t>
        </r>
      </text>
    </comment>
  </commentList>
</comments>
</file>

<file path=xl/sharedStrings.xml><?xml version="1.0" encoding="utf-8"?>
<sst xmlns="http://schemas.openxmlformats.org/spreadsheetml/2006/main" count="10211" uniqueCount="1092">
  <si>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</si>
  <si>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</si>
  <si>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</si>
  <si>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</si>
  <si>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</si>
  <si>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</si>
  <si>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</si>
  <si>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</si>
  <si>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</si>
  <si>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</si>
  <si>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</si>
  <si>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</si>
  <si>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</si>
  <si>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Indien van toepassing:</t>
  </si>
  <si>
    <t>Contactgegevens ACM</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</si>
  <si>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</si>
  <si>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</si>
  <si>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</si>
  <si>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</si>
  <si>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</si>
  <si>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</si>
  <si>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</si>
  <si>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</si>
  <si>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</si>
  <si>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</si>
  <si>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</si>
  <si>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</si>
  <si>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</si>
  <si>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</si>
  <si>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</si>
  <si>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</si>
  <si>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</si>
  <si>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</si>
  <si>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</si>
  <si>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</si>
  <si>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</si>
  <si>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</si>
  <si>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</si>
  <si>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</si>
  <si>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</si>
  <si>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</si>
  <si>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</si>
  <si>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</si>
  <si>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</si>
  <si>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</si>
  <si>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</si>
  <si>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</si>
  <si>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</si>
  <si>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</si>
  <si>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</si>
  <si>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</si>
  <si>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</si>
  <si>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</si>
  <si>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</si>
  <si>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</si>
  <si>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</si>
  <si>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</si>
  <si>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</si>
  <si>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</si>
  <si>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</si>
  <si>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</si>
  <si>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</si>
  <si>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</si>
  <si>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</si>
  <si>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</si>
  <si>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</si>
  <si>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</si>
  <si>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</si>
  <si>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Mogelijkheden van bezwaar en beroep staan open tegen het besluit waarbij dit bestand hoort (zie kenmerken hierboven)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</si>
  <si>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</si>
  <si>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</si>
  <si>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</si>
  <si>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</si>
  <si>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</si>
  <si>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</si>
  <si>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</si>
  <si>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Onderstaand is per verslagjaar de meest recente opgave betrokken die door de netbeheerder is ingediend.</t>
  </si>
  <si>
    <t>Eventuele wijzigingen van gegevens die naar aanleiding van de beoordeling door de ACM worden gedaan, zijn in onderstaand overzicht nog niet opgenomen.</t>
  </si>
  <si>
    <t>Volumes TD 2017</t>
  </si>
  <si>
    <t>VOLUMES PROFIELVEBRUIK: AANTAL AANSLUITINGEN</t>
  </si>
  <si>
    <t>Kleinverbruikers</t>
  </si>
  <si>
    <t>Coteq</t>
  </si>
  <si>
    <t>Enexis</t>
  </si>
  <si>
    <t>Liander</t>
  </si>
  <si>
    <t>Enduris</t>
  </si>
  <si>
    <t>RENDO</t>
  </si>
  <si>
    <t>Westland</t>
  </si>
  <si>
    <t>=&lt; 10 m3(n)h, jaarverbruik &lt; 500 Nm3</t>
  </si>
  <si>
    <t>=&lt; 10 m3(n)h, jaarverbruik vanaf 500 Nm3 en &lt; 4.000 Nm3</t>
  </si>
  <si>
    <t>#</t>
  </si>
  <si>
    <t>=&lt; 10 m3(n)h, jaarverbruik vanaf 4.000 Nm3</t>
  </si>
  <si>
    <t>Profielgrootverbruikers</t>
  </si>
  <si>
    <t>VOLUMES TELEMETRIE: AANTAL AANSLUITINGEN</t>
  </si>
  <si>
    <t>Telemetrie &lt; 16 bar</t>
  </si>
  <si>
    <t>VOLUMES TELEMTRIE: GECONTRACTEERDE CAPACITEIT</t>
  </si>
  <si>
    <t>Hoge druk (&gt;= 200 Mbar en &lt; 16 Bar)</t>
  </si>
  <si>
    <t>Lage druk (&lt; 200 Mbar)</t>
  </si>
  <si>
    <t>Totaal volume indien geen onderscheid LD/HD: Standaard</t>
  </si>
  <si>
    <t>Volumes TD 2018</t>
  </si>
  <si>
    <t>Volumes TD 2019</t>
  </si>
  <si>
    <t>Volumes TD 2020</t>
  </si>
  <si>
    <t>Volumes TD 2016</t>
  </si>
  <si>
    <t>Enexis netk.</t>
  </si>
  <si>
    <t>Liander netk.</t>
  </si>
  <si>
    <t>Stedin netk.</t>
  </si>
  <si>
    <t>Tarieven TD 2021</t>
  </si>
  <si>
    <t>Dit blad bevat alle tarieven voor de transportdienst voor gas zoals die zijn vastgesteld in de tarievenbesluiten voor het jaar 2021.</t>
  </si>
  <si>
    <t>De gegevens zijn ontleend aan de opgenomen tarieven in de bijlage bij het tarievenbesluit van iedere netbeheerder.</t>
  </si>
  <si>
    <t>Kleinverbruik (t/m 40 m3/h)</t>
  </si>
  <si>
    <t>Vastrecht (TOVT)</t>
  </si>
  <si>
    <t>Capaciteitsafhankelijk tarief (TAVTc)</t>
  </si>
  <si>
    <t>EUR, pp 2021</t>
  </si>
  <si>
    <t>Profielgrootverbruik (&gt; 40 m3/h)</t>
  </si>
  <si>
    <t>Telemetriegrootverbruik (&lt; 16 bar)</t>
  </si>
  <si>
    <t>Capaciteitsafhankelijk tarief (TAVTc) lage druk</t>
  </si>
  <si>
    <t>Capaciteitsafhankelijk tarief (TAVTc) hoge druk</t>
  </si>
  <si>
    <t>Capaciteitsafhankelijk tarief (TAVTc) standaard</t>
  </si>
  <si>
    <t>Stedin</t>
  </si>
  <si>
    <t>Volumes AD 2016</t>
  </si>
  <si>
    <t>Lage druk aansluitingen</t>
  </si>
  <si>
    <t>0 t/m 10 m3(n)/h</t>
  </si>
  <si>
    <t>&gt; 10 en =&lt; 16 m3(n)/h</t>
  </si>
  <si>
    <t>&gt; 16 en =&lt; 25 m3(n)/h</t>
  </si>
  <si>
    <t>&gt; 40 en =&lt; 65 m3(n)/h</t>
  </si>
  <si>
    <t>&gt; 65 en =&lt; 100 m3(n)/h</t>
  </si>
  <si>
    <t>&gt; 100 en =&lt; 160 m3(n)/h</t>
  </si>
  <si>
    <t>&gt; 160 en =&lt; 250 m3(n)/h</t>
  </si>
  <si>
    <t>&gt; 250 m3(n)/h</t>
  </si>
  <si>
    <t>10 t/m 16 m3(n)/h</t>
  </si>
  <si>
    <t>16 t/m 25 m3(n)/h</t>
  </si>
  <si>
    <t>25 t/m 40 m3(n)/h</t>
  </si>
  <si>
    <t>Hoge druk aansluitingen</t>
  </si>
  <si>
    <t>40 t/m 65 m3(n)/h</t>
  </si>
  <si>
    <t>65 t/m 100 m3(n)/h</t>
  </si>
  <si>
    <t>100 t/m 160 m3(n)/h</t>
  </si>
  <si>
    <t>160 t/m 250 m3(n)/h</t>
  </si>
  <si>
    <t>250 t/m 400 m3(n)/h</t>
  </si>
  <si>
    <t>400 t/m 650 m3(n)/h</t>
  </si>
  <si>
    <t>650 t/m 1000 m3(n)/h</t>
  </si>
  <si>
    <t>1000 t/m 1600 m3(n)/h</t>
  </si>
  <si>
    <t>Bijdragen Eenmalige Aansluitvergoeding t/m 40 m3(n)/h - aansluiting t/m 25 meter</t>
  </si>
  <si>
    <t>Periodieke Aansluitvergoeding aansluitingen ≤ 40 m3(n)/uur</t>
  </si>
  <si>
    <t>artikel 2.3 lid 1</t>
  </si>
  <si>
    <t>0 ≤ 10 m3(n)/uur</t>
  </si>
  <si>
    <t>&gt; 10 ≤ 16 m3(n)/uur</t>
  </si>
  <si>
    <t>&gt; 16 ≤ 25 m3(n)/uur</t>
  </si>
  <si>
    <t>&gt; 25 ≤ 40 m3(n)/uur</t>
  </si>
  <si>
    <t>artikel 2.3 lid 2</t>
  </si>
  <si>
    <t>Periodieke Aansluitvergoeding aansluitingen &gt; 40 m3(n)/uur</t>
  </si>
  <si>
    <t>artikel 2.4 lid 1</t>
  </si>
  <si>
    <t>&gt; 40 ≤ 100 m3(n)/uur</t>
  </si>
  <si>
    <t>&gt; 100 ≤ 400 m3(n)/uur</t>
  </si>
  <si>
    <t>&gt; 400 ≤ 650 m3(n)/uur</t>
  </si>
  <si>
    <t>artikel 2.4 lid 2</t>
  </si>
  <si>
    <t>artikel 2.4 lid 3</t>
  </si>
  <si>
    <t>&gt; 400 ≤ 1600 m3(n)/uur</t>
  </si>
  <si>
    <t>artikel 2.4 lid 4</t>
  </si>
  <si>
    <t>Bijdragen Eenmalige Aansluitvergoeding ≤ 40 m3(n)/uur - aansluiting ≤ 25 meter</t>
  </si>
  <si>
    <t>Bijdragen Eenmalige Aansluitvergoeding ≤ 40 m3(n)/uur - meerlengte &gt; 25 meter</t>
  </si>
  <si>
    <t>Bijdragen Eenmalige Aansluitvergoeding &gt; 40 m3(n)/uur - aansluiting ≤ 25 meter</t>
  </si>
  <si>
    <t>Bijdragen Eenmalige Aansluitvergoeding &gt; 40 m3(n)/uur - meerlengte &gt; 25 meter</t>
  </si>
  <si>
    <t xml:space="preserve"> </t>
  </si>
  <si>
    <t>Volumes AD 2017</t>
  </si>
  <si>
    <t>Volumes AD 2018</t>
  </si>
  <si>
    <t>Volumes AD 2019</t>
  </si>
  <si>
    <t>Volumes AD 2020</t>
  </si>
  <si>
    <t>EUR, pp 2018</t>
  </si>
  <si>
    <t>Tarieven EAV 2018</t>
  </si>
  <si>
    <t>Bijdragen Eenmalige Aansluitvergoeding t/m 40 m3(n)/h - meerlengte &gt; 25 meter</t>
  </si>
  <si>
    <t>Bijdragen Eenmalige Aansluitvergoeding &gt; 40 m3(n)/h</t>
  </si>
  <si>
    <t>Tarieven PAV 2021</t>
  </si>
  <si>
    <t>Tarieven EAV 2021</t>
  </si>
  <si>
    <t>Tarieven EAV 2020</t>
  </si>
  <si>
    <t>EUR, pp 2020</t>
  </si>
  <si>
    <t>Tarieven EAV 2019</t>
  </si>
  <si>
    <t>EUR, pp 2019</t>
  </si>
  <si>
    <t>OPHALEN VOLUMES</t>
  </si>
  <si>
    <t>&gt; 10 en =&lt; 16 m3(n)h</t>
  </si>
  <si>
    <t>&gt; 16 en =&lt; 25 m3(n)h</t>
  </si>
  <si>
    <t>&gt; 25 en =&lt; 40 m3(n)h</t>
  </si>
  <si>
    <t>&gt; 25 en =&lt; 40 m3(n)/h</t>
  </si>
  <si>
    <t>Rekencapaciteiten TD profielverbruikers</t>
  </si>
  <si>
    <t>&gt; 40 en =&lt; 65 m3(n)h</t>
  </si>
  <si>
    <t>&gt; 65 en =&lt; 100 m3(n)h</t>
  </si>
  <si>
    <t>&gt; 100 en =&lt; 160 m3(n)h</t>
  </si>
  <si>
    <t>&gt; 160 en =&lt; 250 m3(n)h</t>
  </si>
  <si>
    <t>&gt; 250 m3(n)h</t>
  </si>
  <si>
    <t>VOLUMES PROFIELVERBRUIK: AANTALLEN AANSLUITINGEN</t>
  </si>
  <si>
    <t>VOLUMES TELEMETRIE: AANTALLEN AANSLUITINGEN</t>
  </si>
  <si>
    <t>VOLUMES TELEMETRIE: GECONTRACTEERDE CAPACITEIT</t>
  </si>
  <si>
    <t>Profielgrootverbruik ( &gt;40 m3/h)</t>
  </si>
  <si>
    <t>Capaciteitsafhankelijk tarief (TAVTc) gestandaardiseerd</t>
  </si>
  <si>
    <t>Op dit blad worden de volumegegevens van de transportdienst geaggregeerd en gestandaardiseerd aan de hand van de standaard rekencapaciteiten.</t>
  </si>
  <si>
    <t>Aggregatie volumes TD</t>
  </si>
  <si>
    <t>Aggregatie volumes TD 2017</t>
  </si>
  <si>
    <t>Aggregatie volumes TD 2018</t>
  </si>
  <si>
    <t>Aggregatie volumes TD 2019</t>
  </si>
  <si>
    <t>Aggregatie volumes TD 2020</t>
  </si>
  <si>
    <t>Berekening vergoedingen EAV</t>
  </si>
  <si>
    <t>Dit blad geeft een overzicht van de omzet uit de Eenmalige Aansluitvergoeding van de regionale netbeheerders voor de jaren 2018-2020.</t>
  </si>
  <si>
    <t>EAV t/m 40 m3/h</t>
  </si>
  <si>
    <t>EAV meerlengte</t>
  </si>
  <si>
    <t>EAV groter dan 40 m3/h</t>
  </si>
  <si>
    <t>Totaal vergoedingen EAV</t>
  </si>
  <si>
    <t>Berekening vergoedingen EAV 2018</t>
  </si>
  <si>
    <t>Totaal vergoedingen EAV 2018</t>
  </si>
  <si>
    <t>Totaal vergoedingen EAV 2019</t>
  </si>
  <si>
    <t>Totaal vergoedingen EAV 2020</t>
  </si>
  <si>
    <t>Berekening vergoedingen EAV 2019</t>
  </si>
  <si>
    <t>Berekening vergoedingen EAV 2020</t>
  </si>
  <si>
    <t>Ophalen tarieven 2021</t>
  </si>
  <si>
    <t>Transportdienst</t>
  </si>
  <si>
    <t>Aansluitdienst</t>
  </si>
  <si>
    <t>Berekening wegingsfactoren</t>
  </si>
  <si>
    <t>Berekening gestandaardiseerd capaciteitstarief Telemetrie</t>
  </si>
  <si>
    <t>Capaciteitstarieven telemetrie</t>
  </si>
  <si>
    <t>Corresponderende rekenvolumes</t>
  </si>
  <si>
    <t>Capaciteitsafhankelijk tarief (TAVTc) gestandaardaardiseerd</t>
  </si>
  <si>
    <t>Berekening gestandaardiseerd capaciteitstarief telemetrie</t>
  </si>
  <si>
    <t>Correcties te verrekenen met alleen tarieven TD</t>
  </si>
  <si>
    <t>Correcties te verrekenen met tarieven TD en PAV</t>
  </si>
  <si>
    <t>Berekening inkomstenbedragen en correctiepercentages</t>
  </si>
  <si>
    <t>Totale inkomsten transportdienst</t>
  </si>
  <si>
    <t>Waarvan vastrecht kleinvebruik en profielgrootverbruik</t>
  </si>
  <si>
    <t>Aandelen te verrekenen correcties voor transportdienst en PAV</t>
  </si>
  <si>
    <t>Aandeel transportdienst</t>
  </si>
  <si>
    <t>Aandeel PAV</t>
  </si>
  <si>
    <t>Totaal te verrekenen correcties met transportdienst</t>
  </si>
  <si>
    <t>Procentuele aanpassing van tarieven transportdienst excl. vastrecht</t>
  </si>
  <si>
    <t>Procentuele aanpassing van tarieven PAV</t>
  </si>
  <si>
    <t>%</t>
  </si>
  <si>
    <t>Correctiebedragen als gevolg van nacalculaties in de tarieven 2021</t>
  </si>
  <si>
    <t>Relevante correcties in tarieven 2021</t>
  </si>
  <si>
    <t>Rekenvolumes voor de berekening van de wegingsfactoren</t>
  </si>
  <si>
    <t>Bij het berekenen van de productsom wordt dan een positief volume vermenigvuldigt met een tarief van 'nul'. Hierdoor ontstaat een foutief gewogen gemiddelde.</t>
  </si>
  <si>
    <t>Begininkomsten</t>
  </si>
  <si>
    <t>Begininkomstenbedrag Transportdienst</t>
  </si>
  <si>
    <t>Begininkomstenbedrag Aansluitdienst</t>
  </si>
  <si>
    <t>Samengestelde output</t>
  </si>
  <si>
    <t>Begininkomsten voor de one-off</t>
  </si>
  <si>
    <t xml:space="preserve">Op dit tabblad geven we de gegevens weer zoals deze worden geïmporteerd in het x-factormodel. </t>
  </si>
  <si>
    <t>Samengestelde output transportdienst 2021 voor maatstaf</t>
  </si>
  <si>
    <t>Samengestelde output transportdienst 2020 voor productiviteitsverandering</t>
  </si>
  <si>
    <t>Samengestelde output transportdienst 2017 voor productiviteitsverandering</t>
  </si>
  <si>
    <t>Samengestelde output transportdienst 2018 voor productiviteitsverandering</t>
  </si>
  <si>
    <t>Samengestelde output transportdienst 2019 voor productiviteitsverandering</t>
  </si>
  <si>
    <t>Samengestelde output aansluitdienst 2021 voor maatstaf</t>
  </si>
  <si>
    <t>Rekenvolume Coteq</t>
  </si>
  <si>
    <t>Rekenvolume Enexis</t>
  </si>
  <si>
    <t>Rekenvolume Liander</t>
  </si>
  <si>
    <t>Rekenvolume RENDO</t>
  </si>
  <si>
    <t>Rekenvolume Stedin</t>
  </si>
  <si>
    <t>Rekenvolume Westland</t>
  </si>
  <si>
    <t>Periodieke aansluitvergoeding</t>
  </si>
  <si>
    <t>Eenmalige aansluitvergoeding (&lt; 25 meter)</t>
  </si>
  <si>
    <t>Eenmalige aansluitvergoeding meerlengte (&gt;25 meter)</t>
  </si>
  <si>
    <t>Dit blad bevat alle RD-gegevens over de volumes van invoeding groen gas zoals ingediend door de netbeheerders.</t>
  </si>
  <si>
    <t>Volumes invoeding 2016</t>
  </si>
  <si>
    <t>Volumes invoeding 2017</t>
  </si>
  <si>
    <t>Volumes invoeding 2018</t>
  </si>
  <si>
    <t>Volumes invoeding 2019</t>
  </si>
  <si>
    <t>Volumes invoeding 2020</t>
  </si>
  <si>
    <t>Aggregatie volumes invoeding 2017</t>
  </si>
  <si>
    <t>Ophalen rekencapaciteiten profielverbruikers</t>
  </si>
  <si>
    <t>Ophalen volumes invoeding 2017</t>
  </si>
  <si>
    <t>Ophalen volumes invoeding 2018</t>
  </si>
  <si>
    <t>Ophalen volumes invoeding 2019</t>
  </si>
  <si>
    <t>Ophalen volumes invoeding 2020</t>
  </si>
  <si>
    <t>Telemetriegrootverbruik (&lt; 16 bar) gestandaardiseerd</t>
  </si>
  <si>
    <t>Aggregatie volumes invoeding 2018</t>
  </si>
  <si>
    <t>Aggregatie volumes invoeding 2019</t>
  </si>
  <si>
    <t>Aggregatie volumes invoeding 2020</t>
  </si>
  <si>
    <t>Berekening rekenvolumes invoeding</t>
  </si>
  <si>
    <t>Berekening volumes 2021 en rekenvolumes</t>
  </si>
  <si>
    <t>Invoeding</t>
  </si>
  <si>
    <t>Ophalen wegingsfactoren</t>
  </si>
  <si>
    <t>Aggregatie en berekening volumes 2017</t>
  </si>
  <si>
    <t>Aggregatie en berekening volumes 2018</t>
  </si>
  <si>
    <t>Aggregatie en berekening volumes 2019</t>
  </si>
  <si>
    <t>Aggregatie en berekening volumes 2020</t>
  </si>
  <si>
    <t>Gemiddelde volumes 2018-2020</t>
  </si>
  <si>
    <t>Berekening rekenvolumes AD</t>
  </si>
  <si>
    <t>Schatting volumes 2021 en volumes 2022-2026</t>
  </si>
  <si>
    <t>Lokale heffingen 2019</t>
  </si>
  <si>
    <t>Nacalculatie saldo verrekenen i.v.m. lagere tarieven RENDO 2019</t>
  </si>
  <si>
    <t>Invoeding groen gas 2020</t>
  </si>
  <si>
    <t>Faillissement Robin Energie 2019</t>
  </si>
  <si>
    <t>Nieuwe aansluittaak - deel PAV 2020</t>
  </si>
  <si>
    <t>Nieuwe aansluittaak - deel EAV 2020</t>
  </si>
  <si>
    <t>Netverliezen gas 2020</t>
  </si>
  <si>
    <t>Gewijzigde x-factoren</t>
  </si>
  <si>
    <t>Ophalen gemiddelde volumes 2018-2020 Transportdienst</t>
  </si>
  <si>
    <t xml:space="preserve">Betrokken inkomsten </t>
  </si>
  <si>
    <t xml:space="preserve">Inkomsten PAV </t>
  </si>
  <si>
    <t>NB: In enkele gevallen komt het voor dat op de standaardmanier geen gewogen wegingsfactor berekend kan worden, omdat alle netbeheerders met een bepaald tarief in 2021 geen rekenvolume over de periode 2018-2020 hadden in die categorieën.</t>
  </si>
  <si>
    <t>In deze uitzonderlijke gevallen wordt de wegingsfactor gebaseerd op een ongewogen gemiddelde van de tarieven in 2021. In deze gevallen is de cel roze gemarkeerd.</t>
  </si>
  <si>
    <t>Ophalen rekenvolumes TD</t>
  </si>
  <si>
    <t xml:space="preserve">Ophalen rekenvolumes invoeding </t>
  </si>
  <si>
    <t xml:space="preserve">Rekenvolumes invoeding </t>
  </si>
  <si>
    <t>NB: Omdat de rekenvolumes gebaseerd worden op de periode 2018-2020 en de tarieven uit 2021 afkomstig zijn, kan de situatie ontstaan dat volumes worden meegerekend terwijl de betreffende netbeheerder geen tarief heeft.</t>
  </si>
  <si>
    <t>Tarieven 2021 t.b.v. wegingsfactoren (na correcties)</t>
  </si>
  <si>
    <t>Lage druk 0-40 m3/h</t>
  </si>
  <si>
    <t>Hoge druk 0-40 m3/h</t>
  </si>
  <si>
    <t>Lage druk 40-2500 m3/h</t>
  </si>
  <si>
    <t>Hoge druk 40-2500 m3/h</t>
  </si>
  <si>
    <t>Op dit blad worden de begininkomsten berekend. Deze begininkomsten zijn het somproduct van de tarieven in 2021 (na correctie voor nacalculaties die niet op 2021 zien) en de rekenvolumes voor de periode 2022-2026.</t>
  </si>
  <si>
    <t>Begininkomsten na samenvoegen Stedin en Enduris</t>
  </si>
  <si>
    <t>Invoeding capaciteitsafhankelijk tarief (TAVTc)</t>
  </si>
  <si>
    <t>SO Transportdienst</t>
  </si>
  <si>
    <t xml:space="preserve">Berekening SO 2021 </t>
  </si>
  <si>
    <t>Totaal PAV</t>
  </si>
  <si>
    <t xml:space="preserve">Totaal EAV &lt; 25 meter </t>
  </si>
  <si>
    <t xml:space="preserve">Totaal EAV meerlengte </t>
  </si>
  <si>
    <t>Ophalen rekenvolumes AD</t>
  </si>
  <si>
    <t>GEAGGREGEERDE VOLUMES 2017</t>
  </si>
  <si>
    <t>GEAGGREGEERDE VOLUMES 2018</t>
  </si>
  <si>
    <t>GEAGGREGEERDE VOLUMES 2019</t>
  </si>
  <si>
    <t>GEAGGREGEERDE VOLUMES 2020</t>
  </si>
  <si>
    <t>Samengestelde output voor de berekening van de productiviteitsverandering</t>
  </si>
  <si>
    <t>Berekening SO voor PV</t>
  </si>
  <si>
    <t>SO 2017</t>
  </si>
  <si>
    <t>SO 2018</t>
  </si>
  <si>
    <t>SO 2019</t>
  </si>
  <si>
    <t>SO 2020</t>
  </si>
  <si>
    <t>PAV</t>
  </si>
  <si>
    <t>Volumes PAV voor berekening PV</t>
  </si>
  <si>
    <t>Volumes invoeding voor berekening PV</t>
  </si>
  <si>
    <t>Volumes TD voor berekening PV</t>
  </si>
  <si>
    <t>VOLUMES PAV 2020</t>
  </si>
  <si>
    <t>VOLUMES INVOEDING 2017</t>
  </si>
  <si>
    <t>VOLUMES INVOEDING 2018</t>
  </si>
  <si>
    <t>VOLUMES INVOEDING 2019</t>
  </si>
  <si>
    <t>VOLUMES INVOEDING 2020</t>
  </si>
  <si>
    <t>VOLUMES PAV 2019</t>
  </si>
  <si>
    <t>VOLUMES PAV 2018</t>
  </si>
  <si>
    <t>VOLUMES PAV 2017</t>
  </si>
  <si>
    <t xml:space="preserve">Totale SO TD voor PV </t>
  </si>
  <si>
    <t>GEAGGREGEERDE VOLUMES 2015</t>
  </si>
  <si>
    <t>GEAGGREGEERDE VOLUMES 2016</t>
  </si>
  <si>
    <t>Aggregatie volumes TD 2015</t>
  </si>
  <si>
    <t>Aggregatie volumes TD 2016</t>
  </si>
  <si>
    <t>Volumes TD 2015</t>
  </si>
  <si>
    <t>Aggregatie en berekening volumes 2016</t>
  </si>
  <si>
    <t>Aggregatie en berekening volumes 2015</t>
  </si>
  <si>
    <t>VOLUMES INVOEDING 2015</t>
  </si>
  <si>
    <t>VOLUMES INVOEDING 2016</t>
  </si>
  <si>
    <t>Volumes invoeding 2015</t>
  </si>
  <si>
    <t>Ophalen volumes invoeding 2015</t>
  </si>
  <si>
    <t>Ophalen volumes invoeding 2016</t>
  </si>
  <si>
    <t>Aggregatie volumes invoeding 2016</t>
  </si>
  <si>
    <t>Aggregatie volumes invoeding 2015</t>
  </si>
  <si>
    <t>Volumes AD 2015</t>
  </si>
  <si>
    <t>VOLUMES PAV 2015</t>
  </si>
  <si>
    <t>VOLUMES PAV 2016</t>
  </si>
  <si>
    <t>SO 2015</t>
  </si>
  <si>
    <t>SO 2016</t>
  </si>
  <si>
    <t>Samengestelde output transportdienst 2015 voor productiviteitsverandering</t>
  </si>
  <si>
    <t>Samengestelde output transportdienst 2016 voor productiviteitsverandering</t>
  </si>
  <si>
    <t>Volumes EAV 2018</t>
  </si>
  <si>
    <t>Import volumes en tarieven EAV volgens oude tariefcategorieën</t>
  </si>
  <si>
    <t>Volumes EAV 2019</t>
  </si>
  <si>
    <t>Volumes EAV 2020</t>
  </si>
  <si>
    <t>Bijdragen Eenmalige Aansluitvergoeding &gt; 40 m3(n)/h - meerlengte &gt; 25 meter</t>
  </si>
  <si>
    <t>EAV groter dan 40 m3/h - meerlengte</t>
  </si>
  <si>
    <t>EAV t/m 40 m3/h - meerlengte</t>
  </si>
  <si>
    <t>Totaal</t>
  </si>
  <si>
    <t>Import volumes AD 2015-2020</t>
  </si>
  <si>
    <t xml:space="preserve">Correctiebedragen als gevolg van nacalculaties </t>
  </si>
  <si>
    <t>Import volumes invoeding 2015-2020</t>
  </si>
  <si>
    <t>Bijdrage rest van de aansluiting 2018</t>
  </si>
  <si>
    <t>Bijdrage rest van de aansluiting 2019</t>
  </si>
  <si>
    <t>Aandeel maatwerk bijdrage rest van de aansluiting 2019</t>
  </si>
  <si>
    <t>Aandeel maatwerk bijdrage rest van de aansluiting 2018</t>
  </si>
  <si>
    <t>Bijdrage rest van de aansluiting EAV 2018 (na correctie voor inschatting meerkosten maatwerk)</t>
  </si>
  <si>
    <t>Bijdrage rest van de aansluiting EAV 2019 (na correctie voor inschatting meerkosten maatwerk)</t>
  </si>
  <si>
    <t>Bijdrage rest van de aansluiting EAV na correctie voor inschatting meerkosten maatwerk</t>
  </si>
  <si>
    <t>Bijdrage 2018</t>
  </si>
  <si>
    <t>Bijdrage 2019</t>
  </si>
  <si>
    <t>Reguleringsdata 2015; Tabel 4 - Omzet transport; cel K16</t>
  </si>
  <si>
    <t>Reguleringsdata 2015; Tabel 4 - Omzet transport; cel K14</t>
  </si>
  <si>
    <t>Reguleringsdata 2015; Tabel 4 - Omzet transport; cel K15</t>
  </si>
  <si>
    <t>Reguleringsdata 2015; Tabel 4 - Omzet transport; cel K17</t>
  </si>
  <si>
    <t>Reguleringsdata 2015; Tabel 4 - Omzet transport; cel K18</t>
  </si>
  <si>
    <t>Reguleringsdata 2015; Tabel 4 - Omzet transport; cel K19</t>
  </si>
  <si>
    <t>Reguleringsdata 2015; Tabel 4 - Omzet transport; cel K26</t>
  </si>
  <si>
    <t>Reguleringsdata 2015; Tabel 4 - Omzet transport; cel K27</t>
  </si>
  <si>
    <t>Reguleringsdata 2015; Tabel 4 - Omzet transport; cel K28</t>
  </si>
  <si>
    <t>Reguleringsdata 2015; Tabel 4 - Omzet transport; cel K29</t>
  </si>
  <si>
    <t>Reguleringsdata 2015; Tabel 4 - Omzet transport; cel K30</t>
  </si>
  <si>
    <t>Reguleringsdata 2015; Tabel 4 - Omzet transport; rij 30</t>
  </si>
  <si>
    <t>Reguleringsdata 2018; Tabel 4 - Omzet transport; rij 14</t>
  </si>
  <si>
    <t>Reguleringsdata 2018; Tabel 4 - Omzet transport; rij 15</t>
  </si>
  <si>
    <t>Reguleringsdata 2018; Tabel 4 - Omzet transport; rij 16</t>
  </si>
  <si>
    <t>Reguleringsdata 2018; Tabel 4 - Omzet transport; rij 17</t>
  </si>
  <si>
    <t>Reguleringsdata 2018; Tabel 4 - Omzet transport; rij 18</t>
  </si>
  <si>
    <t>Reguleringsdata 2018; Tabel 4 - Omzet transport; rij 19</t>
  </si>
  <si>
    <t>Reguleringsdata 2018; Tabel 4 - Omzet transport; rij 26</t>
  </si>
  <si>
    <t>Reguleringsdata 2018; Tabel 4 - Omzet transport; rij 27</t>
  </si>
  <si>
    <t>Reguleringsdata 2018; Tabel 4 - Omzet transport; rij 28</t>
  </si>
  <si>
    <t>Reguleringsdata 2018; Tabel 4 - Omzet transport; rij 29</t>
  </si>
  <si>
    <t>Reguleringsdata 2018; Tabel 4 - Omzet transport; rij 30</t>
  </si>
  <si>
    <t>Reguleringsdata 2018; Tabel 4 - Omzet transport; rij 43</t>
  </si>
  <si>
    <t>Reguleringsdata 2018; Tabel 4 - Omzet transport; rij 46</t>
  </si>
  <si>
    <t>Reguleringsdata 2018; Tabel 4 - Omzet transport; rij 47</t>
  </si>
  <si>
    <t>Reguleringsdata 2018; Tabel 4 - Omzet transport; rij 49</t>
  </si>
  <si>
    <t>Reguleringsdata 2019; Tabel 4 - Omzet transport; rij 14</t>
  </si>
  <si>
    <t>Reguleringsdata 2019; Tabel 4 - Omzet transport; rij 15</t>
  </si>
  <si>
    <t>Reguleringsdata 2019; Tabel 4 - Omzet transport; rij 16</t>
  </si>
  <si>
    <t>Reguleringsdata 2019; Tabel 4 - Omzet transport; rij 17</t>
  </si>
  <si>
    <t>Reguleringsdata 2019; Tabel 4 - Omzet transport; rij 18</t>
  </si>
  <si>
    <t>Reguleringsdata 2019; Tabel 4 - Omzet transport; rij 19</t>
  </si>
  <si>
    <t>Reguleringsdata 2019; Tabel 4 - Omzet transport; rij 26</t>
  </si>
  <si>
    <t>Reguleringsdata 2019; Tabel 4 - Omzet transport; rij 27</t>
  </si>
  <si>
    <t>Reguleringsdata 2019; Tabel 4 - Omzet transport; rij 28</t>
  </si>
  <si>
    <t>Reguleringsdata 2019; Tabel 4 - Omzet transport; rij 29</t>
  </si>
  <si>
    <t>Reguleringsdata 2019; Tabel 4 - Omzet transport; rij 30</t>
  </si>
  <si>
    <t>Reguleringsdata 2019; Tabel 4 - Omzet transport; rij 43</t>
  </si>
  <si>
    <t>Reguleringsdata 2019; Tabel 4 - Omzet transport; rij 46</t>
  </si>
  <si>
    <t>Reguleringsdata 2019; Tabel 4 - Omzet transport; rij 47</t>
  </si>
  <si>
    <t>Reguleringsdata 2019; Tabel 4 - Omzet transport; rij 49</t>
  </si>
  <si>
    <t>Reguleringsdata 2020; Tabel 4 - Omzet transport; rij 14</t>
  </si>
  <si>
    <t>Reguleringsdata 2020; Tabel 4 - Omzet transport; rij 15</t>
  </si>
  <si>
    <t>Reguleringsdata 2020; Tabel 4 - Omzet transport; rij 16</t>
  </si>
  <si>
    <t>Reguleringsdata 2020; Tabel 4 - Omzet transport; rij 17</t>
  </si>
  <si>
    <t>Reguleringsdata 2020; Tabel 4 - Omzet transport; rij 18</t>
  </si>
  <si>
    <t>Reguleringsdata 2020; Tabel 4 - Omzet transport; rij 19</t>
  </si>
  <si>
    <t>Reguleringsdata 2020; Tabel 4 - Omzet transport; rij 26</t>
  </si>
  <si>
    <t>Reguleringsdata 2020; Tabel 4 - Omzet transport; rij 27</t>
  </si>
  <si>
    <t>Reguleringsdata 2020; Tabel 4 - Omzet transport; rij 28</t>
  </si>
  <si>
    <t>Reguleringsdata 2020; Tabel 4 - Omzet transport; rij 29</t>
  </si>
  <si>
    <t>Reguleringsdata 2020; Tabel 4 - Omzet transport; rij 30</t>
  </si>
  <si>
    <t>Reguleringsdata 2020; Tabel 4 - Omzet transport; rij 43</t>
  </si>
  <si>
    <t>Reguleringsdata 2020; Tabel 4 - Omzet transport; rij 46</t>
  </si>
  <si>
    <t>Reguleringsdata 2020; Tabel 4 - Omzet transport; rij 47</t>
  </si>
  <si>
    <t>Reguleringsdata 2020; Tabel 4 - Omzet transport; rij 49</t>
  </si>
  <si>
    <t>Import volumes TD 2015-2020</t>
  </si>
  <si>
    <t>Informatieverzoek herindeling volumes 2016-2019 aansluitcategorieën; Volumes; rij 11</t>
  </si>
  <si>
    <t>Informatieverzoek herindeling volumes 2016-2019 aansluitcategorieën; Volumes; rij 12</t>
  </si>
  <si>
    <t>Informatieverzoek herindeling volumes 2016-2019 aansluitcategorieën; Volumes; rij 13</t>
  </si>
  <si>
    <t>Informatieverzoek herindeling volumes 2016-2019 aansluitcategorieën; Volumes; rij 14</t>
  </si>
  <si>
    <t>Informatieverzoek herindeling volumes 2016-2019 aansluitcategorieën; Volumes; rij 17</t>
  </si>
  <si>
    <t>Informatieverzoek herindeling volumes 2016-2019 aansluitcategorieën; Volumes; rij 18</t>
  </si>
  <si>
    <t>Informatieverzoek herindeling volumes 2016-2019 aansluitcategorieën; Volumes; rij 19</t>
  </si>
  <si>
    <t>Informatieverzoek herindeling volumes 2016-2019 aansluitcategorieën; Volumes; rij 20</t>
  </si>
  <si>
    <t>Informatieverzoek herindeling volumes 2016-2019 aansluitcategorieën; Volumes; rij 26</t>
  </si>
  <si>
    <t>Informatieverzoek herindeling volumes 2016-2019 aansluitcategorieën; Volumes; rij 27</t>
  </si>
  <si>
    <t>Informatieverzoek herindeling volumes 2016-2019 aansluitcategorieën; Volumes; rij 28</t>
  </si>
  <si>
    <t>Informatieverzoek herindeling volumes 2016-2019 aansluitcategorieën; Volumes; rij 31</t>
  </si>
  <si>
    <t>Informatieverzoek herindeling volumes 2016-2019 aansluitcategorieën; Volumes; rij 32</t>
  </si>
  <si>
    <t>Informatieverzoek herindeling volumes 2016-2019 aansluitcategorieën; Volumes; rij 33</t>
  </si>
  <si>
    <t>Informatieverzoek herindeling volumes 2016-2019 aansluitcategorieën; Volumes; rij 36</t>
  </si>
  <si>
    <t>Informatieverzoek herindeling volumes 2016-2019 aansluitcategorieën; Volumes; rij 37</t>
  </si>
  <si>
    <t>Informatieverzoek herindeling volumes 2016-2019 aansluitcategorieën; Volumes; rij 38</t>
  </si>
  <si>
    <t>Informatieverzoek herindeling volumes 2016-2019 aansluitcategorieën; Volumes; rij 42</t>
  </si>
  <si>
    <t>Informatieverzoek herindeling volumes 2016-2019 aansluitcategorieën; Volumes; rij 43</t>
  </si>
  <si>
    <t>Informatieverzoek herindeling volumes 2016-2019 aansluitcategorieën; Volumes; rij 44</t>
  </si>
  <si>
    <t>Informatieverzoek herindeling volumes 2016-2019 aansluitcategorieën; Volumes; rij 51</t>
  </si>
  <si>
    <t>Informatieverzoek herindeling volumes 2016-2019 aansluitcategorieën; Volumes; rij 52</t>
  </si>
  <si>
    <t>Informatieverzoek herindeling volumes 2016-2019 aansluitcategorieën; Volumes; rij 53</t>
  </si>
  <si>
    <t>Informatieverzoek herindeling volumes 2016-2019 aansluitcategorieën; Volumes; rij 54</t>
  </si>
  <si>
    <t>Informatieverzoek herindeling volumes 2016-2019 aansluitcategorieën; Volumes; rij 57</t>
  </si>
  <si>
    <t>Informatieverzoek herindeling volumes 2016-2019 aansluitcategorieën; Volumes; rij 58</t>
  </si>
  <si>
    <t>Informatieverzoek herindeling volumes 2016-2019 aansluitcategorieën; Volumes; rij 59</t>
  </si>
  <si>
    <t>Informatieverzoek herindeling volumes 2016-2019 aansluitcategorieën; Volumes; rij 60</t>
  </si>
  <si>
    <t>Informatieverzoek herindeling volumes 2016-2019 aansluitcategorieën; Volumes; rij 66</t>
  </si>
  <si>
    <t>Informatieverzoek herindeling volumes 2016-2019 aansluitcategorieën; Volumes; rij 67</t>
  </si>
  <si>
    <t>Informatieverzoek herindeling volumes 2016-2019 aansluitcategorieën; Volumes; rij 68</t>
  </si>
  <si>
    <t>Informatieverzoek herindeling volumes 2016-2019 aansluitcategorieën; Volumes; rij 69</t>
  </si>
  <si>
    <t>Informatieverzoek herindeling volumes 2016-2019 aansluitcategorieën; Volumes; rij 72</t>
  </si>
  <si>
    <t>Informatieverzoek herindeling volumes 2016-2019 aansluitcategorieën; Volumes; rij 73</t>
  </si>
  <si>
    <t>Informatieverzoek herindeling volumes 2016-2019 aansluitcategorieën; Volumes; rij 74</t>
  </si>
  <si>
    <t>Informatieverzoek herindeling volumes 2016-2019 aansluitcategorieën; Volumes; rij 75</t>
  </si>
  <si>
    <t>Informatieverzoek herindeling volumes 2016-2019 aansluitcategorieën; Volumes; rij 81</t>
  </si>
  <si>
    <t>Informatieverzoek herindeling volumes 2016-2019 aansluitcategorieën; Volumes; rij 82</t>
  </si>
  <si>
    <t>Informatieverzoek herindeling volumes 2016-2019 aansluitcategorieën; Volumes; rij 83</t>
  </si>
  <si>
    <t>Informatieverzoek herindeling volumes 2016-2019 aansluitcategorieën; Volumes; rij 86</t>
  </si>
  <si>
    <t>Informatieverzoek herindeling volumes 2016-2019 aansluitcategorieën; Volumes; rij 87</t>
  </si>
  <si>
    <t>Informatieverzoek herindeling volumes 2016-2019 aansluitcategorieën; Volumes; rij 88</t>
  </si>
  <si>
    <t>Informatieverzoek herindeling volumes 2016-2019 aansluitcategorieën; Volumes; rij 91</t>
  </si>
  <si>
    <t>Informatieverzoek herindeling volumes 2016-2019 aansluitcategorieën; Volumes; rij 92</t>
  </si>
  <si>
    <t>Informatieverzoek herindeling volumes 2016-2019 aansluitcategorieën; Volumes; rij 93</t>
  </si>
  <si>
    <t>Informatieverzoek herindeling volumes 2016-2019 aansluitcategorieën; Volumes; rij 97</t>
  </si>
  <si>
    <t>Informatieverzoek herindeling volumes 2016-2019 aansluitcategorieën; Volumes; rij 98</t>
  </si>
  <si>
    <t>Informatieverzoek herindeling volumes 2016-2019 aansluitcategorieën; Volumes; rij 99</t>
  </si>
  <si>
    <t>Informatieverzoek herindeling volumes 2016-2019 aansluitcategorieën; Volumes; rij 106</t>
  </si>
  <si>
    <t>Informatieverzoek herindeling volumes 2016-2019 aansluitcategorieën; Volumes; rij 107</t>
  </si>
  <si>
    <t>Informatieverzoek herindeling volumes 2016-2019 aansluitcategorieën; Volumes; rij 108</t>
  </si>
  <si>
    <t>Informatieverzoek herindeling volumes 2016-2019 aansluitcategorieën; Volumes; rij 111</t>
  </si>
  <si>
    <t>Informatieverzoek herindeling volumes 2016-2019 aansluitcategorieën; Volumes; rij 112</t>
  </si>
  <si>
    <t>Informatieverzoek herindeling volumes 2016-2019 aansluitcategorieën; Volumes; rij 113</t>
  </si>
  <si>
    <t>Informatieverzoek herindeling volumes 2016-2019 aansluitcategorieën; Volumes; rij 116</t>
  </si>
  <si>
    <t>Informatieverzoek herindeling volumes 2016-2019 aansluitcategorieën; Volumes; rij 117</t>
  </si>
  <si>
    <t>Informatieverzoek herindeling volumes 2016-2019 aansluitcategorieën; Volumes; rij 118</t>
  </si>
  <si>
    <t>Informatieverzoek herindeling volumes 2016-2019 aansluitcategorieën; Volumes; rij 122</t>
  </si>
  <si>
    <t>Informatieverzoek herindeling volumes 2016-2019 aansluitcategorieën; Volumes; rij 123</t>
  </si>
  <si>
    <t>Informatieverzoek herindeling volumes 2016-2019 aansluitcategorieën; Volumes; rij 124</t>
  </si>
  <si>
    <t xml:space="preserve">De volumes voor de aansluitdienst worden opgehaald volgens de nieuwe categorie-indeling. </t>
  </si>
  <si>
    <t>Invoeding gas 2013-2015; Tabel 2 - Volumes Invoeding; rij 95</t>
  </si>
  <si>
    <t>Invoeding gas 2013-2015; Tabel 2 - Volumes Invoeding; rij 96</t>
  </si>
  <si>
    <t>Invoeding gas 2013-2015; Tabel 2 - Volumes Invoeding; rij 97</t>
  </si>
  <si>
    <t>Invoeding gas 2013-2015; Tabel 2 - Volumes Invoeding; rij 98</t>
  </si>
  <si>
    <t>Invoeding gas 2013-2015; Tabel 2 - Volumes Invoeding; rij 99</t>
  </si>
  <si>
    <t>Invoeding gas 2013-2015; Tabel 2 - Volumes Invoeding; rij 100</t>
  </si>
  <si>
    <t>Invoeding gas 2013-2015; Tabel 2 - Volumes Invoeding; rij 105</t>
  </si>
  <si>
    <t>Invoeding gas 2013-2015; Tabel 2 - Volumes Invoeding; rij 106</t>
  </si>
  <si>
    <t>Invoeding gas 2013-2015; Tabel 2 - Volumes Invoeding; rij 107</t>
  </si>
  <si>
    <t>Invoeding gas 2013-2015; Tabel 2 - Volumes Invoeding; rij 108</t>
  </si>
  <si>
    <t>Invoeding gas 2013-2015; Tabel 2 - Volumes Invoeding; rij 109</t>
  </si>
  <si>
    <t>De volumes van Enexis bevatten ook de volumes van Endinet. Endinet is vanaf 2016 opgegaan in Enexis.</t>
  </si>
  <si>
    <t>De volumes 2015 van Enexis en Liander zijn ook gecorrigeerd voor het feit FNOP in 2016 is overgegaan van Enexis naar Liander.</t>
  </si>
  <si>
    <t>Rekenvolumes RNB G 2021; Import volumes AD 2013-2015; rij 250</t>
  </si>
  <si>
    <t>Rekenvolumes RNB G 2021; Import volumes AD 2013-2015; rij 251</t>
  </si>
  <si>
    <t>Rekenvolumes RNB G 2021; Import volumes AD 2013-2015; rij 252</t>
  </si>
  <si>
    <t>Rekenvolumes RNB G 2021; Import volumes AD 2013-2015; rij 253</t>
  </si>
  <si>
    <t>Rekenvolumes RNB G 2021; Import volumes AD 2013-2015; rij 256</t>
  </si>
  <si>
    <t>Rekenvolumes RNB G 2021; Import volumes AD 2013-2015; rij 257</t>
  </si>
  <si>
    <t>Rekenvolumes RNB G 2021; Import volumes AD 2013-2015; rij 258</t>
  </si>
  <si>
    <t>Rekenvolumes RNB G 2021; Import volumes AD 2013-2015; rij 259</t>
  </si>
  <si>
    <t>De volumes 2015 van Enexis en Liander zijn gecorrigeerd voor het feit dat FNOP in 2016 is overgegaan van Enexis naar Liander.</t>
  </si>
  <si>
    <t>Rekenvolumes RNB G 2021; Import volumes AD 2013-2015; rij 265</t>
  </si>
  <si>
    <t>Rekenvolumes RNB G 2021; Import volumes AD 2013-2015; rij 266</t>
  </si>
  <si>
    <t>Rekenvolumes RNB G 2021; Import volumes AD 2013-2015; rij 267</t>
  </si>
  <si>
    <t>Rekenvolumes RNB G 2021; Import volumes AD 2013-2015; rij 270</t>
  </si>
  <si>
    <t>Rekenvolumes RNB G 2021; Import volumes AD 2013-2015; rij 271</t>
  </si>
  <si>
    <t>Rekenvolumes RNB G 2021; Import volumes AD 2013-2015; rij 272</t>
  </si>
  <si>
    <t>Rekenvolumes RNB G 2021; Import volumes AD 2013-2015; rij 275</t>
  </si>
  <si>
    <t>Rekenvolumes RNB G 2021; Import volumes AD 2013-2015; rij 276</t>
  </si>
  <si>
    <t>Rekenvolumes RNB G 2021; Import volumes AD 2013-2015; rij 277</t>
  </si>
  <si>
    <t>Rekenvolumes RNB G 2021; Import volumes AD 2013-2015; rij 280</t>
  </si>
  <si>
    <t>Rekenvolumes RNB G 2021; Import volumes AD 2013-2015; rij 281</t>
  </si>
  <si>
    <t>Rekenvolumes RNB G 2021; Import volumes AD 2013-2015; rij 282</t>
  </si>
  <si>
    <t>Rekenvolumes RNB G 2021; Import volumes AD 2013-2015; rij 288</t>
  </si>
  <si>
    <t>Rekenvolumes RNB G 2021; Import volumes AD 2013-2015; rij 289</t>
  </si>
  <si>
    <t>Rekenvolumes RNB G 2021; Import volumes AD 2013-2015; rij 290</t>
  </si>
  <si>
    <t>Rekenvolumes RNB G 2021; Import volumes AD 2013-2015; rij 291</t>
  </si>
  <si>
    <t>Rekenvolumes RNB G 2021; Import volumes AD 2013-2015; rij 294</t>
  </si>
  <si>
    <t>Rekenvolumes RNB G 2021; Import volumes AD 2013-2015; rij 295</t>
  </si>
  <si>
    <t>Rekenvolumes RNB G 2021; Import volumes AD 2013-2015; rij 296</t>
  </si>
  <si>
    <t>Rekenvolumes RNB G 2021; Import volumes AD 2013-2015; rij 297</t>
  </si>
  <si>
    <t>Rekenvolumes RNB G 2021; Import volumes AD 2013-2015; rij 303</t>
  </si>
  <si>
    <t>Rekenvolumes RNB G 2021; Import volumes AD 2013-2015; rij 304</t>
  </si>
  <si>
    <t>Rekenvolumes RNB G 2021; Import volumes AD 2013-2015; rij 305</t>
  </si>
  <si>
    <t>Rekenvolumes RNB G 2021; Import volumes AD 2013-2015; rij 306</t>
  </si>
  <si>
    <t>Rekenvolumes RNB G 2021; Import volumes AD 2013-2015; rij 309</t>
  </si>
  <si>
    <t>Rekenvolumes RNB G 2021; Import volumes AD 2013-2015; rij 310</t>
  </si>
  <si>
    <t>Rekenvolumes RNB G 2021; Import volumes AD 2013-2015; rij 311</t>
  </si>
  <si>
    <t>Rekenvolumes RNB G 2021; Import volumes AD 2013-2015; rij 312</t>
  </si>
  <si>
    <t>Rekenvolumes RNB G 2021; Import volumes AD 2013-2015; rij 318</t>
  </si>
  <si>
    <t>Rekenvolumes RNB G 2021; Import volumes AD 2013-2015; rij 319</t>
  </si>
  <si>
    <t>Rekenvolumes RNB G 2021; Import volumes AD 2013-2015; rij 320</t>
  </si>
  <si>
    <t>Rekenvolumes RNB G 2021; Import volumes AD 2013-2015; rij 323</t>
  </si>
  <si>
    <t>Rekenvolumes RNB G 2021; Import volumes AD 2013-2015; rij 324</t>
  </si>
  <si>
    <t>Rekenvolumes RNB G 2021; Import volumes AD 2013-2015; rij 325</t>
  </si>
  <si>
    <t>Rekenvolumes RNB G 2021; Import volumes AD 2013-2015; rij 328</t>
  </si>
  <si>
    <t>Rekenvolumes RNB G 2021; Import volumes AD 2013-2015; rij 329</t>
  </si>
  <si>
    <t>Rekenvolumes RNB G 2021; Import volumes AD 2013-2015; rij 330</t>
  </si>
  <si>
    <t>Rekenvolumes RNB G 2021; Import volumes AD 2013-2015; rij 333</t>
  </si>
  <si>
    <t>Rekenvolumes RNB G 2021; Import volumes AD 2013-2015; rij 334</t>
  </si>
  <si>
    <t>Rekenvolumes RNB G 2021; Import volumes AD 2013-2015; rij 335</t>
  </si>
  <si>
    <t>Rekenvolumes RNB G 2021; Import volumes AD 2013-2015; rij 341</t>
  </si>
  <si>
    <t>Rekenvolumes RNB G 2021; Import volumes AD 2013-2015; rij 342</t>
  </si>
  <si>
    <t>Rekenvolumes RNB G 2021; Import volumes AD 2013-2015; rij 343</t>
  </si>
  <si>
    <t>Rekenvolumes RNB G 2021; Import volumes AD 2013-2015; rij 346</t>
  </si>
  <si>
    <t>Rekenvolumes RNB G 2021; Import volumes AD 2013-2015; rij 347</t>
  </si>
  <si>
    <t>Rekenvolumes RNB G 2021; Import volumes AD 2013-2015; rij 348</t>
  </si>
  <si>
    <t>Rekenvolumes RNB G 2021; Import volumes AD 2013-2015; rij 351</t>
  </si>
  <si>
    <t>Rekenvolumes RNB G 2021; Import volumes AD 2013-2015; rij 352</t>
  </si>
  <si>
    <t>Rekenvolumes RNB G 2021; Import volumes AD 2013-2015; rij 353</t>
  </si>
  <si>
    <t>Rekenvolumes RNB G 2021; Import volumes AD 2013-2015; rij 356</t>
  </si>
  <si>
    <t>Rekenvolumes RNB G 2021; Import volumes AD 2013-2015; rij 357</t>
  </si>
  <si>
    <t>Rekenvolumes RNB G 2021; Import volumes AD 2013-2015; rij 358</t>
  </si>
  <si>
    <t>Rekenvolumes RNB G 2021 </t>
  </si>
  <si>
    <t>Informatieverzoek herindeling volumes 2016-2019 aansluitcategorieën</t>
  </si>
  <si>
    <t>Informatieverzoek volumes Weert</t>
  </si>
  <si>
    <t>Informatieverzoek Weert volumes 2016-2017 TD</t>
  </si>
  <si>
    <t>Reguleringsdata 2016; Tabel 4 - Omzet transport; rij 14. Informatieverzoek Weert volumes 2016-2017 TD.</t>
  </si>
  <si>
    <t>Reguleringsdata 2017; Tabel 4 - Omzet transport; rij 14. Informatieverzoek Weert volumes 2016-2017 TD.</t>
  </si>
  <si>
    <t>Totale set FNOP 2015 G</t>
  </si>
  <si>
    <t>Reguleringsdata 2015; Tabel 4 - Omzet transport; rij 14. Informatieverzoek volumes Weert. Totale set FNOP 2015 G.</t>
  </si>
  <si>
    <t>Invoeding gas 2013-2015</t>
  </si>
  <si>
    <t>Reguleringsdata 2015; Tabel 4 - Omzet transport; rij 26</t>
  </si>
  <si>
    <t>Reguleringsdata 2015; Tabel 4 - Omzet transport; rij 15</t>
  </si>
  <si>
    <t>Reguleringsdata 2015; Tabel 4 - Omzet transport; rij 16</t>
  </si>
  <si>
    <t>Reguleringsdata 2015; Tabel 4 - Omzet transport; rij 17</t>
  </si>
  <si>
    <t>Reguleringsdata 2015; Tabel 4 - Omzet transport; rij 18</t>
  </si>
  <si>
    <t>Reguleringsdata 2015; Tabel 4 - Omzet transport; rij 19</t>
  </si>
  <si>
    <t>Reguleringsdata 2015; Tabel 4 - Omzet transport; rij 27</t>
  </si>
  <si>
    <t>Reguleringsdata 2015; Tabel 4 - Omzet transport; rij 28</t>
  </si>
  <si>
    <t>Reguleringsdata 2015; Tabel 4 - Omzet transport; rij 29</t>
  </si>
  <si>
    <t>Reguleringsdata 2015; Tabel 4 - Omzet transport; rij 43</t>
  </si>
  <si>
    <t>Reguleringsdata 2015; Tabel 4 - Omzet transport; rij 47</t>
  </si>
  <si>
    <t>Reguleringsdata 2015; Tabel 4 - Omzet transport; rij 46</t>
  </si>
  <si>
    <t>Reguleringsdata 2015; Tabel 4 - Omzet transport; rij 49</t>
  </si>
  <si>
    <t>Reguleringsdata 2016; Tabel 4 - Omzet transport; rij 15</t>
  </si>
  <si>
    <t>Reguleringsdata 2016; Tabel 4 - Omzet transport; rij 16</t>
  </si>
  <si>
    <t>Reguleringsdata 2016; Tabel 4 - Omzet transport; rij 17</t>
  </si>
  <si>
    <t>Reguleringsdata 2016; Tabel 4 - Omzet transport; rij 18</t>
  </si>
  <si>
    <t>Reguleringsdata 2016; Tabel 4 - Omzet transport; rij 19</t>
  </si>
  <si>
    <t>Reguleringsdata 2016; Tabel 4 - Omzet transport; rij 26</t>
  </si>
  <si>
    <t>Reguleringsdata 2016; Tabel 4 - Omzet transport; rij 27</t>
  </si>
  <si>
    <t>Reguleringsdata 2016; Tabel 4 - Omzet transport; rij 28</t>
  </si>
  <si>
    <t>Reguleringsdata 2016; Tabel 4 - Omzet transport; rij 29</t>
  </si>
  <si>
    <t>Reguleringsdata 2016; Tabel 4 - Omzet transport; rij 30</t>
  </si>
  <si>
    <t>Reguleringsdata 2016; Tabel 4 - Omzet transport; rij 46</t>
  </si>
  <si>
    <t>Reguleringsdata 2016; Tabel 4 - Omzet transport; rij 47</t>
  </si>
  <si>
    <t>Reguleringsdata 2016; Tabel 4 - Omzet transport; rij 49</t>
  </si>
  <si>
    <t>Reguleringsdata 2016; Tabel 4 - Omzet transport; rij 43</t>
  </si>
  <si>
    <t>Reguleringsdata 2017; Tabel 4 - Omzet transport; rij 15</t>
  </si>
  <si>
    <t>Reguleringsdata 2017; Tabel 4 - Omzet transport; rij 16</t>
  </si>
  <si>
    <t>Reguleringsdata 2017; Tabel 4 - Omzet transport; rij 17</t>
  </si>
  <si>
    <t>Reguleringsdata 2017; Tabel 4 - Omzet transport; rij 18</t>
  </si>
  <si>
    <t>Reguleringsdata 2017; Tabel 4 - Omzet transport; rij 19</t>
  </si>
  <si>
    <t>Reguleringsdata 2017; Tabel 4 - Omzet transport; rij 26</t>
  </si>
  <si>
    <t>Reguleringsdata 2017; Tabel 4 - Omzet transport; rij 27</t>
  </si>
  <si>
    <t>Reguleringsdata 2017; Tabel 4 - Omzet transport; rij 28</t>
  </si>
  <si>
    <t>Reguleringsdata 2017; Tabel 4 - Omzet transport; rij 29</t>
  </si>
  <si>
    <t>Reguleringsdata 2017; Tabel 4 - Omzet transport; rij 30</t>
  </si>
  <si>
    <t>Reguleringsdata 2017; Tabel 4 - Omzet transport; rij 43</t>
  </si>
  <si>
    <t>Reguleringsdata 2017; Tabel 4 - Omzet transport; rij 46</t>
  </si>
  <si>
    <t>Reguleringsdata 2017; Tabel 4 - Omzet transport; rij 47</t>
  </si>
  <si>
    <t>Reguleringsdata 2017; Tabel 4 - Omzet transport; rij 49</t>
  </si>
  <si>
    <t>Reguleringsdata 2016; Tabel 4B - Volumes Invoeding; rij 26</t>
  </si>
  <si>
    <t>Reguleringsdata 2016; Tabel 4B - Volumes Invoeding; rij 12</t>
  </si>
  <si>
    <t>Reguleringsdata 2016; Tabel 4B - Volumes Invoeding; rij 13</t>
  </si>
  <si>
    <t>Reguleringsdata 2016; Tabel 4B - Volumes Invoeding; rij 14</t>
  </si>
  <si>
    <t>Reguleringsdata 2016; Tabel 4B - Volumes Invoeding; rij 15</t>
  </si>
  <si>
    <t>Reguleringsdata 2016; Tabel 4B - Volumes Invoeding; rij 16</t>
  </si>
  <si>
    <t>Reguleringsdata 2016; Tabel 4B - Volumes Invoeding; rij 17</t>
  </si>
  <si>
    <t>Reguleringsdata 2016; Tabel 4B - Volumes Invoeding; rij 22</t>
  </si>
  <si>
    <t>Reguleringsdata 2016; Tabel 4B - Volumes Invoeding; rij 23</t>
  </si>
  <si>
    <t>Reguleringsdata 2016; Tabel 4B - Volumes Invoeding; rij 24</t>
  </si>
  <si>
    <t>Reguleringsdata 2016; Tabel 4B - Volumes Invoeding; rij 25</t>
  </si>
  <si>
    <t>Reguleringsdata 2017; Tabel 4B - Volumes Invoeding; rij 12</t>
  </si>
  <si>
    <t>Reguleringsdata 2017; Tabel 4B - Volumes Invoeding; rij 13</t>
  </si>
  <si>
    <t>Reguleringsdata 2017; Tabel 4B - Volumes Invoeding; rij 15</t>
  </si>
  <si>
    <t>Reguleringsdata 2017; Tabel 4B - Volumes Invoeding; rij 16</t>
  </si>
  <si>
    <t>Reguleringsdata 2017; Tabel 4B - Volumes Invoeding; rij 17</t>
  </si>
  <si>
    <t>Reguleringsdata 2017; Tabel 4B - Volumes Invoeding; rij 14</t>
  </si>
  <si>
    <t>Reguleringsdata 2017; Tabel 4B - Volumes Invoeding; rij 22</t>
  </si>
  <si>
    <t>Reguleringsdata 2017; Tabel 4B - Volumes Invoeding; rij 23</t>
  </si>
  <si>
    <t>Reguleringsdata 2017; Tabel 4B - Volumes Invoeding; rij 24</t>
  </si>
  <si>
    <t>Reguleringsdata 2017; Tabel 4B - Volumes Invoeding; rij 25</t>
  </si>
  <si>
    <t>Reguleringsdata 2017; Tabel 4B - Volumes Invoeding; rij 26</t>
  </si>
  <si>
    <t>Reguleringsdata 2018; Tabel 4B - Volumes Invoeding; rij 12</t>
  </si>
  <si>
    <t>Reguleringsdata 2018; Tabel 4B - Volumes Invoeding; rij 13</t>
  </si>
  <si>
    <t>Reguleringsdata 2018; Tabel 4B - Volumes Invoeding; rij 14</t>
  </si>
  <si>
    <t>Reguleringsdata 2018; Tabel 4B - Volumes Invoeding; rij 15</t>
  </si>
  <si>
    <t>Reguleringsdata 2018; Tabel 4B - Volumes Invoeding; rij 16</t>
  </si>
  <si>
    <t>Reguleringsdata 2018; Tabel 4B - Volumes Invoeding; rij 17</t>
  </si>
  <si>
    <t>Reguleringsdata 2018; Tabel 4B - Volumes Invoeding; rij 22</t>
  </si>
  <si>
    <t>Reguleringsdata 2018; Tabel 4B - Volumes Invoeding; rij 23</t>
  </si>
  <si>
    <t>Reguleringsdata 2018; Tabel 4B - Volumes Invoeding; rij 24</t>
  </si>
  <si>
    <t>Reguleringsdata 2018; Tabel 4B - Volumes Invoeding; rij 25</t>
  </si>
  <si>
    <t>Reguleringsdata 2018; Tabel 4B - Volumes Invoeding; rij 26</t>
  </si>
  <si>
    <t>Reguleringsdata 2019; Tabel 4B - Volumes Invoeding; rij 12</t>
  </si>
  <si>
    <t>Reguleringsdata 2019; Tabel 4B - Volumes Invoeding; rij 13</t>
  </si>
  <si>
    <t>Reguleringsdata 2019; Tabel 4B - Volumes Invoeding; rij 14</t>
  </si>
  <si>
    <t>Reguleringsdata 2019; Tabel 4B - Volumes Invoeding; rij 15</t>
  </si>
  <si>
    <t>Reguleringsdata 2019; Tabel 4B - Volumes Invoeding; rij 16</t>
  </si>
  <si>
    <t>Reguleringsdata 2019; Tabel 4B - Volumes Invoeding; rij 17</t>
  </si>
  <si>
    <t>Reguleringsdata 2019; Tabel 4B - Volumes Invoeding; rij 22</t>
  </si>
  <si>
    <t>Reguleringsdata 2019; Tabel 4B - Volumes Invoeding; rij 23</t>
  </si>
  <si>
    <t>Reguleringsdata 2019; Tabel 4B - Volumes Invoeding; rij 24</t>
  </si>
  <si>
    <t>Reguleringsdata 2019; Tabel 4B - Volumes Invoeding; rij 25</t>
  </si>
  <si>
    <t>Reguleringsdata 2019; Tabel 4B - Volumes Invoeding; rij 26</t>
  </si>
  <si>
    <t>Reguleringsdata 2020; Tabel 4B - Volumes Invoeding; rij 12</t>
  </si>
  <si>
    <t>Reguleringsdata 2020; Tabel 4B - Volumes Invoeding; rij 13</t>
  </si>
  <si>
    <t>Reguleringsdata 2020; Tabel 4B - Volumes Invoeding; rij 14</t>
  </si>
  <si>
    <t>Reguleringsdata 2020; Tabel 4B - Volumes Invoeding; rij 15</t>
  </si>
  <si>
    <t>Reguleringsdata 2020; Tabel 4B - Volumes Invoeding; rij 16</t>
  </si>
  <si>
    <t>Reguleringsdata 2020; Tabel 4B - Volumes Invoeding; rij 17</t>
  </si>
  <si>
    <t>Reguleringsdata 2020; Tabel 4B - Volumes Invoeding; rij 22</t>
  </si>
  <si>
    <t>Reguleringsdata 2020; Tabel 4B - Volumes Invoeding; rij 23</t>
  </si>
  <si>
    <t>Reguleringsdata 2020; Tabel 4B - Volumes Invoeding; rij 24</t>
  </si>
  <si>
    <t>Reguleringsdata 2020; Tabel 4B - Volumes Invoeding; rij 25</t>
  </si>
  <si>
    <t>Reguleringsdata 2020; Tabel 4B - Volumes Invoeding; rij 26</t>
  </si>
  <si>
    <t>Reguleringsdata 2015-2020</t>
  </si>
  <si>
    <t>Reguleringsdata 2018; Tabel 5B - Bijdrage EAV; rij 12</t>
  </si>
  <si>
    <t>Reguleringsdata 2018; Tabel 5B - Bijdrage EAV; rij 13</t>
  </si>
  <si>
    <t>Reguleringsdata 2018; Tabel 5B - Bijdrage EAV; rij 14</t>
  </si>
  <si>
    <t>Reguleringsdata 2018; Tabel 5B - Bijdrage EAV; rij 15</t>
  </si>
  <si>
    <t>Reguleringsdata 2018; Tabel 5B - Bijdrage EAV; rij 18</t>
  </si>
  <si>
    <t>Reguleringsdata 2018; Tabel 5B - Bijdrage EAV; rij 19</t>
  </si>
  <si>
    <t>Reguleringsdata 2018; Tabel 5B - Bijdrage EAV; rij 20</t>
  </si>
  <si>
    <t>Reguleringsdata 2018; Tabel 5B - Bijdrage EAV; rij 21</t>
  </si>
  <si>
    <t>Reguleringsdata 2018; Tabel 5B - Bijdrage EAV; rij 34</t>
  </si>
  <si>
    <t>Reguleringsdata 2018; Tabel 5B - Bijdrage EAV; rij 35</t>
  </si>
  <si>
    <t>Reguleringsdata 2018; Tabel 5B - Bijdrage EAV; rij 36</t>
  </si>
  <si>
    <t>Reguleringsdata 2018; Tabel 5B - Bijdrage EAV; rij 37</t>
  </si>
  <si>
    <t>Reguleringsdata 2018; Tabel 5B - Bijdrage EAV; rij 40</t>
  </si>
  <si>
    <t>Reguleringsdata 2018; Tabel 5B - Bijdrage EAV; rij 41</t>
  </si>
  <si>
    <t>Reguleringsdata 2018; Tabel 5B - Bijdrage EAV; rij 42</t>
  </si>
  <si>
    <t>Reguleringsdata 2018; Tabel 5B - Bijdrage EAV; rij 43</t>
  </si>
  <si>
    <t>Reguleringsdata 2018; Tabel 5B - Bijdrage EAV; rij 56</t>
  </si>
  <si>
    <t>Reguleringsdata 2018; Tabel 5B - Bijdrage EAV; rij 57</t>
  </si>
  <si>
    <t>Reguleringsdata 2018; Tabel 5B - Bijdrage EAV; rij 58</t>
  </si>
  <si>
    <t>Reguleringsdata 2018; Tabel 5B - Bijdrage EAV; rij 59</t>
  </si>
  <si>
    <t>Reguleringsdata 2018; Tabel 5B - Bijdrage EAV; rij 60</t>
  </si>
  <si>
    <t>Reguleringsdata 2018; Tabel 5B - Bijdrage EAV; rij 61</t>
  </si>
  <si>
    <t>Reguleringsdata 2018; Tabel 5B - Bijdrage EAV; rij 62</t>
  </si>
  <si>
    <t>Reguleringsdata 2018; Tabel 5B - Bijdrage EAV; rij 63</t>
  </si>
  <si>
    <t>Reguleringsdata 2018; Tabel 5B - Bijdrage EAV; rij 68</t>
  </si>
  <si>
    <t>Reguleringsdata 2018; Tabel 5B - Bijdrage EAV; rij 69</t>
  </si>
  <si>
    <t>Reguleringsdata 2018; Tabel 5B - Bijdrage EAV; rij 70</t>
  </si>
  <si>
    <t>Reguleringsdata 2018; Tabel 5B - Bijdrage EAV; rij 71</t>
  </si>
  <si>
    <t>Reguleringsdata 2018; Tabel 5B - Bijdrage EAV; rij 72</t>
  </si>
  <si>
    <t>Reguleringsdata 2018; Tabel 5B - Bijdrage EAV; rij 73</t>
  </si>
  <si>
    <t>Reguleringsdata 2018; Tabel 5B - Bijdrage EAV; rij 74</t>
  </si>
  <si>
    <t>Reguleringsdata 2018; Tabel 5B - Bijdrage EAV; rij 75</t>
  </si>
  <si>
    <t>Reguleringsdata 2018; Tabel 5B - Bijdrage EAV; rij 90</t>
  </si>
  <si>
    <t>Reguleringsdata 2018; Tabel 5B - Bijdrage EAV; rij 91</t>
  </si>
  <si>
    <t>Reguleringsdata 2018; Tabel 5B - Bijdrage EAV; rij 92</t>
  </si>
  <si>
    <t>Reguleringsdata 2018; Tabel 5B - Bijdrage EAV; rij 93</t>
  </si>
  <si>
    <t>Reguleringsdata 2018; Tabel 5B - Bijdrage EAV; rij 94</t>
  </si>
  <si>
    <t>Reguleringsdata 2018; Tabel 5B - Bijdrage EAV; rij 95</t>
  </si>
  <si>
    <t>Reguleringsdata 2018; Tabel 5B - Bijdrage EAV; rij 96</t>
  </si>
  <si>
    <t>Reguleringsdata 2018; Tabel 5B - Bijdrage EAV; rij 97</t>
  </si>
  <si>
    <t>Reguleringsdata 2018; Tabel 5B - Bijdrage EAV; rij 102</t>
  </si>
  <si>
    <t>Reguleringsdata 2018; Tabel 5B - Bijdrage EAV; rij 103</t>
  </si>
  <si>
    <t>Reguleringsdata 2018; Tabel 5B - Bijdrage EAV; rij 104</t>
  </si>
  <si>
    <t>Reguleringsdata 2018; Tabel 5B - Bijdrage EAV; rij 105</t>
  </si>
  <si>
    <t>Reguleringsdata 2018; Tabel 5B - Bijdrage EAV; rij 106</t>
  </si>
  <si>
    <t>Reguleringsdata 2018; Tabel 5B - Bijdrage EAV; rij 107</t>
  </si>
  <si>
    <t>Reguleringsdata 2018; Tabel 5B - Bijdrage EAV; rij 108</t>
  </si>
  <si>
    <t>Reguleringsdata 2018; Tabel 5B - Bijdrage EAV; rij 109</t>
  </si>
  <si>
    <t>Reguleringsdata 2019; Tabel 5B - Bijdrage EAV; rij 12</t>
  </si>
  <si>
    <t>Reguleringsdata 2019; Tabel 5B - Bijdrage EAV; rij 13</t>
  </si>
  <si>
    <t>Reguleringsdata 2019; Tabel 5B - Bijdrage EAV; rij 14</t>
  </si>
  <si>
    <t>Reguleringsdata 2019; Tabel 5B - Bijdrage EAV; rij 15</t>
  </si>
  <si>
    <t>Reguleringsdata 2019; Tabel 5B - Bijdrage EAV; rij 18</t>
  </si>
  <si>
    <t>Reguleringsdata 2019; Tabel 5B - Bijdrage EAV; rij 19</t>
  </si>
  <si>
    <t>Reguleringsdata 2019; Tabel 5B - Bijdrage EAV; rij 20</t>
  </si>
  <si>
    <t>Reguleringsdata 2019; Tabel 5B - Bijdrage EAV; rij 21</t>
  </si>
  <si>
    <t>Reguleringsdata 2019; Tabel 5B - Bijdrage EAV; rij 34</t>
  </si>
  <si>
    <t>Reguleringsdata 2019; Tabel 5B - Bijdrage EAV; rij 35</t>
  </si>
  <si>
    <t>Reguleringsdata 2019; Tabel 5B - Bijdrage EAV; rij 36</t>
  </si>
  <si>
    <t>Reguleringsdata 2019; Tabel 5B - Bijdrage EAV; rij 37</t>
  </si>
  <si>
    <t>Reguleringsdata 2019; Tabel 5B - Bijdrage EAV; rij 40</t>
  </si>
  <si>
    <t>Reguleringsdata 2019; Tabel 5B - Bijdrage EAV; rij 41</t>
  </si>
  <si>
    <t>Reguleringsdata 2019; Tabel 5B - Bijdrage EAV; rij 42</t>
  </si>
  <si>
    <t>Reguleringsdata 2019; Tabel 5B - Bijdrage EAV; rij 43</t>
  </si>
  <si>
    <t>Reguleringsdata 2019; Tabel 5B - Bijdrage EAV; rij 56</t>
  </si>
  <si>
    <t>Reguleringsdata 2019; Tabel 5B - Bijdrage EAV; rij 57</t>
  </si>
  <si>
    <t>Reguleringsdata 2019; Tabel 5B - Bijdrage EAV; rij 58</t>
  </si>
  <si>
    <t>Reguleringsdata 2019; Tabel 5B - Bijdrage EAV; rij 59</t>
  </si>
  <si>
    <t>Reguleringsdata 2019; Tabel 5B - Bijdrage EAV; rij 60</t>
  </si>
  <si>
    <t>Reguleringsdata 2019; Tabel 5B - Bijdrage EAV; rij 61</t>
  </si>
  <si>
    <t>Reguleringsdata 2019; Tabel 5B - Bijdrage EAV; rij 62</t>
  </si>
  <si>
    <t>Reguleringsdata 2019; Tabel 5B - Bijdrage EAV; rij 63</t>
  </si>
  <si>
    <t>Reguleringsdata 2019; Tabel 5B - Bijdrage EAV; rij 68</t>
  </si>
  <si>
    <t>Reguleringsdata 2019; Tabel 5B - Bijdrage EAV; rij 69</t>
  </si>
  <si>
    <t>Reguleringsdata 2019; Tabel 5B - Bijdrage EAV; rij 70</t>
  </si>
  <si>
    <t>Reguleringsdata 2019; Tabel 5B - Bijdrage EAV; rij 71</t>
  </si>
  <si>
    <t>Reguleringsdata 2019; Tabel 5B - Bijdrage EAV; rij 72</t>
  </si>
  <si>
    <t>Reguleringsdata 2019; Tabel 5B - Bijdrage EAV; rij 73</t>
  </si>
  <si>
    <t>Reguleringsdata 2019; Tabel 5B - Bijdrage EAV; rij 74</t>
  </si>
  <si>
    <t>Reguleringsdata 2019; Tabel 5B - Bijdrage EAV; rij 75</t>
  </si>
  <si>
    <t>Reguleringsdata 2019; Tabel 5B - Bijdrage EAV; rij 90</t>
  </si>
  <si>
    <t>Reguleringsdata 2019; Tabel 5B - Bijdrage EAV; rij 91</t>
  </si>
  <si>
    <t>Reguleringsdata 2019; Tabel 5B - Bijdrage EAV; rij 92</t>
  </si>
  <si>
    <t>Reguleringsdata 2019; Tabel 5B - Bijdrage EAV; rij 93</t>
  </si>
  <si>
    <t>Reguleringsdata 2019; Tabel 5B - Bijdrage EAV; rij 94</t>
  </si>
  <si>
    <t>Reguleringsdata 2019; Tabel 5B - Bijdrage EAV; rij 95</t>
  </si>
  <si>
    <t>Reguleringsdata 2019; Tabel 5B - Bijdrage EAV; rij 96</t>
  </si>
  <si>
    <t>Reguleringsdata 2019; Tabel 5B - Bijdrage EAV; rij 97</t>
  </si>
  <si>
    <t>Reguleringsdata 2019; Tabel 5B - Bijdrage EAV; rij 102</t>
  </si>
  <si>
    <t>Reguleringsdata 2019; Tabel 5B - Bijdrage EAV; rij 103</t>
  </si>
  <si>
    <t>Reguleringsdata 2019; Tabel 5B - Bijdrage EAV; rij 104</t>
  </si>
  <si>
    <t>Reguleringsdata 2019; Tabel 5B - Bijdrage EAV; rij 105</t>
  </si>
  <si>
    <t>Reguleringsdata 2019; Tabel 5B - Bijdrage EAV; rij 106</t>
  </si>
  <si>
    <t>Reguleringsdata 2019; Tabel 5B - Bijdrage EAV; rij 107</t>
  </si>
  <si>
    <t>Reguleringsdata 2019; Tabel 5B - Bijdrage EAV; rij 108</t>
  </si>
  <si>
    <t>Reguleringsdata 2019; Tabel 5B - Bijdrage EAV; rij 109</t>
  </si>
  <si>
    <t>Reguleringsdata 2020; Tabel 5B - Bijdrage EAV; rij 12</t>
  </si>
  <si>
    <t>Reguleringsdata 2020; Tabel 5B - Bijdrage EAV; rij 13</t>
  </si>
  <si>
    <t>Reguleringsdata 2020; Tabel 5B - Bijdrage EAV; rij 14</t>
  </si>
  <si>
    <t>Reguleringsdata 2020; Tabel 5B - Bijdrage EAV; rij 15</t>
  </si>
  <si>
    <t>Reguleringsdata 2020; Tabel 5B - Bijdrage EAV; rij 18</t>
  </si>
  <si>
    <t>Reguleringsdata 2020; Tabel 5B - Bijdrage EAV; rij 19</t>
  </si>
  <si>
    <t>Reguleringsdata 2020; Tabel 5B - Bijdrage EAV; rij 20</t>
  </si>
  <si>
    <t>Reguleringsdata 2020; Tabel 5B - Bijdrage EAV; rij 21</t>
  </si>
  <si>
    <t>Reguleringsdata 2020; Tabel 5B - Bijdrage EAV; rij 34</t>
  </si>
  <si>
    <t>Reguleringsdata 2020; Tabel 5B - Bijdrage EAV; rij 35</t>
  </si>
  <si>
    <t>Reguleringsdata 2020; Tabel 5B - Bijdrage EAV; rij 36</t>
  </si>
  <si>
    <t>Reguleringsdata 2020; Tabel 5B - Bijdrage EAV; rij 37</t>
  </si>
  <si>
    <t>Reguleringsdata 2020; Tabel 5B - Bijdrage EAV; rij 40</t>
  </si>
  <si>
    <t>Reguleringsdata 2020; Tabel 5B - Bijdrage EAV; rij 41</t>
  </si>
  <si>
    <t>Reguleringsdata 2020; Tabel 5B - Bijdrage EAV; rij 42</t>
  </si>
  <si>
    <t>Reguleringsdata 2020; Tabel 5B - Bijdrage EAV; rij 43</t>
  </si>
  <si>
    <t>Reguleringsdata 2020; Tabel 5B - Bijdrage EAV; rij 56</t>
  </si>
  <si>
    <t>Reguleringsdata 2020; Tabel 5B - Bijdrage EAV; rij 57</t>
  </si>
  <si>
    <t>Reguleringsdata 2020; Tabel 5B - Bijdrage EAV; rij 58</t>
  </si>
  <si>
    <t>Reguleringsdata 2020; Tabel 5B - Bijdrage EAV; rij 59</t>
  </si>
  <si>
    <t>Reguleringsdata 2020; Tabel 5B - Bijdrage EAV; rij 60</t>
  </si>
  <si>
    <t>Reguleringsdata 2020; Tabel 5B - Bijdrage EAV; rij 61</t>
  </si>
  <si>
    <t>Reguleringsdata 2020; Tabel 5B - Bijdrage EAV; rij 62</t>
  </si>
  <si>
    <t>Reguleringsdata 2020; Tabel 5B - Bijdrage EAV; rij 63</t>
  </si>
  <si>
    <t>Reguleringsdata 2020; Tabel 5B - Bijdrage EAV; rij 68</t>
  </si>
  <si>
    <t>Reguleringsdata 2020; Tabel 5B - Bijdrage EAV; rij 69</t>
  </si>
  <si>
    <t>Reguleringsdata 2020; Tabel 5B - Bijdrage EAV; rij 70</t>
  </si>
  <si>
    <t>Reguleringsdata 2020; Tabel 5B - Bijdrage EAV; rij 71</t>
  </si>
  <si>
    <t>Reguleringsdata 2020; Tabel 5B - Bijdrage EAV; rij 72</t>
  </si>
  <si>
    <t>Reguleringsdata 2020; Tabel 5B - Bijdrage EAV; rij 73</t>
  </si>
  <si>
    <t>Reguleringsdata 2020; Tabel 5B - Bijdrage EAV; rij 74</t>
  </si>
  <si>
    <t>Reguleringsdata 2020; Tabel 5B - Bijdrage EAV; rij 75</t>
  </si>
  <si>
    <t>Reguleringsdata 2020; Tabel 5B - Bijdrage EAV; rij 90</t>
  </si>
  <si>
    <t>Reguleringsdata 2020; Tabel 5B - Bijdrage EAV; rij 91</t>
  </si>
  <si>
    <t>Reguleringsdata 2020; Tabel 5B - Bijdrage EAV; rij 92</t>
  </si>
  <si>
    <t>Reguleringsdata 2020; Tabel 5B - Bijdrage EAV; rij 93</t>
  </si>
  <si>
    <t>Reguleringsdata 2020; Tabel 5B - Bijdrage EAV; rij 94</t>
  </si>
  <si>
    <t>Reguleringsdata 2020; Tabel 5B - Bijdrage EAV; rij 95</t>
  </si>
  <si>
    <t>Reguleringsdata 2020; Tabel 5B - Bijdrage EAV; rij 96</t>
  </si>
  <si>
    <t>Reguleringsdata 2020; Tabel 5B - Bijdrage EAV; rij 97</t>
  </si>
  <si>
    <t>Reguleringsdata 2020; Tabel 5B - Bijdrage EAV; rij 102</t>
  </si>
  <si>
    <t>Reguleringsdata 2020; Tabel 5B - Bijdrage EAV; rij 103</t>
  </si>
  <si>
    <t>Reguleringsdata 2020; Tabel 5B - Bijdrage EAV; rij 104</t>
  </si>
  <si>
    <t>Reguleringsdata 2020; Tabel 5B - Bijdrage EAV; rij 105</t>
  </si>
  <si>
    <t>Reguleringsdata 2020; Tabel 5B - Bijdrage EAV; rij 106</t>
  </si>
  <si>
    <t>Reguleringsdata 2020; Tabel 5B - Bijdrage EAV; rij 107</t>
  </si>
  <si>
    <t>Reguleringsdata 2020; Tabel 5B - Bijdrage EAV; rij 108</t>
  </si>
  <si>
    <t>Reguleringsdata 2020; Tabel 5B - Bijdrage EAV; rij 109</t>
  </si>
  <si>
    <t>Dit blad bevat alle RD-gegevens over de volumes van de aansluitdienst voor Gas zoals ingediend door de netbeheerders.</t>
  </si>
  <si>
    <t>Dit blad bevat alle RD-gegevens over de volumes van de transportdienst voor Gas zoals ingediend door de netbeheerders (exclusief EHD).</t>
  </si>
  <si>
    <t xml:space="preserve">De volumes voor de aansluitdienst worden opgehaald volgens de oude categorie-indeling. </t>
  </si>
  <si>
    <t>Tarievenbesluit 2021</t>
  </si>
  <si>
    <t>Tarievenbesluit 2021; Bijlage 2 Tarieven; rij 17</t>
  </si>
  <si>
    <t>Tarievenbesluit 2021; Bijlage 2 Tarieven; rij 18</t>
  </si>
  <si>
    <t>Tarievenbesluit 2021; Bijlage 2 Tarieven; rij 21</t>
  </si>
  <si>
    <t>Tarievenbesluit 2021; Bijlage 2 Tarieven; rij 22</t>
  </si>
  <si>
    <t>Tarievenbesluit 2021; Bijlage 2 Tarieven; rij 25</t>
  </si>
  <si>
    <t>Tarievenbesluit 2021; Bijlage 2 Tarieven; rij 26</t>
  </si>
  <si>
    <t>Tarievenbesluit 2021; Bijlage 2 Tarieven; rij 27</t>
  </si>
  <si>
    <t>Tarievenbesluit 2021; Bijlage 2 Tarieven; rij 28</t>
  </si>
  <si>
    <t>Tarievenbesluit 2021; Bijlage 2 Tarieven; rij 38</t>
  </si>
  <si>
    <t>Tarievenbesluit 2021; Bijlage 2 Tarieven; rij 39</t>
  </si>
  <si>
    <t>Tarievenbesluit 2021; Bijlage 2 Tarieven; rij 40</t>
  </si>
  <si>
    <t>Tarievenbesluit 2021; Bijlage 2 Tarieven; rij 41</t>
  </si>
  <si>
    <t>Tarievenbesluit 2021; Bijlage 2 Tarieven; rij 44</t>
  </si>
  <si>
    <t>Tarievenbesluit 2021; Bijlage 2 Tarieven; rij 45</t>
  </si>
  <si>
    <t>Tarievenbesluit 2021; Bijlage 2 Tarieven; rij 46</t>
  </si>
  <si>
    <t>Tarievenbesluit 2021; Bijlage 2 Tarieven; rij 47</t>
  </si>
  <si>
    <t>Tarievenbesluit 2021; Bijlage 2 Tarieven; rij 53</t>
  </si>
  <si>
    <t>Tarievenbesluit 2021; Bijlage 2 Tarieven; rij 54</t>
  </si>
  <si>
    <t>Tarievenbesluit 2021; Bijlage 2 Tarieven; rij 55</t>
  </si>
  <si>
    <t>Tarievenbesluit 2021; Bijlage 2 Tarieven; rij 58</t>
  </si>
  <si>
    <t>Tarievenbesluit 2021; Bijlage 2 Tarieven; rij 59</t>
  </si>
  <si>
    <t>Tarievenbesluit 2021; Bijlage 2 Tarieven; rij 60</t>
  </si>
  <si>
    <t>Tarievenbesluit 2021; Bijlage 2 Tarieven; rij 63</t>
  </si>
  <si>
    <t>Tarievenbesluit 2021; Bijlage 2 Tarieven; rij 64</t>
  </si>
  <si>
    <t>Tarievenbesluit 2021; Bijlage 2 Tarieven; rij 65</t>
  </si>
  <si>
    <t>Tarievenbesluit 2021; Bijlage 2 Tarieven; rij 68</t>
  </si>
  <si>
    <t>Tarievenbesluit 2021; Bijlage 2 Tarieven; rij 69</t>
  </si>
  <si>
    <t>Tarievenbesluit 2021; Bijlage 2 Tarieven; rij 70</t>
  </si>
  <si>
    <t>Tarievenbesluit 2021; Bijlage 2 Tarieven; rij 76</t>
  </si>
  <si>
    <t>Tarievenbesluit 2021; Bijlage 2 Tarieven; rij 77</t>
  </si>
  <si>
    <t>Tarievenbesluit 2021; Bijlage 2 Tarieven; rij 78</t>
  </si>
  <si>
    <t>Tarievenbesluit 2021; Bijlage 2 Tarieven; rij 79</t>
  </si>
  <si>
    <t>Tarievenbesluit 2021; Bijlage 2 Tarieven; rij 82</t>
  </si>
  <si>
    <t>Tarievenbesluit 2021; Bijlage 2 Tarieven; rij 83</t>
  </si>
  <si>
    <t>Tarievenbesluit 2021; Bijlage 2 Tarieven; rij 84</t>
  </si>
  <si>
    <t>Tarievenbesluit 2021; Bijlage 2 Tarieven; rij 85</t>
  </si>
  <si>
    <t>Tarievenbesluit 2021; Bijlage 2 Tarieven; rij 91</t>
  </si>
  <si>
    <t>Tarievenbesluit 2021; Bijlage 2 Tarieven; rij 92</t>
  </si>
  <si>
    <t>Tarievenbesluit 2021; Bijlage 2 Tarieven; rij 93</t>
  </si>
  <si>
    <t>Tarievenbesluit 2021; Bijlage 2 Tarieven; rij 94</t>
  </si>
  <si>
    <t>Tarievenbesluit 2021; Bijlage 2 Tarieven; rij 97</t>
  </si>
  <si>
    <t>Tarievenbesluit 2021; Bijlage 2 Tarieven; rij 98</t>
  </si>
  <si>
    <t>Tarievenbesluit 2021; Bijlage 2 Tarieven; rij 99</t>
  </si>
  <si>
    <t>Tarievenbesluit 2021; Bijlage 2 Tarieven; rij 100</t>
  </si>
  <si>
    <t>Tarievenbesluit 2021; Bijlage 2 Tarieven; rij 106</t>
  </si>
  <si>
    <t>Tarievenbesluit 2021; Bijlage 2 Tarieven; rij 107</t>
  </si>
  <si>
    <t>Tarievenbesluit 2021; Bijlage 2 Tarieven; rij 108</t>
  </si>
  <si>
    <t>Tarievenbesluit 2021; Bijlage 2 Tarieven; rij 111</t>
  </si>
  <si>
    <t>Tarievenbesluit 2021; Bijlage 2 Tarieven; rij 112</t>
  </si>
  <si>
    <t>Tarievenbesluit 2021; Bijlage 2 Tarieven; rij 113</t>
  </si>
  <si>
    <t>Tarievenbesluit 2021; Bijlage 2 Tarieven; rij 116</t>
  </si>
  <si>
    <t>Tarievenbesluit 2021; Bijlage 2 Tarieven; rij 117</t>
  </si>
  <si>
    <t>Tarievenbesluit 2021; Bijlage 2 Tarieven; rij 118</t>
  </si>
  <si>
    <t>Tarievenbesluit 2021; Bijlage 2 Tarieven; rij 121</t>
  </si>
  <si>
    <t>Tarievenbesluit 2021; Bijlage 2 Tarieven; rij 122</t>
  </si>
  <si>
    <t>Tarievenbesluit 2021; Bijlage 2 Tarieven; rij 123</t>
  </si>
  <si>
    <t>Tarievenbesluit 2021; Bijlage 2 Tarieven; rij 129</t>
  </si>
  <si>
    <t>Tarievenbesluit 2021; Bijlage 2 Tarieven; rij 130</t>
  </si>
  <si>
    <t>Tarievenbesluit 2021; Bijlage 2 Tarieven; rij 131</t>
  </si>
  <si>
    <t>Tarievenbesluit 2021; Bijlage 2 Tarieven; rij 134</t>
  </si>
  <si>
    <t>Tarievenbesluit 2021; Bijlage 2 Tarieven; rij 135</t>
  </si>
  <si>
    <t>Tarievenbesluit 2021; Bijlage 2 Tarieven; rij 136</t>
  </si>
  <si>
    <t>Tarievenbesluit 2021; Bijlage 2 Tarieven; rij 139</t>
  </si>
  <si>
    <t>Tarievenbesluit 2021; Bijlage 2 Tarieven; rij 140</t>
  </si>
  <si>
    <t>Tarievenbesluit 2021; Bijlage 2 Tarieven; rij 141</t>
  </si>
  <si>
    <t>Tarievenbesluit 2021; Bijlage 2 Tarieven; rij 144</t>
  </si>
  <si>
    <t>Tarievenbesluit 2021; Bijlage 2 Tarieven; rij 145</t>
  </si>
  <si>
    <t>Tarievenbesluit 2021; Bijlage 2 Tarieven; rij 146</t>
  </si>
  <si>
    <t>Rekenvolumes TD 2022-2026</t>
  </si>
  <si>
    <t>TI-berekening RNB -G 2021; TI-berekening 2021; rij 30</t>
  </si>
  <si>
    <t>TI-berekening RNB -G 2021; TI-berekening 2021; rij 31</t>
  </si>
  <si>
    <t>TI-berekening RNB -G 2021; TI-berekening 2021; rij 32</t>
  </si>
  <si>
    <t>TI-berekening RNB -G 2021; TI-berekening 2021; rij 33</t>
  </si>
  <si>
    <t>TI-berekening RNB -G 2021; TI-berekening 2021; rij 34</t>
  </si>
  <si>
    <t>TI-berekening RNB -G 2021; TI-berekening 2021; rij 35</t>
  </si>
  <si>
    <t>TI-berekening RNB -G 2021; TI-berekening 2021; rij 36</t>
  </si>
  <si>
    <t>TI-berekening RNB -G 2021; TI-berekening 2021; rij 41</t>
  </si>
  <si>
    <t>Correcties te verrekenen met alleen tarieven PAV</t>
  </si>
  <si>
    <t>Correcties te verrekenen met alleen tarieven EAV</t>
  </si>
  <si>
    <t>Inkomsten EAV</t>
  </si>
  <si>
    <t>Procentuele aanpassing van tarieven EAV</t>
  </si>
  <si>
    <t>Gemiddelde volumes 2018-2020 (voor SO)</t>
  </si>
  <si>
    <t>Begininkomsten 2021</t>
  </si>
  <si>
    <t>De volumes van Enexis en Stedin zijn gecorrigeerd voor de volumes van Weert tot en met juni 2017. Vanaf juli 2017 is Weert namelijk overgedragen van Stedin naar Enexis.</t>
  </si>
  <si>
    <t>Stedin inclusief Enduris</t>
  </si>
  <si>
    <t>Tarievenbesluit regionale netbeheerders 2020</t>
  </si>
  <si>
    <t>Op dit blad worden de volumegegevens van de aansluitdienst geaggregeerd en gestandaardiseerd aan de hand van de standaard rekencapaciteiten.</t>
  </si>
  <si>
    <t>Op dit blad worden de volumegegevens van de invoeding geaggregeerd en gestandaardiseerd aan de hand van de standaard rekencapaciteiten.</t>
  </si>
  <si>
    <t>Om te voorkomen dat hierdoor vertekende wegingsfactoren ontstaan, worden uitsluitend de rekenvolumes gehanteerd van netbeheerders die in 2021 ook daadwerkelijk een tarief hanteerden in een bepaalde categorie.</t>
  </si>
  <si>
    <t>Vanaf 2020 is de rest van de aansluiting voor grootverbruikers gereguleerd. In 2018 en 2019 hebben deze categorieen echter geen gereguleerde tarieven.</t>
  </si>
  <si>
    <t>Ophalen rekenvolumes voor de berekening van de begininkomsten</t>
  </si>
  <si>
    <t>Ophalen tarieven 2021 t.b.v. begininkomsten (na correcties)</t>
  </si>
  <si>
    <t>Dit blad geeft een overzicht van de rekenvolumes van de regionale netbeheerder Enexis voor de jaren 2022 - 2026</t>
  </si>
  <si>
    <t>Dit blad geeft een overzicht van de rekenvolumes van de regionale netbeheerder Coteq voor de jaren 2022 - 2026</t>
  </si>
  <si>
    <t>Dit blad geeft een overzicht van de rekenvolumes van de regionale netbeheerder Liander voor de jaren 2022 - 2026</t>
  </si>
  <si>
    <t>Dit blad geeft een overzicht van de rekenvolumes van de regionale netbeheerder RENDO voor de jaren 2022 - 2026</t>
  </si>
  <si>
    <t>Dit blad geeft een overzicht van de rekenvolumes van de regionale netbeheerder Stedin voor de jaren 2022 - 2026</t>
  </si>
  <si>
    <t>Dit blad geeft een overzicht van de rekenvolumes van de regionale netbeheerder Westland voor de jaren 2022 - 2026</t>
  </si>
  <si>
    <t>Rekenvolumina Liander</t>
  </si>
  <si>
    <t>Rekenvolumina Enexis</t>
  </si>
  <si>
    <t>Rekenvolumina Coteq</t>
  </si>
  <si>
    <t>Rekenvolumina RENDO</t>
  </si>
  <si>
    <t>Rekenvolumina Stedin</t>
  </si>
  <si>
    <t>Rekenvolumina Westland</t>
  </si>
  <si>
    <t>Rekenvolumes TD 2022 - 2026</t>
  </si>
  <si>
    <t>Rekenvolumes AD 2022 - 2026</t>
  </si>
  <si>
    <t>Rekenvolumes AD  2022 - 2026</t>
  </si>
  <si>
    <t>Rekenvolumes 2022-2026</t>
  </si>
  <si>
    <t>Op dit tabblad worden ook rekenvolumes EAV bepaald enkel op basis van 2020. Deze rekenvolumes EAV dienen ter input voor de tarieven vanaf 2022 en ter input voor de SO voor de berekening van de maatstaf die wordt gehanteerd bij de x-factor berekening.</t>
  </si>
  <si>
    <t>Volumes 2020 (voor tarieven en maatstaf)</t>
  </si>
  <si>
    <t>Rekenvolumes EAV 2022-2026</t>
  </si>
  <si>
    <t>SO Aansluitdienst t.b.v. berekening efficiënte kosten</t>
  </si>
  <si>
    <t xml:space="preserve">2) voor de berekening van de efficiënte kosten per SO en 3) voor de berekening van de uiteindelijke maatstaf die gehanteerd wordt in de x-factorberekening. </t>
  </si>
  <si>
    <t xml:space="preserve">Samengestelde output aansluitdienst 2021 voor efficiënte kosten </t>
  </si>
  <si>
    <t>Voor de EAV worden de rekenvolumes gebruikt die enkel zien op 2020.</t>
  </si>
  <si>
    <t>De categorieën &gt; 1600 m3(n)/uur zijn niet opgenomen, omdat deze categorieën niet meer als wettelijke taak gelden.</t>
  </si>
  <si>
    <t>Investeringen</t>
  </si>
  <si>
    <t>GAW model</t>
  </si>
  <si>
    <t>Kosten</t>
  </si>
  <si>
    <t>X-factor</t>
  </si>
  <si>
    <t>SO</t>
  </si>
  <si>
    <t>Samenhang van dit bestand met andere bestanden</t>
  </si>
  <si>
    <t>Op dit blad wordt de SO berekend ten behoeve van de productiviteitsverandering.</t>
  </si>
  <si>
    <t>Import volumes correctie invoeding: Groen gas booster 2015-2020</t>
  </si>
  <si>
    <t>Maandpiek invoedingsvolumes per groen gas booster</t>
  </si>
  <si>
    <t>Volumes groen gas booster</t>
  </si>
  <si>
    <t>m3(n)</t>
  </si>
  <si>
    <t>Dit blad bevat de ingevoede volumes die een regionale netbeheerder overstort naar het GTS-net. De volumes dia via een groen gas booster worden overgestort naar het GTS-net dienen in mindering gebracht te worden op de ingevoede volumes van de desbetreffende netbeheerder.</t>
  </si>
  <si>
    <t xml:space="preserve">De onderstaande volumes zien op het gemiddelde van de maandpiek invoedingsvolumes per groen gas booster. </t>
  </si>
  <si>
    <t>Volumes overstort GTS 2015</t>
  </si>
  <si>
    <t>Volumes overstort GTS 2016</t>
  </si>
  <si>
    <t>Volumes overstort GTS 2017</t>
  </si>
  <si>
    <t>Volumes overstort GTS 2018</t>
  </si>
  <si>
    <t>Volumes overstort GTS 2019</t>
  </si>
  <si>
    <t>Volumes overstort GTS 2020</t>
  </si>
  <si>
    <t>Volumes correctie invoeding: Groen gas booster 2015-2020</t>
  </si>
  <si>
    <t>Gecorrigeerd voor de volumes overstort GTS: groen gas booster</t>
  </si>
  <si>
    <t>Input ruilverkaveling gas</t>
  </si>
  <si>
    <t>Resultaat samengestelde output en begininkomsten</t>
  </si>
  <si>
    <t>Samengestelde output aansluitdienst 2015 voor productiviteitsverandering</t>
  </si>
  <si>
    <t>Samengestelde output aansluitdienst 2016 voor productiviteitsverandering</t>
  </si>
  <si>
    <t>Samengestelde output aansluitdienst 2017 voor productiviteitsverandering</t>
  </si>
  <si>
    <t>Samengestelde output aansluitdienst 2018 voor productiviteitsverandering</t>
  </si>
  <si>
    <t>Samengestelde output aansluitdienst 2019 voor productiviteitsverandering</t>
  </si>
  <si>
    <t>Samengestelde output aansluitdienst 2020 voor productiviteitsverandering</t>
  </si>
  <si>
    <t>De volumes in de kolommen U, V en W zijn gegevens over 2015 en enkel toegevoegd ter indicatie. De gegevens over 2016 worden nog opgevraagd.</t>
  </si>
  <si>
    <t>De volumes in de kolommen U, V en W zijn gegevens over 2015 en enkel toegevoegd ter indicatie. De gegevens over 2017 worden nog opgevraagd.</t>
  </si>
  <si>
    <t>De volumes in de kolommen U, V en W zijn gegevens over 2015 en enkel toegevoegd ter indicatie. De gegevens over 2018 worden nog opgevraagd.</t>
  </si>
  <si>
    <t>De volumes in de kolommen U, V en W zijn gegevens over 2015 en enkel toegevoegd ter indicatie. De gegevens over 2019 worden nog opgevraagd.</t>
  </si>
  <si>
    <t>De volumes in de kolommen U, V en W zijn gegevens over 2015 en enkel toegevoegd ter indicatie. De gegevens over 2020 worden nog opgevraagd.</t>
  </si>
  <si>
    <t>De volumes van Enduris worden bij de volumes van Stedin opgeteld i.v.m. de overdracht per 2022.</t>
  </si>
  <si>
    <t>De volumes van Enduris worden apart benoemd. Deze volumes worden in de berekeningstabbladen opgeteld bij de volumes van Stedin i.v.m. de overdracht per 2022.</t>
  </si>
  <si>
    <t xml:space="preserve">Dit blad bevat alle RD-gegevens over de volumes van de aansluitdienst voor Gas zoals ingediend door de netbeheerders.  </t>
  </si>
  <si>
    <t xml:space="preserve">Ook bevat dit tabblad de tarieven EAV en de bijdrage rest van de aansluiting. </t>
  </si>
  <si>
    <t>In dit tabblad worden de volgende gegevens berekend: Gemiddelde volumes 2018-2020 (voor SO), Rekenvolumes AD 2022-2026, Volumes AD 2020 voor tarieven en maatstaf Rekenvolumes EAV 2022-2026.</t>
  </si>
  <si>
    <t xml:space="preserve">Dit blad bevat de berekening van de wegingsfactoren. Hiervoor worden de volumes en tarieven opgehaald en de inkomstenbedragen en correctiepercentages berekend.
</t>
  </si>
  <si>
    <t>Ophalen gemiddelde volumes 2018-2020 Aansluitdienst</t>
  </si>
  <si>
    <t>Totale inkomsten aansluitdienst</t>
  </si>
  <si>
    <t>Totaal te verrekenen correctiebedragen</t>
  </si>
  <si>
    <t>Totaal te verrekenen correcties met PAV</t>
  </si>
  <si>
    <t>Totaal te verrekenen correcties met EAV</t>
  </si>
  <si>
    <t>Procentuele aanpassing van tarieven</t>
  </si>
  <si>
    <t>Samengestelde output voor de berekening van de maatstaf</t>
  </si>
  <si>
    <t>Op dit blad wordt de SO berekend. In totaal zijn er drie berekeningen van de Samengestelde Output: 1) voor de berekening van de jaarlijkse productiviteitsverandering</t>
  </si>
  <si>
    <t>SO Aansluitdienst t.b.v. berekening maatstaf</t>
  </si>
  <si>
    <t>Voor 2018 en 2019 wordt de bijdrage rest van de aansluiting gecorrigeerd voor maatwerk, en vervolgens wordt deze netto bijdrage meegenomen in de berekening van de totale vergoeding EAV.</t>
  </si>
  <si>
    <t>De vergoedingen van Enduris worden bij de vergoedingen van Stedin opgeteld i.v.m. de overdracht per 2022.</t>
  </si>
  <si>
    <t>De netkoppelingen zitten vanaf 2016 in de normale volumes. Hierdoor dienen de netkoppelingen alleen nog in 2015 apart te worden meegenomen.</t>
  </si>
  <si>
    <t>Informatieverzoek groen gas booster; Volumes 2015</t>
  </si>
  <si>
    <t>Informatieverzoek groen gas booster; Volumes 2016</t>
  </si>
  <si>
    <t>Informatieverzoek groen gas booster; Volumes 2017</t>
  </si>
  <si>
    <t>Informatieverzoek groen gas booster; Volumes 2018</t>
  </si>
  <si>
    <t>Informatieverzoek groen gas booster; Volumes 2019</t>
  </si>
  <si>
    <t>Informatieverzoek groen gas booster; Volumes 2020</t>
  </si>
  <si>
    <t xml:space="preserve">Eenmalige uitvraag inschatting meerkosten maatwerk in bijdrage EAV </t>
  </si>
  <si>
    <t>Reguleringsdata 2017, toelichtingsdocument</t>
  </si>
  <si>
    <t>Reguleringsdata 2016, toelichtingsdocument</t>
  </si>
  <si>
    <t>Invoeding gas 2013-2015; toelichtingsdocument</t>
  </si>
  <si>
    <t>VOLUMES TELEMETRIE</t>
  </si>
  <si>
    <t>Reguleringsdata 2018, toelichtingsdocument</t>
  </si>
  <si>
    <t>Reguleringsdata 2019, toelichtingsdocument</t>
  </si>
  <si>
    <t>Reguleringsdata 2020, toelichtingsdocument</t>
  </si>
  <si>
    <t>De netkoppelingen Enexis, Liander en Stedin worden nu meegenomen in de totale volumes van de desbetreffende netbeheerders.</t>
  </si>
  <si>
    <t>Formule (7)</t>
  </si>
  <si>
    <t>Formule (26)</t>
  </si>
  <si>
    <t>Formule (27)</t>
  </si>
  <si>
    <t>Formule (28)</t>
  </si>
  <si>
    <t>Formule (30)</t>
  </si>
  <si>
    <t>Formule (29)</t>
  </si>
  <si>
    <t>Formule (31)</t>
  </si>
  <si>
    <t>Formule (33)</t>
  </si>
  <si>
    <t>Formule (46)</t>
  </si>
  <si>
    <t>Formule (45) en (47)</t>
  </si>
  <si>
    <t>Liander heeft zowel volumes in met onderscheid naar HD en LD als zonder onderscheid vanwege de correctie voor ruilverkaveling FNOP.</t>
  </si>
  <si>
    <t>Formule (32)</t>
  </si>
  <si>
    <t>regulering.energie@acm.nl</t>
  </si>
  <si>
    <t>Informatieverzoek herindeling volumes 2020 aansluitcategorieën; Volumes; rij 11</t>
  </si>
  <si>
    <t>Informatieverzoek herindeling volumes 2020 aansluitcategorieën</t>
  </si>
  <si>
    <t>Informatieverzoek herindeling volumes 2020 aansluitcategorieën; Volumes; rij 12</t>
  </si>
  <si>
    <t>Informatieverzoek herindeling volumes 2020 aansluitcategorieën; Volumes; rij 13</t>
  </si>
  <si>
    <t>Informatieverzoek herindeling volumes 2020 aansluitcategorieën; Volumes; rij 14</t>
  </si>
  <si>
    <t>Informatieverzoek herindeling volumes 2020 aansluitcategorieën; Volumes; rij 17</t>
  </si>
  <si>
    <t>Informatieverzoek herindeling volumes 2020 aansluitcategorieën; Volumes; rij 18</t>
  </si>
  <si>
    <t>Informatieverzoek herindeling volumes 2020 aansluitcategorieën; Volumes; rij 19</t>
  </si>
  <si>
    <t>Informatieverzoek herindeling volumes 2020 aansluitcategorieën; Volumes; rij 20</t>
  </si>
  <si>
    <t>Informatieverzoek herindeling volumes 2020 aansluitcategorieën; Volumes; rij 26</t>
  </si>
  <si>
    <t>Informatieverzoek herindeling volumes 2020 aansluitcategorieën; Volumes; rij 27</t>
  </si>
  <si>
    <t>Informatieverzoek herindeling volumes 2020 aansluitcategorieën; Volumes; rij 28</t>
  </si>
  <si>
    <t>Informatieverzoek herindeling volumes 2020 aansluitcategorieën; Volumes; rij 31</t>
  </si>
  <si>
    <t>Informatieverzoek herindeling volumes 2020 aansluitcategorieën; Volumes; rij 32</t>
  </si>
  <si>
    <t>Informatieverzoek herindeling volumes 2020 aansluitcategorieën; Volumes; rij 33</t>
  </si>
  <si>
    <t>Informatieverzoek herindeling volumes 2020 aansluitcategorieën; Volumes; rij 36</t>
  </si>
  <si>
    <t>Informatieverzoek herindeling volumes 2020 aansluitcategorieën; Volumes; rij 37</t>
  </si>
  <si>
    <t>Informatieverzoek herindeling volumes 2020 aansluitcategorieën; Volumes; rij 38</t>
  </si>
  <si>
    <t>Informatieverzoek herindeling volumes 2020 aansluitcategorieën; Volumes; rij 42</t>
  </si>
  <si>
    <t>Informatieverzoek herindeling volumes 2020 aansluitcategorieën; Volumes; rij 43</t>
  </si>
  <si>
    <t>Informatieverzoek herindeling volumes 2020 aansluitcategorieën; Volumes; rij 44</t>
  </si>
  <si>
    <t>Informatieverzoek herindeling volumes 2020 aansluitcategorieën; Volumes; rij 51</t>
  </si>
  <si>
    <t>Informatieverzoek herindeling volumes 2020 aansluitcategorieën; Volumes; rij 52</t>
  </si>
  <si>
    <t>Informatieverzoek herindeling volumes 2020 aansluitcategorieën; Volumes; rij 53</t>
  </si>
  <si>
    <t>Informatieverzoek herindeling volumes 2020 aansluitcategorieën; Volumes; rij 54</t>
  </si>
  <si>
    <t>Informatieverzoek herindeling volumes 2020 aansluitcategorieën; Volumes; rij 57</t>
  </si>
  <si>
    <t>Informatieverzoek herindeling volumes 2020 aansluitcategorieën; Volumes; rij 58</t>
  </si>
  <si>
    <t>Informatieverzoek herindeling volumes 2020 aansluitcategorieën; Volumes; rij 59</t>
  </si>
  <si>
    <t>Informatieverzoek herindeling volumes 2020 aansluitcategorieën; Volumes; rij 60</t>
  </si>
  <si>
    <t>Informatieverzoek herindeling volumes 2020 aansluitcategorieën; Volumes; rij 66</t>
  </si>
  <si>
    <t>Informatieverzoek herindeling volumes 2020 aansluitcategorieën; Volumes; rij 67</t>
  </si>
  <si>
    <t>Informatieverzoek herindeling volumes 2020 aansluitcategorieën; Volumes; rij 68</t>
  </si>
  <si>
    <t>Informatieverzoek herindeling volumes 2020 aansluitcategorieën; Volumes; rij 69</t>
  </si>
  <si>
    <t>Informatieverzoek herindeling volumes 2020 aansluitcategorieën; Volumes; rij 72</t>
  </si>
  <si>
    <t>Informatieverzoek herindeling volumes 2020 aansluitcategorieën; Volumes; rij 73</t>
  </si>
  <si>
    <t>Informatieverzoek herindeling volumes 2020 aansluitcategorieën; Volumes; rij 74</t>
  </si>
  <si>
    <t>Informatieverzoek herindeling volumes 2020 aansluitcategorieën; Volumes; rij 75</t>
  </si>
  <si>
    <t>Informatieverzoek herindeling volumes 2020 aansluitcategorieën; Volumes; rij 81</t>
  </si>
  <si>
    <t>Informatieverzoek herindeling volumes 2020 aansluitcategorieën; Volumes; rij 82</t>
  </si>
  <si>
    <t>Informatieverzoek herindeling volumes 2020 aansluitcategorieën; Volumes; rij 83</t>
  </si>
  <si>
    <t>Informatieverzoek herindeling volumes 2020 aansluitcategorieën; Volumes; rij 86</t>
  </si>
  <si>
    <t>Informatieverzoek herindeling volumes 2020 aansluitcategorieën; Volumes; rij 87</t>
  </si>
  <si>
    <t>Informatieverzoek herindeling volumes 2020 aansluitcategorieën; Volumes; rij 88</t>
  </si>
  <si>
    <t>Informatieverzoek herindeling volumes 2020 aansluitcategorieën; Volumes; rij 91</t>
  </si>
  <si>
    <t>Informatieverzoek herindeling volumes 2020 aansluitcategorieën; Volumes; rij 92</t>
  </si>
  <si>
    <t>Informatieverzoek herindeling volumes 2020 aansluitcategorieën; Volumes; rij 93</t>
  </si>
  <si>
    <t>Informatieverzoek herindeling volumes 2020 aansluitcategorieën; Volumes; rij 97</t>
  </si>
  <si>
    <t>Informatieverzoek herindeling volumes 2020 aansluitcategorieën; Volumes; rij 98</t>
  </si>
  <si>
    <t>Informatieverzoek herindeling volumes 2020 aansluitcategorieën; Volumes; rij 99</t>
  </si>
  <si>
    <t>Informatieverzoek herindeling volumes 2020 aansluitcategorieën; Volumes; rij 106</t>
  </si>
  <si>
    <t>Informatieverzoek herindeling volumes 2020 aansluitcategorieën; Volumes; rij 107</t>
  </si>
  <si>
    <t>Informatieverzoek herindeling volumes 2020 aansluitcategorieën; Volumes; rij 108</t>
  </si>
  <si>
    <t>Informatieverzoek herindeling volumes 2020 aansluitcategorieën; Volumes; rij 111</t>
  </si>
  <si>
    <t>Informatieverzoek herindeling volumes 2020 aansluitcategorieën; Volumes; rij 112</t>
  </si>
  <si>
    <t>Informatieverzoek herindeling volumes 2020 aansluitcategorieën; Volumes; rij 113</t>
  </si>
  <si>
    <t>Informatieverzoek herindeling volumes 2020 aansluitcategorieën; Volumes; rij 116</t>
  </si>
  <si>
    <t>Informatieverzoek herindeling volumes 2020 aansluitcategorieën; Volumes; rij 117</t>
  </si>
  <si>
    <t>Informatieverzoek herindeling volumes 2020 aansluitcategorieën; Volumes; rij 118</t>
  </si>
  <si>
    <t>Informatieverzoek herindeling volumes 2020 aansluitcategorieën; Volumes; rij 122</t>
  </si>
  <si>
    <t>Informatieverzoek herindeling volumes 2020 aansluitcategorieën; Volumes; rij 123</t>
  </si>
  <si>
    <t>Informatieverzoek herindeling volumes 2020 aansluitcategorieën; Volumes; rij 124</t>
  </si>
  <si>
    <t>Hierbij wordt onderscheid gemaakt van de transportdienst en de aansluitdienst. Bij de aansluitdienst wordt alleen de PAV meegenomen, omdat de EAV niet representatief is voor de komende periode.</t>
  </si>
  <si>
    <t>n.v.t.</t>
  </si>
  <si>
    <t>Informatieverzoek overstort groen gas GTS 2015-2020</t>
  </si>
  <si>
    <t>ACM/23/184726</t>
  </si>
  <si>
    <t>Herstel X-factorbesluit regionale netbeheerders gas 2022-2026</t>
  </si>
  <si>
    <t>Herstel X-factorberekening regionale netbeheerders gas 2022-2026</t>
  </si>
  <si>
    <t>Herstel SO-bestand regionale netbeheerders gas 2022-2026</t>
  </si>
  <si>
    <t>Informatieverzoek groen gas booster</t>
  </si>
  <si>
    <t>j</t>
  </si>
  <si>
    <t xml:space="preser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</si>
</sst>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_ * #,##0_ ;_ * \-#,##0_ ;_ * &quot;-&quot;??_ ;_ @_ "/>
    <numFmt numFmtId="166" formatCode="_ * #,##0.0_ ;_ * \-#,##0.0_ ;_ * &quot;-&quot;_ ;_ @_ "/>
    <numFmt numFmtId="167" formatCode="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i/>
      <sz val="10"/>
      <color rgb="FFFF0000"/>
      <name val="Arial"/>
      <family val="2"/>
    </font>
    <font>
      <sz val="8"/>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gradientFill>
        <stop position="0">
          <color rgb="FFFFFFCC"/>
        </stop>
        <stop position="1">
          <color rgb="FFCCFFCC"/>
        </stop>
      </gradient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67">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1" fontId="5" fillId="13" borderId="0">
      <alignment vertical="top"/>
    </xf>
    <xf numFmtId="41" fontId="5" fillId="12" borderId="0">
      <alignment vertical="top"/>
    </xf>
    <xf numFmtId="41" fontId="5" fillId="10" borderId="0">
      <alignment vertical="top"/>
    </xf>
    <xf numFmtId="41" fontId="5" fillId="47" borderId="0">
      <alignment vertical="top"/>
    </xf>
    <xf numFmtId="41" fontId="5" fillId="8" borderId="0">
      <alignment vertical="top"/>
    </xf>
    <xf numFmtId="41" fontId="5" fillId="14" borderId="0">
      <alignment vertical="top"/>
    </xf>
    <xf numFmtId="49" fontId="11" fillId="0" borderId="0">
      <alignment vertical="top"/>
    </xf>
    <xf numFmtId="49" fontId="10" fillId="0" borderId="0">
      <alignment vertical="top"/>
    </xf>
    <xf numFmtId="0" fontId="17" fillId="16" borderId="4" applyNumberFormat="0" applyAlignment="0" applyProtection="0"/>
    <xf numFmtId="0" fontId="18" fillId="17" borderId="5" applyNumberFormat="0" applyAlignment="0" applyProtection="0"/>
    <xf numFmtId="0" fontId="19" fillId="17" borderId="4" applyNumberFormat="0" applyAlignment="0" applyProtection="0"/>
    <xf numFmtId="0" fontId="20" fillId="0" borderId="6" applyNumberFormat="0" applyFill="0" applyAlignment="0" applyProtection="0"/>
    <xf numFmtId="0" fontId="14" fillId="18" borderId="7" applyNumberFormat="0" applyAlignment="0" applyProtection="0"/>
    <xf numFmtId="0" fontId="16" fillId="19" borderId="8"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10" fontId="5" fillId="0" borderId="0" applyFont="0" applyFill="0" applyBorder="0" applyAlignment="0" applyProtection="0">
      <alignment vertical="top"/>
    </xf>
    <xf numFmtId="41" fontId="5" fillId="46" borderId="0">
      <alignment vertical="top"/>
    </xf>
    <xf numFmtId="0" fontId="1" fillId="0" borderId="0">
      <alignment vertical="top"/>
    </xf>
  </cellStyleXfs>
  <cellXfs count="11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0" xfId="4" quotePrefix="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1" fillId="0" borderId="0" xfId="14">
      <alignment vertical="top"/>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3" borderId="0" xfId="8">
      <alignment vertical="top"/>
    </xf>
    <xf numFmtId="0" fontId="7" fillId="12" borderId="0" xfId="4" applyFont="1" applyFill="1">
      <alignment vertical="top"/>
    </xf>
    <xf numFmtId="9" fontId="5" fillId="0" borderId="0" xfId="4" applyNumberFormat="1">
      <alignment vertical="top"/>
    </xf>
    <xf numFmtId="41" fontId="5" fillId="10" borderId="0" xfId="10">
      <alignment vertical="top"/>
    </xf>
    <xf numFmtId="41" fontId="5" fillId="8" borderId="0" xfId="12">
      <alignment vertical="top"/>
    </xf>
    <xf numFmtId="41" fontId="5" fillId="47" borderId="0" xfId="11">
      <alignment vertical="top"/>
    </xf>
    <xf numFmtId="41" fontId="5" fillId="47" borderId="2" xfId="11" applyBorder="1">
      <alignment vertical="top"/>
    </xf>
    <xf numFmtId="43" fontId="13" fillId="0" borderId="0" xfId="63" applyFont="1" applyFill="1">
      <alignment vertical="top"/>
    </xf>
    <xf numFmtId="0" fontId="5" fillId="0" borderId="2" xfId="4" applyFont="1" applyBorder="1" applyAlignment="1">
      <alignment horizontal="left" vertical="top" wrapText="1"/>
    </xf>
    <xf numFmtId="41" fontId="5" fillId="46" borderId="0" xfId="65">
      <alignment vertical="top"/>
    </xf>
    <xf numFmtId="49" fontId="22" fillId="0" borderId="0" xfId="61" applyAlignment="1">
      <alignment vertical="top"/>
    </xf>
    <xf numFmtId="41" fontId="5" fillId="14" borderId="0" xfId="13">
      <alignment vertical="top"/>
    </xf>
    <xf numFmtId="41" fontId="5" fillId="12" borderId="0" xfId="9">
      <alignment vertical="top"/>
    </xf>
    <xf numFmtId="41" fontId="5" fillId="45" borderId="0" xfId="62" applyNumberFormat="1">
      <alignment vertical="top"/>
    </xf>
    <xf numFmtId="0" fontId="5" fillId="45" borderId="0" xfId="62" applyNumberFormat="1">
      <alignment vertical="top"/>
    </xf>
    <xf numFmtId="41" fontId="5" fillId="0" borderId="0" xfId="13" applyFill="1">
      <alignment vertical="top"/>
    </xf>
    <xf numFmtId="49" fontId="5" fillId="0" borderId="0" xfId="7" applyFont="1">
      <alignment vertical="top"/>
    </xf>
    <xf numFmtId="41" fontId="5" fillId="0" borderId="0" xfId="9" applyFill="1">
      <alignment vertical="top"/>
    </xf>
    <xf numFmtId="49" fontId="6" fillId="0" borderId="3" xfId="6" applyFill="1" applyBorder="1">
      <alignment vertical="top"/>
    </xf>
    <xf numFmtId="0" fontId="5" fillId="0" borderId="0" xfId="4" applyBorder="1">
      <alignment vertical="top"/>
    </xf>
    <xf numFmtId="0" fontId="6" fillId="0" borderId="0" xfId="4" applyFont="1" applyBorder="1">
      <alignment vertical="top"/>
    </xf>
    <xf numFmtId="41" fontId="5" fillId="0" borderId="0" xfId="62" applyNumberFormat="1" applyFill="1">
      <alignment vertical="top"/>
    </xf>
    <xf numFmtId="43" fontId="1" fillId="12" borderId="0" xfId="63" applyNumberFormat="1" applyFont="1" applyFill="1" applyAlignment="1"/>
    <xf numFmtId="49" fontId="6" fillId="0" borderId="0" xfId="7" applyFont="1">
      <alignment vertical="top"/>
    </xf>
    <xf numFmtId="41" fontId="5" fillId="0" borderId="0" xfId="11" applyFill="1">
      <alignment vertical="top"/>
    </xf>
    <xf numFmtId="0" fontId="5" fillId="0" borderId="0" xfId="4" applyFont="1" applyFill="1">
      <alignment vertical="top"/>
    </xf>
    <xf numFmtId="9" fontId="5" fillId="0" borderId="0" xfId="64" applyNumberFormat="1" applyFill="1">
      <alignment vertical="top"/>
    </xf>
    <xf numFmtId="1" fontId="5" fillId="12" borderId="0" xfId="9" applyNumberFormat="1">
      <alignment vertical="top"/>
    </xf>
    <xf numFmtId="1" fontId="5" fillId="0" borderId="0" xfId="4" applyNumberFormat="1">
      <alignment vertical="top"/>
    </xf>
    <xf numFmtId="1" fontId="5" fillId="14" borderId="0" xfId="13" applyNumberFormat="1">
      <alignment vertical="top"/>
    </xf>
    <xf numFmtId="1" fontId="6" fillId="0" borderId="0" xfId="4" applyNumberFormat="1" applyFont="1">
      <alignment vertical="top"/>
    </xf>
    <xf numFmtId="0" fontId="15" fillId="0" borderId="0" xfId="4" applyFont="1" applyFill="1">
      <alignment vertical="top"/>
    </xf>
    <xf numFmtId="41" fontId="5" fillId="0" borderId="0" xfId="4" applyNumberFormat="1">
      <alignment vertical="top"/>
    </xf>
    <xf numFmtId="165" fontId="5" fillId="12" borderId="0" xfId="63" applyNumberFormat="1">
      <alignment vertical="top"/>
    </xf>
    <xf numFmtId="9" fontId="5" fillId="47" borderId="0" xfId="64" applyNumberFormat="1" applyFill="1">
      <alignment vertical="top"/>
    </xf>
    <xf numFmtId="43" fontId="5" fillId="12" borderId="0" xfId="63">
      <alignment vertical="top"/>
    </xf>
    <xf numFmtId="43" fontId="5" fillId="0" borderId="0" xfId="63" applyFill="1">
      <alignment vertical="top"/>
    </xf>
    <xf numFmtId="165" fontId="5" fillId="0" borderId="0" xfId="63" applyNumberFormat="1" applyFill="1">
      <alignment vertical="top"/>
    </xf>
    <xf numFmtId="43" fontId="6" fillId="0" borderId="0" xfId="63" applyFont="1" applyFill="1">
      <alignment vertical="top"/>
    </xf>
    <xf numFmtId="164" fontId="5" fillId="0" borderId="0" xfId="4" applyNumberFormat="1">
      <alignment vertical="top"/>
    </xf>
    <xf numFmtId="41" fontId="5" fillId="12" borderId="0" xfId="13" applyFill="1">
      <alignment vertical="top"/>
    </xf>
    <xf numFmtId="165" fontId="5" fillId="10" borderId="0" xfId="63" applyNumberFormat="1" applyFill="1">
      <alignment vertical="top"/>
    </xf>
    <xf numFmtId="10" fontId="5" fillId="14" borderId="0" xfId="64" applyFill="1">
      <alignment vertical="top"/>
    </xf>
    <xf numFmtId="0" fontId="0" fillId="0" borderId="0" xfId="0" applyFill="1">
      <alignment vertical="top"/>
    </xf>
    <xf numFmtId="41" fontId="5" fillId="0" borderId="0" xfId="8" applyFill="1">
      <alignment vertical="top"/>
    </xf>
    <xf numFmtId="41" fontId="5" fillId="0" borderId="0" xfId="10" applyFill="1">
      <alignment vertical="top"/>
    </xf>
    <xf numFmtId="41" fontId="5" fillId="47" borderId="0" xfId="11" applyNumberFormat="1">
      <alignment vertical="top"/>
    </xf>
    <xf numFmtId="0" fontId="6" fillId="0" borderId="0" xfId="4" applyFont="1" applyFill="1">
      <alignment vertical="top"/>
    </xf>
    <xf numFmtId="0" fontId="31" fillId="0" borderId="0" xfId="66" applyFont="1" applyFill="1" applyBorder="1" applyAlignment="1"/>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0" borderId="16" xfId="4" applyBorder="1">
      <alignment vertical="top"/>
    </xf>
    <xf numFmtId="0" fontId="5" fillId="47" borderId="0" xfId="4" applyFill="1" applyBorder="1" applyAlignment="1">
      <alignment horizontal="center" vertical="top"/>
    </xf>
    <xf numFmtId="0" fontId="5" fillId="0" borderId="17" xfId="4" applyBorder="1">
      <alignment vertical="top"/>
    </xf>
    <xf numFmtId="0" fontId="5" fillId="12" borderId="0" xfId="4" applyFill="1" applyBorder="1" applyAlignment="1">
      <alignment horizontal="center" vertical="top"/>
    </xf>
    <xf numFmtId="0" fontId="5" fillId="48" borderId="0" xfId="4" applyFill="1" applyBorder="1" applyAlignment="1">
      <alignment horizontal="center" vertical="top"/>
    </xf>
    <xf numFmtId="0" fontId="5" fillId="0" borderId="18" xfId="4" applyBorder="1">
      <alignment vertical="top"/>
    </xf>
    <xf numFmtId="0" fontId="5" fillId="0" borderId="19" xfId="4" applyBorder="1">
      <alignment vertical="top"/>
    </xf>
    <xf numFmtId="0" fontId="5" fillId="0" borderId="20" xfId="4" applyBorder="1">
      <alignment vertical="top"/>
    </xf>
    <xf numFmtId="0" fontId="5" fillId="0" borderId="0" xfId="4" applyFill="1" applyBorder="1" applyAlignment="1">
      <alignment horizontal="center" vertical="top"/>
    </xf>
    <xf numFmtId="0" fontId="5" fillId="0" borderId="0" xfId="4" applyFill="1" applyBorder="1">
      <alignment vertical="top"/>
    </xf>
    <xf numFmtId="0" fontId="32" fillId="0" borderId="0" xfId="4" applyFont="1">
      <alignment vertical="top"/>
    </xf>
    <xf numFmtId="41" fontId="15" fillId="47" borderId="0" xfId="11" applyFont="1">
      <alignment vertical="top"/>
    </xf>
    <xf numFmtId="49" fontId="15" fillId="0" borderId="0" xfId="14" applyFont="1">
      <alignment vertical="top"/>
    </xf>
    <xf numFmtId="41" fontId="15" fillId="0" borderId="0" xfId="11" applyFont="1" applyFill="1">
      <alignment vertical="top"/>
    </xf>
    <xf numFmtId="166" fontId="5" fillId="14" borderId="0" xfId="13" applyNumberFormat="1">
      <alignment vertical="top"/>
    </xf>
    <xf numFmtId="166" fontId="5" fillId="47" borderId="0" xfId="11" applyNumberFormat="1">
      <alignment vertical="top"/>
    </xf>
    <xf numFmtId="0" fontId="5" fillId="0" borderId="0" xfId="4" applyFont="1" applyAlignment="1">
      <alignment vertical="top"/>
    </xf>
    <xf numFmtId="167" fontId="5" fillId="12" borderId="0" xfId="64" applyNumberFormat="1" applyFill="1">
      <alignment vertical="top"/>
    </xf>
    <xf numFmtId="41" fontId="5" fillId="47" borderId="0" xfId="11" applyFont="1">
      <alignment vertical="top"/>
    </xf>
    <xf numFmtId="41" fontId="5" fillId="0" borderId="0" xfId="11" applyFont="1" applyFill="1">
      <alignment vertical="top"/>
    </xf>
    <xf numFmtId="1" fontId="5" fillId="0" borderId="0" xfId="4" applyNumberFormat="1" applyFont="1" applyFill="1">
      <alignment vertical="top"/>
    </xf>
    <xf numFmtId="0" fontId="5" fillId="0" borderId="2" xfId="4" applyBorder="1" applyAlignment="1">
      <alignment vertical="top" wrapText="1"/>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7">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D000000}"/>
    <cellStyle name="Cel Berekening" xfId="9" xr:uid="{00000000-0005-0000-0000-00001E000000}"/>
    <cellStyle name="Cel Bijzonderheid" xfId="10" xr:uid="{00000000-0005-0000-0000-00001F000000}"/>
    <cellStyle name="Cel Dataverzoek" xfId="65" xr:uid="{00000000-0005-0000-0000-000020000000}"/>
    <cellStyle name="Cel Input" xfId="11" xr:uid="{00000000-0005-0000-0000-000021000000}"/>
    <cellStyle name="Cel n.v.t. (leeg)" xfId="62" xr:uid="{00000000-0005-0000-0000-000022000000}"/>
    <cellStyle name="Cel PM extern" xfId="12" xr:uid="{00000000-0005-0000-0000-000023000000}"/>
    <cellStyle name="Cel Verwijzing" xfId="13" xr:uid="{00000000-0005-0000-0000-000024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9000000}"/>
    <cellStyle name="Procent" xfId="27" builtinId="5" hidden="1"/>
    <cellStyle name="Procent" xfId="64" builtinId="5"/>
    <cellStyle name="Standaard" xfId="0" builtinId="0" customBuiltin="1"/>
    <cellStyle name="Standaard 33" xfId="66"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CCFFFF"/>
      <color rgb="FFCCC8D9"/>
      <color rgb="FFFFFFCC"/>
      <color rgb="FF99FF9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8</xdr:row>
      <xdr:rowOff>63500</xdr:rowOff>
    </xdr:from>
    <xdr:to>
      <xdr:col>9</xdr:col>
      <xdr:colOff>1341438</xdr:colOff>
      <xdr:row>8</xdr:row>
      <xdr:rowOff>63501</xdr:rowOff>
    </xdr:to>
    <xdr:cxnSp macro="">
      <xdr:nvCxnSpPr>
        <xdr:cNvPr id="2" name="Straight Arrow Connector 17">
          <a:extLst>
            <a:ext uri="{FF2B5EF4-FFF2-40B4-BE49-F238E27FC236}">
              <a16:creationId xmlns:a16="http://schemas.microsoft.com/office/drawing/2014/main" id="{00000000-0008-0000-0400-000002000000}"/>
            </a:ext>
          </a:extLst>
        </xdr:cNvPr>
        <xdr:cNvCxnSpPr/>
      </xdr:nvCxnSpPr>
      <xdr:spPr>
        <a:xfrm>
          <a:off x="8621713" y="2073275"/>
          <a:ext cx="568325"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8</xdr:row>
      <xdr:rowOff>54428</xdr:rowOff>
    </xdr:from>
    <xdr:to>
      <xdr:col>5</xdr:col>
      <xdr:colOff>1328964</xdr:colOff>
      <xdr:row>8</xdr:row>
      <xdr:rowOff>54429</xdr:rowOff>
    </xdr:to>
    <xdr:cxnSp macro="">
      <xdr:nvCxnSpPr>
        <xdr:cNvPr id="3" name="Straight Arrow Connector 20">
          <a:extLst>
            <a:ext uri="{FF2B5EF4-FFF2-40B4-BE49-F238E27FC236}">
              <a16:creationId xmlns:a16="http://schemas.microsoft.com/office/drawing/2014/main" id="{00000000-0008-0000-0400-000003000000}"/>
            </a:ext>
          </a:extLst>
        </xdr:cNvPr>
        <xdr:cNvCxnSpPr/>
      </xdr:nvCxnSpPr>
      <xdr:spPr>
        <a:xfrm>
          <a:off x="4446814" y="2064203"/>
          <a:ext cx="10541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302907</xdr:colOff>
      <xdr:row>10</xdr:row>
      <xdr:rowOff>27214</xdr:rowOff>
    </xdr:from>
    <xdr:to>
      <xdr:col>14</xdr:col>
      <xdr:colOff>13607</xdr:colOff>
      <xdr:row>11</xdr:row>
      <xdr:rowOff>157370</xdr:rowOff>
    </xdr:to>
    <xdr:cxnSp macro="">
      <xdr:nvCxnSpPr>
        <xdr:cNvPr id="4" name="Rechte verbindingslijn met pijl 3">
          <a:extLst>
            <a:ext uri="{FF2B5EF4-FFF2-40B4-BE49-F238E27FC236}">
              <a16:creationId xmlns:a16="http://schemas.microsoft.com/office/drawing/2014/main" id="{00000000-0008-0000-0400-000004000000}"/>
            </a:ext>
          </a:extLst>
        </xdr:cNvPr>
        <xdr:cNvCxnSpPr/>
      </xdr:nvCxnSpPr>
      <xdr:spPr>
        <a:xfrm flipV="1">
          <a:off x="12266307" y="2360839"/>
          <a:ext cx="625100" cy="2920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8</xdr:row>
      <xdr:rowOff>57978</xdr:rowOff>
    </xdr:from>
    <xdr:to>
      <xdr:col>13</xdr:col>
      <xdr:colOff>1351447</xdr:colOff>
      <xdr:row>8</xdr:row>
      <xdr:rowOff>57979</xdr:rowOff>
    </xdr:to>
    <xdr:cxnSp macro="">
      <xdr:nvCxnSpPr>
        <xdr:cNvPr id="6" name="Straight Arrow Connector 17">
          <a:extLst>
            <a:ext uri="{FF2B5EF4-FFF2-40B4-BE49-F238E27FC236}">
              <a16:creationId xmlns:a16="http://schemas.microsoft.com/office/drawing/2014/main" id="{00000000-0008-0000-0400-000006000000}"/>
            </a:ext>
          </a:extLst>
        </xdr:cNvPr>
        <xdr:cNvCxnSpPr/>
      </xdr:nvCxnSpPr>
      <xdr:spPr>
        <a:xfrm>
          <a:off x="12317897" y="2067753"/>
          <a:ext cx="5588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D40"/>
  <sheetViews>
    <sheetView showGridLines="0" tabSelected="1" zoomScale="85" zoomScaleNormal="85" workbookViewId="0">
      <pane ySplit="3" topLeftCell="A4" activePane="bottomLeft" state="frozen"/>
      <selection activeCell="O39" sqref="O39"/>
      <selection pane="bottomLeft" activeCell="C31" sqref="C31"/>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1088</v>
      </c>
    </row>
    <row r="6" spans="2:3" x14ac:dyDescent="0.2">
      <c r="B6" s="3"/>
    </row>
    <row r="13" spans="2:3" s="9" customFormat="1" x14ac:dyDescent="0.2">
      <c r="B13" s="9" t="s">
        <v>0</v>
      </c>
    </row>
    <row r="14" spans="2:3" s="10" customFormat="1" x14ac:dyDescent="0.2"/>
    <row r="15" spans="2:3" x14ac:dyDescent="0.2">
      <c r="B15" s="11" t="s">
        <v>1</v>
      </c>
      <c r="C15" s="12" t="s">
        <v>1085</v>
      </c>
    </row>
    <row r="16" spans="2:3" x14ac:dyDescent="0.2">
      <c r="B16" s="11" t="s">
        <v>2</v>
      </c>
      <c r="C16" s="12" t="s">
        <v>1088</v>
      </c>
    </row>
    <row r="17" spans="2:3" x14ac:dyDescent="0.2">
      <c r="B17" s="11" t="s">
        <v>3</v>
      </c>
      <c r="C17" s="12" t="s">
        <v>1083</v>
      </c>
    </row>
    <row r="18" spans="2:3" x14ac:dyDescent="0.2">
      <c r="B18" s="11" t="s">
        <v>4</v>
      </c>
      <c r="C18" s="12" t="s">
        <v>1086</v>
      </c>
    </row>
    <row r="19" spans="2:3" x14ac:dyDescent="0.2">
      <c r="B19" s="11" t="s">
        <v>5</v>
      </c>
      <c r="C19" s="12" t="s">
        <v>1083</v>
      </c>
    </row>
    <row r="20" spans="2:3" x14ac:dyDescent="0.2">
      <c r="B20" s="11" t="s">
        <v>6</v>
      </c>
      <c r="C20" s="12" t="s">
        <v>1083</v>
      </c>
    </row>
    <row r="21" spans="2:3" x14ac:dyDescent="0.2">
      <c r="B21" s="11" t="s">
        <v>7</v>
      </c>
      <c r="C21" s="12" t="s">
        <v>1087</v>
      </c>
    </row>
    <row r="22" spans="2:3" x14ac:dyDescent="0.2">
      <c r="B22" s="11" t="s">
        <v>8</v>
      </c>
      <c r="C22" s="12" t="s">
        <v>1083</v>
      </c>
    </row>
    <row r="25" spans="2:3" s="9" customFormat="1" x14ac:dyDescent="0.2">
      <c r="B25" s="9" t="s">
        <v>9</v>
      </c>
    </row>
    <row r="27" spans="2:3" x14ac:dyDescent="0.2">
      <c r="B27" s="11" t="s">
        <v>10</v>
      </c>
      <c r="C27" s="12" t="s">
        <v>1090</v>
      </c>
    </row>
    <row r="28" spans="2:3" x14ac:dyDescent="0.2">
      <c r="B28" s="44" t="s">
        <v>69</v>
      </c>
      <c r="C28" s="12" t="s">
        <v>1090</v>
      </c>
    </row>
    <row r="29" spans="2:3" ht="25.5" x14ac:dyDescent="0.2">
      <c r="B29" s="11" t="s">
        <v>11</v>
      </c>
      <c r="C29" s="12" t="s">
        <v>1090</v>
      </c>
    </row>
    <row r="30" spans="2:3" x14ac:dyDescent="0.2">
      <c r="B30" s="35" t="s">
        <v>67</v>
      </c>
      <c r="C30" s="12" t="s">
        <v>1091</v>
      </c>
    </row>
    <row r="31" spans="2:3" x14ac:dyDescent="0.2">
      <c r="B31" s="11" t="s">
        <v>12</v>
      </c>
      <c r="C31" s="12" t="s">
        <v>1083</v>
      </c>
    </row>
    <row r="32" spans="2:3" x14ac:dyDescent="0.2">
      <c r="B32" s="11" t="s">
        <v>8</v>
      </c>
      <c r="C32" s="12" t="s">
        <v>1083</v>
      </c>
    </row>
    <row r="34" spans="2:4" x14ac:dyDescent="0.2">
      <c r="B34" s="34" t="s">
        <v>13</v>
      </c>
    </row>
    <row r="35" spans="2:4" x14ac:dyDescent="0.2">
      <c r="B35" s="110" t="s">
        <v>68</v>
      </c>
      <c r="C35" s="111"/>
      <c r="D35" s="6"/>
    </row>
    <row r="36" spans="2:4" x14ac:dyDescent="0.2">
      <c r="B36" s="31"/>
      <c r="C36" s="31"/>
      <c r="D36" s="6"/>
    </row>
    <row r="38" spans="2:4" s="9" customFormat="1" x14ac:dyDescent="0.2">
      <c r="B38" s="9" t="s">
        <v>14</v>
      </c>
    </row>
    <row r="39" spans="2:4" x14ac:dyDescent="0.2">
      <c r="B39" s="6"/>
    </row>
    <row r="40" spans="2:4" x14ac:dyDescent="0.2">
      <c r="B40" s="46" t="s">
        <v>1020</v>
      </c>
    </row>
  </sheetData>
  <mergeCells count="1">
    <mergeCell ref="B35:C35"/>
  </mergeCells>
  <hyperlinks>
    <hyperlink ref="B40" r:id="rId1" xr:uid="{00000000-0004-0000-03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928</v>
      </c>
    </row>
    <row r="4" spans="2:22" x14ac:dyDescent="0.2">
      <c r="B4" s="33" t="s">
        <v>56</v>
      </c>
      <c r="C4" s="1"/>
      <c r="D4" s="1"/>
    </row>
    <row r="5" spans="2:22" x14ac:dyDescent="0.2">
      <c r="B5" s="27" t="s">
        <v>922</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252</v>
      </c>
      <c r="V10" s="9" t="s">
        <v>46</v>
      </c>
    </row>
    <row r="13" spans="2:22" s="9" customFormat="1" x14ac:dyDescent="0.2">
      <c r="B13" s="9" t="s">
        <v>929</v>
      </c>
    </row>
    <row r="15" spans="2:22" x14ac:dyDescent="0.2">
      <c r="B15" s="33" t="s">
        <v>108</v>
      </c>
    </row>
    <row r="16" spans="2:22" x14ac:dyDescent="0.2">
      <c r="B16" s="2" t="s">
        <v>109</v>
      </c>
      <c r="F16" s="2" t="s">
        <v>89</v>
      </c>
      <c r="I16" s="47">
        <f>'(Reken)volumes TD'!Q356</f>
        <v>53971.742659219308</v>
      </c>
    </row>
    <row r="17" spans="2:9" x14ac:dyDescent="0.2">
      <c r="B17" s="2" t="s">
        <v>110</v>
      </c>
      <c r="F17" s="2" t="s">
        <v>89</v>
      </c>
      <c r="I17" s="47">
        <f>'(Reken)volumes TD'!Q357</f>
        <v>169231.35329768088</v>
      </c>
    </row>
    <row r="19" spans="2:9" x14ac:dyDescent="0.2">
      <c r="B19" s="1" t="s">
        <v>190</v>
      </c>
    </row>
    <row r="20" spans="2:9" x14ac:dyDescent="0.2">
      <c r="B20" s="2" t="s">
        <v>109</v>
      </c>
      <c r="F20" s="2" t="s">
        <v>89</v>
      </c>
      <c r="I20" s="47">
        <f>'(Reken)volumes TD'!Q360</f>
        <v>607.92611111111103</v>
      </c>
    </row>
    <row r="21" spans="2:9" x14ac:dyDescent="0.2">
      <c r="B21" s="2" t="s">
        <v>110</v>
      </c>
      <c r="F21" s="2" t="s">
        <v>89</v>
      </c>
      <c r="I21" s="47">
        <f>'(Reken)volumes TD'!Q361</f>
        <v>54764.278978184528</v>
      </c>
    </row>
    <row r="23" spans="2:9" x14ac:dyDescent="0.2">
      <c r="B23" s="1" t="s">
        <v>113</v>
      </c>
    </row>
    <row r="24" spans="2:9" x14ac:dyDescent="0.2">
      <c r="B24" s="2" t="s">
        <v>109</v>
      </c>
      <c r="F24" s="2" t="s">
        <v>89</v>
      </c>
      <c r="I24" s="47">
        <f>'(Reken)volumes TD'!Q364</f>
        <v>833.42302954371007</v>
      </c>
    </row>
    <row r="25" spans="2:9" x14ac:dyDescent="0.2">
      <c r="B25" s="2" t="s">
        <v>114</v>
      </c>
      <c r="F25" s="2" t="s">
        <v>89</v>
      </c>
      <c r="I25" s="47">
        <f>'(Reken)volumes TD'!Q366</f>
        <v>0</v>
      </c>
    </row>
    <row r="26" spans="2:9" x14ac:dyDescent="0.2">
      <c r="B26" s="2" t="s">
        <v>115</v>
      </c>
      <c r="F26" s="2" t="s">
        <v>89</v>
      </c>
      <c r="I26" s="47">
        <f>'(Reken)volumes TD'!Q365</f>
        <v>0</v>
      </c>
    </row>
    <row r="27" spans="2:9" x14ac:dyDescent="0.2">
      <c r="B27" s="2" t="s">
        <v>116</v>
      </c>
      <c r="F27" s="2" t="s">
        <v>89</v>
      </c>
      <c r="I27" s="47">
        <f>'(Reken)volumes TD'!Q367</f>
        <v>308891.46780625609</v>
      </c>
    </row>
    <row r="28" spans="2:9" x14ac:dyDescent="0.2">
      <c r="B28" s="2" t="s">
        <v>191</v>
      </c>
      <c r="F28" s="2" t="s">
        <v>89</v>
      </c>
      <c r="I28" s="47">
        <f>'(Reken)volumes TD'!Q368</f>
        <v>308891.46780625609</v>
      </c>
    </row>
    <row r="31" spans="2:9" s="9" customFormat="1" x14ac:dyDescent="0.2">
      <c r="B31" s="9" t="s">
        <v>930</v>
      </c>
    </row>
    <row r="33" spans="2:9" x14ac:dyDescent="0.2">
      <c r="B33" s="33" t="s">
        <v>141</v>
      </c>
    </row>
    <row r="35" spans="2:9" x14ac:dyDescent="0.2">
      <c r="B35" s="1" t="s">
        <v>142</v>
      </c>
    </row>
    <row r="36" spans="2:9" x14ac:dyDescent="0.2">
      <c r="B36" s="2" t="s">
        <v>143</v>
      </c>
      <c r="F36" s="2" t="s">
        <v>89</v>
      </c>
      <c r="I36" s="47">
        <f>'(Reken)volumes AD'!Q481</f>
        <v>53000.957282332471</v>
      </c>
    </row>
    <row r="37" spans="2:9" x14ac:dyDescent="0.2">
      <c r="B37" s="27" t="s">
        <v>144</v>
      </c>
      <c r="F37" s="2" t="s">
        <v>89</v>
      </c>
      <c r="I37" s="47">
        <f>'(Reken)volumes AD'!Q482</f>
        <v>356.29778177928961</v>
      </c>
    </row>
    <row r="38" spans="2:9" x14ac:dyDescent="0.2">
      <c r="B38" s="2" t="s">
        <v>145</v>
      </c>
      <c r="F38" s="2" t="s">
        <v>89</v>
      </c>
      <c r="I38" s="47">
        <f>'(Reken)volumes AD'!Q483</f>
        <v>370.15675343490801</v>
      </c>
    </row>
    <row r="39" spans="2:9" x14ac:dyDescent="0.2">
      <c r="B39" s="2" t="s">
        <v>146</v>
      </c>
      <c r="F39" s="2" t="s">
        <v>89</v>
      </c>
      <c r="I39" s="47">
        <f>'(Reken)volumes AD'!Q484</f>
        <v>243.33084167264363</v>
      </c>
    </row>
    <row r="41" spans="2:9" x14ac:dyDescent="0.2">
      <c r="B41" s="1" t="s">
        <v>147</v>
      </c>
    </row>
    <row r="42" spans="2:9" x14ac:dyDescent="0.2">
      <c r="B42" s="2" t="s">
        <v>143</v>
      </c>
      <c r="F42" s="2" t="s">
        <v>89</v>
      </c>
      <c r="I42" s="47">
        <f>'(Reken)volumes AD'!Q487</f>
        <v>0</v>
      </c>
    </row>
    <row r="43" spans="2:9" x14ac:dyDescent="0.2">
      <c r="B43" s="2" t="s">
        <v>144</v>
      </c>
      <c r="F43" s="2" t="s">
        <v>89</v>
      </c>
      <c r="I43" s="47">
        <f>'(Reken)volumes AD'!Q488</f>
        <v>0</v>
      </c>
    </row>
    <row r="44" spans="2:9" x14ac:dyDescent="0.2">
      <c r="B44" s="2" t="s">
        <v>145</v>
      </c>
      <c r="F44" s="2" t="s">
        <v>89</v>
      </c>
      <c r="I44" s="47">
        <f>'(Reken)volumes AD'!Q489</f>
        <v>0</v>
      </c>
    </row>
    <row r="45" spans="2:9" x14ac:dyDescent="0.2">
      <c r="B45" s="2" t="s">
        <v>146</v>
      </c>
      <c r="F45" s="2" t="s">
        <v>89</v>
      </c>
      <c r="I45" s="47">
        <f>'(Reken)volumes AD'!Q490</f>
        <v>1</v>
      </c>
    </row>
    <row r="48" spans="2:9" x14ac:dyDescent="0.2">
      <c r="B48" s="1" t="s">
        <v>148</v>
      </c>
    </row>
    <row r="50" spans="2:9" x14ac:dyDescent="0.2">
      <c r="B50" s="1" t="s">
        <v>149</v>
      </c>
    </row>
    <row r="51" spans="2:9" x14ac:dyDescent="0.2">
      <c r="B51" s="2" t="s">
        <v>150</v>
      </c>
      <c r="F51" s="2" t="s">
        <v>89</v>
      </c>
      <c r="I51" s="47">
        <f>'(Reken)volumes AD'!Q496</f>
        <v>0</v>
      </c>
    </row>
    <row r="52" spans="2:9" x14ac:dyDescent="0.2">
      <c r="B52" s="2" t="s">
        <v>151</v>
      </c>
      <c r="F52" s="2" t="s">
        <v>89</v>
      </c>
      <c r="I52" s="47">
        <f>'(Reken)volumes AD'!Q497</f>
        <v>0</v>
      </c>
    </row>
    <row r="53" spans="2:9" x14ac:dyDescent="0.2">
      <c r="B53" s="2" t="s">
        <v>152</v>
      </c>
      <c r="F53" s="2" t="s">
        <v>89</v>
      </c>
      <c r="I53" s="47">
        <f>'(Reken)volumes AD'!Q498</f>
        <v>0</v>
      </c>
    </row>
    <row r="55" spans="2:9" x14ac:dyDescent="0.2">
      <c r="B55" s="1" t="s">
        <v>153</v>
      </c>
    </row>
    <row r="56" spans="2:9" x14ac:dyDescent="0.2">
      <c r="B56" s="2" t="s">
        <v>150</v>
      </c>
      <c r="F56" s="2" t="s">
        <v>89</v>
      </c>
      <c r="I56" s="47">
        <f>'(Reken)volumes AD'!Q501</f>
        <v>86.928291864401729</v>
      </c>
    </row>
    <row r="57" spans="2:9" x14ac:dyDescent="0.2">
      <c r="B57" s="2" t="s">
        <v>151</v>
      </c>
      <c r="F57" s="2" t="s">
        <v>89</v>
      </c>
      <c r="I57" s="47">
        <f>'(Reken)volumes AD'!Q502</f>
        <v>55.58907913255532</v>
      </c>
    </row>
    <row r="58" spans="2:9" x14ac:dyDescent="0.2">
      <c r="B58" s="2" t="s">
        <v>152</v>
      </c>
      <c r="F58" s="2" t="s">
        <v>89</v>
      </c>
      <c r="I58" s="47">
        <f>'(Reken)volumes AD'!Q503</f>
        <v>9.6779580293229781</v>
      </c>
    </row>
    <row r="60" spans="2:9" x14ac:dyDescent="0.2">
      <c r="B60" s="1" t="s">
        <v>154</v>
      </c>
    </row>
    <row r="61" spans="2:9" x14ac:dyDescent="0.2">
      <c r="B61" s="2" t="s">
        <v>150</v>
      </c>
      <c r="F61" s="2" t="s">
        <v>89</v>
      </c>
      <c r="I61" s="47">
        <f>'(Reken)volumes AD'!Q506</f>
        <v>159.99758062541775</v>
      </c>
    </row>
    <row r="62" spans="2:9" x14ac:dyDescent="0.2">
      <c r="B62" s="2" t="s">
        <v>151</v>
      </c>
      <c r="F62" s="2" t="s">
        <v>89</v>
      </c>
      <c r="I62" s="47">
        <f>'(Reken)volumes AD'!Q507</f>
        <v>642.31469482524528</v>
      </c>
    </row>
    <row r="63" spans="2:9" x14ac:dyDescent="0.2">
      <c r="B63" s="2" t="s">
        <v>155</v>
      </c>
      <c r="F63" s="2" t="s">
        <v>89</v>
      </c>
      <c r="I63" s="47">
        <f>'(Reken)volumes AD'!Q508</f>
        <v>91.712398584640411</v>
      </c>
    </row>
    <row r="65" spans="2:9" x14ac:dyDescent="0.2">
      <c r="B65" s="1" t="s">
        <v>156</v>
      </c>
    </row>
    <row r="66" spans="2:9" x14ac:dyDescent="0.2">
      <c r="B66" s="2" t="s">
        <v>150</v>
      </c>
      <c r="F66" s="2" t="s">
        <v>89</v>
      </c>
      <c r="I66" s="47">
        <f>'(Reken)volumes AD'!Q511</f>
        <v>6.1936817125042323</v>
      </c>
    </row>
    <row r="67" spans="2:9" x14ac:dyDescent="0.2">
      <c r="B67" s="2" t="s">
        <v>151</v>
      </c>
      <c r="F67" s="2" t="s">
        <v>89</v>
      </c>
      <c r="I67" s="47">
        <f>'(Reken)volumes AD'!Q512</f>
        <v>162.8566893957597</v>
      </c>
    </row>
    <row r="68" spans="2:9" x14ac:dyDescent="0.2">
      <c r="B68" s="2" t="s">
        <v>155</v>
      </c>
      <c r="F68" s="2" t="s">
        <v>89</v>
      </c>
      <c r="I68" s="47">
        <f>'(Reken)volumes AD'!Q513</f>
        <v>133.81279580594421</v>
      </c>
    </row>
    <row r="71" spans="2:9" x14ac:dyDescent="0.2">
      <c r="B71" s="1" t="s">
        <v>157</v>
      </c>
    </row>
    <row r="73" spans="2:9" x14ac:dyDescent="0.2">
      <c r="B73" s="1" t="s">
        <v>142</v>
      </c>
    </row>
    <row r="74" spans="2:9" x14ac:dyDescent="0.2">
      <c r="B74" s="2" t="s">
        <v>143</v>
      </c>
      <c r="F74" s="2" t="s">
        <v>89</v>
      </c>
      <c r="I74" s="47">
        <f>'(Reken)volumes AD'!Q673</f>
        <v>473</v>
      </c>
    </row>
    <row r="75" spans="2:9" x14ac:dyDescent="0.2">
      <c r="B75" s="2" t="s">
        <v>144</v>
      </c>
      <c r="F75" s="2" t="s">
        <v>89</v>
      </c>
      <c r="I75" s="47">
        <f>'(Reken)volumes AD'!Q674</f>
        <v>0</v>
      </c>
    </row>
    <row r="76" spans="2:9" x14ac:dyDescent="0.2">
      <c r="B76" s="2" t="s">
        <v>145</v>
      </c>
      <c r="F76" s="2" t="s">
        <v>89</v>
      </c>
      <c r="I76" s="47">
        <f>'(Reken)volumes AD'!Q675</f>
        <v>0</v>
      </c>
    </row>
    <row r="77" spans="2:9" x14ac:dyDescent="0.2">
      <c r="B77" s="2" t="s">
        <v>146</v>
      </c>
      <c r="F77" s="2" t="s">
        <v>89</v>
      </c>
      <c r="I77" s="47">
        <f>'(Reken)volumes AD'!Q676</f>
        <v>2</v>
      </c>
    </row>
    <row r="79" spans="2:9" x14ac:dyDescent="0.2">
      <c r="B79" s="1" t="s">
        <v>147</v>
      </c>
    </row>
    <row r="80" spans="2:9" x14ac:dyDescent="0.2">
      <c r="B80" s="2" t="s">
        <v>143</v>
      </c>
      <c r="F80" s="2" t="s">
        <v>89</v>
      </c>
      <c r="I80" s="47">
        <f>'(Reken)volumes AD'!Q679</f>
        <v>0</v>
      </c>
    </row>
    <row r="81" spans="2:9" x14ac:dyDescent="0.2">
      <c r="B81" s="2" t="s">
        <v>144</v>
      </c>
      <c r="F81" s="2" t="s">
        <v>89</v>
      </c>
      <c r="I81" s="47">
        <f>'(Reken)volumes AD'!Q680</f>
        <v>0</v>
      </c>
    </row>
    <row r="82" spans="2:9" x14ac:dyDescent="0.2">
      <c r="B82" s="2" t="s">
        <v>145</v>
      </c>
      <c r="F82" s="2" t="s">
        <v>89</v>
      </c>
      <c r="I82" s="47">
        <f>'(Reken)volumes AD'!Q681</f>
        <v>0</v>
      </c>
    </row>
    <row r="83" spans="2:9" x14ac:dyDescent="0.2">
      <c r="B83" s="2" t="s">
        <v>146</v>
      </c>
      <c r="F83" s="2" t="s">
        <v>89</v>
      </c>
      <c r="I83" s="47">
        <f>'(Reken)volumes AD'!Q682</f>
        <v>0</v>
      </c>
    </row>
    <row r="86" spans="2:9" x14ac:dyDescent="0.2">
      <c r="B86" s="1" t="s">
        <v>158</v>
      </c>
    </row>
    <row r="88" spans="2:9" x14ac:dyDescent="0.2">
      <c r="B88" s="1" t="s">
        <v>142</v>
      </c>
    </row>
    <row r="89" spans="2:9" x14ac:dyDescent="0.2">
      <c r="B89" s="2" t="s">
        <v>143</v>
      </c>
      <c r="F89" s="2" t="s">
        <v>89</v>
      </c>
      <c r="I89" s="47">
        <f>'(Reken)volumes AD'!Q688</f>
        <v>80</v>
      </c>
    </row>
    <row r="90" spans="2:9" x14ac:dyDescent="0.2">
      <c r="B90" s="2" t="s">
        <v>144</v>
      </c>
      <c r="F90" s="2" t="s">
        <v>89</v>
      </c>
      <c r="I90" s="47">
        <f>'(Reken)volumes AD'!Q689</f>
        <v>0</v>
      </c>
    </row>
    <row r="91" spans="2:9" x14ac:dyDescent="0.2">
      <c r="B91" s="2" t="s">
        <v>145</v>
      </c>
      <c r="F91" s="2" t="s">
        <v>89</v>
      </c>
      <c r="I91" s="47">
        <f>'(Reken)volumes AD'!Q690</f>
        <v>0</v>
      </c>
    </row>
    <row r="92" spans="2:9" x14ac:dyDescent="0.2">
      <c r="B92" s="2" t="s">
        <v>146</v>
      </c>
      <c r="F92" s="2" t="s">
        <v>89</v>
      </c>
      <c r="I92" s="47">
        <f>'(Reken)volumes AD'!Q691</f>
        <v>180</v>
      </c>
    </row>
    <row r="94" spans="2:9" x14ac:dyDescent="0.2">
      <c r="B94" s="1" t="s">
        <v>147</v>
      </c>
    </row>
    <row r="95" spans="2:9" x14ac:dyDescent="0.2">
      <c r="B95" s="2" t="s">
        <v>143</v>
      </c>
      <c r="F95" s="2" t="s">
        <v>89</v>
      </c>
      <c r="I95" s="47">
        <f>'(Reken)volumes AD'!Q694</f>
        <v>0</v>
      </c>
    </row>
    <row r="96" spans="2:9" x14ac:dyDescent="0.2">
      <c r="B96" s="2" t="s">
        <v>144</v>
      </c>
      <c r="F96" s="2" t="s">
        <v>89</v>
      </c>
      <c r="I96" s="47">
        <f>'(Reken)volumes AD'!Q695</f>
        <v>0</v>
      </c>
    </row>
    <row r="97" spans="2:9" x14ac:dyDescent="0.2">
      <c r="B97" s="2" t="s">
        <v>145</v>
      </c>
      <c r="F97" s="2" t="s">
        <v>89</v>
      </c>
      <c r="I97" s="47">
        <f>'(Reken)volumes AD'!Q696</f>
        <v>0</v>
      </c>
    </row>
    <row r="98" spans="2:9" x14ac:dyDescent="0.2">
      <c r="B98" s="2" t="s">
        <v>146</v>
      </c>
      <c r="F98" s="2" t="s">
        <v>89</v>
      </c>
      <c r="I98" s="47">
        <f>'(Reken)volumes AD'!Q697</f>
        <v>0</v>
      </c>
    </row>
    <row r="101" spans="2:9" x14ac:dyDescent="0.2">
      <c r="B101" s="1" t="s">
        <v>159</v>
      </c>
    </row>
    <row r="103" spans="2:9" x14ac:dyDescent="0.2">
      <c r="B103" s="1" t="s">
        <v>149</v>
      </c>
    </row>
    <row r="104" spans="2:9" x14ac:dyDescent="0.2">
      <c r="B104" s="2" t="s">
        <v>150</v>
      </c>
      <c r="F104" s="2" t="s">
        <v>89</v>
      </c>
      <c r="I104" s="47">
        <f>'(Reken)volumes AD'!Q703</f>
        <v>0</v>
      </c>
    </row>
    <row r="105" spans="2:9" x14ac:dyDescent="0.2">
      <c r="B105" s="2" t="s">
        <v>151</v>
      </c>
      <c r="F105" s="2" t="s">
        <v>89</v>
      </c>
      <c r="I105" s="47">
        <f>'(Reken)volumes AD'!Q704</f>
        <v>0</v>
      </c>
    </row>
    <row r="106" spans="2:9" x14ac:dyDescent="0.2">
      <c r="B106" s="2" t="s">
        <v>152</v>
      </c>
      <c r="F106" s="2" t="s">
        <v>89</v>
      </c>
      <c r="I106" s="47">
        <f>'(Reken)volumes AD'!Q705</f>
        <v>0</v>
      </c>
    </row>
    <row r="108" spans="2:9" x14ac:dyDescent="0.2">
      <c r="B108" s="1" t="s">
        <v>153</v>
      </c>
    </row>
    <row r="109" spans="2:9" x14ac:dyDescent="0.2">
      <c r="B109" s="2" t="s">
        <v>150</v>
      </c>
      <c r="F109" s="2" t="s">
        <v>89</v>
      </c>
      <c r="I109" s="47">
        <f>'(Reken)volumes AD'!Q708</f>
        <v>3</v>
      </c>
    </row>
    <row r="110" spans="2:9" x14ac:dyDescent="0.2">
      <c r="B110" s="2" t="s">
        <v>151</v>
      </c>
      <c r="F110" s="2" t="s">
        <v>89</v>
      </c>
      <c r="I110" s="47">
        <f>'(Reken)volumes AD'!Q709</f>
        <v>0</v>
      </c>
    </row>
    <row r="111" spans="2:9" x14ac:dyDescent="0.2">
      <c r="B111" s="2" t="s">
        <v>152</v>
      </c>
      <c r="F111" s="2" t="s">
        <v>89</v>
      </c>
      <c r="I111" s="47">
        <f>'(Reken)volumes AD'!Q710</f>
        <v>0</v>
      </c>
    </row>
    <row r="113" spans="2:9" x14ac:dyDescent="0.2">
      <c r="B113" s="1" t="s">
        <v>154</v>
      </c>
    </row>
    <row r="114" spans="2:9" x14ac:dyDescent="0.2">
      <c r="B114" s="2" t="s">
        <v>150</v>
      </c>
      <c r="F114" s="2" t="s">
        <v>89</v>
      </c>
      <c r="I114" s="47">
        <f>'(Reken)volumes AD'!Q713</f>
        <v>0</v>
      </c>
    </row>
    <row r="115" spans="2:9" x14ac:dyDescent="0.2">
      <c r="B115" s="2" t="s">
        <v>151</v>
      </c>
      <c r="F115" s="2" t="s">
        <v>89</v>
      </c>
      <c r="I115" s="47">
        <f>'(Reken)volumes AD'!Q714</f>
        <v>0</v>
      </c>
    </row>
    <row r="116" spans="2:9" x14ac:dyDescent="0.2">
      <c r="B116" s="2" t="s">
        <v>155</v>
      </c>
      <c r="F116" s="2" t="s">
        <v>89</v>
      </c>
      <c r="I116" s="47">
        <f>'(Reken)volumes AD'!Q715</f>
        <v>0</v>
      </c>
    </row>
    <row r="118" spans="2:9" x14ac:dyDescent="0.2">
      <c r="B118" s="1" t="s">
        <v>156</v>
      </c>
    </row>
    <row r="119" spans="2:9" x14ac:dyDescent="0.2">
      <c r="B119" s="2" t="s">
        <v>150</v>
      </c>
      <c r="F119" s="2" t="s">
        <v>89</v>
      </c>
      <c r="I119" s="47">
        <f>'(Reken)volumes AD'!Q718</f>
        <v>1</v>
      </c>
    </row>
    <row r="120" spans="2:9" x14ac:dyDescent="0.2">
      <c r="B120" s="2" t="s">
        <v>151</v>
      </c>
      <c r="F120" s="2" t="s">
        <v>89</v>
      </c>
      <c r="I120" s="47">
        <f>'(Reken)volumes AD'!Q719</f>
        <v>4</v>
      </c>
    </row>
    <row r="121" spans="2:9" x14ac:dyDescent="0.2">
      <c r="B121" s="2" t="s">
        <v>155</v>
      </c>
      <c r="F121" s="2" t="s">
        <v>89</v>
      </c>
      <c r="I121" s="47">
        <f>'(Reken)volumes AD'!Q720</f>
        <v>1</v>
      </c>
    </row>
    <row r="124" spans="2:9" x14ac:dyDescent="0.2">
      <c r="B124" s="1" t="s">
        <v>160</v>
      </c>
    </row>
    <row r="126" spans="2:9" x14ac:dyDescent="0.2">
      <c r="B126" s="1" t="s">
        <v>149</v>
      </c>
    </row>
    <row r="127" spans="2:9" x14ac:dyDescent="0.2">
      <c r="B127" s="2" t="s">
        <v>150</v>
      </c>
      <c r="F127" s="2" t="s">
        <v>89</v>
      </c>
      <c r="I127" s="47">
        <f>'(Reken)volumes AD'!Q726</f>
        <v>0</v>
      </c>
    </row>
    <row r="128" spans="2:9" x14ac:dyDescent="0.2">
      <c r="B128" s="2" t="s">
        <v>151</v>
      </c>
      <c r="F128" s="2" t="s">
        <v>89</v>
      </c>
      <c r="I128" s="47">
        <f>'(Reken)volumes AD'!Q727</f>
        <v>0</v>
      </c>
    </row>
    <row r="129" spans="2:9" x14ac:dyDescent="0.2">
      <c r="B129" s="2" t="s">
        <v>152</v>
      </c>
      <c r="F129" s="2" t="s">
        <v>89</v>
      </c>
      <c r="I129" s="47">
        <f>'(Reken)volumes AD'!Q728</f>
        <v>0</v>
      </c>
    </row>
    <row r="131" spans="2:9" x14ac:dyDescent="0.2">
      <c r="B131" s="1" t="s">
        <v>153</v>
      </c>
    </row>
    <row r="132" spans="2:9" x14ac:dyDescent="0.2">
      <c r="B132" s="2" t="s">
        <v>150</v>
      </c>
      <c r="F132" s="2" t="s">
        <v>89</v>
      </c>
      <c r="I132" s="47">
        <f>'(Reken)volumes AD'!Q731</f>
        <v>0</v>
      </c>
    </row>
    <row r="133" spans="2:9" x14ac:dyDescent="0.2">
      <c r="B133" s="2" t="s">
        <v>151</v>
      </c>
      <c r="F133" s="2" t="s">
        <v>89</v>
      </c>
      <c r="I133" s="47">
        <f>'(Reken)volumes AD'!Q732</f>
        <v>0</v>
      </c>
    </row>
    <row r="134" spans="2:9" x14ac:dyDescent="0.2">
      <c r="B134" s="2" t="s">
        <v>152</v>
      </c>
      <c r="F134" s="2" t="s">
        <v>89</v>
      </c>
      <c r="I134" s="47">
        <f>'(Reken)volumes AD'!Q733</f>
        <v>0</v>
      </c>
    </row>
    <row r="136" spans="2:9" x14ac:dyDescent="0.2">
      <c r="B136" s="1" t="s">
        <v>154</v>
      </c>
    </row>
    <row r="137" spans="2:9" x14ac:dyDescent="0.2">
      <c r="B137" s="2" t="s">
        <v>150</v>
      </c>
      <c r="F137" s="2" t="s">
        <v>89</v>
      </c>
      <c r="I137" s="47">
        <f>'(Reken)volumes AD'!Q736</f>
        <v>0</v>
      </c>
    </row>
    <row r="138" spans="2:9" x14ac:dyDescent="0.2">
      <c r="B138" s="2" t="s">
        <v>151</v>
      </c>
      <c r="F138" s="2" t="s">
        <v>89</v>
      </c>
      <c r="I138" s="47">
        <f>'(Reken)volumes AD'!Q737</f>
        <v>0</v>
      </c>
    </row>
    <row r="139" spans="2:9" x14ac:dyDescent="0.2">
      <c r="B139" s="2" t="s">
        <v>155</v>
      </c>
      <c r="F139" s="2" t="s">
        <v>89</v>
      </c>
      <c r="I139" s="47">
        <f>'(Reken)volumes AD'!Q738</f>
        <v>0</v>
      </c>
    </row>
    <row r="141" spans="2:9" x14ac:dyDescent="0.2">
      <c r="B141" s="1" t="s">
        <v>156</v>
      </c>
    </row>
    <row r="142" spans="2:9" x14ac:dyDescent="0.2">
      <c r="B142" s="2" t="s">
        <v>150</v>
      </c>
      <c r="F142" s="2" t="s">
        <v>89</v>
      </c>
      <c r="I142" s="47">
        <f>'(Reken)volumes AD'!Q741</f>
        <v>24</v>
      </c>
    </row>
    <row r="143" spans="2:9" x14ac:dyDescent="0.2">
      <c r="B143" s="2" t="s">
        <v>151</v>
      </c>
      <c r="F143" s="2" t="s">
        <v>89</v>
      </c>
      <c r="I143" s="47">
        <f>'(Reken)volumes AD'!Q742</f>
        <v>0</v>
      </c>
    </row>
    <row r="144" spans="2:9" x14ac:dyDescent="0.2">
      <c r="B144" s="2" t="s">
        <v>155</v>
      </c>
      <c r="F144" s="2" t="s">
        <v>89</v>
      </c>
      <c r="I144" s="47">
        <f>'(Reken)volumes AD'!Q743</f>
        <v>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1FFE1"/>
  </sheetPr>
  <dimension ref="B2:AA225"/>
  <sheetViews>
    <sheetView showGridLines="0" zoomScale="85" zoomScaleNormal="85" workbookViewId="0">
      <pane xSplit="6" ySplit="17" topLeftCell="G18" activePane="bottomRight" state="frozen"/>
      <selection activeCell="R6" sqref="R6"/>
      <selection pane="topRight" activeCell="R6" sqref="R6"/>
      <selection pane="bottomLeft" activeCell="R6" sqref="R6"/>
      <selection pane="bottomRight" activeCell="G18" sqref="G18"/>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0" width="2.7109375" style="2" customWidth="1"/>
    <col min="21" max="23" width="12.5703125" style="2" customWidth="1"/>
    <col min="24" max="24" width="2.7109375" style="2" customWidth="1"/>
    <col min="25" max="25" width="99.7109375" style="2" bestFit="1" customWidth="1"/>
    <col min="26" max="26" width="2.7109375" style="2" customWidth="1"/>
    <col min="27" max="27" width="13.7109375" style="2" customWidth="1"/>
    <col min="28" max="28" width="2.7109375" style="2" customWidth="1"/>
    <col min="29" max="43" width="13.7109375" style="2" customWidth="1"/>
    <col min="44" max="16384" width="9.140625" style="2"/>
  </cols>
  <sheetData>
    <row r="2" spans="2:27" s="22" customFormat="1" ht="18" x14ac:dyDescent="0.2">
      <c r="B2" s="22" t="s">
        <v>435</v>
      </c>
    </row>
    <row r="4" spans="2:27" x14ac:dyDescent="0.2">
      <c r="B4" s="33" t="s">
        <v>28</v>
      </c>
      <c r="C4" s="1"/>
      <c r="D4" s="1"/>
      <c r="L4"/>
    </row>
    <row r="5" spans="2:27" x14ac:dyDescent="0.2">
      <c r="B5" s="27" t="s">
        <v>822</v>
      </c>
      <c r="C5" s="3"/>
      <c r="D5" s="3"/>
      <c r="H5" s="23"/>
    </row>
    <row r="6" spans="2:27" x14ac:dyDescent="0.2">
      <c r="B6" s="27" t="s">
        <v>76</v>
      </c>
      <c r="C6" s="3"/>
      <c r="D6" s="3"/>
      <c r="H6" s="23"/>
    </row>
    <row r="7" spans="2:27" x14ac:dyDescent="0.2">
      <c r="B7" s="27" t="s">
        <v>77</v>
      </c>
      <c r="C7" s="3"/>
      <c r="D7" s="3"/>
      <c r="H7" s="23"/>
    </row>
    <row r="8" spans="2:27" x14ac:dyDescent="0.2">
      <c r="B8" s="32"/>
      <c r="C8" s="3"/>
      <c r="D8" s="3"/>
    </row>
    <row r="9" spans="2:27" x14ac:dyDescent="0.2">
      <c r="B9" s="5" t="s">
        <v>29</v>
      </c>
    </row>
    <row r="10" spans="2:27" x14ac:dyDescent="0.2">
      <c r="B10" s="27" t="s">
        <v>908</v>
      </c>
    </row>
    <row r="11" spans="2:27" x14ac:dyDescent="0.2">
      <c r="B11" s="27" t="s">
        <v>508</v>
      </c>
    </row>
    <row r="12" spans="2:27" x14ac:dyDescent="0.2">
      <c r="B12" s="27" t="s">
        <v>518</v>
      </c>
    </row>
    <row r="13" spans="2:27" x14ac:dyDescent="0.2">
      <c r="B13" s="27" t="s">
        <v>976</v>
      </c>
    </row>
    <row r="14" spans="2:27" x14ac:dyDescent="0.2">
      <c r="B14" s="27" t="s">
        <v>992</v>
      </c>
    </row>
    <row r="15" spans="2:27" x14ac:dyDescent="0.2">
      <c r="B15" s="98"/>
    </row>
    <row r="16" spans="2:27" s="9" customFormat="1" x14ac:dyDescent="0.2">
      <c r="B16" s="9" t="s">
        <v>44</v>
      </c>
      <c r="F16" s="9" t="s">
        <v>26</v>
      </c>
      <c r="H16" s="9" t="s">
        <v>27</v>
      </c>
      <c r="J16" s="9" t="s">
        <v>47</v>
      </c>
      <c r="L16" s="9" t="s">
        <v>81</v>
      </c>
      <c r="M16" s="9" t="s">
        <v>82</v>
      </c>
      <c r="N16" s="9" t="s">
        <v>83</v>
      </c>
      <c r="O16" s="9" t="s">
        <v>85</v>
      </c>
      <c r="P16" s="9" t="s">
        <v>117</v>
      </c>
      <c r="Q16" s="9" t="s">
        <v>86</v>
      </c>
      <c r="S16" s="9" t="s">
        <v>84</v>
      </c>
      <c r="U16" s="9" t="s">
        <v>102</v>
      </c>
      <c r="V16" s="9" t="s">
        <v>103</v>
      </c>
      <c r="W16" s="9" t="s">
        <v>104</v>
      </c>
      <c r="Y16" s="9" t="s">
        <v>45</v>
      </c>
      <c r="AA16" s="9" t="s">
        <v>46</v>
      </c>
    </row>
    <row r="19" spans="2:25" s="9" customFormat="1" x14ac:dyDescent="0.2">
      <c r="B19" s="9" t="s">
        <v>181</v>
      </c>
    </row>
    <row r="21" spans="2:25" x14ac:dyDescent="0.2">
      <c r="B21" s="33" t="s">
        <v>80</v>
      </c>
    </row>
    <row r="22" spans="2:25" x14ac:dyDescent="0.2">
      <c r="B22" s="2" t="s">
        <v>87</v>
      </c>
      <c r="F22" s="2" t="s">
        <v>89</v>
      </c>
      <c r="J22" s="103">
        <v>1.5</v>
      </c>
      <c r="X22" s="32"/>
      <c r="Y22" s="2" t="s">
        <v>379</v>
      </c>
    </row>
    <row r="23" spans="2:25" x14ac:dyDescent="0.2">
      <c r="B23" s="2" t="s">
        <v>88</v>
      </c>
      <c r="F23" s="2" t="s">
        <v>89</v>
      </c>
      <c r="J23" s="41">
        <v>3</v>
      </c>
      <c r="Y23" s="2" t="s">
        <v>380</v>
      </c>
    </row>
    <row r="24" spans="2:25" x14ac:dyDescent="0.2">
      <c r="B24" s="2" t="s">
        <v>90</v>
      </c>
      <c r="F24" s="2" t="s">
        <v>89</v>
      </c>
      <c r="J24" s="41">
        <v>6</v>
      </c>
      <c r="Y24" s="2" t="s">
        <v>378</v>
      </c>
    </row>
    <row r="25" spans="2:25" x14ac:dyDescent="0.2">
      <c r="B25" s="2" t="s">
        <v>177</v>
      </c>
      <c r="F25" s="2" t="s">
        <v>89</v>
      </c>
      <c r="J25" s="41">
        <v>10</v>
      </c>
      <c r="Y25" s="2" t="s">
        <v>381</v>
      </c>
    </row>
    <row r="26" spans="2:25" x14ac:dyDescent="0.2">
      <c r="B26" s="2" t="s">
        <v>178</v>
      </c>
      <c r="F26" s="2" t="s">
        <v>89</v>
      </c>
      <c r="J26" s="41">
        <v>16</v>
      </c>
      <c r="Y26" s="2" t="s">
        <v>382</v>
      </c>
    </row>
    <row r="27" spans="2:25" x14ac:dyDescent="0.2">
      <c r="B27" s="2" t="s">
        <v>179</v>
      </c>
      <c r="F27" s="2" t="s">
        <v>89</v>
      </c>
      <c r="J27" s="41">
        <v>25</v>
      </c>
      <c r="Y27" s="2" t="s">
        <v>383</v>
      </c>
    </row>
    <row r="29" spans="2:25" x14ac:dyDescent="0.2">
      <c r="B29" s="1" t="s">
        <v>91</v>
      </c>
    </row>
    <row r="30" spans="2:25" x14ac:dyDescent="0.2">
      <c r="B30" s="2" t="s">
        <v>182</v>
      </c>
      <c r="F30" s="2" t="s">
        <v>89</v>
      </c>
      <c r="J30" s="41">
        <v>40</v>
      </c>
      <c r="Y30" s="2" t="s">
        <v>384</v>
      </c>
    </row>
    <row r="31" spans="2:25" x14ac:dyDescent="0.2">
      <c r="B31" s="2" t="s">
        <v>183</v>
      </c>
      <c r="F31" s="2" t="s">
        <v>89</v>
      </c>
      <c r="J31" s="41">
        <v>65</v>
      </c>
      <c r="Y31" s="2" t="s">
        <v>385</v>
      </c>
    </row>
    <row r="32" spans="2:25" x14ac:dyDescent="0.2">
      <c r="B32" s="2" t="s">
        <v>184</v>
      </c>
      <c r="F32" s="2" t="s">
        <v>89</v>
      </c>
      <c r="J32" s="41">
        <v>100</v>
      </c>
      <c r="Y32" s="2" t="s">
        <v>386</v>
      </c>
    </row>
    <row r="33" spans="2:27" x14ac:dyDescent="0.2">
      <c r="B33" s="2" t="s">
        <v>185</v>
      </c>
      <c r="F33" s="2" t="s">
        <v>89</v>
      </c>
      <c r="J33" s="41">
        <v>160</v>
      </c>
      <c r="Y33" s="2" t="s">
        <v>387</v>
      </c>
    </row>
    <row r="34" spans="2:27" x14ac:dyDescent="0.2">
      <c r="B34" s="2" t="s">
        <v>186</v>
      </c>
      <c r="F34" s="2" t="s">
        <v>89</v>
      </c>
      <c r="J34" s="41">
        <v>250</v>
      </c>
      <c r="Y34" s="2" t="s">
        <v>388</v>
      </c>
    </row>
    <row r="36" spans="2:27" s="9" customFormat="1" x14ac:dyDescent="0.2">
      <c r="B36" s="9" t="s">
        <v>341</v>
      </c>
    </row>
    <row r="38" spans="2:27" x14ac:dyDescent="0.2">
      <c r="B38" s="33" t="s">
        <v>79</v>
      </c>
      <c r="AA38" s="32"/>
    </row>
    <row r="40" spans="2:27" x14ac:dyDescent="0.2">
      <c r="B40" s="33" t="s">
        <v>80</v>
      </c>
    </row>
    <row r="41" spans="2:27" x14ac:dyDescent="0.2">
      <c r="B41" s="29" t="s">
        <v>87</v>
      </c>
      <c r="F41" s="2" t="s">
        <v>89</v>
      </c>
      <c r="J41" s="48">
        <f>SUM(L41:Q41,S41)</f>
        <v>757375.39516869828</v>
      </c>
      <c r="L41" s="41">
        <v>7600.6153846153848</v>
      </c>
      <c r="M41" s="41">
        <v>178823.72107692302</v>
      </c>
      <c r="N41" s="41">
        <v>267142.30041728297</v>
      </c>
      <c r="O41" s="41">
        <v>5322.2</v>
      </c>
      <c r="P41" s="41">
        <v>278091.15615089232</v>
      </c>
      <c r="Q41" s="41">
        <v>5249.6204219515048</v>
      </c>
      <c r="S41" s="41">
        <v>15145.78171703316</v>
      </c>
      <c r="U41" s="49"/>
      <c r="V41" s="49"/>
      <c r="W41" s="49"/>
      <c r="Y41" s="2" t="s">
        <v>578</v>
      </c>
      <c r="AA41" s="2" t="s">
        <v>908</v>
      </c>
    </row>
    <row r="42" spans="2:27" x14ac:dyDescent="0.2">
      <c r="B42" s="29" t="s">
        <v>88</v>
      </c>
      <c r="F42" s="2" t="s">
        <v>89</v>
      </c>
      <c r="J42" s="48">
        <f>SUM(L42:Q42,S42)</f>
        <v>5999411.3242120063</v>
      </c>
      <c r="L42" s="41">
        <v>123123.61538461539</v>
      </c>
      <c r="M42" s="41">
        <v>1946358.8329594363</v>
      </c>
      <c r="N42" s="41">
        <v>2091735.3200516806</v>
      </c>
      <c r="O42" s="41">
        <v>90840.8</v>
      </c>
      <c r="P42" s="41">
        <v>1537559.4353029886</v>
      </c>
      <c r="Q42" s="41">
        <v>44280.641931246901</v>
      </c>
      <c r="S42" s="41">
        <v>165512.67858203911</v>
      </c>
      <c r="U42" s="49"/>
      <c r="V42" s="49"/>
      <c r="W42" s="49"/>
      <c r="Y42" s="2" t="s">
        <v>581</v>
      </c>
      <c r="AA42" s="2" t="s">
        <v>508</v>
      </c>
    </row>
    <row r="43" spans="2:27" x14ac:dyDescent="0.2">
      <c r="B43" s="29" t="s">
        <v>90</v>
      </c>
      <c r="F43" s="2" t="s">
        <v>89</v>
      </c>
      <c r="J43" s="48">
        <f t="shared" ref="J43:J46" si="0">SUM(L43:Q43,S43)</f>
        <v>207262.29272816423</v>
      </c>
      <c r="L43" s="41">
        <v>5290.3076923076924</v>
      </c>
      <c r="M43" s="41">
        <v>76471.741176199997</v>
      </c>
      <c r="N43" s="41">
        <v>72249.092140259192</v>
      </c>
      <c r="O43" s="41">
        <v>4488.3</v>
      </c>
      <c r="P43" s="41">
        <v>42909.922748683326</v>
      </c>
      <c r="Q43" s="41">
        <v>1213.0534552798517</v>
      </c>
      <c r="S43" s="41">
        <v>4639.8755154341925</v>
      </c>
      <c r="U43" s="49"/>
      <c r="V43" s="49"/>
      <c r="W43" s="49"/>
      <c r="Y43" s="2" t="s">
        <v>582</v>
      </c>
      <c r="AA43" s="2" t="s">
        <v>509</v>
      </c>
    </row>
    <row r="44" spans="2:27" x14ac:dyDescent="0.2">
      <c r="B44" s="2" t="s">
        <v>121</v>
      </c>
      <c r="F44" s="2" t="s">
        <v>89</v>
      </c>
      <c r="J44" s="48">
        <f t="shared" si="0"/>
        <v>27988.368856889017</v>
      </c>
      <c r="L44" s="41">
        <v>71.92307692307692</v>
      </c>
      <c r="M44" s="41">
        <v>7581.4417296149613</v>
      </c>
      <c r="N44" s="41">
        <v>11427.506285808318</v>
      </c>
      <c r="O44" s="41">
        <v>666.8</v>
      </c>
      <c r="P44" s="41">
        <v>7722.9835083199996</v>
      </c>
      <c r="Q44" s="41">
        <v>368.72697798156412</v>
      </c>
      <c r="S44" s="41">
        <v>148.98727824109551</v>
      </c>
      <c r="U44" s="49"/>
      <c r="V44" s="49"/>
      <c r="W44" s="49"/>
      <c r="Y44" s="2" t="s">
        <v>583</v>
      </c>
    </row>
    <row r="45" spans="2:27" x14ac:dyDescent="0.2">
      <c r="B45" s="2" t="s">
        <v>122</v>
      </c>
      <c r="F45" s="2" t="s">
        <v>89</v>
      </c>
      <c r="J45" s="48">
        <f t="shared" si="0"/>
        <v>67700.413100915888</v>
      </c>
      <c r="L45" s="41">
        <v>2066.7692307692309</v>
      </c>
      <c r="M45" s="41">
        <v>26166.456953816789</v>
      </c>
      <c r="N45" s="41">
        <v>22007.389621321228</v>
      </c>
      <c r="O45" s="41">
        <v>998.80000000000007</v>
      </c>
      <c r="P45" s="41">
        <v>13591.456077308889</v>
      </c>
      <c r="Q45" s="41">
        <v>380.61730273254614</v>
      </c>
      <c r="S45" s="41">
        <v>2488.9239149671971</v>
      </c>
      <c r="U45" s="49"/>
      <c r="V45" s="49"/>
      <c r="W45" s="49"/>
      <c r="Y45" s="2" t="s">
        <v>584</v>
      </c>
    </row>
    <row r="46" spans="2:27" x14ac:dyDescent="0.2">
      <c r="B46" s="2" t="s">
        <v>180</v>
      </c>
      <c r="F46" s="2" t="s">
        <v>89</v>
      </c>
      <c r="J46" s="48">
        <f t="shared" si="0"/>
        <v>25250.396339841023</v>
      </c>
      <c r="L46" s="41">
        <v>666.15384615384619</v>
      </c>
      <c r="M46" s="41">
        <v>8793.6782569507577</v>
      </c>
      <c r="N46" s="41">
        <v>8601.9020238913545</v>
      </c>
      <c r="O46" s="41">
        <v>360.6</v>
      </c>
      <c r="P46" s="41">
        <v>5918.5749381744445</v>
      </c>
      <c r="Q46" s="41">
        <v>263.31827708022109</v>
      </c>
      <c r="S46" s="41">
        <v>646.16899759039927</v>
      </c>
      <c r="U46" s="49"/>
      <c r="V46" s="49"/>
      <c r="W46" s="49"/>
      <c r="Y46" s="2" t="s">
        <v>585</v>
      </c>
    </row>
    <row r="47" spans="2:27" x14ac:dyDescent="0.2">
      <c r="B47" s="32"/>
    </row>
    <row r="48" spans="2:27" x14ac:dyDescent="0.2">
      <c r="B48" s="1" t="s">
        <v>91</v>
      </c>
    </row>
    <row r="49" spans="2:27" x14ac:dyDescent="0.2">
      <c r="B49" s="2" t="s">
        <v>123</v>
      </c>
      <c r="F49" s="2" t="s">
        <v>89</v>
      </c>
      <c r="J49" s="48">
        <f>SUM(L49:Q49,S49)</f>
        <v>9409.4634408075981</v>
      </c>
      <c r="L49" s="41">
        <v>231.92307692307693</v>
      </c>
      <c r="M49" s="41">
        <v>3198.4853939534496</v>
      </c>
      <c r="N49" s="41">
        <v>3318.8390515017086</v>
      </c>
      <c r="O49" s="41">
        <v>141.04</v>
      </c>
      <c r="P49" s="41">
        <v>2197.3079722222219</v>
      </c>
      <c r="Q49" s="41">
        <v>125.21140822457608</v>
      </c>
      <c r="S49" s="41">
        <v>196.6565379825654</v>
      </c>
      <c r="U49" s="49"/>
      <c r="V49" s="49"/>
      <c r="W49" s="49"/>
      <c r="Y49" s="2" t="s">
        <v>580</v>
      </c>
    </row>
    <row r="50" spans="2:27" x14ac:dyDescent="0.2">
      <c r="B50" s="2" t="s">
        <v>124</v>
      </c>
      <c r="F50" s="2" t="s">
        <v>89</v>
      </c>
      <c r="J50" s="48">
        <f t="shared" ref="J50:J53" si="1">SUM(L50:Q50,S50)</f>
        <v>11258.837054608908</v>
      </c>
      <c r="L50" s="41">
        <v>161.46153846153845</v>
      </c>
      <c r="M50" s="41">
        <v>3298.7771622631976</v>
      </c>
      <c r="N50" s="41">
        <v>4114.7879814258768</v>
      </c>
      <c r="O50" s="41">
        <v>132.51</v>
      </c>
      <c r="P50" s="41">
        <v>3090.0650000000005</v>
      </c>
      <c r="Q50" s="41">
        <v>223.19656344663437</v>
      </c>
      <c r="S50" s="41">
        <v>238.03880901166079</v>
      </c>
      <c r="U50" s="49"/>
      <c r="V50" s="49"/>
      <c r="W50" s="49"/>
      <c r="Y50" s="2" t="s">
        <v>586</v>
      </c>
    </row>
    <row r="51" spans="2:27" x14ac:dyDescent="0.2">
      <c r="B51" s="2" t="s">
        <v>125</v>
      </c>
      <c r="F51" s="2" t="s">
        <v>89</v>
      </c>
      <c r="J51" s="48">
        <f t="shared" si="1"/>
        <v>4849.1435439135475</v>
      </c>
      <c r="L51" s="41">
        <v>54.307692307692307</v>
      </c>
      <c r="M51" s="41">
        <v>1504.5663430243924</v>
      </c>
      <c r="N51" s="41">
        <v>1556.1580577183108</v>
      </c>
      <c r="O51" s="41">
        <v>40.76</v>
      </c>
      <c r="P51" s="41">
        <v>1440.6681944444447</v>
      </c>
      <c r="Q51" s="41">
        <v>184.8925624302548</v>
      </c>
      <c r="S51" s="41">
        <v>67.790693988452389</v>
      </c>
      <c r="U51" s="49"/>
      <c r="V51" s="49"/>
      <c r="W51" s="49"/>
      <c r="Y51" s="2" t="s">
        <v>587</v>
      </c>
    </row>
    <row r="52" spans="2:27" x14ac:dyDescent="0.2">
      <c r="B52" s="2" t="s">
        <v>126</v>
      </c>
      <c r="F52" s="2" t="s">
        <v>89</v>
      </c>
      <c r="J52" s="48">
        <f t="shared" si="1"/>
        <v>1553.0633615133509</v>
      </c>
      <c r="L52" s="41">
        <v>36.384615384615387</v>
      </c>
      <c r="M52" s="41">
        <v>463.0350549716826</v>
      </c>
      <c r="N52" s="41">
        <v>524.61564036079812</v>
      </c>
      <c r="O52" s="41">
        <v>19.89</v>
      </c>
      <c r="P52" s="41">
        <v>356.09424999999993</v>
      </c>
      <c r="Q52" s="41">
        <v>114.11179581493481</v>
      </c>
      <c r="S52" s="41">
        <v>38.932004981320048</v>
      </c>
      <c r="U52" s="49"/>
      <c r="V52" s="49"/>
      <c r="W52" s="49"/>
      <c r="Y52" s="2" t="s">
        <v>588</v>
      </c>
    </row>
    <row r="53" spans="2:27" x14ac:dyDescent="0.2">
      <c r="B53" s="2" t="s">
        <v>127</v>
      </c>
      <c r="F53" s="2" t="s">
        <v>89</v>
      </c>
      <c r="J53" s="48">
        <f t="shared" si="1"/>
        <v>789.10075606458997</v>
      </c>
      <c r="L53" s="41">
        <v>9.3846153846153868</v>
      </c>
      <c r="M53" s="41">
        <v>254.35200135666634</v>
      </c>
      <c r="N53" s="41">
        <v>130.31744308777812</v>
      </c>
      <c r="O53" s="41">
        <v>3</v>
      </c>
      <c r="P53" s="41">
        <v>356.25155555555557</v>
      </c>
      <c r="Q53" s="41">
        <v>31.802114528044296</v>
      </c>
      <c r="S53" s="41">
        <v>3.9930261519302617</v>
      </c>
      <c r="U53" s="49"/>
      <c r="V53" s="49"/>
      <c r="W53" s="49"/>
      <c r="Y53" s="2" t="s">
        <v>389</v>
      </c>
    </row>
    <row r="55" spans="2:27" x14ac:dyDescent="0.2">
      <c r="B55" s="33" t="s">
        <v>92</v>
      </c>
    </row>
    <row r="57" spans="2:27" x14ac:dyDescent="0.2">
      <c r="B57" s="2" t="s">
        <v>93</v>
      </c>
      <c r="F57" s="2" t="s">
        <v>89</v>
      </c>
      <c r="J57" s="48">
        <f>SUM(L57:Q57,S57,U57:W57)</f>
        <v>8897.4111452580855</v>
      </c>
      <c r="L57" s="41">
        <v>112</v>
      </c>
      <c r="M57" s="41">
        <v>2653.768092240402</v>
      </c>
      <c r="N57" s="41">
        <v>2912.7674724830658</v>
      </c>
      <c r="O57" s="41">
        <v>89.79</v>
      </c>
      <c r="P57" s="41">
        <v>2055.2741132075471</v>
      </c>
      <c r="Q57" s="41">
        <v>885.57730000000004</v>
      </c>
      <c r="S57" s="41">
        <v>178.23416732706892</v>
      </c>
      <c r="U57" s="41">
        <v>1</v>
      </c>
      <c r="V57" s="41">
        <v>1</v>
      </c>
      <c r="W57" s="41">
        <v>8</v>
      </c>
      <c r="Y57" s="2" t="s">
        <v>589</v>
      </c>
    </row>
    <row r="59" spans="2:27" x14ac:dyDescent="0.2">
      <c r="B59" s="33" t="s">
        <v>94</v>
      </c>
    </row>
    <row r="61" spans="2:27" x14ac:dyDescent="0.2">
      <c r="B61" s="33" t="s">
        <v>93</v>
      </c>
    </row>
    <row r="62" spans="2:27" x14ac:dyDescent="0.2">
      <c r="B62" s="2" t="s">
        <v>95</v>
      </c>
      <c r="F62" s="2" t="s">
        <v>89</v>
      </c>
      <c r="J62" s="48">
        <f>SUM(L62:Q62,S62,U62:W62)</f>
        <v>663917.93306162499</v>
      </c>
      <c r="L62" s="41">
        <v>22728</v>
      </c>
      <c r="M62" s="41">
        <v>0</v>
      </c>
      <c r="N62" s="39">
        <v>561247.83333333337</v>
      </c>
      <c r="O62" s="41">
        <v>25189.5</v>
      </c>
      <c r="P62" s="41">
        <v>0</v>
      </c>
      <c r="Q62" s="41">
        <v>0</v>
      </c>
      <c r="S62" s="41">
        <v>48741.599728291629</v>
      </c>
      <c r="U62" s="41"/>
      <c r="V62" s="41">
        <v>6011</v>
      </c>
      <c r="W62" s="41"/>
      <c r="Y62" s="2" t="s">
        <v>591</v>
      </c>
      <c r="AA62" s="2" t="s">
        <v>1018</v>
      </c>
    </row>
    <row r="63" spans="2:27" x14ac:dyDescent="0.2">
      <c r="B63" s="2" t="s">
        <v>96</v>
      </c>
      <c r="F63" s="2" t="s">
        <v>89</v>
      </c>
      <c r="J63" s="48">
        <f>SUM(L63:Q63,S63,U63:W63)</f>
        <v>154626.60058249658</v>
      </c>
      <c r="L63" s="41">
        <v>6968.333333333333</v>
      </c>
      <c r="M63" s="41">
        <v>0</v>
      </c>
      <c r="N63" s="39">
        <v>133848.98878205128</v>
      </c>
      <c r="O63" s="41">
        <v>3126.3</v>
      </c>
      <c r="P63" s="41">
        <v>0</v>
      </c>
      <c r="Q63" s="41">
        <v>0</v>
      </c>
      <c r="S63" s="41">
        <v>10682.978467111967</v>
      </c>
      <c r="U63" s="41"/>
      <c r="V63" s="41"/>
      <c r="W63" s="41"/>
      <c r="Y63" s="2" t="s">
        <v>590</v>
      </c>
    </row>
    <row r="65" spans="2:27" x14ac:dyDescent="0.2">
      <c r="B65" s="2" t="s">
        <v>97</v>
      </c>
      <c r="F65" s="2" t="s">
        <v>89</v>
      </c>
      <c r="J65" s="48">
        <f>SUM(L65:Q65,S65,U65:W65)</f>
        <v>1806541.8962889882</v>
      </c>
      <c r="L65" s="41">
        <v>0</v>
      </c>
      <c r="M65" s="41">
        <v>784003.66902501509</v>
      </c>
      <c r="N65" s="39">
        <v>67707.357908847174</v>
      </c>
      <c r="O65" s="41">
        <v>0</v>
      </c>
      <c r="P65" s="41">
        <v>623656.34200000006</v>
      </c>
      <c r="Q65" s="41">
        <v>307785.52735512593</v>
      </c>
      <c r="S65" s="41">
        <v>0</v>
      </c>
      <c r="U65" s="41">
        <v>4033</v>
      </c>
      <c r="V65" s="41"/>
      <c r="W65" s="41">
        <v>19356</v>
      </c>
      <c r="Y65" s="2" t="s">
        <v>592</v>
      </c>
    </row>
    <row r="68" spans="2:27" s="9" customFormat="1" x14ac:dyDescent="0.2">
      <c r="B68" s="9" t="s">
        <v>101</v>
      </c>
    </row>
    <row r="70" spans="2:27" x14ac:dyDescent="0.2">
      <c r="B70" s="33" t="s">
        <v>79</v>
      </c>
      <c r="AA70" s="32"/>
    </row>
    <row r="72" spans="2:27" x14ac:dyDescent="0.2">
      <c r="B72" s="33" t="s">
        <v>80</v>
      </c>
    </row>
    <row r="73" spans="2:27" x14ac:dyDescent="0.2">
      <c r="B73" s="29" t="s">
        <v>87</v>
      </c>
      <c r="F73" s="2" t="s">
        <v>89</v>
      </c>
      <c r="J73" s="48">
        <f>SUM(L73:Q73,S73)</f>
        <v>781437.42991617753</v>
      </c>
      <c r="L73" s="41">
        <v>7701.2602614015586</v>
      </c>
      <c r="M73" s="41">
        <v>185173.76632266169</v>
      </c>
      <c r="N73" s="41">
        <v>276463.64480900666</v>
      </c>
      <c r="O73" s="41">
        <v>5551.55</v>
      </c>
      <c r="P73" s="41">
        <v>284598.55395753757</v>
      </c>
      <c r="Q73" s="41">
        <v>5420.146003610701</v>
      </c>
      <c r="S73" s="41">
        <v>16528.50856195933</v>
      </c>
      <c r="U73"/>
      <c r="V73"/>
      <c r="W73"/>
      <c r="Y73" s="2" t="s">
        <v>575</v>
      </c>
      <c r="AA73" s="2" t="s">
        <v>908</v>
      </c>
    </row>
    <row r="74" spans="2:27" x14ac:dyDescent="0.2">
      <c r="B74" s="29" t="s">
        <v>88</v>
      </c>
      <c r="F74" s="2" t="s">
        <v>89</v>
      </c>
      <c r="J74" s="48">
        <f>SUM(L74:Q74,S74)</f>
        <v>6021838.5502783787</v>
      </c>
      <c r="L74" s="41">
        <v>123833.61039117537</v>
      </c>
      <c r="M74" s="41">
        <v>1953234.3987632012</v>
      </c>
      <c r="N74" s="41">
        <v>2100257.9562817402</v>
      </c>
      <c r="O74" s="41">
        <v>91190.05</v>
      </c>
      <c r="P74" s="41">
        <v>1543196.6202218614</v>
      </c>
      <c r="Q74" s="41">
        <v>44678.039006581166</v>
      </c>
      <c r="S74" s="41">
        <v>165447.87561381867</v>
      </c>
      <c r="U74"/>
      <c r="V74"/>
      <c r="W74"/>
      <c r="Y74" s="2" t="s">
        <v>593</v>
      </c>
    </row>
    <row r="75" spans="2:27" x14ac:dyDescent="0.2">
      <c r="B75" s="29" t="s">
        <v>90</v>
      </c>
      <c r="F75" s="2" t="s">
        <v>89</v>
      </c>
      <c r="J75" s="48">
        <f>SUM(L75:Q75,S75)</f>
        <v>201881.14075878955</v>
      </c>
      <c r="L75" s="41">
        <v>5309.6126776665433</v>
      </c>
      <c r="M75" s="41">
        <v>74003.496967897314</v>
      </c>
      <c r="N75" s="41">
        <v>71141.133879773915</v>
      </c>
      <c r="O75" s="41">
        <v>4468.25</v>
      </c>
      <c r="P75" s="41">
        <v>41635.511286004541</v>
      </c>
      <c r="Q75" s="41">
        <v>1164.4334396298379</v>
      </c>
      <c r="S75" s="41">
        <v>4158.7025078173865</v>
      </c>
      <c r="U75"/>
      <c r="V75"/>
      <c r="W75"/>
      <c r="Y75" s="2" t="s">
        <v>594</v>
      </c>
    </row>
    <row r="76" spans="2:27" x14ac:dyDescent="0.2">
      <c r="B76" s="2" t="s">
        <v>121</v>
      </c>
      <c r="F76" s="2" t="s">
        <v>89</v>
      </c>
      <c r="J76" s="48">
        <f t="shared" ref="J76:J78" si="2">SUM(L76:Q76,S76)</f>
        <v>28433.808822930288</v>
      </c>
      <c r="L76" s="41">
        <v>88.97553763440861</v>
      </c>
      <c r="M76" s="41">
        <v>7725.3394002001169</v>
      </c>
      <c r="N76" s="41">
        <v>11605.81693989071</v>
      </c>
      <c r="O76" s="41">
        <v>661</v>
      </c>
      <c r="P76" s="41">
        <v>7813.3499540878811</v>
      </c>
      <c r="Q76" s="41">
        <v>369.35319292713143</v>
      </c>
      <c r="S76" s="41">
        <v>169.97379819004524</v>
      </c>
      <c r="U76"/>
      <c r="V76"/>
      <c r="W76"/>
      <c r="Y76" s="2" t="s">
        <v>595</v>
      </c>
    </row>
    <row r="77" spans="2:27" x14ac:dyDescent="0.2">
      <c r="B77" s="2" t="s">
        <v>122</v>
      </c>
      <c r="F77" s="2" t="s">
        <v>89</v>
      </c>
      <c r="J77" s="48">
        <f t="shared" si="2"/>
        <v>66756.695456843881</v>
      </c>
      <c r="L77" s="41">
        <v>2042.3773050302807</v>
      </c>
      <c r="M77" s="41">
        <v>25731.20747521456</v>
      </c>
      <c r="N77" s="41">
        <v>21696.778688524839</v>
      </c>
      <c r="O77" s="41">
        <v>971.8</v>
      </c>
      <c r="P77" s="41">
        <v>13470.95492660894</v>
      </c>
      <c r="Q77" s="41">
        <v>384.45257366555569</v>
      </c>
      <c r="S77" s="41">
        <v>2459.1244877997028</v>
      </c>
      <c r="U77"/>
      <c r="V77"/>
      <c r="W77"/>
      <c r="Y77" s="2" t="s">
        <v>596</v>
      </c>
    </row>
    <row r="78" spans="2:27" x14ac:dyDescent="0.2">
      <c r="B78" s="2" t="s">
        <v>180</v>
      </c>
      <c r="F78" s="2" t="s">
        <v>89</v>
      </c>
      <c r="J78" s="48">
        <f t="shared" si="2"/>
        <v>24987.646181860255</v>
      </c>
      <c r="L78" s="41">
        <v>660.45937152391537</v>
      </c>
      <c r="M78" s="41">
        <v>8665.7415383686857</v>
      </c>
      <c r="N78" s="41">
        <v>8536.6612021857927</v>
      </c>
      <c r="O78" s="41">
        <v>347.4</v>
      </c>
      <c r="P78" s="41">
        <v>5879.2370925396826</v>
      </c>
      <c r="Q78" s="41">
        <v>259.59103096667371</v>
      </c>
      <c r="S78" s="41">
        <v>638.55594627550397</v>
      </c>
      <c r="U78"/>
      <c r="V78"/>
      <c r="W78"/>
      <c r="Y78" s="2" t="s">
        <v>597</v>
      </c>
    </row>
    <row r="79" spans="2:27" x14ac:dyDescent="0.2">
      <c r="B79" s="32"/>
      <c r="U79"/>
      <c r="V79"/>
      <c r="W79"/>
    </row>
    <row r="80" spans="2:27" x14ac:dyDescent="0.2">
      <c r="B80" s="1" t="s">
        <v>91</v>
      </c>
      <c r="U80"/>
      <c r="V80"/>
      <c r="W80"/>
    </row>
    <row r="81" spans="2:27" x14ac:dyDescent="0.2">
      <c r="B81" s="2" t="s">
        <v>123</v>
      </c>
      <c r="F81" s="2" t="s">
        <v>89</v>
      </c>
      <c r="J81" s="48">
        <f>SUM(L81:Q81,S81)</f>
        <v>9363.1329537288257</v>
      </c>
      <c r="L81" s="41">
        <v>221.25</v>
      </c>
      <c r="M81" s="41">
        <v>3165.3755966666668</v>
      </c>
      <c r="N81" s="41">
        <v>3315.1666666666665</v>
      </c>
      <c r="O81" s="41">
        <v>139.38999999999999</v>
      </c>
      <c r="P81" s="41">
        <v>2202.2875833333337</v>
      </c>
      <c r="Q81" s="41">
        <v>125.91292026265725</v>
      </c>
      <c r="S81" s="41">
        <v>193.75018679950188</v>
      </c>
      <c r="U81"/>
      <c r="V81"/>
      <c r="W81"/>
      <c r="Y81" s="2" t="s">
        <v>598</v>
      </c>
    </row>
    <row r="82" spans="2:27" x14ac:dyDescent="0.2">
      <c r="B82" s="2" t="s">
        <v>124</v>
      </c>
      <c r="F82" s="2" t="s">
        <v>89</v>
      </c>
      <c r="J82" s="48">
        <f t="shared" ref="J82:J83" si="3">SUM(L82:Q82,S82)</f>
        <v>11012.526935962578</v>
      </c>
      <c r="L82" s="41">
        <v>168.16666666666666</v>
      </c>
      <c r="M82" s="41">
        <v>3241.3724699999998</v>
      </c>
      <c r="N82" s="41">
        <v>4019.666666666667</v>
      </c>
      <c r="O82" s="41">
        <v>129.51</v>
      </c>
      <c r="P82" s="41">
        <v>2998.9933333333338</v>
      </c>
      <c r="Q82" s="41">
        <v>220.89700228470195</v>
      </c>
      <c r="S82" s="41">
        <v>233.92079701120792</v>
      </c>
      <c r="U82"/>
      <c r="V82"/>
      <c r="W82"/>
      <c r="Y82" s="2" t="s">
        <v>599</v>
      </c>
    </row>
    <row r="83" spans="2:27" x14ac:dyDescent="0.2">
      <c r="B83" s="2" t="s">
        <v>125</v>
      </c>
      <c r="F83" s="2" t="s">
        <v>89</v>
      </c>
      <c r="J83" s="48">
        <f t="shared" si="3"/>
        <v>4735.0072467070249</v>
      </c>
      <c r="L83" s="41">
        <v>52.666666666666664</v>
      </c>
      <c r="M83" s="41">
        <v>1484.0342266666667</v>
      </c>
      <c r="N83" s="41">
        <v>1513.8333333333333</v>
      </c>
      <c r="O83" s="41">
        <v>38.520000000000003</v>
      </c>
      <c r="P83" s="41">
        <v>1391.2130000000002</v>
      </c>
      <c r="Q83" s="41">
        <v>189.60950945505257</v>
      </c>
      <c r="S83" s="41">
        <v>65.130510585305103</v>
      </c>
      <c r="U83"/>
      <c r="V83"/>
      <c r="W83"/>
      <c r="Y83" s="2" t="s">
        <v>600</v>
      </c>
    </row>
    <row r="84" spans="2:27" x14ac:dyDescent="0.2">
      <c r="B84" s="2" t="s">
        <v>126</v>
      </c>
      <c r="F84" s="2" t="s">
        <v>89</v>
      </c>
      <c r="J84" s="48">
        <f>SUM(L84:Q84,S84)</f>
        <v>1467.4122955943164</v>
      </c>
      <c r="L84" s="41">
        <v>34.5</v>
      </c>
      <c r="M84" s="41">
        <v>447.1849666666667</v>
      </c>
      <c r="N84" s="41">
        <v>486.75000000000006</v>
      </c>
      <c r="O84" s="41">
        <v>19</v>
      </c>
      <c r="P84" s="41">
        <v>338.80616666666657</v>
      </c>
      <c r="Q84" s="41">
        <v>102.54824818875409</v>
      </c>
      <c r="S84" s="41">
        <v>38.622914072229136</v>
      </c>
      <c r="U84"/>
      <c r="V84"/>
      <c r="W84"/>
      <c r="Y84" s="2" t="s">
        <v>601</v>
      </c>
    </row>
    <row r="85" spans="2:27" x14ac:dyDescent="0.2">
      <c r="B85" s="2" t="s">
        <v>127</v>
      </c>
      <c r="F85" s="2" t="s">
        <v>89</v>
      </c>
      <c r="J85" s="48">
        <f>SUM(L85:Q85,S85)</f>
        <v>736.49622880980269</v>
      </c>
      <c r="L85" s="41">
        <v>11.75</v>
      </c>
      <c r="M85" s="41">
        <v>228.45871666666667</v>
      </c>
      <c r="N85" s="41">
        <v>125.66666666666667</v>
      </c>
      <c r="O85" s="41">
        <v>3</v>
      </c>
      <c r="P85" s="41">
        <v>336.86500000000001</v>
      </c>
      <c r="Q85" s="41">
        <v>26.747875364389699</v>
      </c>
      <c r="S85" s="41">
        <v>4.0079701120797013</v>
      </c>
      <c r="U85"/>
      <c r="V85"/>
      <c r="W85"/>
      <c r="Y85" s="2" t="s">
        <v>602</v>
      </c>
    </row>
    <row r="86" spans="2:27" x14ac:dyDescent="0.2">
      <c r="U86"/>
      <c r="V86"/>
      <c r="W86"/>
    </row>
    <row r="87" spans="2:27" x14ac:dyDescent="0.2">
      <c r="B87" s="33" t="s">
        <v>92</v>
      </c>
      <c r="U87"/>
      <c r="V87"/>
      <c r="W87"/>
    </row>
    <row r="88" spans="2:27" x14ac:dyDescent="0.2">
      <c r="U88"/>
      <c r="V88"/>
      <c r="W88"/>
    </row>
    <row r="89" spans="2:27" x14ac:dyDescent="0.2">
      <c r="B89" s="2" t="s">
        <v>93</v>
      </c>
      <c r="F89" s="2" t="s">
        <v>89</v>
      </c>
      <c r="J89" s="48">
        <f>SUM(L89:Q89,S89)</f>
        <v>8886.437826731566</v>
      </c>
      <c r="L89" s="41">
        <v>114.75</v>
      </c>
      <c r="M89" s="41">
        <v>2654.4166516163286</v>
      </c>
      <c r="N89" s="41">
        <v>2918.2500000000005</v>
      </c>
      <c r="O89" s="41">
        <v>89.94</v>
      </c>
      <c r="P89" s="41">
        <v>2053.5803586768802</v>
      </c>
      <c r="Q89" s="41">
        <v>874.74519999999995</v>
      </c>
      <c r="S89" s="41">
        <v>180.75561643835618</v>
      </c>
      <c r="U89"/>
      <c r="V89"/>
      <c r="W89"/>
      <c r="Y89" s="2" t="s">
        <v>606</v>
      </c>
      <c r="AA89" s="2" t="s">
        <v>970</v>
      </c>
    </row>
    <row r="90" spans="2:27" x14ac:dyDescent="0.2">
      <c r="U90"/>
      <c r="V90"/>
      <c r="W90"/>
    </row>
    <row r="91" spans="2:27" x14ac:dyDescent="0.2">
      <c r="B91" s="33" t="s">
        <v>94</v>
      </c>
      <c r="U91"/>
      <c r="V91"/>
      <c r="W91"/>
    </row>
    <row r="92" spans="2:27" x14ac:dyDescent="0.2">
      <c r="U92"/>
      <c r="V92"/>
      <c r="W92"/>
    </row>
    <row r="93" spans="2:27" x14ac:dyDescent="0.2">
      <c r="B93" s="33" t="s">
        <v>93</v>
      </c>
      <c r="U93"/>
      <c r="V93"/>
      <c r="W93"/>
    </row>
    <row r="94" spans="2:27" x14ac:dyDescent="0.2">
      <c r="B94" s="2" t="s">
        <v>95</v>
      </c>
      <c r="F94" s="2" t="s">
        <v>89</v>
      </c>
      <c r="J94" s="48">
        <f>SUM(L94:Q94,S94)</f>
        <v>724389.54546213371</v>
      </c>
      <c r="L94" s="41">
        <v>23312.75</v>
      </c>
      <c r="M94" s="41">
        <v>0</v>
      </c>
      <c r="N94" s="41">
        <v>623211.91666666674</v>
      </c>
      <c r="O94" s="41">
        <v>24935.200000000001</v>
      </c>
      <c r="P94" s="41">
        <v>0</v>
      </c>
      <c r="Q94" s="41">
        <v>0</v>
      </c>
      <c r="S94" s="41">
        <v>52929.678795467058</v>
      </c>
      <c r="U94"/>
      <c r="V94"/>
      <c r="W94"/>
      <c r="Y94" s="2" t="s">
        <v>603</v>
      </c>
      <c r="AA94" s="2" t="s">
        <v>970</v>
      </c>
    </row>
    <row r="95" spans="2:27" x14ac:dyDescent="0.2">
      <c r="B95" s="2" t="s">
        <v>96</v>
      </c>
      <c r="F95" s="2" t="s">
        <v>89</v>
      </c>
      <c r="J95" s="48">
        <f>SUM(L95:Q95,S95)</f>
        <v>166308.63712400163</v>
      </c>
      <c r="L95" s="41">
        <v>6803</v>
      </c>
      <c r="M95" s="41">
        <v>0</v>
      </c>
      <c r="N95" s="41">
        <v>145535.91666666669</v>
      </c>
      <c r="O95" s="41">
        <v>3111.6</v>
      </c>
      <c r="P95" s="41">
        <v>0</v>
      </c>
      <c r="Q95" s="41">
        <v>0</v>
      </c>
      <c r="S95" s="41">
        <v>10858.12045733493</v>
      </c>
      <c r="U95"/>
      <c r="V95"/>
      <c r="W95"/>
      <c r="Y95" s="2" t="s">
        <v>604</v>
      </c>
      <c r="AA95" s="2" t="s">
        <v>970</v>
      </c>
    </row>
    <row r="96" spans="2:27" x14ac:dyDescent="0.2">
      <c r="U96"/>
      <c r="V96"/>
      <c r="W96"/>
    </row>
    <row r="97" spans="2:27" x14ac:dyDescent="0.2">
      <c r="B97" s="2" t="s">
        <v>97</v>
      </c>
      <c r="F97" s="2" t="s">
        <v>89</v>
      </c>
      <c r="J97" s="48">
        <f>SUM(L97:Q97,S97)</f>
        <v>1700063.4106554091</v>
      </c>
      <c r="L97" s="41">
        <v>0</v>
      </c>
      <c r="M97" s="41">
        <v>781708.7487738335</v>
      </c>
      <c r="N97" s="41">
        <v>0</v>
      </c>
      <c r="O97" s="41">
        <v>0</v>
      </c>
      <c r="P97" s="41">
        <v>605215.00251417921</v>
      </c>
      <c r="Q97" s="41">
        <v>313139.65936739661</v>
      </c>
      <c r="S97" s="41">
        <v>0</v>
      </c>
      <c r="U97"/>
      <c r="V97"/>
      <c r="W97"/>
      <c r="Y97" s="2" t="s">
        <v>605</v>
      </c>
      <c r="AA97" s="2" t="s">
        <v>970</v>
      </c>
    </row>
    <row r="100" spans="2:27" s="9" customFormat="1" x14ac:dyDescent="0.2">
      <c r="B100" s="9" t="s">
        <v>78</v>
      </c>
    </row>
    <row r="102" spans="2:27" x14ac:dyDescent="0.2">
      <c r="B102" s="33" t="s">
        <v>79</v>
      </c>
    </row>
    <row r="104" spans="2:27" x14ac:dyDescent="0.2">
      <c r="B104" s="33" t="s">
        <v>80</v>
      </c>
    </row>
    <row r="105" spans="2:27" x14ac:dyDescent="0.2">
      <c r="B105" s="29" t="s">
        <v>87</v>
      </c>
      <c r="F105" s="2" t="s">
        <v>89</v>
      </c>
      <c r="J105" s="48">
        <f>SUM(L105:Q105,S105)</f>
        <v>782896.51705969404</v>
      </c>
      <c r="L105" s="41">
        <v>7588.7561643835616</v>
      </c>
      <c r="M105" s="41">
        <v>185904.22880856981</v>
      </c>
      <c r="N105" s="41">
        <v>276897.76164621179</v>
      </c>
      <c r="O105" s="41">
        <v>5633.7</v>
      </c>
      <c r="P105" s="41">
        <v>284711.71621255012</v>
      </c>
      <c r="Q105" s="41">
        <v>5441.729693101337</v>
      </c>
      <c r="S105" s="41">
        <v>16718.624534877352</v>
      </c>
      <c r="U105"/>
      <c r="V105"/>
      <c r="W105"/>
      <c r="Y105" s="2" t="s">
        <v>576</v>
      </c>
      <c r="AA105" s="2" t="s">
        <v>908</v>
      </c>
    </row>
    <row r="106" spans="2:27" x14ac:dyDescent="0.2">
      <c r="B106" s="29" t="s">
        <v>88</v>
      </c>
      <c r="F106" s="2" t="s">
        <v>89</v>
      </c>
      <c r="J106" s="48">
        <f>SUM(L106:Q106,S106)</f>
        <v>6064604.0699084923</v>
      </c>
      <c r="L106" s="41">
        <v>124804.62191780822</v>
      </c>
      <c r="M106" s="41">
        <v>1965320.3208839702</v>
      </c>
      <c r="N106" s="41">
        <v>2115958.4603143497</v>
      </c>
      <c r="O106" s="41">
        <v>91881.600000000006</v>
      </c>
      <c r="P106" s="41">
        <v>1554895.1090803344</v>
      </c>
      <c r="Q106" s="41">
        <v>45238.834428427195</v>
      </c>
      <c r="S106" s="41">
        <v>166505.12328360355</v>
      </c>
      <c r="U106"/>
      <c r="V106"/>
      <c r="W106"/>
      <c r="Y106" s="2" t="s">
        <v>607</v>
      </c>
    </row>
    <row r="107" spans="2:27" x14ac:dyDescent="0.2">
      <c r="B107" s="29" t="s">
        <v>90</v>
      </c>
      <c r="F107" s="2" t="s">
        <v>89</v>
      </c>
      <c r="J107" s="48">
        <f>SUM(L107:Q107,S107)</f>
        <v>195407.38531611179</v>
      </c>
      <c r="L107" s="41">
        <v>5308.5780821917806</v>
      </c>
      <c r="M107" s="41">
        <v>72448.418509768162</v>
      </c>
      <c r="N107" s="41">
        <v>68537.972578988309</v>
      </c>
      <c r="O107" s="41">
        <v>4366.2</v>
      </c>
      <c r="P107" s="41">
        <v>39721.497656303407</v>
      </c>
      <c r="Q107" s="41">
        <v>1110.3513540610693</v>
      </c>
      <c r="S107" s="41">
        <v>3914.3671347990544</v>
      </c>
      <c r="U107"/>
      <c r="V107"/>
      <c r="W107"/>
      <c r="Y107" s="2" t="s">
        <v>608</v>
      </c>
    </row>
    <row r="108" spans="2:27" x14ac:dyDescent="0.2">
      <c r="B108" s="2" t="s">
        <v>121</v>
      </c>
      <c r="F108" s="2" t="s">
        <v>89</v>
      </c>
      <c r="J108" s="48">
        <f t="shared" ref="J108:J110" si="4">SUM(L108:Q108,S108)</f>
        <v>28763.792543568525</v>
      </c>
      <c r="L108" s="41">
        <v>111.32328767123288</v>
      </c>
      <c r="M108" s="41">
        <v>7828.6888160076269</v>
      </c>
      <c r="N108" s="41">
        <v>11742.0137164437</v>
      </c>
      <c r="O108" s="41">
        <v>665.6</v>
      </c>
      <c r="P108" s="41">
        <v>7864.4062743670511</v>
      </c>
      <c r="Q108" s="41">
        <v>364.67004795914852</v>
      </c>
      <c r="S108" s="41">
        <v>187.09040111976768</v>
      </c>
      <c r="U108"/>
      <c r="V108"/>
      <c r="W108"/>
      <c r="Y108" s="2" t="s">
        <v>609</v>
      </c>
    </row>
    <row r="109" spans="2:27" x14ac:dyDescent="0.2">
      <c r="B109" s="2" t="s">
        <v>122</v>
      </c>
      <c r="F109" s="2" t="s">
        <v>89</v>
      </c>
      <c r="J109" s="48">
        <f t="shared" si="4"/>
        <v>65786.74940253314</v>
      </c>
      <c r="L109" s="41">
        <v>2024.5561643835617</v>
      </c>
      <c r="M109" s="41">
        <v>25293.665284599603</v>
      </c>
      <c r="N109" s="41">
        <v>21327.128765341931</v>
      </c>
      <c r="O109" s="41">
        <v>956.2</v>
      </c>
      <c r="P109" s="41">
        <v>13361.61564758022</v>
      </c>
      <c r="Q109" s="41">
        <v>383.51230556906188</v>
      </c>
      <c r="S109" s="41">
        <v>2440.0712350587683</v>
      </c>
      <c r="U109"/>
      <c r="V109"/>
      <c r="W109"/>
      <c r="Y109" s="2" t="s">
        <v>610</v>
      </c>
    </row>
    <row r="110" spans="2:27" x14ac:dyDescent="0.2">
      <c r="B110" s="2" t="s">
        <v>180</v>
      </c>
      <c r="F110" s="2" t="s">
        <v>89</v>
      </c>
      <c r="J110" s="48">
        <f t="shared" si="4"/>
        <v>24757.132721776255</v>
      </c>
      <c r="L110" s="41">
        <v>653.17534246575337</v>
      </c>
      <c r="M110" s="41">
        <v>8583.5006668987826</v>
      </c>
      <c r="N110" s="41">
        <v>8455.3041167144656</v>
      </c>
      <c r="O110" s="41">
        <v>341.6</v>
      </c>
      <c r="P110" s="41">
        <v>5827.5587968778746</v>
      </c>
      <c r="Q110" s="41">
        <v>253.33352771562235</v>
      </c>
      <c r="S110" s="41">
        <v>642.6602711037583</v>
      </c>
      <c r="U110"/>
      <c r="V110"/>
      <c r="W110"/>
      <c r="Y110" s="2" t="s">
        <v>611</v>
      </c>
    </row>
    <row r="111" spans="2:27" x14ac:dyDescent="0.2">
      <c r="U111"/>
      <c r="V111"/>
      <c r="W111"/>
    </row>
    <row r="112" spans="2:27" x14ac:dyDescent="0.2">
      <c r="B112" s="1" t="s">
        <v>91</v>
      </c>
      <c r="U112"/>
      <c r="V112"/>
      <c r="W112"/>
    </row>
    <row r="113" spans="2:27" x14ac:dyDescent="0.2">
      <c r="B113" s="2" t="s">
        <v>123</v>
      </c>
      <c r="F113" s="2" t="s">
        <v>89</v>
      </c>
      <c r="J113" s="48">
        <f>SUM(L113:Q113,S113)</f>
        <v>9346.8871194608764</v>
      </c>
      <c r="L113" s="41">
        <v>222.08333333333334</v>
      </c>
      <c r="M113" s="41">
        <v>3132.4657199999997</v>
      </c>
      <c r="N113" s="41">
        <v>3313.25</v>
      </c>
      <c r="O113" s="41">
        <v>138.9</v>
      </c>
      <c r="P113" s="41">
        <v>2222.0641125000002</v>
      </c>
      <c r="Q113" s="41">
        <v>122.69615270577381</v>
      </c>
      <c r="S113" s="41">
        <v>195.42780092176781</v>
      </c>
      <c r="U113"/>
      <c r="V113"/>
      <c r="W113"/>
      <c r="Y113" s="2" t="s">
        <v>612</v>
      </c>
    </row>
    <row r="114" spans="2:27" x14ac:dyDescent="0.2">
      <c r="B114" s="2" t="s">
        <v>124</v>
      </c>
      <c r="F114" s="2" t="s">
        <v>89</v>
      </c>
      <c r="J114" s="48">
        <f t="shared" ref="J114:J115" si="5">SUM(L114:Q114,S114)</f>
        <v>10828.198105495469</v>
      </c>
      <c r="L114" s="41">
        <v>168.91666666666666</v>
      </c>
      <c r="M114" s="41">
        <v>3202.7404544444444</v>
      </c>
      <c r="N114" s="41">
        <v>3938.0097826086953</v>
      </c>
      <c r="O114" s="41">
        <v>126.15</v>
      </c>
      <c r="P114" s="41">
        <v>2949.1583930555557</v>
      </c>
      <c r="Q114" s="41">
        <v>215.59909572139503</v>
      </c>
      <c r="S114" s="41">
        <v>227.62371299871299</v>
      </c>
      <c r="U114"/>
      <c r="V114"/>
      <c r="W114"/>
      <c r="Y114" s="2" t="s">
        <v>613</v>
      </c>
    </row>
    <row r="115" spans="2:27" x14ac:dyDescent="0.2">
      <c r="B115" s="2" t="s">
        <v>125</v>
      </c>
      <c r="F115" s="2" t="s">
        <v>89</v>
      </c>
      <c r="J115" s="48">
        <f t="shared" si="5"/>
        <v>4607.6941710297606</v>
      </c>
      <c r="L115" s="41">
        <v>50.75</v>
      </c>
      <c r="M115" s="41">
        <v>1458.66428</v>
      </c>
      <c r="N115" s="41">
        <v>1464.9166666666665</v>
      </c>
      <c r="O115" s="41">
        <v>35.56</v>
      </c>
      <c r="P115" s="41">
        <v>1352.1268333333335</v>
      </c>
      <c r="Q115" s="41">
        <v>182.20265971790516</v>
      </c>
      <c r="S115" s="41">
        <v>63.473731311855133</v>
      </c>
      <c r="U115"/>
      <c r="V115"/>
      <c r="W115"/>
      <c r="Y115" s="2" t="s">
        <v>614</v>
      </c>
    </row>
    <row r="116" spans="2:27" x14ac:dyDescent="0.2">
      <c r="B116" s="2" t="s">
        <v>126</v>
      </c>
      <c r="F116" s="2" t="s">
        <v>89</v>
      </c>
      <c r="J116" s="48">
        <f>SUM(L116:Q116,S116)</f>
        <v>1412.9218382425386</v>
      </c>
      <c r="L116" s="41">
        <v>34</v>
      </c>
      <c r="M116" s="41">
        <v>439.95782000000003</v>
      </c>
      <c r="N116" s="41">
        <v>471.66666666666669</v>
      </c>
      <c r="O116" s="41">
        <v>19.12</v>
      </c>
      <c r="P116" s="41">
        <v>313.08299999999997</v>
      </c>
      <c r="Q116" s="41">
        <v>98.477675899389482</v>
      </c>
      <c r="S116" s="41">
        <v>36.616675676482693</v>
      </c>
      <c r="U116"/>
      <c r="V116"/>
      <c r="W116"/>
      <c r="Y116" s="2" t="s">
        <v>615</v>
      </c>
    </row>
    <row r="117" spans="2:27" x14ac:dyDescent="0.2">
      <c r="B117" s="2" t="s">
        <v>127</v>
      </c>
      <c r="F117" s="2" t="s">
        <v>89</v>
      </c>
      <c r="J117" s="48">
        <f>SUM(L117:Q117,S117)</f>
        <v>670.03967151109214</v>
      </c>
      <c r="L117" s="41">
        <v>10</v>
      </c>
      <c r="M117" s="41">
        <v>221.0702</v>
      </c>
      <c r="N117" s="41">
        <v>110.08333333333334</v>
      </c>
      <c r="O117" s="41">
        <v>3</v>
      </c>
      <c r="P117" s="41">
        <v>295.63783333333328</v>
      </c>
      <c r="Q117" s="41">
        <v>25.248304844425569</v>
      </c>
      <c r="S117" s="41">
        <v>5</v>
      </c>
      <c r="U117"/>
      <c r="V117"/>
      <c r="W117"/>
      <c r="Y117" s="2" t="s">
        <v>616</v>
      </c>
    </row>
    <row r="118" spans="2:27" x14ac:dyDescent="0.2">
      <c r="U118"/>
      <c r="V118"/>
      <c r="W118"/>
    </row>
    <row r="119" spans="2:27" x14ac:dyDescent="0.2">
      <c r="B119" s="33" t="s">
        <v>92</v>
      </c>
      <c r="U119"/>
      <c r="V119"/>
      <c r="W119"/>
    </row>
    <row r="120" spans="2:27" x14ac:dyDescent="0.2">
      <c r="U120"/>
      <c r="V120"/>
      <c r="W120"/>
    </row>
    <row r="121" spans="2:27" x14ac:dyDescent="0.2">
      <c r="B121" s="2" t="s">
        <v>93</v>
      </c>
      <c r="F121" s="2" t="s">
        <v>89</v>
      </c>
      <c r="J121" s="48">
        <f>SUM(L121:Q121,S121)</f>
        <v>8862.5968376950641</v>
      </c>
      <c r="L121" s="41">
        <v>118.75</v>
      </c>
      <c r="M121" s="41">
        <v>2651.6170661858987</v>
      </c>
      <c r="N121" s="41">
        <v>2915.833333333333</v>
      </c>
      <c r="O121" s="41">
        <v>90.11</v>
      </c>
      <c r="P121" s="41">
        <v>2042.3047381975314</v>
      </c>
      <c r="Q121" s="41">
        <v>865.6621794871794</v>
      </c>
      <c r="S121" s="41">
        <v>178.31952049112326</v>
      </c>
      <c r="U121"/>
      <c r="V121"/>
      <c r="W121"/>
      <c r="Y121" s="2" t="s">
        <v>617</v>
      </c>
      <c r="AA121" s="2" t="s">
        <v>971</v>
      </c>
    </row>
    <row r="122" spans="2:27" x14ac:dyDescent="0.2">
      <c r="U122"/>
      <c r="V122"/>
      <c r="W122"/>
    </row>
    <row r="123" spans="2:27" x14ac:dyDescent="0.2">
      <c r="B123" s="33" t="s">
        <v>94</v>
      </c>
      <c r="U123"/>
      <c r="V123"/>
      <c r="W123"/>
    </row>
    <row r="124" spans="2:27" x14ac:dyDescent="0.2">
      <c r="U124"/>
      <c r="V124"/>
      <c r="W124"/>
    </row>
    <row r="125" spans="2:27" x14ac:dyDescent="0.2">
      <c r="B125" s="33" t="s">
        <v>93</v>
      </c>
      <c r="U125"/>
      <c r="V125"/>
      <c r="W125"/>
    </row>
    <row r="126" spans="2:27" x14ac:dyDescent="0.2">
      <c r="B126" s="2" t="s">
        <v>95</v>
      </c>
      <c r="F126" s="2" t="s">
        <v>89</v>
      </c>
      <c r="J126" s="48">
        <f>SUM(L126:Q126,S126)</f>
        <v>734032.60038759629</v>
      </c>
      <c r="L126" s="41">
        <v>24257.083333333332</v>
      </c>
      <c r="M126" s="41">
        <v>0</v>
      </c>
      <c r="N126" s="41">
        <v>631339.91666666663</v>
      </c>
      <c r="O126" s="41">
        <v>24581.3</v>
      </c>
      <c r="P126" s="41">
        <v>0</v>
      </c>
      <c r="Q126" s="41">
        <v>0</v>
      </c>
      <c r="S126" s="41">
        <v>53854.300387596239</v>
      </c>
      <c r="U126"/>
      <c r="V126"/>
      <c r="W126"/>
      <c r="Y126" s="2" t="s">
        <v>618</v>
      </c>
      <c r="AA126" s="2" t="s">
        <v>971</v>
      </c>
    </row>
    <row r="127" spans="2:27" x14ac:dyDescent="0.2">
      <c r="B127" s="2" t="s">
        <v>96</v>
      </c>
      <c r="F127" s="2" t="s">
        <v>89</v>
      </c>
      <c r="J127" s="48">
        <f>SUM(L127:Q127,S127)</f>
        <v>161994.07238372084</v>
      </c>
      <c r="L127" s="41">
        <v>6816.5</v>
      </c>
      <c r="M127" s="41">
        <v>0</v>
      </c>
      <c r="N127" s="41">
        <v>141686.66666666669</v>
      </c>
      <c r="O127" s="41">
        <v>3003.6</v>
      </c>
      <c r="P127" s="41">
        <v>0</v>
      </c>
      <c r="Q127" s="41">
        <v>0</v>
      </c>
      <c r="S127" s="41">
        <v>10487.305717054131</v>
      </c>
      <c r="U127"/>
      <c r="V127"/>
      <c r="W127"/>
      <c r="Y127" s="2" t="s">
        <v>619</v>
      </c>
      <c r="AA127" s="2" t="s">
        <v>971</v>
      </c>
    </row>
    <row r="128" spans="2:27" x14ac:dyDescent="0.2">
      <c r="U128"/>
      <c r="V128"/>
      <c r="W128"/>
    </row>
    <row r="129" spans="2:27" x14ac:dyDescent="0.2">
      <c r="B129" s="2" t="s">
        <v>97</v>
      </c>
      <c r="F129" s="2" t="s">
        <v>89</v>
      </c>
      <c r="J129" s="48">
        <f>SUM(L129:Q129,S129)</f>
        <v>1686410.2026413195</v>
      </c>
      <c r="L129" s="41">
        <v>0</v>
      </c>
      <c r="M129" s="41">
        <v>773268.61468473682</v>
      </c>
      <c r="N129" s="41">
        <v>0</v>
      </c>
      <c r="O129" s="41">
        <v>0</v>
      </c>
      <c r="P129" s="41">
        <v>596807.35393180419</v>
      </c>
      <c r="Q129" s="41">
        <v>316334.23402477853</v>
      </c>
      <c r="S129" s="41">
        <v>0</v>
      </c>
      <c r="U129"/>
      <c r="V129"/>
      <c r="W129"/>
      <c r="Y129" s="2" t="s">
        <v>620</v>
      </c>
      <c r="AA129" s="2" t="s">
        <v>971</v>
      </c>
    </row>
    <row r="132" spans="2:27" s="9" customFormat="1" x14ac:dyDescent="0.2">
      <c r="B132" s="9" t="s">
        <v>98</v>
      </c>
    </row>
    <row r="134" spans="2:27" x14ac:dyDescent="0.2">
      <c r="B134" s="33" t="s">
        <v>79</v>
      </c>
    </row>
    <row r="136" spans="2:27" x14ac:dyDescent="0.2">
      <c r="B136" s="33" t="s">
        <v>80</v>
      </c>
    </row>
    <row r="137" spans="2:27" x14ac:dyDescent="0.2">
      <c r="B137" s="29" t="s">
        <v>87</v>
      </c>
      <c r="F137" s="2" t="s">
        <v>89</v>
      </c>
      <c r="J137" s="48">
        <f>SUM(L137:Q137,S137)</f>
        <v>773679.43954388308</v>
      </c>
      <c r="L137" s="41">
        <v>7401.6</v>
      </c>
      <c r="M137" s="41">
        <v>183455.12817777629</v>
      </c>
      <c r="N137" s="41">
        <v>275103.87671232881</v>
      </c>
      <c r="O137" s="41">
        <v>5685.2</v>
      </c>
      <c r="P137" s="41">
        <v>280099.06603302615</v>
      </c>
      <c r="Q137" s="41">
        <v>5434.5190257073618</v>
      </c>
      <c r="S137" s="41">
        <v>16500.049595044427</v>
      </c>
      <c r="U137"/>
      <c r="V137"/>
      <c r="W137"/>
      <c r="Y137" s="2" t="s">
        <v>390</v>
      </c>
    </row>
    <row r="138" spans="2:27" x14ac:dyDescent="0.2">
      <c r="B138" s="29" t="s">
        <v>88</v>
      </c>
      <c r="F138" s="2" t="s">
        <v>89</v>
      </c>
      <c r="J138" s="48">
        <f>SUM(L138:Q138,S138)</f>
        <v>6107349.4056342142</v>
      </c>
      <c r="L138" s="41">
        <v>125708.58</v>
      </c>
      <c r="M138" s="41">
        <v>1978983.9399105003</v>
      </c>
      <c r="N138" s="41">
        <v>2131295.4602927454</v>
      </c>
      <c r="O138" s="41">
        <v>92446.95</v>
      </c>
      <c r="P138" s="41">
        <v>1565209.3998783922</v>
      </c>
      <c r="Q138" s="41">
        <v>45951.579831864219</v>
      </c>
      <c r="S138" s="41">
        <v>167753.49572071154</v>
      </c>
      <c r="U138"/>
      <c r="V138"/>
      <c r="W138"/>
      <c r="Y138" s="2" t="s">
        <v>391</v>
      </c>
    </row>
    <row r="139" spans="2:27" x14ac:dyDescent="0.2">
      <c r="B139" s="29" t="s">
        <v>90</v>
      </c>
      <c r="F139" s="2" t="s">
        <v>89</v>
      </c>
      <c r="J139" s="48">
        <f>SUM(L139:Q139,S139)</f>
        <v>192970.27496557435</v>
      </c>
      <c r="L139" s="41">
        <v>5465.3</v>
      </c>
      <c r="M139" s="41">
        <v>71952.649119194699</v>
      </c>
      <c r="N139" s="41">
        <v>67480.076692451679</v>
      </c>
      <c r="O139" s="41">
        <v>4243.8</v>
      </c>
      <c r="P139" s="41">
        <v>39053.495519713259</v>
      </c>
      <c r="Q139" s="41">
        <v>1099.2578333397501</v>
      </c>
      <c r="S139" s="41">
        <v>3675.6958008750012</v>
      </c>
      <c r="U139"/>
      <c r="V139"/>
      <c r="W139"/>
      <c r="Y139" s="2" t="s">
        <v>392</v>
      </c>
    </row>
    <row r="140" spans="2:27" x14ac:dyDescent="0.2">
      <c r="B140" s="2" t="s">
        <v>121</v>
      </c>
      <c r="F140" s="2" t="s">
        <v>89</v>
      </c>
      <c r="J140" s="48">
        <f t="shared" ref="J140:J142" si="6">SUM(L140:Q140,S140)</f>
        <v>28979.119535455618</v>
      </c>
      <c r="L140" s="41">
        <v>135.02000000000001</v>
      </c>
      <c r="M140" s="41">
        <v>7903.5123624215448</v>
      </c>
      <c r="N140" s="41">
        <v>11825.389044408741</v>
      </c>
      <c r="O140" s="41">
        <v>656.4</v>
      </c>
      <c r="P140" s="41">
        <v>7895.7410714285716</v>
      </c>
      <c r="Q140" s="41">
        <v>359.87081266301846</v>
      </c>
      <c r="S140" s="41">
        <v>203.18624453373863</v>
      </c>
      <c r="U140"/>
      <c r="V140"/>
      <c r="W140"/>
      <c r="Y140" s="2" t="s">
        <v>393</v>
      </c>
    </row>
    <row r="141" spans="2:27" x14ac:dyDescent="0.2">
      <c r="B141" s="2" t="s">
        <v>122</v>
      </c>
      <c r="F141" s="2" t="s">
        <v>89</v>
      </c>
      <c r="J141" s="48">
        <f t="shared" si="6"/>
        <v>64693.00052448397</v>
      </c>
      <c r="L141" s="41">
        <v>1989.09</v>
      </c>
      <c r="M141" s="41">
        <v>24868.508437456068</v>
      </c>
      <c r="N141" s="41">
        <v>20890.923290984083</v>
      </c>
      <c r="O141" s="41">
        <v>940.8</v>
      </c>
      <c r="P141" s="41">
        <v>13222.166237839221</v>
      </c>
      <c r="Q141" s="41">
        <v>378.72626732139474</v>
      </c>
      <c r="S141" s="41">
        <v>2402.7862908831994</v>
      </c>
      <c r="U141"/>
      <c r="V141"/>
      <c r="W141"/>
      <c r="Y141" s="2" t="s">
        <v>394</v>
      </c>
    </row>
    <row r="142" spans="2:27" x14ac:dyDescent="0.2">
      <c r="B142" s="2" t="s">
        <v>180</v>
      </c>
      <c r="F142" s="2" t="s">
        <v>89</v>
      </c>
      <c r="J142" s="48">
        <f t="shared" si="6"/>
        <v>24509.27861608825</v>
      </c>
      <c r="L142" s="41">
        <v>643.21</v>
      </c>
      <c r="M142" s="41">
        <v>8482.1790260231046</v>
      </c>
      <c r="N142" s="41">
        <v>8381.0356230640537</v>
      </c>
      <c r="O142" s="41">
        <v>337.2</v>
      </c>
      <c r="P142" s="41">
        <v>5774.2321364567333</v>
      </c>
      <c r="Q142" s="41">
        <v>247.00268325055919</v>
      </c>
      <c r="S142" s="41">
        <v>644.41914729379619</v>
      </c>
      <c r="U142"/>
      <c r="V142"/>
      <c r="W142"/>
      <c r="Y142" s="2" t="s">
        <v>395</v>
      </c>
    </row>
    <row r="143" spans="2:27" x14ac:dyDescent="0.2">
      <c r="U143"/>
      <c r="V143"/>
      <c r="W143"/>
    </row>
    <row r="144" spans="2:27" x14ac:dyDescent="0.2">
      <c r="B144" s="1" t="s">
        <v>91</v>
      </c>
      <c r="U144"/>
      <c r="V144"/>
      <c r="W144"/>
    </row>
    <row r="145" spans="2:27" x14ac:dyDescent="0.2">
      <c r="B145" s="2" t="s">
        <v>123</v>
      </c>
      <c r="F145" s="2" t="s">
        <v>89</v>
      </c>
      <c r="J145" s="48">
        <f>SUM(L145:Q145,S145)</f>
        <v>9257.4618016567474</v>
      </c>
      <c r="L145" s="41">
        <v>222</v>
      </c>
      <c r="M145" s="41">
        <v>3091.5121800000002</v>
      </c>
      <c r="N145" s="41">
        <v>3263.583333333333</v>
      </c>
      <c r="O145" s="41">
        <v>135.97999999999999</v>
      </c>
      <c r="P145" s="41">
        <v>2229.83</v>
      </c>
      <c r="Q145" s="41">
        <v>119.06080343923684</v>
      </c>
      <c r="S145" s="41">
        <v>195.49548488417724</v>
      </c>
      <c r="U145"/>
      <c r="V145"/>
      <c r="W145"/>
      <c r="Y145" s="2" t="s">
        <v>396</v>
      </c>
    </row>
    <row r="146" spans="2:27" x14ac:dyDescent="0.2">
      <c r="B146" s="2" t="s">
        <v>124</v>
      </c>
      <c r="F146" s="2" t="s">
        <v>89</v>
      </c>
      <c r="J146" s="48">
        <f t="shared" ref="J146:J147" si="7">SUM(L146:Q146,S146)</f>
        <v>10626.739313173028</v>
      </c>
      <c r="L146" s="41">
        <v>169</v>
      </c>
      <c r="M146" s="41">
        <v>3157.97165</v>
      </c>
      <c r="N146" s="41">
        <v>3839.9166666666665</v>
      </c>
      <c r="O146" s="41">
        <v>124.57</v>
      </c>
      <c r="P146" s="41">
        <v>2897.67</v>
      </c>
      <c r="Q146" s="41">
        <v>212.19414159481116</v>
      </c>
      <c r="S146" s="41">
        <v>225.41685491155133</v>
      </c>
      <c r="U146"/>
      <c r="V146"/>
      <c r="W146"/>
      <c r="Y146" s="2" t="s">
        <v>397</v>
      </c>
    </row>
    <row r="147" spans="2:27" x14ac:dyDescent="0.2">
      <c r="B147" s="2" t="s">
        <v>125</v>
      </c>
      <c r="F147" s="2" t="s">
        <v>89</v>
      </c>
      <c r="J147" s="48">
        <f t="shared" si="7"/>
        <v>4516.6961285633379</v>
      </c>
      <c r="L147" s="41">
        <v>49</v>
      </c>
      <c r="M147" s="41">
        <v>1444.0338300000001</v>
      </c>
      <c r="N147" s="41">
        <v>1423.1666666666667</v>
      </c>
      <c r="O147" s="41">
        <v>35.020000000000003</v>
      </c>
      <c r="P147" s="41">
        <v>1323.42</v>
      </c>
      <c r="Q147" s="41">
        <v>178.88616149168726</v>
      </c>
      <c r="S147" s="41">
        <v>63.169470404984445</v>
      </c>
      <c r="U147"/>
      <c r="V147"/>
      <c r="W147"/>
      <c r="Y147" s="2" t="s">
        <v>398</v>
      </c>
    </row>
    <row r="148" spans="2:27" x14ac:dyDescent="0.2">
      <c r="B148" s="2" t="s">
        <v>126</v>
      </c>
      <c r="F148" s="2" t="s">
        <v>89</v>
      </c>
      <c r="J148" s="48">
        <f>SUM(L148:Q148,S148)</f>
        <v>1352.4363645655719</v>
      </c>
      <c r="L148" s="41">
        <v>31</v>
      </c>
      <c r="M148" s="41">
        <v>423.72208999999998</v>
      </c>
      <c r="N148" s="41">
        <v>457.5</v>
      </c>
      <c r="O148" s="41">
        <v>19.13</v>
      </c>
      <c r="P148" s="41">
        <v>293.58</v>
      </c>
      <c r="Q148" s="41">
        <v>93.587607898905276</v>
      </c>
      <c r="S148" s="41">
        <v>33.916666666666664</v>
      </c>
      <c r="U148"/>
      <c r="V148"/>
      <c r="W148"/>
      <c r="Y148" s="2" t="s">
        <v>399</v>
      </c>
    </row>
    <row r="149" spans="2:27" x14ac:dyDescent="0.2">
      <c r="B149" s="2" t="s">
        <v>127</v>
      </c>
      <c r="F149" s="2" t="s">
        <v>89</v>
      </c>
      <c r="J149" s="48">
        <f>SUM(L149:Q149,S149)</f>
        <v>622.84196001980376</v>
      </c>
      <c r="L149" s="41">
        <v>12</v>
      </c>
      <c r="M149" s="41">
        <v>212.33123000000001</v>
      </c>
      <c r="N149" s="41">
        <v>100.41666666666666</v>
      </c>
      <c r="O149" s="41">
        <v>3</v>
      </c>
      <c r="P149" s="41">
        <v>267.49999999999994</v>
      </c>
      <c r="Q149" s="41">
        <v>22.594063353137187</v>
      </c>
      <c r="S149" s="41">
        <v>5</v>
      </c>
      <c r="U149"/>
      <c r="V149"/>
      <c r="W149"/>
      <c r="Y149" s="2" t="s">
        <v>400</v>
      </c>
    </row>
    <row r="150" spans="2:27" x14ac:dyDescent="0.2">
      <c r="U150"/>
      <c r="V150"/>
      <c r="W150"/>
    </row>
    <row r="151" spans="2:27" x14ac:dyDescent="0.2">
      <c r="B151" s="33" t="s">
        <v>92</v>
      </c>
      <c r="U151"/>
      <c r="V151"/>
      <c r="W151"/>
    </row>
    <row r="152" spans="2:27" x14ac:dyDescent="0.2">
      <c r="U152"/>
      <c r="V152"/>
      <c r="W152"/>
    </row>
    <row r="153" spans="2:27" x14ac:dyDescent="0.2">
      <c r="B153" s="2" t="s">
        <v>93</v>
      </c>
      <c r="F153" s="2" t="s">
        <v>89</v>
      </c>
      <c r="J153" s="48">
        <f>SUM(L153:Q153,S153)</f>
        <v>8835.6330789540643</v>
      </c>
      <c r="L153" s="41">
        <v>120</v>
      </c>
      <c r="M153" s="41">
        <v>2647.890669063187</v>
      </c>
      <c r="N153" s="41">
        <v>2905.4166666666665</v>
      </c>
      <c r="O153" s="41">
        <v>88.62</v>
      </c>
      <c r="P153" s="41">
        <v>2038.4899999999998</v>
      </c>
      <c r="Q153" s="41">
        <v>857.45817307692312</v>
      </c>
      <c r="S153" s="41">
        <v>177.75757014728879</v>
      </c>
      <c r="U153"/>
      <c r="V153"/>
      <c r="W153"/>
      <c r="Y153" s="2" t="s">
        <v>401</v>
      </c>
      <c r="AA153" s="2" t="s">
        <v>972</v>
      </c>
    </row>
    <row r="154" spans="2:27" x14ac:dyDescent="0.2">
      <c r="U154"/>
      <c r="V154"/>
      <c r="W154"/>
    </row>
    <row r="155" spans="2:27" x14ac:dyDescent="0.2">
      <c r="B155" s="33" t="s">
        <v>94</v>
      </c>
      <c r="U155"/>
      <c r="V155"/>
      <c r="W155"/>
    </row>
    <row r="156" spans="2:27" x14ac:dyDescent="0.2">
      <c r="U156"/>
      <c r="V156"/>
      <c r="W156"/>
    </row>
    <row r="157" spans="2:27" x14ac:dyDescent="0.2">
      <c r="B157" s="33" t="s">
        <v>93</v>
      </c>
      <c r="U157"/>
      <c r="V157"/>
      <c r="W157"/>
    </row>
    <row r="158" spans="2:27" x14ac:dyDescent="0.2">
      <c r="B158" s="2" t="s">
        <v>95</v>
      </c>
      <c r="F158" s="2" t="s">
        <v>89</v>
      </c>
      <c r="J158" s="48">
        <f>SUM(L158:Q158,S158)</f>
        <v>747227.89055876643</v>
      </c>
      <c r="L158" s="41">
        <v>24722</v>
      </c>
      <c r="M158" s="41">
        <v>0</v>
      </c>
      <c r="N158" s="41">
        <v>644013.16666666663</v>
      </c>
      <c r="O158" s="41">
        <v>24660.3</v>
      </c>
      <c r="P158" s="41">
        <v>0</v>
      </c>
      <c r="Q158" s="41">
        <v>0</v>
      </c>
      <c r="S158" s="41">
        <v>53832.423892099709</v>
      </c>
      <c r="U158"/>
      <c r="V158"/>
      <c r="W158"/>
      <c r="Y158" s="2" t="s">
        <v>402</v>
      </c>
      <c r="AA158" s="2" t="s">
        <v>972</v>
      </c>
    </row>
    <row r="159" spans="2:27" x14ac:dyDescent="0.2">
      <c r="B159" s="2" t="s">
        <v>96</v>
      </c>
      <c r="F159" s="2" t="s">
        <v>89</v>
      </c>
      <c r="J159" s="48">
        <f>SUM(L159:Q159,S159)</f>
        <v>157231.95048169547</v>
      </c>
      <c r="L159" s="41">
        <v>7115</v>
      </c>
      <c r="M159" s="41">
        <v>0</v>
      </c>
      <c r="N159" s="41">
        <v>136801.74999999997</v>
      </c>
      <c r="O159" s="41">
        <v>2889.2</v>
      </c>
      <c r="P159" s="41">
        <v>0</v>
      </c>
      <c r="Q159" s="41">
        <v>0</v>
      </c>
      <c r="S159" s="41">
        <v>10426.000481695477</v>
      </c>
      <c r="U159"/>
      <c r="V159"/>
      <c r="W159"/>
      <c r="Y159" s="2" t="s">
        <v>403</v>
      </c>
      <c r="AA159" s="2" t="s">
        <v>972</v>
      </c>
    </row>
    <row r="160" spans="2:27" x14ac:dyDescent="0.2">
      <c r="U160"/>
      <c r="V160"/>
      <c r="W160"/>
    </row>
    <row r="161" spans="2:27" x14ac:dyDescent="0.2">
      <c r="B161" s="2" t="s">
        <v>97</v>
      </c>
      <c r="F161" s="2" t="s">
        <v>89</v>
      </c>
      <c r="J161" s="48">
        <f>SUM(L161:Q161,S161)</f>
        <v>1727784.2264055973</v>
      </c>
      <c r="L161" s="41">
        <v>0</v>
      </c>
      <c r="M161" s="41">
        <v>786191.88923281513</v>
      </c>
      <c r="N161" s="41">
        <v>0</v>
      </c>
      <c r="O161" s="41">
        <v>0</v>
      </c>
      <c r="P161" s="41">
        <v>626272.23</v>
      </c>
      <c r="Q161" s="41">
        <v>315320.10717278195</v>
      </c>
      <c r="S161" s="41">
        <v>0</v>
      </c>
      <c r="U161"/>
      <c r="V161"/>
      <c r="W161"/>
      <c r="Y161" s="2" t="s">
        <v>404</v>
      </c>
      <c r="AA161" s="2" t="s">
        <v>972</v>
      </c>
    </row>
    <row r="164" spans="2:27" s="9" customFormat="1" x14ac:dyDescent="0.2">
      <c r="B164" s="9" t="s">
        <v>99</v>
      </c>
    </row>
    <row r="166" spans="2:27" x14ac:dyDescent="0.2">
      <c r="B166" s="33" t="s">
        <v>79</v>
      </c>
    </row>
    <row r="168" spans="2:27" x14ac:dyDescent="0.2">
      <c r="B168" s="33" t="s">
        <v>80</v>
      </c>
    </row>
    <row r="169" spans="2:27" x14ac:dyDescent="0.2">
      <c r="B169" s="29" t="s">
        <v>87</v>
      </c>
      <c r="F169" s="2" t="s">
        <v>89</v>
      </c>
      <c r="J169" s="48">
        <f>SUM(L169:Q169,S169)</f>
        <v>793044.97569273773</v>
      </c>
      <c r="L169" s="41">
        <v>8360</v>
      </c>
      <c r="M169" s="41">
        <v>189197.06312754698</v>
      </c>
      <c r="N169" s="41">
        <v>283174.22170984221</v>
      </c>
      <c r="O169" s="41">
        <v>6125.8</v>
      </c>
      <c r="P169" s="41">
        <v>283530.81145673321</v>
      </c>
      <c r="Q169" s="41">
        <v>5715.5823485829733</v>
      </c>
      <c r="S169" s="41">
        <v>16941.497050032529</v>
      </c>
      <c r="U169"/>
      <c r="V169"/>
      <c r="W169"/>
      <c r="Y169" s="2" t="s">
        <v>405</v>
      </c>
    </row>
    <row r="170" spans="2:27" x14ac:dyDescent="0.2">
      <c r="B170" s="29" t="s">
        <v>88</v>
      </c>
      <c r="F170" s="2" t="s">
        <v>89</v>
      </c>
      <c r="J170" s="48">
        <f>SUM(L170:Q170,S170)</f>
        <v>6123251.8336346019</v>
      </c>
      <c r="L170" s="41">
        <v>126120</v>
      </c>
      <c r="M170" s="41">
        <v>1984758.0016993745</v>
      </c>
      <c r="N170" s="41">
        <v>2136534.473981645</v>
      </c>
      <c r="O170" s="41">
        <v>92582.56</v>
      </c>
      <c r="P170" s="41">
        <v>1569226.1595558117</v>
      </c>
      <c r="Q170" s="41">
        <v>46111.054753733952</v>
      </c>
      <c r="S170" s="41">
        <v>167919.58364403731</v>
      </c>
      <c r="U170"/>
      <c r="V170"/>
      <c r="W170"/>
      <c r="Y170" s="2" t="s">
        <v>406</v>
      </c>
    </row>
    <row r="171" spans="2:27" x14ac:dyDescent="0.2">
      <c r="B171" s="29" t="s">
        <v>90</v>
      </c>
      <c r="F171" s="2" t="s">
        <v>89</v>
      </c>
      <c r="J171" s="48">
        <f>SUM(L171:Q171,S171)</f>
        <v>186770.59139297385</v>
      </c>
      <c r="L171" s="41">
        <v>4846</v>
      </c>
      <c r="M171" s="41">
        <v>69335.814492622478</v>
      </c>
      <c r="N171" s="41">
        <v>65474.230130204807</v>
      </c>
      <c r="O171" s="41">
        <v>4010.9</v>
      </c>
      <c r="P171" s="41">
        <v>38198.857904505894</v>
      </c>
      <c r="Q171" s="41">
        <v>1165.3083898733069</v>
      </c>
      <c r="S171" s="41">
        <v>3739.480475767356</v>
      </c>
      <c r="U171"/>
      <c r="V171"/>
      <c r="W171"/>
      <c r="Y171" s="2" t="s">
        <v>407</v>
      </c>
    </row>
    <row r="172" spans="2:27" x14ac:dyDescent="0.2">
      <c r="B172" s="2" t="s">
        <v>121</v>
      </c>
      <c r="F172" s="2" t="s">
        <v>89</v>
      </c>
      <c r="J172" s="48">
        <f t="shared" ref="J172:J174" si="8">SUM(L172:Q172,S172)</f>
        <v>29087.844671272091</v>
      </c>
      <c r="L172" s="41">
        <v>149</v>
      </c>
      <c r="M172" s="41">
        <v>7953.4349491053563</v>
      </c>
      <c r="N172" s="41">
        <v>11867.783568425335</v>
      </c>
      <c r="O172" s="41">
        <v>646.4</v>
      </c>
      <c r="P172" s="41">
        <v>7904.7378904249881</v>
      </c>
      <c r="Q172" s="41">
        <v>356.32571117462913</v>
      </c>
      <c r="S172" s="41">
        <v>210.16255214178253</v>
      </c>
      <c r="U172"/>
      <c r="V172"/>
      <c r="W172"/>
      <c r="Y172" s="2" t="s">
        <v>408</v>
      </c>
    </row>
    <row r="173" spans="2:27" x14ac:dyDescent="0.2">
      <c r="B173" s="2" t="s">
        <v>122</v>
      </c>
      <c r="F173" s="2" t="s">
        <v>89</v>
      </c>
      <c r="J173" s="48">
        <f t="shared" si="8"/>
        <v>63519.76120858427</v>
      </c>
      <c r="L173" s="41">
        <v>1948</v>
      </c>
      <c r="M173" s="41">
        <v>24434.933394107102</v>
      </c>
      <c r="N173" s="41">
        <v>20475.969860470635</v>
      </c>
      <c r="O173" s="41">
        <v>920.2</v>
      </c>
      <c r="P173" s="41">
        <v>13011.54588453661</v>
      </c>
      <c r="Q173" s="41">
        <v>370.78513099280548</v>
      </c>
      <c r="S173" s="41">
        <v>2358.3269384771197</v>
      </c>
      <c r="U173"/>
      <c r="V173"/>
      <c r="W173"/>
      <c r="Y173" s="2" t="s">
        <v>409</v>
      </c>
    </row>
    <row r="174" spans="2:27" x14ac:dyDescent="0.2">
      <c r="B174" s="2" t="s">
        <v>180</v>
      </c>
      <c r="F174" s="2" t="s">
        <v>89</v>
      </c>
      <c r="J174" s="48">
        <f t="shared" si="8"/>
        <v>24235.449574172068</v>
      </c>
      <c r="L174" s="41">
        <v>630</v>
      </c>
      <c r="M174" s="41">
        <v>8378.228899251073</v>
      </c>
      <c r="N174" s="41">
        <v>8307.2630136986299</v>
      </c>
      <c r="O174" s="41">
        <v>333</v>
      </c>
      <c r="P174" s="41">
        <v>5706.3279569892466</v>
      </c>
      <c r="Q174" s="41">
        <v>241.67937827361476</v>
      </c>
      <c r="S174" s="41">
        <v>638.95032595950488</v>
      </c>
      <c r="U174"/>
      <c r="V174"/>
      <c r="W174"/>
      <c r="Y174" s="2" t="s">
        <v>410</v>
      </c>
    </row>
    <row r="175" spans="2:27" x14ac:dyDescent="0.2">
      <c r="U175"/>
      <c r="V175"/>
      <c r="W175"/>
    </row>
    <row r="176" spans="2:27" x14ac:dyDescent="0.2">
      <c r="B176" s="1" t="s">
        <v>91</v>
      </c>
      <c r="U176"/>
      <c r="V176"/>
      <c r="W176"/>
    </row>
    <row r="177" spans="2:27" x14ac:dyDescent="0.2">
      <c r="B177" s="2" t="s">
        <v>123</v>
      </c>
      <c r="F177" s="2" t="s">
        <v>89</v>
      </c>
      <c r="J177" s="48">
        <f>SUM(L177:Q177,S177)</f>
        <v>9162.72207010493</v>
      </c>
      <c r="L177" s="41">
        <v>217</v>
      </c>
      <c r="M177" s="41">
        <v>3061.5021900000002</v>
      </c>
      <c r="N177" s="41">
        <v>3218.9166666666665</v>
      </c>
      <c r="O177" s="41">
        <v>132.37</v>
      </c>
      <c r="P177" s="41">
        <v>2222.7172222222225</v>
      </c>
      <c r="Q177" s="41">
        <v>118.1276578827072</v>
      </c>
      <c r="S177" s="41">
        <v>192.08833333333334</v>
      </c>
      <c r="U177"/>
      <c r="V177"/>
      <c r="W177"/>
      <c r="Y177" s="2" t="s">
        <v>411</v>
      </c>
    </row>
    <row r="178" spans="2:27" x14ac:dyDescent="0.2">
      <c r="B178" s="2" t="s">
        <v>124</v>
      </c>
      <c r="F178" s="2" t="s">
        <v>89</v>
      </c>
      <c r="J178" s="48">
        <f t="shared" ref="J178:J179" si="9">SUM(L178:Q178,S178)</f>
        <v>10404.283304662293</v>
      </c>
      <c r="L178" s="41">
        <v>174</v>
      </c>
      <c r="M178" s="41">
        <v>3103.5259799999999</v>
      </c>
      <c r="N178" s="41">
        <v>3740.6666666666665</v>
      </c>
      <c r="O178" s="41">
        <v>124.65</v>
      </c>
      <c r="P178" s="41">
        <v>2826.3644444444449</v>
      </c>
      <c r="Q178" s="41">
        <v>211.72454688451484</v>
      </c>
      <c r="S178" s="41">
        <v>223.35166666666666</v>
      </c>
      <c r="U178"/>
      <c r="V178"/>
      <c r="W178"/>
      <c r="Y178" s="2" t="s">
        <v>412</v>
      </c>
    </row>
    <row r="179" spans="2:27" x14ac:dyDescent="0.2">
      <c r="B179" s="2" t="s">
        <v>125</v>
      </c>
      <c r="F179" s="2" t="s">
        <v>89</v>
      </c>
      <c r="J179" s="48">
        <f t="shared" si="9"/>
        <v>4398.9514734248123</v>
      </c>
      <c r="L179" s="41">
        <v>50</v>
      </c>
      <c r="M179" s="41">
        <v>1411.6764499999999</v>
      </c>
      <c r="N179" s="41">
        <v>1378.25</v>
      </c>
      <c r="O179" s="41">
        <v>34.79</v>
      </c>
      <c r="P179" s="41">
        <v>1288.6099999999997</v>
      </c>
      <c r="Q179" s="41">
        <v>174.28919009147967</v>
      </c>
      <c r="S179" s="41">
        <v>61.335833333333333</v>
      </c>
      <c r="U179"/>
      <c r="V179"/>
      <c r="W179"/>
      <c r="Y179" s="2" t="s">
        <v>413</v>
      </c>
    </row>
    <row r="180" spans="2:27" x14ac:dyDescent="0.2">
      <c r="B180" s="2" t="s">
        <v>126</v>
      </c>
      <c r="F180" s="2" t="s">
        <v>89</v>
      </c>
      <c r="J180" s="48">
        <f>SUM(L180:Q180,S180)</f>
        <v>1306.3746380484024</v>
      </c>
      <c r="L180" s="41">
        <v>31</v>
      </c>
      <c r="M180" s="41">
        <v>417.64326</v>
      </c>
      <c r="N180" s="41">
        <v>430.66666666666669</v>
      </c>
      <c r="O180" s="41">
        <v>19.239999999999998</v>
      </c>
      <c r="P180" s="41">
        <v>283.45499999999998</v>
      </c>
      <c r="Q180" s="41">
        <v>91.368878048402493</v>
      </c>
      <c r="S180" s="41">
        <v>33.000833333333333</v>
      </c>
      <c r="U180"/>
      <c r="V180"/>
      <c r="W180"/>
      <c r="Y180" s="2" t="s">
        <v>414</v>
      </c>
    </row>
    <row r="181" spans="2:27" x14ac:dyDescent="0.2">
      <c r="B181" s="2" t="s">
        <v>127</v>
      </c>
      <c r="F181" s="2" t="s">
        <v>89</v>
      </c>
      <c r="J181" s="48">
        <f>SUM(L181:Q181,S181)</f>
        <v>578.36571042622904</v>
      </c>
      <c r="L181" s="41">
        <v>13</v>
      </c>
      <c r="M181" s="41">
        <v>195.91765000000001</v>
      </c>
      <c r="N181" s="41">
        <v>89.500000000000014</v>
      </c>
      <c r="O181" s="41">
        <v>3.27</v>
      </c>
      <c r="P181" s="41">
        <v>252.19388888888892</v>
      </c>
      <c r="Q181" s="41">
        <v>19.484171537340082</v>
      </c>
      <c r="S181" s="41">
        <v>5</v>
      </c>
      <c r="U181"/>
      <c r="V181"/>
      <c r="W181"/>
      <c r="Y181" s="2" t="s">
        <v>415</v>
      </c>
    </row>
    <row r="182" spans="2:27" x14ac:dyDescent="0.2">
      <c r="U182"/>
      <c r="V182"/>
      <c r="W182"/>
    </row>
    <row r="183" spans="2:27" x14ac:dyDescent="0.2">
      <c r="B183" s="33" t="s">
        <v>92</v>
      </c>
      <c r="U183"/>
      <c r="V183"/>
      <c r="W183"/>
    </row>
    <row r="184" spans="2:27" x14ac:dyDescent="0.2">
      <c r="U184"/>
      <c r="V184"/>
      <c r="W184"/>
    </row>
    <row r="185" spans="2:27" x14ac:dyDescent="0.2">
      <c r="B185" s="2" t="s">
        <v>93</v>
      </c>
      <c r="F185" s="2" t="s">
        <v>89</v>
      </c>
      <c r="J185" s="48">
        <f>SUM(L185:Q185,S185)</f>
        <v>8761.548239159154</v>
      </c>
      <c r="L185" s="41">
        <v>119</v>
      </c>
      <c r="M185" s="41">
        <v>2645.2016230226477</v>
      </c>
      <c r="N185" s="41">
        <v>2891</v>
      </c>
      <c r="O185" s="41">
        <v>88.06</v>
      </c>
      <c r="P185" s="41">
        <v>2000.8308151656327</v>
      </c>
      <c r="Q185" s="41">
        <v>833.72663430420698</v>
      </c>
      <c r="S185" s="41">
        <v>183.72916666666666</v>
      </c>
      <c r="U185"/>
      <c r="V185"/>
      <c r="W185"/>
      <c r="Y185" s="2" t="s">
        <v>416</v>
      </c>
      <c r="AA185" s="2" t="s">
        <v>973</v>
      </c>
    </row>
    <row r="186" spans="2:27" x14ac:dyDescent="0.2">
      <c r="U186"/>
      <c r="V186"/>
      <c r="W186"/>
    </row>
    <row r="187" spans="2:27" x14ac:dyDescent="0.2">
      <c r="B187" s="33" t="s">
        <v>94</v>
      </c>
      <c r="U187"/>
      <c r="V187"/>
      <c r="W187"/>
    </row>
    <row r="188" spans="2:27" x14ac:dyDescent="0.2">
      <c r="U188"/>
      <c r="V188"/>
      <c r="W188"/>
    </row>
    <row r="189" spans="2:27" x14ac:dyDescent="0.2">
      <c r="B189" s="33" t="s">
        <v>93</v>
      </c>
      <c r="U189"/>
      <c r="V189"/>
      <c r="W189"/>
    </row>
    <row r="190" spans="2:27" x14ac:dyDescent="0.2">
      <c r="B190" s="2" t="s">
        <v>95</v>
      </c>
      <c r="F190" s="2" t="s">
        <v>89</v>
      </c>
      <c r="J190" s="48">
        <f>SUM(L190:Q190,S190)</f>
        <v>763652.02999999991</v>
      </c>
      <c r="L190" s="41">
        <v>24020</v>
      </c>
      <c r="M190" s="41">
        <v>0</v>
      </c>
      <c r="N190" s="41">
        <v>643045.91666666663</v>
      </c>
      <c r="O190" s="41">
        <v>24560.6</v>
      </c>
      <c r="P190" s="41">
        <v>0</v>
      </c>
      <c r="Q190" s="41">
        <v>0</v>
      </c>
      <c r="S190" s="41">
        <v>72025.513333333321</v>
      </c>
      <c r="U190"/>
      <c r="V190"/>
      <c r="W190"/>
      <c r="Y190" s="2" t="s">
        <v>417</v>
      </c>
      <c r="AA190" s="2" t="s">
        <v>973</v>
      </c>
    </row>
    <row r="191" spans="2:27" x14ac:dyDescent="0.2">
      <c r="B191" s="2" t="s">
        <v>96</v>
      </c>
      <c r="F191" s="2" t="s">
        <v>89</v>
      </c>
      <c r="J191" s="48">
        <f>SUM(L191:Q191,S191)</f>
        <v>153129.47833333333</v>
      </c>
      <c r="L191" s="41">
        <v>7009</v>
      </c>
      <c r="M191" s="41">
        <v>0</v>
      </c>
      <c r="N191" s="41">
        <v>132627.25</v>
      </c>
      <c r="O191" s="41">
        <v>2885.4</v>
      </c>
      <c r="P191" s="41">
        <v>0</v>
      </c>
      <c r="Q191" s="41">
        <v>0</v>
      </c>
      <c r="S191" s="41">
        <v>10607.828333333333</v>
      </c>
      <c r="U191"/>
      <c r="V191"/>
      <c r="W191"/>
      <c r="Y191" s="2" t="s">
        <v>418</v>
      </c>
      <c r="AA191" s="2" t="s">
        <v>973</v>
      </c>
    </row>
    <row r="192" spans="2:27" x14ac:dyDescent="0.2">
      <c r="U192"/>
      <c r="V192"/>
      <c r="W192"/>
    </row>
    <row r="193" spans="2:27" x14ac:dyDescent="0.2">
      <c r="B193" s="2" t="s">
        <v>97</v>
      </c>
      <c r="F193" s="2" t="s">
        <v>89</v>
      </c>
      <c r="J193" s="48">
        <f>SUM(L193:Q193,S193)</f>
        <v>1679634.5636308645</v>
      </c>
      <c r="L193" s="41">
        <v>0</v>
      </c>
      <c r="M193" s="41">
        <v>783663.68650360522</v>
      </c>
      <c r="N193" s="41">
        <v>0</v>
      </c>
      <c r="O193" s="41">
        <v>0</v>
      </c>
      <c r="P193" s="41">
        <v>587696.01314168377</v>
      </c>
      <c r="Q193" s="41">
        <v>308274.86398557539</v>
      </c>
      <c r="S193" s="41">
        <v>0</v>
      </c>
      <c r="U193"/>
      <c r="V193"/>
      <c r="W193"/>
      <c r="Y193" s="2" t="s">
        <v>419</v>
      </c>
      <c r="AA193" s="2" t="s">
        <v>973</v>
      </c>
    </row>
    <row r="196" spans="2:27" s="9" customFormat="1" x14ac:dyDescent="0.2">
      <c r="B196" s="9" t="s">
        <v>100</v>
      </c>
    </row>
    <row r="198" spans="2:27" x14ac:dyDescent="0.2">
      <c r="B198" s="33" t="s">
        <v>79</v>
      </c>
    </row>
    <row r="199" spans="2:27" x14ac:dyDescent="0.2">
      <c r="Y199" s="98"/>
    </row>
    <row r="200" spans="2:27" x14ac:dyDescent="0.2">
      <c r="B200" s="33" t="s">
        <v>80</v>
      </c>
    </row>
    <row r="201" spans="2:27" x14ac:dyDescent="0.2">
      <c r="B201" s="29" t="s">
        <v>87</v>
      </c>
      <c r="F201" s="2" t="s">
        <v>89</v>
      </c>
      <c r="J201" s="48">
        <f>SUM(L201:Q201,S201)</f>
        <v>826462.34692053171</v>
      </c>
      <c r="L201" s="106">
        <v>9748.622950819672</v>
      </c>
      <c r="M201" s="106">
        <v>198593.39943436661</v>
      </c>
      <c r="N201" s="106">
        <v>297935.97798826778</v>
      </c>
      <c r="O201" s="106">
        <v>6540.4</v>
      </c>
      <c r="P201" s="106">
        <v>289062.32356321835</v>
      </c>
      <c r="Q201" s="106">
        <v>6200.3907374403625</v>
      </c>
      <c r="S201" s="106">
        <v>18381.232246418967</v>
      </c>
      <c r="U201"/>
      <c r="V201"/>
      <c r="W201"/>
      <c r="Y201" s="27" t="s">
        <v>420</v>
      </c>
    </row>
    <row r="202" spans="2:27" x14ac:dyDescent="0.2">
      <c r="B202" s="29" t="s">
        <v>88</v>
      </c>
      <c r="F202" s="2" t="s">
        <v>89</v>
      </c>
      <c r="J202" s="48">
        <f>SUM(L202:Q202,S202)</f>
        <v>6106740.0880436441</v>
      </c>
      <c r="L202" s="106">
        <v>125747.44808743169</v>
      </c>
      <c r="M202" s="106">
        <v>1981061.6167597275</v>
      </c>
      <c r="N202" s="106">
        <v>2129683.2241077777</v>
      </c>
      <c r="O202" s="106">
        <v>92336.41</v>
      </c>
      <c r="P202" s="106">
        <v>1564595.2594147818</v>
      </c>
      <c r="Q202" s="106">
        <v>46279.774557687211</v>
      </c>
      <c r="S202" s="106">
        <v>167036.35511623821</v>
      </c>
      <c r="U202"/>
      <c r="V202"/>
      <c r="W202"/>
      <c r="Y202" s="27" t="s">
        <v>421</v>
      </c>
    </row>
    <row r="203" spans="2:27" x14ac:dyDescent="0.2">
      <c r="B203" s="29" t="s">
        <v>90</v>
      </c>
      <c r="F203" s="2" t="s">
        <v>89</v>
      </c>
      <c r="J203" s="48">
        <f>SUM(L203:Q203,S203)</f>
        <v>183248.05997131931</v>
      </c>
      <c r="L203" s="106">
        <v>4260.0683060109286</v>
      </c>
      <c r="M203" s="106">
        <v>67779.556831654409</v>
      </c>
      <c r="N203" s="106">
        <v>64484.926232711288</v>
      </c>
      <c r="O203" s="106">
        <v>3995.04</v>
      </c>
      <c r="P203" s="106">
        <v>38034.034170683473</v>
      </c>
      <c r="Q203" s="106">
        <v>1045.4043687682542</v>
      </c>
      <c r="S203" s="106">
        <v>3649.0300614909625</v>
      </c>
      <c r="U203"/>
      <c r="V203"/>
      <c r="W203"/>
      <c r="Y203" s="27" t="s">
        <v>422</v>
      </c>
    </row>
    <row r="204" spans="2:27" x14ac:dyDescent="0.2">
      <c r="B204" s="2" t="s">
        <v>121</v>
      </c>
      <c r="F204" s="2" t="s">
        <v>89</v>
      </c>
      <c r="J204" s="48">
        <f t="shared" ref="J204:J206" si="10">SUM(L204:Q204,S204)</f>
        <v>29051.382013421309</v>
      </c>
      <c r="L204" s="106">
        <v>155.34972677595627</v>
      </c>
      <c r="M204" s="106">
        <v>7928.0938263754242</v>
      </c>
      <c r="N204" s="106">
        <v>11878.989071038251</v>
      </c>
      <c r="O204" s="106">
        <v>646</v>
      </c>
      <c r="P204" s="106">
        <v>7873.9656840934376</v>
      </c>
      <c r="Q204" s="106">
        <v>352.69682150022123</v>
      </c>
      <c r="S204" s="106">
        <v>216.28688363801859</v>
      </c>
      <c r="U204"/>
      <c r="V204"/>
      <c r="W204"/>
      <c r="Y204" s="27" t="s">
        <v>423</v>
      </c>
    </row>
    <row r="205" spans="2:27" x14ac:dyDescent="0.2">
      <c r="B205" s="2" t="s">
        <v>122</v>
      </c>
      <c r="F205" s="2" t="s">
        <v>89</v>
      </c>
      <c r="J205" s="48">
        <f t="shared" si="10"/>
        <v>62358.669118096434</v>
      </c>
      <c r="L205" s="106">
        <v>1906.1120218579235</v>
      </c>
      <c r="M205" s="106">
        <v>23963.589425159375</v>
      </c>
      <c r="N205" s="106">
        <v>20126.196717307608</v>
      </c>
      <c r="O205" s="106">
        <v>898.15</v>
      </c>
      <c r="P205" s="106">
        <v>12800.350648869115</v>
      </c>
      <c r="Q205" s="106">
        <v>360.95886199052359</v>
      </c>
      <c r="S205" s="106">
        <v>2303.3114429118868</v>
      </c>
      <c r="U205"/>
      <c r="V205"/>
      <c r="W205"/>
      <c r="Y205" s="27" t="s">
        <v>424</v>
      </c>
    </row>
    <row r="206" spans="2:27" x14ac:dyDescent="0.2">
      <c r="B206" s="2" t="s">
        <v>180</v>
      </c>
      <c r="F206" s="2" t="s">
        <v>89</v>
      </c>
      <c r="J206" s="48">
        <f t="shared" si="10"/>
        <v>23926.31430940835</v>
      </c>
      <c r="L206" s="106">
        <v>621.2267759562842</v>
      </c>
      <c r="M206" s="106">
        <v>8287.8197071154536</v>
      </c>
      <c r="N206" s="106">
        <v>8192.6065637832417</v>
      </c>
      <c r="O206" s="106">
        <v>321.25</v>
      </c>
      <c r="P206" s="106">
        <v>5633.966920034607</v>
      </c>
      <c r="Q206" s="106">
        <v>244.31046349375742</v>
      </c>
      <c r="S206" s="106">
        <v>625.13387902500517</v>
      </c>
      <c r="U206"/>
      <c r="V206"/>
      <c r="W206"/>
      <c r="Y206" s="27" t="s">
        <v>425</v>
      </c>
    </row>
    <row r="207" spans="2:27" x14ac:dyDescent="0.2">
      <c r="U207"/>
      <c r="V207"/>
      <c r="W207"/>
      <c r="Y207" s="27"/>
    </row>
    <row r="208" spans="2:27" x14ac:dyDescent="0.2">
      <c r="B208" s="1" t="s">
        <v>91</v>
      </c>
      <c r="U208"/>
      <c r="V208"/>
      <c r="W208"/>
      <c r="Y208" s="27"/>
    </row>
    <row r="209" spans="2:27" x14ac:dyDescent="0.2">
      <c r="B209" s="2" t="s">
        <v>123</v>
      </c>
      <c r="F209" s="2" t="s">
        <v>89</v>
      </c>
      <c r="J209" s="48">
        <f>SUM(L209:Q209,S209)</f>
        <v>9088.7801339054367</v>
      </c>
      <c r="L209" s="106">
        <v>209</v>
      </c>
      <c r="M209" s="106">
        <v>2984.6742439800314</v>
      </c>
      <c r="N209" s="106">
        <v>3248.9172892964939</v>
      </c>
      <c r="O209" s="106">
        <v>130</v>
      </c>
      <c r="P209" s="106">
        <v>2206.9077777777779</v>
      </c>
      <c r="Q209" s="106">
        <v>115.52415618446707</v>
      </c>
      <c r="S209" s="106">
        <v>193.75666666666666</v>
      </c>
      <c r="U209"/>
      <c r="V209"/>
      <c r="W209"/>
      <c r="Y209" s="27" t="s">
        <v>426</v>
      </c>
    </row>
    <row r="210" spans="2:27" x14ac:dyDescent="0.2">
      <c r="B210" s="2" t="s">
        <v>124</v>
      </c>
      <c r="F210" s="2" t="s">
        <v>89</v>
      </c>
      <c r="J210" s="48">
        <f t="shared" ref="J210:J211" si="11">SUM(L210:Q210,S210)</f>
        <v>10097.124261685643</v>
      </c>
      <c r="L210" s="106">
        <v>174</v>
      </c>
      <c r="M210" s="106">
        <v>3046.9292112602811</v>
      </c>
      <c r="N210" s="106">
        <v>3604.6601660088227</v>
      </c>
      <c r="O210" s="106">
        <v>124.13</v>
      </c>
      <c r="P210" s="106">
        <v>2733.6272222222219</v>
      </c>
      <c r="Q210" s="106">
        <v>202.13516219431821</v>
      </c>
      <c r="S210" s="106">
        <v>211.64250000000001</v>
      </c>
      <c r="U210"/>
      <c r="V210"/>
      <c r="W210"/>
      <c r="Y210" s="27" t="s">
        <v>427</v>
      </c>
    </row>
    <row r="211" spans="2:27" x14ac:dyDescent="0.2">
      <c r="B211" s="2" t="s">
        <v>125</v>
      </c>
      <c r="F211" s="2" t="s">
        <v>89</v>
      </c>
      <c r="J211" s="48">
        <f t="shared" si="11"/>
        <v>4243.0041075351392</v>
      </c>
      <c r="L211" s="106">
        <v>48</v>
      </c>
      <c r="M211" s="106">
        <v>1372.3027444757815</v>
      </c>
      <c r="N211" s="106">
        <v>1322.4791687949848</v>
      </c>
      <c r="O211" s="106">
        <v>33.270000000000003</v>
      </c>
      <c r="P211" s="106">
        <v>1246.3416666666672</v>
      </c>
      <c r="Q211" s="106">
        <v>163.44969426437262</v>
      </c>
      <c r="S211" s="106">
        <v>57.160833333333329</v>
      </c>
      <c r="U211"/>
      <c r="V211"/>
      <c r="W211"/>
      <c r="Y211" s="27" t="s">
        <v>428</v>
      </c>
    </row>
    <row r="212" spans="2:27" x14ac:dyDescent="0.2">
      <c r="B212" s="2" t="s">
        <v>126</v>
      </c>
      <c r="F212" s="2" t="s">
        <v>89</v>
      </c>
      <c r="J212" s="48">
        <f>SUM(L212:Q212,S212)</f>
        <v>1240.4117136720738</v>
      </c>
      <c r="L212" s="106">
        <v>35</v>
      </c>
      <c r="M212" s="106">
        <v>409.27834101398133</v>
      </c>
      <c r="N212" s="106">
        <v>402.97427559786394</v>
      </c>
      <c r="O212" s="106">
        <v>18.579999999999998</v>
      </c>
      <c r="P212" s="106">
        <v>260.30111111111114</v>
      </c>
      <c r="Q212" s="106">
        <v>84.692152615784238</v>
      </c>
      <c r="S212" s="106">
        <v>29.58583333333333</v>
      </c>
      <c r="U212"/>
      <c r="V212"/>
      <c r="W212"/>
      <c r="Y212" s="27" t="s">
        <v>429</v>
      </c>
    </row>
    <row r="213" spans="2:27" x14ac:dyDescent="0.2">
      <c r="B213" s="2" t="s">
        <v>127</v>
      </c>
      <c r="F213" s="2" t="s">
        <v>89</v>
      </c>
      <c r="J213" s="48">
        <f>SUM(L213:Q213,S213)</f>
        <v>541.2512070435115</v>
      </c>
      <c r="L213" s="106">
        <v>12</v>
      </c>
      <c r="M213" s="106">
        <v>185.66160533395262</v>
      </c>
      <c r="N213" s="106">
        <v>77.379100301834214</v>
      </c>
      <c r="O213" s="106">
        <v>3.17</v>
      </c>
      <c r="P213" s="106">
        <v>242.38055555555559</v>
      </c>
      <c r="Q213" s="106">
        <v>16.659945852169056</v>
      </c>
      <c r="S213" s="106">
        <v>4</v>
      </c>
      <c r="U213"/>
      <c r="V213"/>
      <c r="W213"/>
      <c r="Y213" s="27" t="s">
        <v>430</v>
      </c>
    </row>
    <row r="214" spans="2:27" x14ac:dyDescent="0.2">
      <c r="U214"/>
      <c r="V214"/>
      <c r="W214"/>
      <c r="Y214" s="27"/>
    </row>
    <row r="215" spans="2:27" x14ac:dyDescent="0.2">
      <c r="B215" s="33" t="s">
        <v>92</v>
      </c>
      <c r="U215"/>
      <c r="V215"/>
      <c r="W215"/>
      <c r="Y215" s="27"/>
    </row>
    <row r="216" spans="2:27" x14ac:dyDescent="0.2">
      <c r="U216"/>
      <c r="V216"/>
      <c r="W216"/>
      <c r="Y216" s="27"/>
    </row>
    <row r="217" spans="2:27" x14ac:dyDescent="0.2">
      <c r="B217" s="2" t="s">
        <v>93</v>
      </c>
      <c r="F217" s="2" t="s">
        <v>89</v>
      </c>
      <c r="J217" s="48">
        <f>SUM(L217:Q217,S217)</f>
        <v>8659.8188655520426</v>
      </c>
      <c r="L217" s="106">
        <v>117</v>
      </c>
      <c r="M217" s="106">
        <v>2653.9819639679267</v>
      </c>
      <c r="N217" s="106">
        <v>2850.663333333333</v>
      </c>
      <c r="O217" s="106">
        <v>87.256</v>
      </c>
      <c r="P217" s="106">
        <v>1951.219120334116</v>
      </c>
      <c r="Q217" s="106">
        <v>809.08428125</v>
      </c>
      <c r="S217" s="106">
        <v>190.61416666666665</v>
      </c>
      <c r="U217"/>
      <c r="V217"/>
      <c r="W217"/>
      <c r="Y217" s="27" t="s">
        <v>431</v>
      </c>
      <c r="AA217" s="2" t="s">
        <v>974</v>
      </c>
    </row>
    <row r="218" spans="2:27" x14ac:dyDescent="0.2">
      <c r="U218"/>
      <c r="V218"/>
      <c r="W218"/>
      <c r="Y218" s="27"/>
    </row>
    <row r="219" spans="2:27" x14ac:dyDescent="0.2">
      <c r="B219" s="33" t="s">
        <v>94</v>
      </c>
      <c r="U219"/>
      <c r="V219"/>
      <c r="W219"/>
      <c r="Y219" s="27"/>
    </row>
    <row r="220" spans="2:27" x14ac:dyDescent="0.2">
      <c r="U220"/>
      <c r="V220"/>
      <c r="W220"/>
      <c r="Y220" s="27"/>
    </row>
    <row r="221" spans="2:27" x14ac:dyDescent="0.2">
      <c r="B221" s="33" t="s">
        <v>93</v>
      </c>
      <c r="U221"/>
      <c r="V221"/>
      <c r="W221"/>
      <c r="Y221" s="27"/>
    </row>
    <row r="222" spans="2:27" x14ac:dyDescent="0.2">
      <c r="B222" s="2" t="s">
        <v>95</v>
      </c>
      <c r="F222" s="2" t="s">
        <v>89</v>
      </c>
      <c r="J222" s="48">
        <f>SUM(L222:Q222,S222)</f>
        <v>330602.03000000003</v>
      </c>
      <c r="L222" s="106">
        <v>24149.333333333332</v>
      </c>
      <c r="M222" s="106">
        <v>0</v>
      </c>
      <c r="N222" s="106">
        <v>209396.13</v>
      </c>
      <c r="O222" s="106">
        <v>24662.400000000001</v>
      </c>
      <c r="P222" s="106">
        <v>0</v>
      </c>
      <c r="Q222" s="106">
        <v>0</v>
      </c>
      <c r="S222" s="106">
        <v>72394.166666666672</v>
      </c>
      <c r="U222"/>
      <c r="V222"/>
      <c r="W222"/>
      <c r="Y222" s="27" t="s">
        <v>432</v>
      </c>
      <c r="AA222" s="2" t="s">
        <v>974</v>
      </c>
    </row>
    <row r="223" spans="2:27" x14ac:dyDescent="0.2">
      <c r="B223" s="2" t="s">
        <v>96</v>
      </c>
      <c r="F223" s="2" t="s">
        <v>89</v>
      </c>
      <c r="J223" s="48">
        <f>SUM(L223:Q223,S223)</f>
        <v>558404.13833333342</v>
      </c>
      <c r="L223" s="106">
        <v>6657</v>
      </c>
      <c r="M223" s="106">
        <v>0</v>
      </c>
      <c r="N223" s="106">
        <v>538033.44000000006</v>
      </c>
      <c r="O223" s="106">
        <v>2856.8</v>
      </c>
      <c r="P223" s="106">
        <v>0</v>
      </c>
      <c r="Q223" s="106">
        <v>0</v>
      </c>
      <c r="S223" s="106">
        <v>10856.898333333333</v>
      </c>
      <c r="U223"/>
      <c r="V223"/>
      <c r="W223"/>
      <c r="Y223" s="27" t="s">
        <v>433</v>
      </c>
      <c r="AA223" s="2" t="s">
        <v>974</v>
      </c>
    </row>
    <row r="224" spans="2:27" x14ac:dyDescent="0.2">
      <c r="P224" s="27"/>
      <c r="U224"/>
      <c r="V224"/>
      <c r="W224"/>
      <c r="Y224" s="27"/>
    </row>
    <row r="225" spans="2:27" x14ac:dyDescent="0.2">
      <c r="B225" s="2" t="s">
        <v>97</v>
      </c>
      <c r="F225" s="2" t="s">
        <v>89</v>
      </c>
      <c r="J225" s="48">
        <f>SUM(L225:Q225,S225)</f>
        <v>1663616.5106363823</v>
      </c>
      <c r="L225" s="106">
        <v>0</v>
      </c>
      <c r="M225" s="106">
        <v>780702.87365317892</v>
      </c>
      <c r="N225" s="106">
        <v>0</v>
      </c>
      <c r="O225" s="106">
        <v>0</v>
      </c>
      <c r="P225" s="106">
        <v>579834.20472279261</v>
      </c>
      <c r="Q225" s="106">
        <v>303079.43226041098</v>
      </c>
      <c r="S225" s="106">
        <v>0</v>
      </c>
      <c r="U225"/>
      <c r="V225"/>
      <c r="W225"/>
      <c r="Y225" s="27" t="s">
        <v>434</v>
      </c>
      <c r="AA225" s="2" t="s">
        <v>974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1FFE1"/>
  </sheetPr>
  <dimension ref="A2:AA714"/>
  <sheetViews>
    <sheetView showGridLines="0" zoomScale="85" zoomScaleNormal="85" workbookViewId="0">
      <pane xSplit="6" ySplit="18" topLeftCell="G19" activePane="bottomRight" state="frozen"/>
      <selection activeCell="R6" sqref="R6"/>
      <selection pane="topRight" activeCell="R6" sqref="R6"/>
      <selection pane="bottomLeft" activeCell="R6" sqref="R6"/>
      <selection pane="bottomRight" activeCell="G19" sqref="G19"/>
    </sheetView>
  </sheetViews>
  <sheetFormatPr defaultRowHeight="12.75" x14ac:dyDescent="0.2"/>
  <cols>
    <col min="1" max="1" width="4.7109375" style="2" customWidth="1"/>
    <col min="2" max="2" width="41.42578125" style="2" customWidth="1"/>
    <col min="3" max="3" width="4.7109375" style="2" customWidth="1"/>
    <col min="4" max="4" width="4.5703125" style="2" customWidth="1"/>
    <col min="5" max="5" width="27" style="2" customWidth="1"/>
    <col min="6" max="6" width="1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0" width="2.7109375" style="2" customWidth="1"/>
    <col min="21" max="23" width="12.5703125" style="2" customWidth="1"/>
    <col min="24" max="24" width="2.7109375" style="2" customWidth="1"/>
    <col min="25" max="25" width="74.42578125" style="2" bestFit="1" customWidth="1"/>
    <col min="26" max="26" width="2.7109375" style="2" customWidth="1"/>
    <col min="27" max="27" width="13.7109375" style="2" customWidth="1"/>
    <col min="28" max="28" width="2.7109375" style="2" customWidth="1"/>
    <col min="29" max="43" width="13.7109375" style="2" customWidth="1"/>
    <col min="44" max="16384" width="9.140625" style="2"/>
  </cols>
  <sheetData>
    <row r="2" spans="2:14" s="22" customFormat="1" ht="18" x14ac:dyDescent="0.2">
      <c r="B2" s="22" t="s">
        <v>366</v>
      </c>
    </row>
    <row r="4" spans="2:14" x14ac:dyDescent="0.2">
      <c r="B4" s="33" t="s">
        <v>28</v>
      </c>
      <c r="C4" s="1"/>
      <c r="D4" s="1"/>
      <c r="L4"/>
    </row>
    <row r="5" spans="2:14" x14ac:dyDescent="0.2">
      <c r="B5" s="27" t="s">
        <v>821</v>
      </c>
      <c r="C5" s="3"/>
      <c r="D5" s="3"/>
      <c r="H5" s="23"/>
    </row>
    <row r="6" spans="2:14" x14ac:dyDescent="0.2">
      <c r="B6" s="27" t="s">
        <v>76</v>
      </c>
      <c r="C6" s="3"/>
      <c r="D6" s="3"/>
      <c r="H6" s="23"/>
    </row>
    <row r="7" spans="2:14" x14ac:dyDescent="0.2">
      <c r="B7" s="27" t="s">
        <v>77</v>
      </c>
      <c r="C7" s="3"/>
      <c r="D7" s="3"/>
      <c r="H7" s="23"/>
    </row>
    <row r="8" spans="2:14" x14ac:dyDescent="0.2">
      <c r="B8" s="32"/>
      <c r="C8" s="3"/>
      <c r="D8" s="3"/>
      <c r="N8" s="32"/>
    </row>
    <row r="9" spans="2:14" x14ac:dyDescent="0.2">
      <c r="B9" s="5" t="s">
        <v>29</v>
      </c>
    </row>
    <row r="10" spans="2:14" x14ac:dyDescent="0.2">
      <c r="B10" s="27" t="s">
        <v>496</v>
      </c>
    </row>
    <row r="11" spans="2:14" x14ac:dyDescent="0.2">
      <c r="B11" s="27" t="s">
        <v>908</v>
      </c>
    </row>
    <row r="12" spans="2:14" x14ac:dyDescent="0.2">
      <c r="B12" s="27" t="s">
        <v>518</v>
      </c>
    </row>
    <row r="13" spans="2:14" x14ac:dyDescent="0.2">
      <c r="B13" s="27" t="s">
        <v>940</v>
      </c>
    </row>
    <row r="14" spans="2:14" x14ac:dyDescent="0.2">
      <c r="B14" s="27" t="s">
        <v>976</v>
      </c>
    </row>
    <row r="15" spans="2:14" x14ac:dyDescent="0.2">
      <c r="B15" s="27" t="s">
        <v>992</v>
      </c>
    </row>
    <row r="16" spans="2:14" x14ac:dyDescent="0.2">
      <c r="B16" s="98"/>
    </row>
    <row r="17" spans="1:27" s="9" customFormat="1" x14ac:dyDescent="0.2">
      <c r="B17" s="9" t="s">
        <v>44</v>
      </c>
      <c r="F17" s="9" t="s">
        <v>26</v>
      </c>
      <c r="H17" s="9" t="s">
        <v>27</v>
      </c>
      <c r="J17" s="9" t="s">
        <v>47</v>
      </c>
      <c r="L17" s="9" t="s">
        <v>81</v>
      </c>
      <c r="M17" s="9" t="s">
        <v>82</v>
      </c>
      <c r="N17" s="9" t="s">
        <v>83</v>
      </c>
      <c r="O17" s="9" t="s">
        <v>85</v>
      </c>
      <c r="P17" s="9" t="s">
        <v>117</v>
      </c>
      <c r="Q17" s="9" t="s">
        <v>86</v>
      </c>
      <c r="S17" s="9" t="s">
        <v>84</v>
      </c>
      <c r="U17" s="9" t="s">
        <v>102</v>
      </c>
      <c r="V17" s="9" t="s">
        <v>103</v>
      </c>
      <c r="W17" s="9" t="s">
        <v>104</v>
      </c>
      <c r="Y17" s="9" t="s">
        <v>45</v>
      </c>
      <c r="AA17" s="9" t="s">
        <v>46</v>
      </c>
    </row>
    <row r="20" spans="1:27" s="9" customFormat="1" x14ac:dyDescent="0.2">
      <c r="B20" s="9" t="s">
        <v>351</v>
      </c>
    </row>
    <row r="22" spans="1:27" x14ac:dyDescent="0.2">
      <c r="B22" s="33" t="s">
        <v>141</v>
      </c>
      <c r="L22" s="68"/>
      <c r="M22" s="68"/>
      <c r="N22" s="68"/>
      <c r="P22" s="68"/>
    </row>
    <row r="24" spans="1:27" x14ac:dyDescent="0.2">
      <c r="B24" s="33" t="s">
        <v>142</v>
      </c>
    </row>
    <row r="25" spans="1:27" x14ac:dyDescent="0.2">
      <c r="A25" s="10"/>
      <c r="B25" s="29" t="s">
        <v>143</v>
      </c>
      <c r="F25" s="2" t="s">
        <v>89</v>
      </c>
      <c r="J25" s="48">
        <f>SUM(L25:Q25,S25)</f>
        <v>6964049.8904060675</v>
      </c>
      <c r="L25" s="41">
        <v>136014.53846153847</v>
      </c>
      <c r="M25" s="41">
        <v>2201655.2935097567</v>
      </c>
      <c r="N25" s="41">
        <v>2431126.7126092231</v>
      </c>
      <c r="O25" s="41">
        <v>100651.3</v>
      </c>
      <c r="P25" s="41">
        <v>1858560.3942025646</v>
      </c>
      <c r="Q25" s="41">
        <v>50743.315808478263</v>
      </c>
      <c r="S25" s="41">
        <v>185298.33581450646</v>
      </c>
      <c r="U25" s="50"/>
      <c r="V25" s="50"/>
      <c r="W25" s="50"/>
      <c r="Y25" s="2" t="s">
        <v>510</v>
      </c>
      <c r="AA25" s="2" t="s">
        <v>908</v>
      </c>
    </row>
    <row r="26" spans="1:27" x14ac:dyDescent="0.2">
      <c r="B26" s="29" t="s">
        <v>144</v>
      </c>
      <c r="F26" s="2" t="s">
        <v>89</v>
      </c>
      <c r="J26" s="48">
        <f>SUM(L26:Q26,S26)</f>
        <v>27989.369216213487</v>
      </c>
      <c r="L26" s="41">
        <v>71.92307692307692</v>
      </c>
      <c r="M26" s="41">
        <v>7582.4420889394314</v>
      </c>
      <c r="N26" s="41">
        <v>11427.506285808318</v>
      </c>
      <c r="O26" s="41">
        <v>666.8</v>
      </c>
      <c r="P26" s="41">
        <v>7722.9835083199996</v>
      </c>
      <c r="Q26" s="41">
        <v>368.72697798156412</v>
      </c>
      <c r="S26" s="41">
        <v>148.98727824109551</v>
      </c>
      <c r="U26" s="50"/>
      <c r="V26" s="50"/>
      <c r="W26" s="50"/>
      <c r="Y26" s="2" t="s">
        <v>511</v>
      </c>
      <c r="AA26" s="2" t="s">
        <v>518</v>
      </c>
    </row>
    <row r="27" spans="1:27" x14ac:dyDescent="0.2">
      <c r="B27" s="29" t="s">
        <v>145</v>
      </c>
      <c r="F27" s="2" t="s">
        <v>89</v>
      </c>
      <c r="J27" s="48">
        <f>SUM(L27:Q27,S27)</f>
        <v>67700.413100915888</v>
      </c>
      <c r="L27" s="41">
        <v>2066.7692307692309</v>
      </c>
      <c r="M27" s="41">
        <v>26166.456953816789</v>
      </c>
      <c r="N27" s="41">
        <v>22007.389621321228</v>
      </c>
      <c r="O27" s="41">
        <v>998.80000000000007</v>
      </c>
      <c r="P27" s="41">
        <v>13591.456077308889</v>
      </c>
      <c r="Q27" s="41">
        <v>380.61730273254608</v>
      </c>
      <c r="S27" s="41">
        <v>2488.9239149671971</v>
      </c>
      <c r="U27" s="50"/>
      <c r="V27" s="50"/>
      <c r="W27" s="50"/>
      <c r="Y27" s="2" t="s">
        <v>512</v>
      </c>
    </row>
    <row r="28" spans="1:27" x14ac:dyDescent="0.2">
      <c r="B28" s="2" t="s">
        <v>146</v>
      </c>
      <c r="F28" s="2" t="s">
        <v>89</v>
      </c>
      <c r="J28" s="48">
        <f>SUM(L28:Q28,S28)</f>
        <v>25258.979154796118</v>
      </c>
      <c r="L28" s="41">
        <v>666.15384615384619</v>
      </c>
      <c r="M28" s="41">
        <v>8803.2610719058521</v>
      </c>
      <c r="N28" s="41">
        <v>8601.9020238913545</v>
      </c>
      <c r="O28" s="41">
        <v>360.6</v>
      </c>
      <c r="P28" s="41">
        <v>5918.5749381744445</v>
      </c>
      <c r="Q28" s="41">
        <v>262.31827708022098</v>
      </c>
      <c r="S28" s="41">
        <v>646.16899759039927</v>
      </c>
      <c r="U28" s="50"/>
      <c r="V28" s="50"/>
      <c r="W28" s="50"/>
      <c r="Y28" s="2" t="s">
        <v>513</v>
      </c>
    </row>
    <row r="30" spans="1:27" x14ac:dyDescent="0.2">
      <c r="B30" s="33" t="s">
        <v>147</v>
      </c>
    </row>
    <row r="31" spans="1:27" x14ac:dyDescent="0.2">
      <c r="B31" s="29" t="s">
        <v>143</v>
      </c>
      <c r="F31" s="2" t="s">
        <v>89</v>
      </c>
      <c r="J31" s="48">
        <f>SUM(L31:Q31,S31)</f>
        <v>0</v>
      </c>
      <c r="L31" s="41">
        <v>0</v>
      </c>
      <c r="M31" s="41">
        <v>0</v>
      </c>
      <c r="N31" s="41">
        <v>0</v>
      </c>
      <c r="O31" s="41">
        <v>0</v>
      </c>
      <c r="P31" s="41">
        <v>0</v>
      </c>
      <c r="Q31" s="41">
        <v>0</v>
      </c>
      <c r="S31" s="41">
        <v>0</v>
      </c>
      <c r="U31" s="50"/>
      <c r="V31" s="50"/>
      <c r="W31" s="50"/>
      <c r="Y31" s="2" t="s">
        <v>514</v>
      </c>
    </row>
    <row r="32" spans="1:27" x14ac:dyDescent="0.2">
      <c r="B32" s="29" t="s">
        <v>144</v>
      </c>
      <c r="F32" s="2" t="s">
        <v>89</v>
      </c>
      <c r="J32" s="48">
        <f t="shared" ref="J32:J33" si="0">SUM(L32:Q32,S32)</f>
        <v>0</v>
      </c>
      <c r="L32" s="41">
        <v>0</v>
      </c>
      <c r="M32" s="41">
        <v>0</v>
      </c>
      <c r="N32" s="41">
        <v>0</v>
      </c>
      <c r="O32" s="41">
        <v>0</v>
      </c>
      <c r="P32" s="41">
        <v>0</v>
      </c>
      <c r="Q32" s="41">
        <v>0</v>
      </c>
      <c r="S32" s="41">
        <v>0</v>
      </c>
      <c r="U32" s="50"/>
      <c r="V32" s="50"/>
      <c r="W32" s="50"/>
      <c r="Y32" s="2" t="s">
        <v>515</v>
      </c>
    </row>
    <row r="33" spans="2:25" x14ac:dyDescent="0.2">
      <c r="B33" s="29" t="s">
        <v>145</v>
      </c>
      <c r="F33" s="2" t="s">
        <v>89</v>
      </c>
      <c r="J33" s="48">
        <f t="shared" si="0"/>
        <v>0</v>
      </c>
      <c r="L33" s="41">
        <v>0</v>
      </c>
      <c r="M33" s="41">
        <v>0</v>
      </c>
      <c r="N33" s="41">
        <v>0</v>
      </c>
      <c r="O33" s="41">
        <v>0</v>
      </c>
      <c r="P33" s="41">
        <v>0</v>
      </c>
      <c r="Q33" s="41">
        <v>0</v>
      </c>
      <c r="S33" s="41">
        <v>0</v>
      </c>
      <c r="U33" s="50"/>
      <c r="V33" s="50"/>
      <c r="W33" s="50"/>
      <c r="Y33" s="2" t="s">
        <v>516</v>
      </c>
    </row>
    <row r="34" spans="2:25" x14ac:dyDescent="0.2">
      <c r="B34" s="2" t="s">
        <v>146</v>
      </c>
      <c r="F34" s="2" t="s">
        <v>89</v>
      </c>
      <c r="J34" s="48">
        <f>SUM(L34:Q34,S34)</f>
        <v>1</v>
      </c>
      <c r="L34" s="41">
        <v>0</v>
      </c>
      <c r="M34" s="41">
        <v>0</v>
      </c>
      <c r="N34" s="41">
        <v>0</v>
      </c>
      <c r="O34" s="41">
        <v>0</v>
      </c>
      <c r="P34" s="41">
        <v>0</v>
      </c>
      <c r="Q34" s="41">
        <v>1</v>
      </c>
      <c r="S34" s="41">
        <v>0</v>
      </c>
      <c r="U34" s="50"/>
      <c r="V34" s="50"/>
      <c r="W34" s="50"/>
      <c r="Y34" s="2" t="s">
        <v>517</v>
      </c>
    </row>
    <row r="37" spans="2:25" x14ac:dyDescent="0.2">
      <c r="B37" s="33" t="s">
        <v>148</v>
      </c>
    </row>
    <row r="39" spans="2:25" x14ac:dyDescent="0.2">
      <c r="B39" s="33" t="s">
        <v>149</v>
      </c>
    </row>
    <row r="40" spans="2:25" x14ac:dyDescent="0.2">
      <c r="B40" s="2" t="s">
        <v>150</v>
      </c>
      <c r="F40" s="2" t="s">
        <v>89</v>
      </c>
      <c r="J40" s="48">
        <f>SUM(L40:Q40,S40,U40:W40)</f>
        <v>19498.918583663253</v>
      </c>
      <c r="L40" s="41">
        <v>396</v>
      </c>
      <c r="M40" s="41">
        <v>6090.1977791764884</v>
      </c>
      <c r="N40" s="41">
        <v>7074.3069839315476</v>
      </c>
      <c r="O40" s="41">
        <v>258.14999999999998</v>
      </c>
      <c r="P40" s="41">
        <v>5256.5492954787987</v>
      </c>
      <c r="Q40" s="41"/>
      <c r="S40" s="41">
        <v>423.71452507641948</v>
      </c>
      <c r="U40" s="41"/>
      <c r="V40" s="41"/>
      <c r="W40" s="41"/>
      <c r="Y40" s="2" t="s">
        <v>519</v>
      </c>
    </row>
    <row r="41" spans="2:25" x14ac:dyDescent="0.2">
      <c r="B41" s="2" t="s">
        <v>151</v>
      </c>
      <c r="F41" s="2" t="s">
        <v>89</v>
      </c>
      <c r="J41" s="48">
        <f>SUM(L41:Q41,S41,U41:W41)</f>
        <v>7805.5732466668078</v>
      </c>
      <c r="L41" s="41">
        <v>106</v>
      </c>
      <c r="M41" s="41">
        <v>2091.2395103480749</v>
      </c>
      <c r="N41" s="41">
        <v>2626.606938940517</v>
      </c>
      <c r="O41" s="41">
        <v>14.04</v>
      </c>
      <c r="P41" s="41">
        <v>2844.6289914232734</v>
      </c>
      <c r="Q41" s="41"/>
      <c r="S41" s="41">
        <v>123.05780595494191</v>
      </c>
      <c r="U41" s="41"/>
      <c r="V41" s="41"/>
      <c r="W41" s="41"/>
      <c r="Y41" s="2" t="s">
        <v>520</v>
      </c>
    </row>
    <row r="42" spans="2:25" x14ac:dyDescent="0.2">
      <c r="B42" s="2" t="s">
        <v>152</v>
      </c>
      <c r="F42" s="2" t="s">
        <v>89</v>
      </c>
      <c r="J42" s="48">
        <f>SUM(L42:Q42,S42,U42:W42)</f>
        <v>339.95546690806202</v>
      </c>
      <c r="L42" s="41">
        <v>0</v>
      </c>
      <c r="M42" s="41">
        <v>13.175743087829069</v>
      </c>
      <c r="N42" s="41">
        <v>76.779723820232917</v>
      </c>
      <c r="O42" s="41"/>
      <c r="P42" s="41">
        <v>250</v>
      </c>
      <c r="Q42" s="41"/>
      <c r="S42" s="41">
        <v>0</v>
      </c>
      <c r="U42" s="41"/>
      <c r="V42" s="41"/>
      <c r="W42" s="41"/>
      <c r="Y42" s="2" t="s">
        <v>521</v>
      </c>
    </row>
    <row r="44" spans="2:25" x14ac:dyDescent="0.2">
      <c r="B44" s="33" t="s">
        <v>153</v>
      </c>
    </row>
    <row r="45" spans="2:25" x14ac:dyDescent="0.2">
      <c r="B45" s="2" t="s">
        <v>150</v>
      </c>
      <c r="F45" s="2" t="s">
        <v>89</v>
      </c>
      <c r="J45" s="48">
        <f>SUM(L45:Q45,S45,U45:W45)</f>
        <v>377.8332766232615</v>
      </c>
      <c r="L45" s="41">
        <v>5</v>
      </c>
      <c r="M45" s="41">
        <v>92.372246650689419</v>
      </c>
      <c r="N45" s="41">
        <v>129.06369497879871</v>
      </c>
      <c r="O45" s="41">
        <v>39.42</v>
      </c>
      <c r="P45" s="41">
        <v>99</v>
      </c>
      <c r="Q45" s="41"/>
      <c r="S45" s="41">
        <v>12.977334993773349</v>
      </c>
      <c r="U45" s="41"/>
      <c r="V45" s="41"/>
      <c r="W45" s="41"/>
      <c r="Y45" s="2" t="s">
        <v>522</v>
      </c>
    </row>
    <row r="46" spans="2:25" x14ac:dyDescent="0.2">
      <c r="B46" s="2" t="s">
        <v>151</v>
      </c>
      <c r="F46" s="2" t="s">
        <v>89</v>
      </c>
      <c r="J46" s="48">
        <f>SUM(L46:Q46,S46,U46:W46)</f>
        <v>389.18785841712719</v>
      </c>
      <c r="L46" s="41">
        <v>12</v>
      </c>
      <c r="M46" s="41">
        <v>212.40754594801351</v>
      </c>
      <c r="N46" s="41">
        <v>36.099951323410089</v>
      </c>
      <c r="O46" s="41">
        <v>19.71</v>
      </c>
      <c r="P46" s="41">
        <v>92</v>
      </c>
      <c r="Q46" s="41"/>
      <c r="S46" s="41">
        <v>16.97036114570361</v>
      </c>
      <c r="U46" s="41"/>
      <c r="V46" s="41"/>
      <c r="W46" s="41"/>
      <c r="Y46" s="2" t="s">
        <v>523</v>
      </c>
    </row>
    <row r="47" spans="2:25" x14ac:dyDescent="0.2">
      <c r="B47" s="2" t="s">
        <v>152</v>
      </c>
      <c r="F47" s="2" t="s">
        <v>89</v>
      </c>
      <c r="J47" s="48">
        <f>SUM(L47:Q47,S47,U47:W47)</f>
        <v>65.474734869395007</v>
      </c>
      <c r="L47" s="41">
        <v>10</v>
      </c>
      <c r="M47" s="41">
        <v>37.331272082182359</v>
      </c>
      <c r="N47" s="41">
        <v>2.1452062492300703</v>
      </c>
      <c r="O47" s="41">
        <v>3</v>
      </c>
      <c r="P47" s="41">
        <v>12</v>
      </c>
      <c r="Q47" s="41"/>
      <c r="S47" s="41">
        <v>0.99825653798256542</v>
      </c>
      <c r="U47" s="41"/>
      <c r="V47" s="41"/>
      <c r="W47" s="41"/>
      <c r="Y47" s="2" t="s">
        <v>524</v>
      </c>
    </row>
    <row r="49" spans="1:25" x14ac:dyDescent="0.2">
      <c r="B49" s="33" t="s">
        <v>154</v>
      </c>
    </row>
    <row r="50" spans="1:25" x14ac:dyDescent="0.2">
      <c r="B50" s="2" t="s">
        <v>150</v>
      </c>
      <c r="F50" s="2" t="s">
        <v>89</v>
      </c>
      <c r="J50" s="48">
        <f>SUM(L50:Q50,S50,U50:W50)</f>
        <v>1503.3528104472041</v>
      </c>
      <c r="L50" s="41">
        <v>8</v>
      </c>
      <c r="M50" s="41">
        <v>645.54397659332369</v>
      </c>
      <c r="N50" s="41">
        <v>583.63333903870546</v>
      </c>
      <c r="O50" s="41">
        <v>9.36</v>
      </c>
      <c r="P50" s="41">
        <v>63.939371187868346</v>
      </c>
      <c r="Q50" s="41">
        <v>174</v>
      </c>
      <c r="S50" s="41">
        <v>18.87612362730669</v>
      </c>
      <c r="U50" s="41"/>
      <c r="V50" s="41"/>
      <c r="W50" s="41"/>
      <c r="Y50" s="2" t="s">
        <v>525</v>
      </c>
    </row>
    <row r="51" spans="1:25" x14ac:dyDescent="0.2">
      <c r="B51" s="2" t="s">
        <v>151</v>
      </c>
      <c r="F51" s="2" t="s">
        <v>89</v>
      </c>
      <c r="J51" s="48">
        <f>SUM(L51:Q51,S51,U51:W51)</f>
        <v>3646.4806011315836</v>
      </c>
      <c r="L51" s="41">
        <v>27</v>
      </c>
      <c r="M51" s="41">
        <v>1354.4829016974775</v>
      </c>
      <c r="N51" s="41">
        <v>1295.0515748530013</v>
      </c>
      <c r="O51" s="41">
        <v>46.52</v>
      </c>
      <c r="P51" s="41">
        <v>124.93867524339366</v>
      </c>
      <c r="Q51" s="41">
        <v>729.88</v>
      </c>
      <c r="S51" s="41">
        <v>68.607449337710818</v>
      </c>
      <c r="U51" s="41"/>
      <c r="V51" s="41"/>
      <c r="W51" s="41"/>
      <c r="Y51" s="2" t="s">
        <v>526</v>
      </c>
    </row>
    <row r="52" spans="1:25" x14ac:dyDescent="0.2">
      <c r="B52" s="2" t="s">
        <v>155</v>
      </c>
      <c r="F52" s="2" t="s">
        <v>89</v>
      </c>
      <c r="J52" s="48">
        <f>SUM(L52:Q52,S52,U52:W52)</f>
        <v>2094.8312777963865</v>
      </c>
      <c r="L52" s="41">
        <v>20</v>
      </c>
      <c r="M52" s="41">
        <v>809.21022131083532</v>
      </c>
      <c r="N52" s="41">
        <v>572.1203620065146</v>
      </c>
      <c r="O52" s="41">
        <v>14.17</v>
      </c>
      <c r="P52" s="41">
        <v>554.3603333333333</v>
      </c>
      <c r="Q52" s="41">
        <v>108</v>
      </c>
      <c r="S52" s="41">
        <v>16.970361145703613</v>
      </c>
      <c r="U52" s="41"/>
      <c r="V52" s="41"/>
      <c r="W52" s="41"/>
      <c r="Y52" s="2" t="s">
        <v>527</v>
      </c>
    </row>
    <row r="54" spans="1:25" x14ac:dyDescent="0.2">
      <c r="B54" s="33" t="s">
        <v>156</v>
      </c>
    </row>
    <row r="55" spans="1:25" x14ac:dyDescent="0.2">
      <c r="A55" s="2" t="s">
        <v>161</v>
      </c>
      <c r="B55" s="2" t="s">
        <v>150</v>
      </c>
      <c r="F55" s="2" t="s">
        <v>89</v>
      </c>
      <c r="J55" s="48">
        <f>SUM(L55:Q55,S55,U55:W55)</f>
        <v>53.300016360811711</v>
      </c>
      <c r="L55" s="41">
        <v>1</v>
      </c>
      <c r="M55" s="41">
        <v>8.4939996920174163</v>
      </c>
      <c r="N55" s="41">
        <v>7.0852422999501812</v>
      </c>
      <c r="O55" s="41">
        <v>1</v>
      </c>
      <c r="P55" s="41">
        <v>25</v>
      </c>
      <c r="Q55" s="41">
        <v>7</v>
      </c>
      <c r="S55" s="41">
        <v>3.7207743688441077</v>
      </c>
      <c r="U55" s="41"/>
      <c r="V55" s="41"/>
      <c r="W55" s="41"/>
      <c r="Y55" s="2" t="s">
        <v>528</v>
      </c>
    </row>
    <row r="56" spans="1:25" x14ac:dyDescent="0.2">
      <c r="B56" s="2" t="s">
        <v>151</v>
      </c>
      <c r="F56" s="2" t="s">
        <v>89</v>
      </c>
      <c r="J56" s="48">
        <f>SUM(L56:Q56,S56,U56:W56)</f>
        <v>346.00916408366163</v>
      </c>
      <c r="L56" s="41">
        <v>5</v>
      </c>
      <c r="M56" s="41">
        <v>48.227800287713215</v>
      </c>
      <c r="N56" s="41">
        <v>35.272019292382254</v>
      </c>
      <c r="O56" s="41">
        <v>7.08</v>
      </c>
      <c r="P56" s="41">
        <v>63</v>
      </c>
      <c r="Q56" s="41">
        <v>173</v>
      </c>
      <c r="S56" s="41">
        <v>14.42934450356617</v>
      </c>
      <c r="U56" s="41"/>
      <c r="V56" s="41"/>
      <c r="W56" s="41"/>
      <c r="Y56" s="2" t="s">
        <v>529</v>
      </c>
    </row>
    <row r="57" spans="1:25" x14ac:dyDescent="0.2">
      <c r="B57" s="2" t="s">
        <v>155</v>
      </c>
      <c r="F57" s="2" t="s">
        <v>89</v>
      </c>
      <c r="J57" s="48">
        <f>SUM(L57:Q57,S57,U57:W57)</f>
        <v>310.75941677210437</v>
      </c>
      <c r="L57" s="41">
        <v>19</v>
      </c>
      <c r="M57" s="41">
        <v>60.388822485883232</v>
      </c>
      <c r="N57" s="41">
        <v>54.87418083665704</v>
      </c>
      <c r="O57" s="41">
        <v>6.54</v>
      </c>
      <c r="P57" s="41">
        <v>14</v>
      </c>
      <c r="Q57" s="41">
        <v>131</v>
      </c>
      <c r="S57" s="41">
        <v>24.956413449564138</v>
      </c>
      <c r="U57" s="41"/>
      <c r="V57" s="41"/>
      <c r="W57" s="41"/>
      <c r="Y57" s="2" t="s">
        <v>530</v>
      </c>
    </row>
    <row r="58" spans="1:25" x14ac:dyDescent="0.2">
      <c r="B58" s="33"/>
    </row>
    <row r="60" spans="1:25" x14ac:dyDescent="0.2">
      <c r="B60" s="33" t="s">
        <v>157</v>
      </c>
    </row>
    <row r="62" spans="1:25" x14ac:dyDescent="0.2">
      <c r="B62" s="33" t="s">
        <v>142</v>
      </c>
    </row>
    <row r="63" spans="1:25" x14ac:dyDescent="0.2">
      <c r="B63" s="2" t="s">
        <v>143</v>
      </c>
      <c r="F63" s="2" t="s">
        <v>89</v>
      </c>
      <c r="J63" s="48">
        <f>SUM(L63:Q63,S63)</f>
        <v>41413.49077823072</v>
      </c>
      <c r="L63" s="41">
        <v>883.82180645161259</v>
      </c>
      <c r="M63" s="41">
        <v>12232.703781861012</v>
      </c>
      <c r="N63" s="41">
        <v>15889.827597091979</v>
      </c>
      <c r="O63" s="41">
        <v>648</v>
      </c>
      <c r="P63" s="41">
        <v>10107.137592826119</v>
      </c>
      <c r="Q63" s="41">
        <v>500</v>
      </c>
      <c r="S63" s="41">
        <v>1152</v>
      </c>
      <c r="U63" s="50"/>
      <c r="V63" s="50"/>
      <c r="W63" s="50"/>
      <c r="Y63" s="2" t="s">
        <v>531</v>
      </c>
    </row>
    <row r="64" spans="1:25" x14ac:dyDescent="0.2">
      <c r="B64" s="2" t="s">
        <v>144</v>
      </c>
      <c r="F64" s="2" t="s">
        <v>89</v>
      </c>
      <c r="J64" s="48">
        <f t="shared" ref="J64:J66" si="1">SUM(L64:Q64,S64)</f>
        <v>421.87537033603712</v>
      </c>
      <c r="L64" s="41">
        <v>2</v>
      </c>
      <c r="M64" s="41">
        <v>150.69698332743877</v>
      </c>
      <c r="N64" s="41">
        <v>159.96527161211429</v>
      </c>
      <c r="O64" s="41">
        <v>2</v>
      </c>
      <c r="P64" s="41">
        <v>87.213115396484085</v>
      </c>
      <c r="Q64" s="41">
        <v>2</v>
      </c>
      <c r="S64" s="41">
        <v>18</v>
      </c>
      <c r="U64" s="50"/>
      <c r="V64" s="50"/>
      <c r="W64" s="50"/>
      <c r="Y64" s="2" t="s">
        <v>532</v>
      </c>
    </row>
    <row r="65" spans="2:25" x14ac:dyDescent="0.2">
      <c r="B65" s="2" t="s">
        <v>145</v>
      </c>
      <c r="F65" s="2" t="s">
        <v>89</v>
      </c>
      <c r="J65" s="48">
        <f t="shared" si="1"/>
        <v>360.39056604826885</v>
      </c>
      <c r="L65" s="41">
        <v>10.314190909090909</v>
      </c>
      <c r="M65" s="41">
        <v>113.96856185083047</v>
      </c>
      <c r="N65" s="41">
        <v>135.74232496318592</v>
      </c>
      <c r="O65" s="41">
        <v>5</v>
      </c>
      <c r="P65" s="41">
        <v>81.365488325161522</v>
      </c>
      <c r="Q65" s="41">
        <v>4</v>
      </c>
      <c r="S65" s="41">
        <v>10</v>
      </c>
      <c r="U65" s="50"/>
      <c r="V65" s="50"/>
      <c r="W65" s="50"/>
      <c r="Y65" s="2" t="s">
        <v>533</v>
      </c>
    </row>
    <row r="66" spans="2:25" x14ac:dyDescent="0.2">
      <c r="B66" s="2" t="s">
        <v>146</v>
      </c>
      <c r="F66" s="2" t="s">
        <v>89</v>
      </c>
      <c r="J66" s="48">
        <f t="shared" si="1"/>
        <v>296.52035313748036</v>
      </c>
      <c r="L66" s="41">
        <v>5.3441200000000002</v>
      </c>
      <c r="M66" s="41">
        <v>127.02941348610668</v>
      </c>
      <c r="N66" s="41">
        <v>114.86542745450308</v>
      </c>
      <c r="O66" s="41"/>
      <c r="P66" s="41">
        <v>47.281392196870598</v>
      </c>
      <c r="Q66" s="41"/>
      <c r="S66" s="41">
        <v>2</v>
      </c>
      <c r="U66" s="50"/>
      <c r="V66" s="50"/>
      <c r="W66" s="50"/>
      <c r="Y66" s="2" t="s">
        <v>534</v>
      </c>
    </row>
    <row r="68" spans="2:25" x14ac:dyDescent="0.2">
      <c r="B68" s="33" t="s">
        <v>147</v>
      </c>
    </row>
    <row r="69" spans="2:25" x14ac:dyDescent="0.2">
      <c r="B69" s="2" t="s">
        <v>143</v>
      </c>
      <c r="F69" s="2" t="s">
        <v>89</v>
      </c>
      <c r="J69" s="48">
        <f t="shared" ref="J69:J72" si="2">SUM(L69:Q69,S69)</f>
        <v>0</v>
      </c>
      <c r="L69" s="41"/>
      <c r="M69" s="41">
        <v>0</v>
      </c>
      <c r="N69" s="41">
        <v>0</v>
      </c>
      <c r="O69" s="41"/>
      <c r="P69" s="41">
        <v>0</v>
      </c>
      <c r="Q69" s="41"/>
      <c r="S69" s="41">
        <v>0</v>
      </c>
      <c r="U69" s="50"/>
      <c r="V69" s="50"/>
      <c r="W69" s="50"/>
      <c r="Y69" s="2" t="s">
        <v>535</v>
      </c>
    </row>
    <row r="70" spans="2:25" x14ac:dyDescent="0.2">
      <c r="B70" s="2" t="s">
        <v>144</v>
      </c>
      <c r="F70" s="2" t="s">
        <v>89</v>
      </c>
      <c r="J70" s="48">
        <f t="shared" si="2"/>
        <v>0</v>
      </c>
      <c r="L70" s="41"/>
      <c r="M70" s="41">
        <v>0</v>
      </c>
      <c r="N70" s="41">
        <v>0</v>
      </c>
      <c r="O70" s="41"/>
      <c r="P70" s="41">
        <v>0</v>
      </c>
      <c r="Q70" s="41"/>
      <c r="S70" s="41">
        <v>0</v>
      </c>
      <c r="U70" s="50"/>
      <c r="V70" s="50"/>
      <c r="W70" s="50"/>
      <c r="Y70" s="2" t="s">
        <v>536</v>
      </c>
    </row>
    <row r="71" spans="2:25" x14ac:dyDescent="0.2">
      <c r="B71" s="2" t="s">
        <v>145</v>
      </c>
      <c r="F71" s="2" t="s">
        <v>89</v>
      </c>
      <c r="J71" s="48">
        <f t="shared" si="2"/>
        <v>0</v>
      </c>
      <c r="L71" s="41"/>
      <c r="M71" s="41">
        <v>0</v>
      </c>
      <c r="N71" s="41">
        <v>0</v>
      </c>
      <c r="O71" s="41"/>
      <c r="P71" s="41">
        <v>0</v>
      </c>
      <c r="Q71" s="41"/>
      <c r="S71" s="41">
        <v>0</v>
      </c>
      <c r="U71" s="50"/>
      <c r="V71" s="50"/>
      <c r="W71" s="50"/>
      <c r="Y71" s="2" t="s">
        <v>537</v>
      </c>
    </row>
    <row r="72" spans="2:25" x14ac:dyDescent="0.2">
      <c r="B72" s="2" t="s">
        <v>146</v>
      </c>
      <c r="F72" s="2" t="s">
        <v>89</v>
      </c>
      <c r="J72" s="48">
        <f t="shared" si="2"/>
        <v>0</v>
      </c>
      <c r="L72" s="41"/>
      <c r="M72" s="41">
        <v>0</v>
      </c>
      <c r="N72" s="41">
        <v>0</v>
      </c>
      <c r="O72" s="41"/>
      <c r="P72" s="41">
        <v>0</v>
      </c>
      <c r="Q72" s="41"/>
      <c r="S72" s="41">
        <v>0</v>
      </c>
      <c r="U72" s="50"/>
      <c r="V72" s="50"/>
      <c r="W72" s="50"/>
      <c r="Y72" s="2" t="s">
        <v>538</v>
      </c>
    </row>
    <row r="75" spans="2:25" x14ac:dyDescent="0.2">
      <c r="B75" s="33" t="s">
        <v>158</v>
      </c>
    </row>
    <row r="77" spans="2:25" x14ac:dyDescent="0.2">
      <c r="B77" s="33" t="s">
        <v>142</v>
      </c>
    </row>
    <row r="78" spans="2:25" x14ac:dyDescent="0.2">
      <c r="B78" s="2" t="s">
        <v>143</v>
      </c>
      <c r="F78" s="2" t="s">
        <v>89</v>
      </c>
      <c r="J78" s="48">
        <f t="shared" ref="J78:J81" si="3">SUM(L78:Q78,S78)</f>
        <v>36471.340319407289</v>
      </c>
      <c r="L78" s="41">
        <v>2184.4333151878059</v>
      </c>
      <c r="M78" s="41">
        <v>13324.574309796077</v>
      </c>
      <c r="N78" s="41">
        <v>12779.96122339815</v>
      </c>
      <c r="O78" s="41">
        <v>1008</v>
      </c>
      <c r="P78" s="41">
        <v>5889.3714710252607</v>
      </c>
      <c r="Q78" s="41">
        <v>307</v>
      </c>
      <c r="S78" s="41">
        <v>978</v>
      </c>
      <c r="U78" s="50"/>
      <c r="V78" s="50"/>
      <c r="W78" s="50"/>
      <c r="Y78" s="2" t="s">
        <v>539</v>
      </c>
    </row>
    <row r="79" spans="2:25" x14ac:dyDescent="0.2">
      <c r="B79" s="2" t="s">
        <v>144</v>
      </c>
      <c r="F79" s="2" t="s">
        <v>89</v>
      </c>
      <c r="J79" s="48">
        <f t="shared" si="3"/>
        <v>10286.416059846244</v>
      </c>
      <c r="L79" s="41">
        <v>29</v>
      </c>
      <c r="M79" s="41">
        <v>6202.4304418030079</v>
      </c>
      <c r="N79" s="41">
        <v>2610.397632477539</v>
      </c>
      <c r="O79" s="41">
        <v>55</v>
      </c>
      <c r="P79" s="41">
        <v>1227.5879855656974</v>
      </c>
      <c r="Q79" s="41">
        <v>15</v>
      </c>
      <c r="S79" s="41">
        <v>147</v>
      </c>
      <c r="U79" s="50"/>
      <c r="V79" s="50"/>
      <c r="W79" s="50"/>
      <c r="Y79" s="2" t="s">
        <v>540</v>
      </c>
    </row>
    <row r="80" spans="2:25" x14ac:dyDescent="0.2">
      <c r="B80" s="2" t="s">
        <v>145</v>
      </c>
      <c r="F80" s="2" t="s">
        <v>89</v>
      </c>
      <c r="J80" s="48">
        <f t="shared" si="3"/>
        <v>3705.2056272079899</v>
      </c>
      <c r="L80" s="41">
        <v>255.09150901891772</v>
      </c>
      <c r="M80" s="41">
        <v>179.80753138075312</v>
      </c>
      <c r="N80" s="41">
        <v>1521.6986479418363</v>
      </c>
      <c r="O80" s="41"/>
      <c r="P80" s="41">
        <v>1653.6079388664825</v>
      </c>
      <c r="Q80" s="41">
        <v>29</v>
      </c>
      <c r="S80" s="41">
        <v>66</v>
      </c>
      <c r="U80" s="50"/>
      <c r="V80" s="50"/>
      <c r="W80" s="50"/>
      <c r="Y80" s="2" t="s">
        <v>541</v>
      </c>
    </row>
    <row r="81" spans="2:25" x14ac:dyDescent="0.2">
      <c r="B81" s="2" t="s">
        <v>146</v>
      </c>
      <c r="F81" s="2" t="s">
        <v>89</v>
      </c>
      <c r="J81" s="48">
        <f t="shared" si="3"/>
        <v>2354.144325164315</v>
      </c>
      <c r="L81" s="41">
        <v>118.49149922720248</v>
      </c>
      <c r="M81" s="41">
        <v>300.52301255230122</v>
      </c>
      <c r="N81" s="41">
        <v>1224.7818385873318</v>
      </c>
      <c r="O81" s="41"/>
      <c r="P81" s="41">
        <v>691.34797479747976</v>
      </c>
      <c r="Q81" s="41"/>
      <c r="S81" s="41">
        <v>19</v>
      </c>
      <c r="U81" s="50"/>
      <c r="V81" s="50"/>
      <c r="W81" s="50"/>
      <c r="Y81" s="2" t="s">
        <v>542</v>
      </c>
    </row>
    <row r="83" spans="2:25" x14ac:dyDescent="0.2">
      <c r="B83" s="33" t="s">
        <v>147</v>
      </c>
    </row>
    <row r="84" spans="2:25" x14ac:dyDescent="0.2">
      <c r="B84" s="2" t="s">
        <v>143</v>
      </c>
      <c r="F84" s="2" t="s">
        <v>89</v>
      </c>
      <c r="J84" s="48">
        <f t="shared" ref="J84:J87" si="4">SUM(L84:Q84,S84)</f>
        <v>0</v>
      </c>
      <c r="L84" s="41"/>
      <c r="M84" s="41">
        <v>0</v>
      </c>
      <c r="N84" s="41">
        <v>0</v>
      </c>
      <c r="O84" s="41"/>
      <c r="P84" s="41">
        <v>0</v>
      </c>
      <c r="Q84" s="41"/>
      <c r="S84" s="41">
        <v>0</v>
      </c>
      <c r="U84" s="50"/>
      <c r="V84" s="50"/>
      <c r="W84" s="50"/>
      <c r="Y84" s="2" t="s">
        <v>543</v>
      </c>
    </row>
    <row r="85" spans="2:25" x14ac:dyDescent="0.2">
      <c r="B85" s="2" t="s">
        <v>144</v>
      </c>
      <c r="F85" s="2" t="s">
        <v>89</v>
      </c>
      <c r="J85" s="48">
        <f t="shared" si="4"/>
        <v>0</v>
      </c>
      <c r="L85" s="41"/>
      <c r="M85" s="41">
        <v>0</v>
      </c>
      <c r="N85" s="41">
        <v>0</v>
      </c>
      <c r="O85" s="41"/>
      <c r="P85" s="41">
        <v>0</v>
      </c>
      <c r="Q85" s="41"/>
      <c r="S85" s="41">
        <v>0</v>
      </c>
      <c r="U85" s="50"/>
      <c r="V85" s="50"/>
      <c r="W85" s="50"/>
      <c r="Y85" s="2" t="s">
        <v>544</v>
      </c>
    </row>
    <row r="86" spans="2:25" x14ac:dyDescent="0.2">
      <c r="B86" s="2" t="s">
        <v>145</v>
      </c>
      <c r="F86" s="2" t="s">
        <v>89</v>
      </c>
      <c r="J86" s="48">
        <f t="shared" si="4"/>
        <v>0</v>
      </c>
      <c r="L86" s="41"/>
      <c r="M86" s="41">
        <v>0</v>
      </c>
      <c r="N86" s="41">
        <v>0</v>
      </c>
      <c r="O86" s="41"/>
      <c r="P86" s="41">
        <v>0</v>
      </c>
      <c r="Q86" s="41"/>
      <c r="S86" s="41">
        <v>0</v>
      </c>
      <c r="U86" s="50"/>
      <c r="V86" s="50"/>
      <c r="W86" s="50"/>
      <c r="Y86" s="2" t="s">
        <v>545</v>
      </c>
    </row>
    <row r="87" spans="2:25" x14ac:dyDescent="0.2">
      <c r="B87" s="2" t="s">
        <v>146</v>
      </c>
      <c r="F87" s="2" t="s">
        <v>89</v>
      </c>
      <c r="J87" s="48">
        <f t="shared" si="4"/>
        <v>0</v>
      </c>
      <c r="L87" s="41"/>
      <c r="M87" s="41">
        <v>0</v>
      </c>
      <c r="N87" s="41">
        <v>0</v>
      </c>
      <c r="O87" s="41"/>
      <c r="P87" s="41">
        <v>0</v>
      </c>
      <c r="Q87" s="41"/>
      <c r="S87" s="41">
        <v>0</v>
      </c>
      <c r="U87" s="50"/>
      <c r="V87" s="50"/>
      <c r="W87" s="50"/>
      <c r="Y87" s="2" t="s">
        <v>546</v>
      </c>
    </row>
    <row r="88" spans="2:25" x14ac:dyDescent="0.2">
      <c r="B88" s="29"/>
    </row>
    <row r="89" spans="2:25" x14ac:dyDescent="0.2">
      <c r="B89" s="29"/>
    </row>
    <row r="90" spans="2:25" x14ac:dyDescent="0.2">
      <c r="B90" s="33" t="s">
        <v>159</v>
      </c>
    </row>
    <row r="92" spans="2:25" x14ac:dyDescent="0.2">
      <c r="B92" s="33" t="s">
        <v>149</v>
      </c>
    </row>
    <row r="93" spans="2:25" x14ac:dyDescent="0.2">
      <c r="B93" s="2" t="s">
        <v>150</v>
      </c>
      <c r="F93" s="2" t="s">
        <v>89</v>
      </c>
      <c r="J93" s="48">
        <f t="shared" ref="J93:J95" si="5">SUM(L93:Q93,S93)</f>
        <v>125.23857780108656</v>
      </c>
      <c r="L93" s="41">
        <v>4</v>
      </c>
      <c r="M93" s="41">
        <v>55.218849280251121</v>
      </c>
      <c r="N93" s="41">
        <v>30.531708558969211</v>
      </c>
      <c r="O93" s="41">
        <v>5</v>
      </c>
      <c r="P93" s="41">
        <v>28.488019961866222</v>
      </c>
      <c r="Q93" s="41"/>
      <c r="S93" s="41">
        <v>2</v>
      </c>
      <c r="U93" s="50"/>
      <c r="V93" s="50"/>
      <c r="W93" s="50"/>
      <c r="Y93" s="2" t="s">
        <v>547</v>
      </c>
    </row>
    <row r="94" spans="2:25" x14ac:dyDescent="0.2">
      <c r="B94" s="2" t="s">
        <v>151</v>
      </c>
      <c r="F94" s="2" t="s">
        <v>89</v>
      </c>
      <c r="J94" s="48">
        <f t="shared" si="5"/>
        <v>39.34551717922507</v>
      </c>
      <c r="L94" s="41">
        <v>1</v>
      </c>
      <c r="M94" s="41">
        <v>14.027941917332564</v>
      </c>
      <c r="N94" s="41">
        <v>17.900910216560007</v>
      </c>
      <c r="O94" s="41"/>
      <c r="P94" s="41">
        <v>3.4166650453325027</v>
      </c>
      <c r="Q94" s="41"/>
      <c r="S94" s="41">
        <v>3</v>
      </c>
      <c r="U94" s="50"/>
      <c r="V94" s="50"/>
      <c r="W94" s="50"/>
      <c r="Y94" s="2" t="s">
        <v>548</v>
      </c>
    </row>
    <row r="95" spans="2:25" x14ac:dyDescent="0.2">
      <c r="B95" s="2" t="s">
        <v>152</v>
      </c>
      <c r="F95" s="2" t="s">
        <v>89</v>
      </c>
      <c r="J95" s="48">
        <f t="shared" si="5"/>
        <v>0.3225398986946314</v>
      </c>
      <c r="L95" s="41"/>
      <c r="M95" s="41">
        <v>0.1097406897327842</v>
      </c>
      <c r="N95" s="41">
        <v>0.21279920896184717</v>
      </c>
      <c r="O95" s="41"/>
      <c r="P95" s="41">
        <v>0</v>
      </c>
      <c r="Q95" s="41"/>
      <c r="S95" s="41">
        <v>0</v>
      </c>
      <c r="U95" s="50"/>
      <c r="V95" s="50"/>
      <c r="W95" s="50"/>
      <c r="Y95" s="2" t="s">
        <v>549</v>
      </c>
    </row>
    <row r="97" spans="2:25" x14ac:dyDescent="0.2">
      <c r="B97" s="33" t="s">
        <v>153</v>
      </c>
    </row>
    <row r="98" spans="2:25" x14ac:dyDescent="0.2">
      <c r="B98" s="2" t="s">
        <v>150</v>
      </c>
      <c r="F98" s="2" t="s">
        <v>89</v>
      </c>
      <c r="J98" s="48">
        <f t="shared" ref="J98:J100" si="6">SUM(L98:Q98,S98)</f>
        <v>2.8240129728029064</v>
      </c>
      <c r="L98" s="41"/>
      <c r="M98" s="41">
        <v>0.82401297280290642</v>
      </c>
      <c r="N98" s="41">
        <v>0</v>
      </c>
      <c r="O98" s="41"/>
      <c r="P98" s="41">
        <v>2</v>
      </c>
      <c r="Q98" s="41"/>
      <c r="S98" s="41">
        <v>0</v>
      </c>
      <c r="U98" s="50"/>
      <c r="V98" s="50"/>
      <c r="W98" s="50"/>
      <c r="Y98" s="2" t="s">
        <v>550</v>
      </c>
    </row>
    <row r="99" spans="2:25" x14ac:dyDescent="0.2">
      <c r="B99" s="2" t="s">
        <v>151</v>
      </c>
      <c r="F99" s="2" t="s">
        <v>89</v>
      </c>
      <c r="J99" s="48">
        <f t="shared" si="6"/>
        <v>2.4248204008281848</v>
      </c>
      <c r="L99" s="41"/>
      <c r="M99" s="41">
        <v>1.4248204008281848</v>
      </c>
      <c r="N99" s="41">
        <v>0</v>
      </c>
      <c r="O99" s="41"/>
      <c r="P99" s="41">
        <v>0</v>
      </c>
      <c r="Q99" s="41">
        <v>1</v>
      </c>
      <c r="S99" s="41">
        <v>0</v>
      </c>
      <c r="U99" s="50"/>
      <c r="V99" s="50"/>
      <c r="W99" s="50"/>
      <c r="Y99" s="2" t="s">
        <v>551</v>
      </c>
    </row>
    <row r="100" spans="2:25" x14ac:dyDescent="0.2">
      <c r="B100" s="2" t="s">
        <v>152</v>
      </c>
      <c r="F100" s="2" t="s">
        <v>89</v>
      </c>
      <c r="J100" s="48">
        <f t="shared" si="6"/>
        <v>0.31093195424288855</v>
      </c>
      <c r="L100" s="41"/>
      <c r="M100" s="41">
        <v>0.31093195424288855</v>
      </c>
      <c r="N100" s="41">
        <v>0</v>
      </c>
      <c r="O100" s="41"/>
      <c r="P100" s="41">
        <v>0</v>
      </c>
      <c r="Q100" s="41"/>
      <c r="S100" s="41">
        <v>0</v>
      </c>
      <c r="U100" s="50"/>
      <c r="V100" s="50"/>
      <c r="W100" s="50"/>
      <c r="Y100" s="2" t="s">
        <v>552</v>
      </c>
    </row>
    <row r="102" spans="2:25" x14ac:dyDescent="0.2">
      <c r="B102" s="33" t="s">
        <v>154</v>
      </c>
    </row>
    <row r="103" spans="2:25" x14ac:dyDescent="0.2">
      <c r="B103" s="2" t="s">
        <v>150</v>
      </c>
      <c r="F103" s="2" t="s">
        <v>89</v>
      </c>
      <c r="J103" s="48">
        <f t="shared" ref="J103:J105" si="7">SUM(L103:Q103,S103)</f>
        <v>10.52953476714319</v>
      </c>
      <c r="L103" s="41"/>
      <c r="M103" s="41">
        <v>5.758619396139852</v>
      </c>
      <c r="N103" s="41">
        <v>0.85425343193259329</v>
      </c>
      <c r="O103" s="41"/>
      <c r="P103" s="41">
        <v>3.9166619390707433</v>
      </c>
      <c r="Q103" s="41"/>
      <c r="S103" s="41">
        <v>0</v>
      </c>
      <c r="U103" s="50"/>
      <c r="V103" s="50"/>
      <c r="W103" s="50"/>
      <c r="Y103" s="2" t="s">
        <v>553</v>
      </c>
    </row>
    <row r="104" spans="2:25" x14ac:dyDescent="0.2">
      <c r="B104" s="2" t="s">
        <v>151</v>
      </c>
      <c r="F104" s="2" t="s">
        <v>89</v>
      </c>
      <c r="J104" s="48">
        <f t="shared" si="7"/>
        <v>20.544138115649535</v>
      </c>
      <c r="L104" s="41">
        <v>1</v>
      </c>
      <c r="M104" s="41">
        <v>9.0858112516579901</v>
      </c>
      <c r="N104" s="41">
        <v>1.625</v>
      </c>
      <c r="O104" s="41">
        <v>1</v>
      </c>
      <c r="P104" s="41">
        <v>7.8333268639915445</v>
      </c>
      <c r="Q104" s="41"/>
      <c r="S104" s="41">
        <v>0</v>
      </c>
      <c r="U104" s="50"/>
      <c r="V104" s="50"/>
      <c r="W104" s="50"/>
      <c r="Y104" s="2" t="s">
        <v>554</v>
      </c>
    </row>
    <row r="105" spans="2:25" x14ac:dyDescent="0.2">
      <c r="B105" s="2" t="s">
        <v>155</v>
      </c>
      <c r="F105" s="2" t="s">
        <v>89</v>
      </c>
      <c r="J105" s="48">
        <f t="shared" si="7"/>
        <v>11.676508110315243</v>
      </c>
      <c r="L105" s="41"/>
      <c r="M105" s="41">
        <v>6.7399073610884974</v>
      </c>
      <c r="N105" s="41">
        <v>1.7504185549298463</v>
      </c>
      <c r="O105" s="41"/>
      <c r="P105" s="41">
        <v>3.1861821942969</v>
      </c>
      <c r="Q105" s="41"/>
      <c r="S105" s="41">
        <v>0</v>
      </c>
      <c r="U105" s="50"/>
      <c r="V105" s="50"/>
      <c r="W105" s="50"/>
      <c r="Y105" s="2" t="s">
        <v>555</v>
      </c>
    </row>
    <row r="107" spans="2:25" x14ac:dyDescent="0.2">
      <c r="B107" s="33" t="s">
        <v>156</v>
      </c>
    </row>
    <row r="108" spans="2:25" x14ac:dyDescent="0.2">
      <c r="B108" s="2" t="s">
        <v>150</v>
      </c>
      <c r="F108" s="2" t="s">
        <v>89</v>
      </c>
      <c r="J108" s="48">
        <f t="shared" ref="J108:J110" si="8">SUM(L108:Q108,S108)</f>
        <v>1.3820851590707499</v>
      </c>
      <c r="L108" s="41"/>
      <c r="M108" s="41">
        <v>0.18494975170168981</v>
      </c>
      <c r="N108" s="41">
        <v>0.19713540736905999</v>
      </c>
      <c r="O108" s="41"/>
      <c r="P108" s="41">
        <v>1</v>
      </c>
      <c r="Q108" s="41"/>
      <c r="S108" s="41">
        <v>0</v>
      </c>
      <c r="U108" s="50"/>
      <c r="V108" s="50"/>
      <c r="W108" s="50"/>
      <c r="Y108" s="2" t="s">
        <v>556</v>
      </c>
    </row>
    <row r="109" spans="2:25" x14ac:dyDescent="0.2">
      <c r="B109" s="2" t="s">
        <v>151</v>
      </c>
      <c r="F109" s="2" t="s">
        <v>89</v>
      </c>
      <c r="J109" s="48">
        <f t="shared" si="8"/>
        <v>1.6985099460817619</v>
      </c>
      <c r="L109" s="41"/>
      <c r="M109" s="41">
        <v>0.32350994608176187</v>
      </c>
      <c r="N109" s="41">
        <v>0.375</v>
      </c>
      <c r="O109" s="41"/>
      <c r="P109" s="41">
        <v>0</v>
      </c>
      <c r="Q109" s="41"/>
      <c r="S109" s="41">
        <v>1</v>
      </c>
      <c r="U109" s="50"/>
      <c r="V109" s="50"/>
      <c r="W109" s="50"/>
      <c r="Y109" s="2" t="s">
        <v>557</v>
      </c>
    </row>
    <row r="110" spans="2:25" x14ac:dyDescent="0.2">
      <c r="B110" s="2" t="s">
        <v>155</v>
      </c>
      <c r="F110" s="2" t="s">
        <v>89</v>
      </c>
      <c r="J110" s="48">
        <f t="shared" si="8"/>
        <v>3.6387459707237562</v>
      </c>
      <c r="L110" s="41"/>
      <c r="M110" s="41">
        <v>0.5029781612752604</v>
      </c>
      <c r="N110" s="41">
        <v>1.1357678094484958</v>
      </c>
      <c r="O110" s="41"/>
      <c r="P110" s="41">
        <v>2</v>
      </c>
      <c r="Q110" s="41"/>
      <c r="S110" s="41">
        <v>0</v>
      </c>
      <c r="U110" s="50"/>
      <c r="V110" s="50"/>
      <c r="W110" s="50"/>
      <c r="Y110" s="2" t="s">
        <v>558</v>
      </c>
    </row>
    <row r="113" spans="2:25" x14ac:dyDescent="0.2">
      <c r="B113" s="33" t="s">
        <v>160</v>
      </c>
    </row>
    <row r="115" spans="2:25" x14ac:dyDescent="0.2">
      <c r="B115" s="33" t="s">
        <v>149</v>
      </c>
    </row>
    <row r="116" spans="2:25" x14ac:dyDescent="0.2">
      <c r="B116" s="2" t="s">
        <v>150</v>
      </c>
      <c r="F116" s="2" t="s">
        <v>89</v>
      </c>
      <c r="J116" s="48">
        <f t="shared" ref="J116:J118" si="9">SUM(L116:Q116,S116)</f>
        <v>7643.2277865406886</v>
      </c>
      <c r="L116" s="41">
        <v>199</v>
      </c>
      <c r="M116" s="41">
        <v>2829.2868027380614</v>
      </c>
      <c r="N116" s="41">
        <v>4416.0109838026274</v>
      </c>
      <c r="O116" s="41">
        <v>178.93</v>
      </c>
      <c r="P116" s="41">
        <v>0</v>
      </c>
      <c r="Q116" s="41"/>
      <c r="S116" s="41">
        <v>20</v>
      </c>
      <c r="U116" s="50"/>
      <c r="V116" s="50"/>
      <c r="W116" s="50"/>
      <c r="Y116" s="2" t="s">
        <v>559</v>
      </c>
    </row>
    <row r="117" spans="2:25" x14ac:dyDescent="0.2">
      <c r="B117" s="2" t="s">
        <v>151</v>
      </c>
      <c r="F117" s="2" t="s">
        <v>89</v>
      </c>
      <c r="J117" s="48">
        <f t="shared" si="9"/>
        <v>4363.1198332048316</v>
      </c>
      <c r="L117" s="41">
        <v>15</v>
      </c>
      <c r="M117" s="41">
        <v>721.40056781554597</v>
      </c>
      <c r="N117" s="41">
        <v>3586.7192653892853</v>
      </c>
      <c r="O117" s="41"/>
      <c r="P117" s="41">
        <v>0</v>
      </c>
      <c r="Q117" s="41"/>
      <c r="S117" s="41">
        <v>40</v>
      </c>
      <c r="U117" s="50"/>
      <c r="V117" s="50"/>
      <c r="W117" s="50"/>
      <c r="Y117" s="2" t="s">
        <v>560</v>
      </c>
    </row>
    <row r="118" spans="2:25" x14ac:dyDescent="0.2">
      <c r="B118" s="2" t="s">
        <v>152</v>
      </c>
      <c r="F118" s="2" t="s">
        <v>89</v>
      </c>
      <c r="J118" s="48">
        <f t="shared" si="9"/>
        <v>61.932178138788089</v>
      </c>
      <c r="L118" s="41"/>
      <c r="M118" s="41">
        <v>20.90941269228885</v>
      </c>
      <c r="N118" s="41">
        <v>41.022765446499236</v>
      </c>
      <c r="O118" s="41"/>
      <c r="P118" s="41">
        <v>0</v>
      </c>
      <c r="Q118" s="41"/>
      <c r="S118" s="41">
        <v>0</v>
      </c>
      <c r="U118" s="50"/>
      <c r="V118" s="50"/>
      <c r="W118" s="50"/>
      <c r="Y118" s="2" t="s">
        <v>561</v>
      </c>
    </row>
    <row r="119" spans="2:25" x14ac:dyDescent="0.2">
      <c r="B119" s="29"/>
    </row>
    <row r="120" spans="2:25" x14ac:dyDescent="0.2">
      <c r="B120" s="33" t="s">
        <v>153</v>
      </c>
    </row>
    <row r="121" spans="2:25" x14ac:dyDescent="0.2">
      <c r="B121" s="2" t="s">
        <v>150</v>
      </c>
      <c r="F121" s="2" t="s">
        <v>89</v>
      </c>
      <c r="J121" s="48">
        <f t="shared" ref="J121:J123" si="10">SUM(L121:Q121,S121)</f>
        <v>42.220529033552822</v>
      </c>
      <c r="L121" s="41"/>
      <c r="M121" s="41">
        <v>42.220529033552822</v>
      </c>
      <c r="N121" s="41">
        <v>0</v>
      </c>
      <c r="O121" s="41"/>
      <c r="P121" s="41">
        <v>0</v>
      </c>
      <c r="Q121" s="41"/>
      <c r="S121" s="41">
        <v>0</v>
      </c>
      <c r="U121" s="50"/>
      <c r="V121" s="50"/>
      <c r="W121" s="50"/>
      <c r="Y121" s="2" t="s">
        <v>562</v>
      </c>
    </row>
    <row r="122" spans="2:25" x14ac:dyDescent="0.2">
      <c r="B122" s="2" t="s">
        <v>151</v>
      </c>
      <c r="F122" s="2" t="s">
        <v>89</v>
      </c>
      <c r="J122" s="48">
        <f t="shared" si="10"/>
        <v>73.272776024444553</v>
      </c>
      <c r="L122" s="41"/>
      <c r="M122" s="41">
        <v>73.272776024444553</v>
      </c>
      <c r="N122" s="41">
        <v>0</v>
      </c>
      <c r="O122" s="41"/>
      <c r="P122" s="41">
        <v>0</v>
      </c>
      <c r="Q122" s="41"/>
      <c r="S122" s="41">
        <v>0</v>
      </c>
      <c r="U122" s="50"/>
      <c r="V122" s="50"/>
      <c r="W122" s="50"/>
      <c r="Y122" s="2" t="s">
        <v>563</v>
      </c>
    </row>
    <row r="123" spans="2:25" x14ac:dyDescent="0.2">
      <c r="B123" s="2" t="s">
        <v>152</v>
      </c>
      <c r="F123" s="2" t="s">
        <v>89</v>
      </c>
      <c r="J123" s="48">
        <f t="shared" si="10"/>
        <v>59.24333596148508</v>
      </c>
      <c r="L123" s="41"/>
      <c r="M123" s="41">
        <v>59.24333596148508</v>
      </c>
      <c r="N123" s="41">
        <v>0</v>
      </c>
      <c r="O123" s="41"/>
      <c r="P123" s="41">
        <v>0</v>
      </c>
      <c r="Q123" s="41"/>
      <c r="S123" s="41">
        <v>0</v>
      </c>
      <c r="U123" s="50"/>
      <c r="V123" s="50"/>
      <c r="W123" s="50"/>
      <c r="Y123" s="2" t="s">
        <v>564</v>
      </c>
    </row>
    <row r="125" spans="2:25" x14ac:dyDescent="0.2">
      <c r="B125" s="33" t="s">
        <v>154</v>
      </c>
    </row>
    <row r="126" spans="2:25" x14ac:dyDescent="0.2">
      <c r="B126" s="2" t="s">
        <v>150</v>
      </c>
      <c r="F126" s="2" t="s">
        <v>89</v>
      </c>
      <c r="J126" s="48">
        <f t="shared" ref="J126:J128" si="11">SUM(L126:Q126,S126)</f>
        <v>1080.9962226958273</v>
      </c>
      <c r="L126" s="41"/>
      <c r="M126" s="41">
        <v>295.0584097977025</v>
      </c>
      <c r="N126" s="41">
        <v>785.93781289812478</v>
      </c>
      <c r="O126" s="41"/>
      <c r="P126" s="41">
        <v>0</v>
      </c>
      <c r="Q126" s="41"/>
      <c r="S126" s="41">
        <v>0</v>
      </c>
      <c r="U126" s="50"/>
      <c r="V126" s="50"/>
      <c r="W126" s="50"/>
      <c r="Y126" s="2" t="s">
        <v>565</v>
      </c>
    </row>
    <row r="127" spans="2:25" x14ac:dyDescent="0.2">
      <c r="B127" s="2" t="s">
        <v>151</v>
      </c>
      <c r="F127" s="2" t="s">
        <v>89</v>
      </c>
      <c r="J127" s="48">
        <f t="shared" si="11"/>
        <v>3075.5971932934513</v>
      </c>
      <c r="L127" s="41">
        <v>530</v>
      </c>
      <c r="M127" s="41">
        <v>467.24668769211024</v>
      </c>
      <c r="N127" s="41">
        <v>489.31050560134088</v>
      </c>
      <c r="O127" s="41">
        <v>1589.04</v>
      </c>
      <c r="P127" s="41">
        <v>0</v>
      </c>
      <c r="Q127" s="41"/>
      <c r="S127" s="41">
        <v>0</v>
      </c>
      <c r="U127" s="50"/>
      <c r="V127" s="50"/>
      <c r="W127" s="50"/>
      <c r="Y127" s="2" t="s">
        <v>566</v>
      </c>
    </row>
    <row r="128" spans="2:25" x14ac:dyDescent="0.2">
      <c r="B128" s="2" t="s">
        <v>155</v>
      </c>
      <c r="F128" s="2" t="s">
        <v>89</v>
      </c>
      <c r="J128" s="48">
        <f t="shared" si="11"/>
        <v>1571.7128573512373</v>
      </c>
      <c r="L128" s="41"/>
      <c r="M128" s="41">
        <v>1284.186429518074</v>
      </c>
      <c r="N128" s="41">
        <v>287.52642783316332</v>
      </c>
      <c r="O128" s="41"/>
      <c r="P128" s="41">
        <v>0</v>
      </c>
      <c r="Q128" s="41"/>
      <c r="S128" s="41">
        <v>0</v>
      </c>
      <c r="U128" s="50"/>
      <c r="V128" s="50"/>
      <c r="W128" s="50"/>
      <c r="Y128" s="2" t="s">
        <v>567</v>
      </c>
    </row>
    <row r="130" spans="2:27" x14ac:dyDescent="0.2">
      <c r="B130" s="33" t="s">
        <v>156</v>
      </c>
    </row>
    <row r="131" spans="2:27" x14ac:dyDescent="0.2">
      <c r="B131" s="2" t="s">
        <v>150</v>
      </c>
      <c r="F131" s="2" t="s">
        <v>89</v>
      </c>
      <c r="J131" s="48">
        <f t="shared" ref="J131:J132" si="12">SUM(L131:Q131,S131)</f>
        <v>225.54291845297587</v>
      </c>
      <c r="L131" s="41"/>
      <c r="M131" s="41">
        <v>9.4763997888376821</v>
      </c>
      <c r="N131" s="41">
        <v>216.06651866413819</v>
      </c>
      <c r="O131" s="41"/>
      <c r="P131" s="41">
        <v>0</v>
      </c>
      <c r="Q131" s="41"/>
      <c r="S131" s="41">
        <v>0</v>
      </c>
      <c r="U131" s="50"/>
      <c r="V131" s="50"/>
      <c r="W131" s="50"/>
      <c r="Y131" s="2" t="s">
        <v>568</v>
      </c>
    </row>
    <row r="132" spans="2:27" x14ac:dyDescent="0.2">
      <c r="B132" s="2" t="s">
        <v>151</v>
      </c>
      <c r="F132" s="2" t="s">
        <v>89</v>
      </c>
      <c r="J132" s="48">
        <f t="shared" si="12"/>
        <v>451.15587601950415</v>
      </c>
      <c r="L132" s="41"/>
      <c r="M132" s="41">
        <v>16.636813879946317</v>
      </c>
      <c r="N132" s="41">
        <v>134.5190621395578</v>
      </c>
      <c r="O132" s="41"/>
      <c r="P132" s="41">
        <v>0</v>
      </c>
      <c r="Q132" s="41"/>
      <c r="S132" s="41">
        <v>300</v>
      </c>
      <c r="U132" s="50"/>
      <c r="V132" s="50"/>
      <c r="W132" s="50"/>
      <c r="Y132" s="2" t="s">
        <v>569</v>
      </c>
    </row>
    <row r="133" spans="2:27" x14ac:dyDescent="0.2">
      <c r="B133" s="2" t="s">
        <v>155</v>
      </c>
      <c r="F133" s="2" t="s">
        <v>89</v>
      </c>
      <c r="J133" s="48">
        <f>SUM(L133:Q133,S133)</f>
        <v>128.59216974839725</v>
      </c>
      <c r="L133" s="41"/>
      <c r="M133" s="41">
        <v>95.834808172990279</v>
      </c>
      <c r="N133" s="41">
        <v>32.757361575406968</v>
      </c>
      <c r="O133" s="41"/>
      <c r="P133" s="41">
        <v>0</v>
      </c>
      <c r="Q133" s="41"/>
      <c r="S133" s="41">
        <v>0</v>
      </c>
      <c r="U133" s="50"/>
      <c r="V133" s="50"/>
      <c r="W133" s="50"/>
      <c r="Y133" s="2" t="s">
        <v>570</v>
      </c>
    </row>
    <row r="136" spans="2:27" s="9" customFormat="1" x14ac:dyDescent="0.2">
      <c r="B136" s="9" t="s">
        <v>118</v>
      </c>
    </row>
    <row r="138" spans="2:27" x14ac:dyDescent="0.2">
      <c r="B138" s="33" t="s">
        <v>141</v>
      </c>
      <c r="M138" s="68"/>
      <c r="N138" s="68"/>
      <c r="P138" s="68"/>
    </row>
    <row r="140" spans="2:27" x14ac:dyDescent="0.2">
      <c r="B140" s="33" t="s">
        <v>142</v>
      </c>
    </row>
    <row r="141" spans="2:27" x14ac:dyDescent="0.2">
      <c r="B141" s="29" t="s">
        <v>143</v>
      </c>
      <c r="F141" s="2" t="s">
        <v>89</v>
      </c>
      <c r="J141" s="48">
        <f>SUM(L141:Q141,S141)</f>
        <v>7005157.9660232309</v>
      </c>
      <c r="L141" s="41">
        <v>136844.48333024347</v>
      </c>
      <c r="M141" s="41">
        <v>2212412.5071236459</v>
      </c>
      <c r="N141" s="41">
        <v>2447862.7349705207</v>
      </c>
      <c r="O141" s="41">
        <v>101209.85</v>
      </c>
      <c r="P141" s="41">
        <v>1869430.6854654036</v>
      </c>
      <c r="Q141" s="41">
        <v>51262.618449821704</v>
      </c>
      <c r="S141" s="41">
        <v>186135.08668359541</v>
      </c>
      <c r="U141"/>
      <c r="V141"/>
      <c r="W141"/>
      <c r="Y141" s="2" t="s">
        <v>436</v>
      </c>
      <c r="AA141" s="2" t="s">
        <v>908</v>
      </c>
    </row>
    <row r="142" spans="2:27" x14ac:dyDescent="0.2">
      <c r="B142" s="29" t="s">
        <v>144</v>
      </c>
      <c r="F142" s="2" t="s">
        <v>89</v>
      </c>
      <c r="J142" s="48">
        <f>SUM(L142:Q142,S142)</f>
        <v>28434.807682679435</v>
      </c>
      <c r="L142" s="41">
        <v>88.97553763440861</v>
      </c>
      <c r="M142" s="41">
        <v>7726.3382599492616</v>
      </c>
      <c r="N142" s="41">
        <v>11605.81693989071</v>
      </c>
      <c r="O142" s="41">
        <v>661</v>
      </c>
      <c r="P142" s="41">
        <v>7813.3499540878811</v>
      </c>
      <c r="Q142" s="41">
        <v>369.35319292713149</v>
      </c>
      <c r="S142" s="41">
        <v>169.97379819004524</v>
      </c>
      <c r="U142"/>
      <c r="V142"/>
      <c r="W142"/>
      <c r="Y142" s="2" t="s">
        <v>437</v>
      </c>
    </row>
    <row r="143" spans="2:27" x14ac:dyDescent="0.2">
      <c r="B143" s="29" t="s">
        <v>145</v>
      </c>
      <c r="F143" s="2" t="s">
        <v>89</v>
      </c>
      <c r="J143" s="48">
        <f>SUM(L143:Q143,S143)</f>
        <v>66756.695456843881</v>
      </c>
      <c r="L143" s="41">
        <v>2042.3773050302807</v>
      </c>
      <c r="M143" s="41">
        <v>25731.207475214556</v>
      </c>
      <c r="N143" s="41">
        <v>21696.778688524839</v>
      </c>
      <c r="O143" s="41">
        <v>971.8</v>
      </c>
      <c r="P143" s="41">
        <v>13470.95492660894</v>
      </c>
      <c r="Q143" s="41">
        <v>384.45257366555575</v>
      </c>
      <c r="S143" s="41">
        <v>2459.1244877997028</v>
      </c>
      <c r="U143"/>
      <c r="V143"/>
      <c r="W143"/>
      <c r="Y143" s="2" t="s">
        <v>438</v>
      </c>
    </row>
    <row r="144" spans="2:27" x14ac:dyDescent="0.2">
      <c r="B144" s="2" t="s">
        <v>146</v>
      </c>
      <c r="F144" s="2" t="s">
        <v>89</v>
      </c>
      <c r="J144" s="48">
        <f>SUM(L144:Q144,S144)</f>
        <v>24993.392266435203</v>
      </c>
      <c r="L144" s="41">
        <v>660.45937152391537</v>
      </c>
      <c r="M144" s="41">
        <v>8672.4876229436341</v>
      </c>
      <c r="N144" s="41">
        <v>8536.6612021857927</v>
      </c>
      <c r="O144" s="41">
        <v>347.4</v>
      </c>
      <c r="P144" s="41">
        <v>5879.2370925396826</v>
      </c>
      <c r="Q144" s="41">
        <v>258.591030966674</v>
      </c>
      <c r="S144" s="41">
        <v>638.55594627550397</v>
      </c>
      <c r="U144"/>
      <c r="V144"/>
      <c r="W144"/>
      <c r="Y144" s="2" t="s">
        <v>439</v>
      </c>
    </row>
    <row r="145" spans="2:27" x14ac:dyDescent="0.2">
      <c r="U145"/>
      <c r="V145"/>
      <c r="W145"/>
    </row>
    <row r="146" spans="2:27" x14ac:dyDescent="0.2">
      <c r="B146" s="33" t="s">
        <v>147</v>
      </c>
      <c r="U146"/>
      <c r="V146"/>
      <c r="W146"/>
    </row>
    <row r="147" spans="2:27" x14ac:dyDescent="0.2">
      <c r="B147" s="29" t="s">
        <v>143</v>
      </c>
      <c r="F147" s="2" t="s">
        <v>89</v>
      </c>
      <c r="J147" s="48">
        <f>SUM(L147:Q147,S147)</f>
        <v>0</v>
      </c>
      <c r="L147" s="41">
        <v>0</v>
      </c>
      <c r="M147" s="41">
        <v>0</v>
      </c>
      <c r="N147" s="41"/>
      <c r="O147" s="41"/>
      <c r="P147" s="41">
        <v>0</v>
      </c>
      <c r="Q147" s="41"/>
      <c r="S147" s="41"/>
      <c r="U147"/>
      <c r="V147"/>
      <c r="W147"/>
      <c r="Y147" s="2" t="s">
        <v>440</v>
      </c>
    </row>
    <row r="148" spans="2:27" x14ac:dyDescent="0.2">
      <c r="B148" s="29" t="s">
        <v>144</v>
      </c>
      <c r="F148" s="2" t="s">
        <v>89</v>
      </c>
      <c r="J148" s="48">
        <f>SUM(L148:Q148,S148)</f>
        <v>0</v>
      </c>
      <c r="L148" s="41">
        <v>0</v>
      </c>
      <c r="M148" s="41">
        <v>0</v>
      </c>
      <c r="N148" s="41"/>
      <c r="O148" s="41"/>
      <c r="P148" s="41">
        <v>0</v>
      </c>
      <c r="Q148" s="41"/>
      <c r="S148" s="41"/>
      <c r="U148"/>
      <c r="V148"/>
      <c r="W148"/>
      <c r="Y148" s="2" t="s">
        <v>441</v>
      </c>
    </row>
    <row r="149" spans="2:27" x14ac:dyDescent="0.2">
      <c r="B149" s="29" t="s">
        <v>145</v>
      </c>
      <c r="F149" s="2" t="s">
        <v>89</v>
      </c>
      <c r="J149" s="48">
        <f t="shared" ref="J149:J150" si="13">SUM(L149:Q149,S149)</f>
        <v>0</v>
      </c>
      <c r="L149" s="41">
        <v>0</v>
      </c>
      <c r="M149" s="41">
        <v>0</v>
      </c>
      <c r="N149" s="41"/>
      <c r="O149" s="41"/>
      <c r="P149" s="41">
        <v>0</v>
      </c>
      <c r="Q149" s="41"/>
      <c r="S149" s="41"/>
      <c r="U149"/>
      <c r="V149"/>
      <c r="W149"/>
      <c r="Y149" s="2" t="s">
        <v>442</v>
      </c>
    </row>
    <row r="150" spans="2:27" x14ac:dyDescent="0.2">
      <c r="B150" s="2" t="s">
        <v>146</v>
      </c>
      <c r="F150" s="2" t="s">
        <v>89</v>
      </c>
      <c r="J150" s="48">
        <f t="shared" si="13"/>
        <v>1</v>
      </c>
      <c r="L150" s="41">
        <v>0</v>
      </c>
      <c r="M150" s="41">
        <v>0</v>
      </c>
      <c r="N150" s="41"/>
      <c r="O150" s="41"/>
      <c r="P150" s="41">
        <v>0</v>
      </c>
      <c r="Q150" s="41">
        <v>1</v>
      </c>
      <c r="S150" s="41"/>
      <c r="U150"/>
      <c r="V150"/>
      <c r="W150"/>
      <c r="Y150" s="2" t="s">
        <v>443</v>
      </c>
    </row>
    <row r="151" spans="2:27" x14ac:dyDescent="0.2">
      <c r="U151"/>
      <c r="V151"/>
      <c r="W151"/>
    </row>
    <row r="152" spans="2:27" x14ac:dyDescent="0.2">
      <c r="U152"/>
      <c r="V152"/>
      <c r="W152"/>
    </row>
    <row r="153" spans="2:27" x14ac:dyDescent="0.2">
      <c r="B153" s="33" t="s">
        <v>148</v>
      </c>
      <c r="U153"/>
      <c r="V153"/>
      <c r="W153"/>
    </row>
    <row r="154" spans="2:27" x14ac:dyDescent="0.2">
      <c r="U154"/>
      <c r="V154"/>
      <c r="W154"/>
    </row>
    <row r="155" spans="2:27" x14ac:dyDescent="0.2">
      <c r="B155" s="33" t="s">
        <v>149</v>
      </c>
      <c r="U155"/>
      <c r="V155"/>
      <c r="W155"/>
    </row>
    <row r="156" spans="2:27" x14ac:dyDescent="0.2">
      <c r="B156" s="2" t="s">
        <v>150</v>
      </c>
      <c r="F156" s="2" t="s">
        <v>89</v>
      </c>
      <c r="J156" s="48">
        <f t="shared" ref="J156:J158" si="14">SUM(L156:Q156,S156)</f>
        <v>19207.942089181972</v>
      </c>
      <c r="L156" s="41">
        <v>396</v>
      </c>
      <c r="M156" s="41">
        <v>5969.5307620368139</v>
      </c>
      <c r="N156" s="41">
        <v>6990.8600393112001</v>
      </c>
      <c r="O156" s="41">
        <v>253.71</v>
      </c>
      <c r="P156" s="41">
        <v>5182.2649249842825</v>
      </c>
      <c r="Q156" s="41"/>
      <c r="S156" s="41">
        <v>415.57636284967458</v>
      </c>
      <c r="U156"/>
      <c r="V156"/>
      <c r="W156"/>
      <c r="Y156" s="2" t="s">
        <v>444</v>
      </c>
      <c r="AA156" s="2" t="s">
        <v>908</v>
      </c>
    </row>
    <row r="157" spans="2:27" x14ac:dyDescent="0.2">
      <c r="B157" s="2" t="s">
        <v>151</v>
      </c>
      <c r="F157" s="2" t="s">
        <v>89</v>
      </c>
      <c r="J157" s="48">
        <f t="shared" si="14"/>
        <v>7680.1677292322538</v>
      </c>
      <c r="L157" s="41">
        <v>106</v>
      </c>
      <c r="M157" s="41">
        <v>2106.3721118055564</v>
      </c>
      <c r="N157" s="41">
        <v>2527.607019363762</v>
      </c>
      <c r="O157" s="41">
        <v>38.29</v>
      </c>
      <c r="P157" s="41">
        <v>2783.4589253235363</v>
      </c>
      <c r="Q157" s="41"/>
      <c r="S157" s="41">
        <v>118.43967273939835</v>
      </c>
      <c r="U157"/>
      <c r="V157"/>
      <c r="W157"/>
      <c r="Y157" s="2" t="s">
        <v>445</v>
      </c>
    </row>
    <row r="158" spans="2:27" x14ac:dyDescent="0.2">
      <c r="B158" s="2" t="s">
        <v>152</v>
      </c>
      <c r="F158" s="2" t="s">
        <v>89</v>
      </c>
      <c r="J158" s="48">
        <f t="shared" si="14"/>
        <v>317.37496725564392</v>
      </c>
      <c r="L158" s="41">
        <v>0</v>
      </c>
      <c r="M158" s="41">
        <v>12.391989792729227</v>
      </c>
      <c r="N158" s="41">
        <v>59.752680652680652</v>
      </c>
      <c r="O158" s="41"/>
      <c r="P158" s="41">
        <v>245.23029681023405</v>
      </c>
      <c r="Q158" s="41"/>
      <c r="S158" s="41">
        <v>0</v>
      </c>
      <c r="U158"/>
      <c r="V158"/>
      <c r="W158"/>
      <c r="Y158" s="2" t="s">
        <v>446</v>
      </c>
    </row>
    <row r="159" spans="2:27" x14ac:dyDescent="0.2">
      <c r="U159"/>
      <c r="V159"/>
      <c r="W159"/>
    </row>
    <row r="160" spans="2:27" x14ac:dyDescent="0.2">
      <c r="B160" s="33" t="s">
        <v>153</v>
      </c>
      <c r="U160"/>
      <c r="V160"/>
      <c r="W160"/>
    </row>
    <row r="161" spans="1:25" x14ac:dyDescent="0.2">
      <c r="B161" s="2" t="s">
        <v>150</v>
      </c>
      <c r="F161" s="2" t="s">
        <v>89</v>
      </c>
      <c r="J161" s="48">
        <f t="shared" ref="J161:J163" si="15">SUM(L161:Q161,S161)</f>
        <v>469.23806915877685</v>
      </c>
      <c r="L161" s="41">
        <v>5</v>
      </c>
      <c r="M161" s="41">
        <v>89.738376892957646</v>
      </c>
      <c r="N161" s="41">
        <v>117.31946758962528</v>
      </c>
      <c r="O161" s="41">
        <v>13.8</v>
      </c>
      <c r="P161" s="41">
        <v>98</v>
      </c>
      <c r="Q161" s="41">
        <v>134</v>
      </c>
      <c r="S161" s="41">
        <v>11.38022467619391</v>
      </c>
      <c r="U161"/>
      <c r="V161"/>
      <c r="W161"/>
      <c r="Y161" s="2" t="s">
        <v>447</v>
      </c>
    </row>
    <row r="162" spans="1:25" x14ac:dyDescent="0.2">
      <c r="B162" s="2" t="s">
        <v>151</v>
      </c>
      <c r="F162" s="2" t="s">
        <v>89</v>
      </c>
      <c r="J162" s="48">
        <f t="shared" si="15"/>
        <v>405.45042376357486</v>
      </c>
      <c r="L162" s="41">
        <v>11</v>
      </c>
      <c r="M162" s="41">
        <v>211.56114014445717</v>
      </c>
      <c r="N162" s="41">
        <v>33.484958506224068</v>
      </c>
      <c r="O162" s="41">
        <v>19.149999999999999</v>
      </c>
      <c r="P162" s="41">
        <v>88</v>
      </c>
      <c r="Q162" s="41">
        <v>23.094650584489528</v>
      </c>
      <c r="S162" s="41">
        <v>19.159674528404086</v>
      </c>
      <c r="U162"/>
      <c r="V162"/>
      <c r="W162"/>
      <c r="Y162" s="2" t="s">
        <v>448</v>
      </c>
    </row>
    <row r="163" spans="1:25" x14ac:dyDescent="0.2">
      <c r="B163" s="2" t="s">
        <v>152</v>
      </c>
      <c r="F163" s="2" t="s">
        <v>89</v>
      </c>
      <c r="J163" s="48">
        <f t="shared" si="15"/>
        <v>54.078375715858911</v>
      </c>
      <c r="L163" s="41">
        <v>3</v>
      </c>
      <c r="M163" s="41">
        <v>35.110637746066146</v>
      </c>
      <c r="N163" s="41">
        <v>0.96375291375291383</v>
      </c>
      <c r="O163" s="41">
        <v>3</v>
      </c>
      <c r="P163" s="41">
        <v>10</v>
      </c>
      <c r="Q163" s="41"/>
      <c r="S163" s="41">
        <v>2.0039850560398507</v>
      </c>
      <c r="U163"/>
      <c r="V163"/>
      <c r="W163"/>
      <c r="Y163" s="2" t="s">
        <v>449</v>
      </c>
    </row>
    <row r="164" spans="1:25" x14ac:dyDescent="0.2">
      <c r="U164"/>
      <c r="V164"/>
      <c r="W164"/>
    </row>
    <row r="165" spans="1:25" x14ac:dyDescent="0.2">
      <c r="B165" s="33" t="s">
        <v>154</v>
      </c>
      <c r="U165"/>
      <c r="V165"/>
      <c r="W165"/>
    </row>
    <row r="166" spans="1:25" x14ac:dyDescent="0.2">
      <c r="B166" s="2" t="s">
        <v>150</v>
      </c>
      <c r="F166" s="2" t="s">
        <v>89</v>
      </c>
      <c r="J166" s="48">
        <f t="shared" ref="J166:J168" si="16">SUM(L166:Q166,S166)</f>
        <v>1475.8259389569546</v>
      </c>
      <c r="L166" s="41">
        <v>7</v>
      </c>
      <c r="M166" s="41">
        <v>633.13716265423284</v>
      </c>
      <c r="N166" s="41">
        <v>576.73855915908212</v>
      </c>
      <c r="O166" s="41">
        <v>10.75</v>
      </c>
      <c r="P166" s="41">
        <v>57.03275100195178</v>
      </c>
      <c r="Q166" s="41">
        <v>170</v>
      </c>
      <c r="S166" s="41">
        <v>21.167466141687843</v>
      </c>
      <c r="U166"/>
      <c r="V166"/>
      <c r="W166"/>
      <c r="Y166" s="2" t="s">
        <v>450</v>
      </c>
    </row>
    <row r="167" spans="1:25" x14ac:dyDescent="0.2">
      <c r="B167" s="2" t="s">
        <v>151</v>
      </c>
      <c r="F167" s="2" t="s">
        <v>89</v>
      </c>
      <c r="J167" s="48">
        <f t="shared" si="16"/>
        <v>3643.7441057470855</v>
      </c>
      <c r="L167" s="41">
        <v>27</v>
      </c>
      <c r="M167" s="41">
        <v>1364.0855313559587</v>
      </c>
      <c r="N167" s="41">
        <v>1316.0603388658369</v>
      </c>
      <c r="O167" s="41">
        <v>45.35</v>
      </c>
      <c r="P167" s="41">
        <v>116.76284385836536</v>
      </c>
      <c r="Q167" s="41">
        <v>707.01031211508518</v>
      </c>
      <c r="S167" s="41">
        <v>67.475079551839855</v>
      </c>
      <c r="U167"/>
      <c r="V167"/>
      <c r="W167"/>
      <c r="Y167" s="2" t="s">
        <v>451</v>
      </c>
    </row>
    <row r="168" spans="1:25" x14ac:dyDescent="0.2">
      <c r="B168" s="2" t="s">
        <v>155</v>
      </c>
      <c r="F168" s="2" t="s">
        <v>89</v>
      </c>
      <c r="J168" s="48">
        <f t="shared" si="16"/>
        <v>2032.2096147959462</v>
      </c>
      <c r="L168" s="41">
        <v>20</v>
      </c>
      <c r="M168" s="41">
        <v>771.0753022476074</v>
      </c>
      <c r="N168" s="41">
        <v>575.17925407925395</v>
      </c>
      <c r="O168" s="41">
        <v>13.29</v>
      </c>
      <c r="P168" s="41">
        <v>542.2027740456117</v>
      </c>
      <c r="Q168" s="41">
        <v>99</v>
      </c>
      <c r="S168" s="41">
        <v>11.462284423473111</v>
      </c>
      <c r="U168"/>
      <c r="V168"/>
      <c r="W168"/>
      <c r="Y168" s="2" t="s">
        <v>452</v>
      </c>
    </row>
    <row r="169" spans="1:25" x14ac:dyDescent="0.2">
      <c r="U169"/>
      <c r="V169"/>
      <c r="W169"/>
    </row>
    <row r="170" spans="1:25" x14ac:dyDescent="0.2">
      <c r="B170" s="33" t="s">
        <v>156</v>
      </c>
      <c r="U170"/>
      <c r="V170"/>
      <c r="W170"/>
    </row>
    <row r="171" spans="1:25" x14ac:dyDescent="0.2">
      <c r="A171" s="2" t="s">
        <v>161</v>
      </c>
      <c r="B171" s="2" t="s">
        <v>150</v>
      </c>
      <c r="F171" s="2" t="s">
        <v>89</v>
      </c>
      <c r="J171" s="48">
        <f t="shared" ref="J171:J173" si="17">SUM(L171:Q171,S171)</f>
        <v>53.216368315369827</v>
      </c>
      <c r="L171" s="41">
        <v>1</v>
      </c>
      <c r="M171" s="41">
        <v>8.2518047717662206</v>
      </c>
      <c r="N171" s="41">
        <v>5.9152672734264842</v>
      </c>
      <c r="O171" s="41">
        <v>1</v>
      </c>
      <c r="P171" s="41">
        <v>27</v>
      </c>
      <c r="Q171" s="41">
        <v>7</v>
      </c>
      <c r="S171" s="41">
        <v>3.0492962701771265</v>
      </c>
      <c r="U171"/>
      <c r="V171"/>
      <c r="W171"/>
      <c r="Y171" s="2" t="s">
        <v>453</v>
      </c>
    </row>
    <row r="172" spans="1:25" x14ac:dyDescent="0.2">
      <c r="B172" s="2" t="s">
        <v>151</v>
      </c>
      <c r="F172" s="2" t="s">
        <v>89</v>
      </c>
      <c r="J172" s="48">
        <f t="shared" si="17"/>
        <v>340.94213615651614</v>
      </c>
      <c r="L172" s="41">
        <v>5</v>
      </c>
      <c r="M172" s="41">
        <v>48.035621192219743</v>
      </c>
      <c r="N172" s="41">
        <v>35.514349930843707</v>
      </c>
      <c r="O172" s="41">
        <v>6.9</v>
      </c>
      <c r="P172" s="41">
        <v>63</v>
      </c>
      <c r="Q172" s="41">
        <v>171.28395175346859</v>
      </c>
      <c r="S172" s="41">
        <v>11.208213279984109</v>
      </c>
      <c r="U172"/>
      <c r="V172"/>
      <c r="W172"/>
      <c r="Y172" s="2" t="s">
        <v>454</v>
      </c>
    </row>
    <row r="173" spans="1:25" x14ac:dyDescent="0.2">
      <c r="B173" s="2" t="s">
        <v>155</v>
      </c>
      <c r="F173" s="2" t="s">
        <v>89</v>
      </c>
      <c r="J173" s="48">
        <f t="shared" si="17"/>
        <v>309.00042448499931</v>
      </c>
      <c r="L173" s="41">
        <v>19</v>
      </c>
      <c r="M173" s="41">
        <v>56.796619883342295</v>
      </c>
      <c r="N173" s="41">
        <v>53.187645687645698</v>
      </c>
      <c r="O173" s="41">
        <v>6.13</v>
      </c>
      <c r="P173" s="41">
        <v>14</v>
      </c>
      <c r="Q173" s="41">
        <v>134</v>
      </c>
      <c r="S173" s="41">
        <v>25.886158914011329</v>
      </c>
      <c r="U173"/>
      <c r="V173"/>
      <c r="W173"/>
      <c r="Y173" s="2" t="s">
        <v>455</v>
      </c>
    </row>
    <row r="174" spans="1:25" x14ac:dyDescent="0.2">
      <c r="B174" s="33"/>
      <c r="U174"/>
      <c r="V174"/>
      <c r="W174"/>
    </row>
    <row r="175" spans="1:25" x14ac:dyDescent="0.2">
      <c r="U175"/>
      <c r="V175"/>
      <c r="W175"/>
    </row>
    <row r="176" spans="1:25" x14ac:dyDescent="0.2">
      <c r="B176" s="33" t="s">
        <v>157</v>
      </c>
      <c r="U176"/>
      <c r="V176"/>
      <c r="W176"/>
    </row>
    <row r="177" spans="2:27" x14ac:dyDescent="0.2">
      <c r="U177"/>
      <c r="V177"/>
      <c r="W177"/>
    </row>
    <row r="178" spans="2:27" x14ac:dyDescent="0.2">
      <c r="B178" s="33" t="s">
        <v>142</v>
      </c>
      <c r="U178"/>
      <c r="V178"/>
      <c r="W178"/>
    </row>
    <row r="179" spans="2:27" x14ac:dyDescent="0.2">
      <c r="B179" s="2" t="s">
        <v>143</v>
      </c>
      <c r="F179" s="2" t="s">
        <v>89</v>
      </c>
      <c r="J179" s="48">
        <f t="shared" ref="J179:J182" si="18">SUM(L179:Q179,S179)</f>
        <v>49459.402096044651</v>
      </c>
      <c r="L179" s="41">
        <v>1115.3877767236106</v>
      </c>
      <c r="M179" s="41">
        <v>15050.091792954787</v>
      </c>
      <c r="N179" s="41">
        <v>18232.239999999998</v>
      </c>
      <c r="O179" s="41">
        <v>648</v>
      </c>
      <c r="P179" s="41">
        <v>12460.682526366252</v>
      </c>
      <c r="Q179" s="41">
        <v>490</v>
      </c>
      <c r="S179" s="41">
        <v>1463</v>
      </c>
      <c r="U179"/>
      <c r="V179"/>
      <c r="W179"/>
      <c r="Y179" s="2" t="s">
        <v>456</v>
      </c>
      <c r="AA179" s="2" t="s">
        <v>908</v>
      </c>
    </row>
    <row r="180" spans="2:27" x14ac:dyDescent="0.2">
      <c r="B180" s="2" t="s">
        <v>144</v>
      </c>
      <c r="F180" s="2" t="s">
        <v>89</v>
      </c>
      <c r="J180" s="48">
        <f t="shared" si="18"/>
        <v>434.98058742297434</v>
      </c>
      <c r="L180" s="41">
        <v>2.9803921568627452</v>
      </c>
      <c r="M180" s="41">
        <v>158.47624351438415</v>
      </c>
      <c r="N180" s="41">
        <v>141.86199999999999</v>
      </c>
      <c r="O180" s="41">
        <v>6</v>
      </c>
      <c r="P180" s="41">
        <v>106.6619517517275</v>
      </c>
      <c r="Q180" s="41">
        <v>4</v>
      </c>
      <c r="S180" s="41">
        <v>15</v>
      </c>
      <c r="U180"/>
      <c r="V180"/>
      <c r="W180"/>
      <c r="Y180" s="2" t="s">
        <v>457</v>
      </c>
    </row>
    <row r="181" spans="2:27" x14ac:dyDescent="0.2">
      <c r="B181" s="2" t="s">
        <v>145</v>
      </c>
      <c r="F181" s="2" t="s">
        <v>89</v>
      </c>
      <c r="J181" s="48">
        <f t="shared" si="18"/>
        <v>410.88100906044588</v>
      </c>
      <c r="L181" s="41">
        <v>5.9607843137254903</v>
      </c>
      <c r="M181" s="41">
        <v>174.07349567383645</v>
      </c>
      <c r="N181" s="41">
        <v>102.85015616922749</v>
      </c>
      <c r="O181" s="41">
        <v>8</v>
      </c>
      <c r="P181" s="41">
        <v>103.99657290365646</v>
      </c>
      <c r="Q181" s="41">
        <v>5</v>
      </c>
      <c r="S181" s="41">
        <v>11</v>
      </c>
      <c r="U181"/>
      <c r="V181"/>
      <c r="W181"/>
      <c r="Y181" s="2" t="s">
        <v>458</v>
      </c>
    </row>
    <row r="182" spans="2:27" x14ac:dyDescent="0.2">
      <c r="B182" s="2" t="s">
        <v>146</v>
      </c>
      <c r="F182" s="2" t="s">
        <v>89</v>
      </c>
      <c r="J182" s="48">
        <f t="shared" si="18"/>
        <v>283.79276023107752</v>
      </c>
      <c r="L182" s="41">
        <v>0</v>
      </c>
      <c r="M182" s="41">
        <v>122.50899422364559</v>
      </c>
      <c r="N182" s="41">
        <v>77.137617126920617</v>
      </c>
      <c r="O182" s="41">
        <v>3</v>
      </c>
      <c r="P182" s="41">
        <v>63.146148880511284</v>
      </c>
      <c r="Q182" s="41"/>
      <c r="S182" s="41">
        <v>18</v>
      </c>
      <c r="U182"/>
      <c r="V182"/>
      <c r="W182"/>
      <c r="Y182" s="2" t="s">
        <v>459</v>
      </c>
    </row>
    <row r="183" spans="2:27" x14ac:dyDescent="0.2">
      <c r="U183"/>
      <c r="V183"/>
      <c r="W183"/>
    </row>
    <row r="184" spans="2:27" x14ac:dyDescent="0.2">
      <c r="B184" s="33" t="s">
        <v>147</v>
      </c>
      <c r="U184"/>
      <c r="V184"/>
      <c r="W184"/>
    </row>
    <row r="185" spans="2:27" x14ac:dyDescent="0.2">
      <c r="B185" s="2" t="s">
        <v>143</v>
      </c>
      <c r="F185" s="2" t="s">
        <v>89</v>
      </c>
      <c r="J185" s="48">
        <f t="shared" ref="J185:J188" si="19">SUM(L185:Q185,S185)</f>
        <v>0</v>
      </c>
      <c r="L185" s="41"/>
      <c r="M185" s="41">
        <v>0</v>
      </c>
      <c r="N185" s="41"/>
      <c r="O185" s="41"/>
      <c r="P185" s="41">
        <v>0</v>
      </c>
      <c r="Q185" s="41"/>
      <c r="S185" s="41"/>
      <c r="U185"/>
      <c r="V185"/>
      <c r="W185"/>
      <c r="Y185" s="2" t="s">
        <v>460</v>
      </c>
    </row>
    <row r="186" spans="2:27" x14ac:dyDescent="0.2">
      <c r="B186" s="2" t="s">
        <v>144</v>
      </c>
      <c r="F186" s="2" t="s">
        <v>89</v>
      </c>
      <c r="J186" s="48">
        <f t="shared" si="19"/>
        <v>0</v>
      </c>
      <c r="L186" s="41"/>
      <c r="M186" s="41">
        <v>0</v>
      </c>
      <c r="N186" s="41"/>
      <c r="O186" s="41"/>
      <c r="P186" s="41">
        <v>0</v>
      </c>
      <c r="Q186" s="41"/>
      <c r="S186" s="41"/>
      <c r="U186"/>
      <c r="V186"/>
      <c r="W186"/>
      <c r="Y186" s="2" t="s">
        <v>461</v>
      </c>
    </row>
    <row r="187" spans="2:27" x14ac:dyDescent="0.2">
      <c r="B187" s="2" t="s">
        <v>145</v>
      </c>
      <c r="F187" s="2" t="s">
        <v>89</v>
      </c>
      <c r="J187" s="48">
        <f t="shared" si="19"/>
        <v>0</v>
      </c>
      <c r="L187" s="41"/>
      <c r="M187" s="41">
        <v>0</v>
      </c>
      <c r="N187" s="41"/>
      <c r="O187" s="41"/>
      <c r="P187" s="41">
        <v>0</v>
      </c>
      <c r="Q187" s="41"/>
      <c r="S187" s="41"/>
      <c r="U187"/>
      <c r="V187"/>
      <c r="W187"/>
      <c r="Y187" s="2" t="s">
        <v>462</v>
      </c>
    </row>
    <row r="188" spans="2:27" x14ac:dyDescent="0.2">
      <c r="B188" s="2" t="s">
        <v>146</v>
      </c>
      <c r="F188" s="2" t="s">
        <v>89</v>
      </c>
      <c r="J188" s="48">
        <f t="shared" si="19"/>
        <v>0</v>
      </c>
      <c r="L188" s="41"/>
      <c r="M188" s="41">
        <v>0</v>
      </c>
      <c r="N188" s="41"/>
      <c r="O188" s="41"/>
      <c r="P188" s="41">
        <v>0</v>
      </c>
      <c r="Q188" s="41"/>
      <c r="S188" s="41"/>
      <c r="U188"/>
      <c r="V188"/>
      <c r="W188"/>
      <c r="Y188" s="2" t="s">
        <v>463</v>
      </c>
    </row>
    <row r="189" spans="2:27" x14ac:dyDescent="0.2">
      <c r="U189"/>
      <c r="V189"/>
      <c r="W189"/>
    </row>
    <row r="190" spans="2:27" x14ac:dyDescent="0.2">
      <c r="U190"/>
      <c r="V190"/>
      <c r="W190"/>
    </row>
    <row r="191" spans="2:27" x14ac:dyDescent="0.2">
      <c r="B191" s="33" t="s">
        <v>158</v>
      </c>
      <c r="U191"/>
      <c r="V191"/>
      <c r="W191"/>
    </row>
    <row r="192" spans="2:27" x14ac:dyDescent="0.2">
      <c r="U192"/>
      <c r="V192"/>
      <c r="W192"/>
    </row>
    <row r="193" spans="2:27" x14ac:dyDescent="0.2">
      <c r="B193" s="33" t="s">
        <v>142</v>
      </c>
      <c r="U193"/>
      <c r="V193"/>
      <c r="W193"/>
    </row>
    <row r="194" spans="2:27" x14ac:dyDescent="0.2">
      <c r="B194" s="2" t="s">
        <v>143</v>
      </c>
      <c r="F194" s="2" t="s">
        <v>89</v>
      </c>
      <c r="J194" s="48">
        <f t="shared" ref="J194:J197" si="20">SUM(L194:Q194,S194)</f>
        <v>42636.31815272625</v>
      </c>
      <c r="L194" s="41">
        <v>1799.6136606189968</v>
      </c>
      <c r="M194" s="41">
        <v>13565.9442895261</v>
      </c>
      <c r="N194" s="41">
        <v>18428.234</v>
      </c>
      <c r="O194" s="41">
        <v>1873</v>
      </c>
      <c r="P194" s="41">
        <v>5146.5262025811508</v>
      </c>
      <c r="Q194" s="41">
        <v>139</v>
      </c>
      <c r="S194" s="41">
        <v>1684</v>
      </c>
      <c r="U194"/>
      <c r="V194"/>
      <c r="W194"/>
      <c r="Y194" s="2" t="s">
        <v>464</v>
      </c>
      <c r="AA194" s="2" t="s">
        <v>908</v>
      </c>
    </row>
    <row r="195" spans="2:27" x14ac:dyDescent="0.2">
      <c r="B195" s="2" t="s">
        <v>144</v>
      </c>
      <c r="F195" s="2" t="s">
        <v>89</v>
      </c>
      <c r="J195" s="48">
        <f t="shared" si="20"/>
        <v>10435.277582823397</v>
      </c>
      <c r="L195" s="41">
        <v>16</v>
      </c>
      <c r="M195" s="41">
        <v>5627.4325650631217</v>
      </c>
      <c r="N195" s="41">
        <v>3153.7978922225357</v>
      </c>
      <c r="O195" s="41">
        <v>119</v>
      </c>
      <c r="P195" s="41">
        <v>1268.0471255377397</v>
      </c>
      <c r="Q195" s="41"/>
      <c r="S195" s="41">
        <v>251</v>
      </c>
      <c r="U195"/>
      <c r="V195"/>
      <c r="W195"/>
      <c r="Y195" s="2" t="s">
        <v>465</v>
      </c>
    </row>
    <row r="196" spans="2:27" x14ac:dyDescent="0.2">
      <c r="B196" s="2" t="s">
        <v>145</v>
      </c>
      <c r="F196" s="2" t="s">
        <v>89</v>
      </c>
      <c r="J196" s="48">
        <f t="shared" si="20"/>
        <v>5315.4390083882963</v>
      </c>
      <c r="L196" s="41">
        <v>199.41760138050043</v>
      </c>
      <c r="M196" s="41">
        <v>630.58050847457616</v>
      </c>
      <c r="N196" s="41">
        <v>2286.5034718613388</v>
      </c>
      <c r="O196" s="41">
        <v>15</v>
      </c>
      <c r="P196" s="41">
        <v>1818.937426671881</v>
      </c>
      <c r="Q196" s="41">
        <v>290</v>
      </c>
      <c r="S196" s="41">
        <v>75</v>
      </c>
      <c r="U196"/>
      <c r="V196"/>
      <c r="W196"/>
      <c r="Y196" s="2" t="s">
        <v>466</v>
      </c>
    </row>
    <row r="197" spans="2:27" x14ac:dyDescent="0.2">
      <c r="B197" s="2" t="s">
        <v>146</v>
      </c>
      <c r="F197" s="2" t="s">
        <v>89</v>
      </c>
      <c r="J197" s="48">
        <f t="shared" si="20"/>
        <v>3807.4965669901376</v>
      </c>
      <c r="L197" s="41">
        <v>0</v>
      </c>
      <c r="M197" s="41">
        <v>578.78164966129793</v>
      </c>
      <c r="N197" s="41">
        <v>1714.8776038960038</v>
      </c>
      <c r="O197" s="41">
        <v>17</v>
      </c>
      <c r="P197" s="41">
        <v>1136.837313432836</v>
      </c>
      <c r="Q197" s="41"/>
      <c r="S197" s="41">
        <v>360</v>
      </c>
      <c r="U197"/>
      <c r="V197"/>
      <c r="W197"/>
      <c r="Y197" s="2" t="s">
        <v>467</v>
      </c>
    </row>
    <row r="198" spans="2:27" x14ac:dyDescent="0.2">
      <c r="U198"/>
      <c r="V198"/>
      <c r="W198"/>
    </row>
    <row r="199" spans="2:27" x14ac:dyDescent="0.2">
      <c r="B199" s="33" t="s">
        <v>147</v>
      </c>
      <c r="U199"/>
      <c r="V199"/>
      <c r="W199"/>
    </row>
    <row r="200" spans="2:27" x14ac:dyDescent="0.2">
      <c r="B200" s="2" t="s">
        <v>143</v>
      </c>
      <c r="F200" s="2" t="s">
        <v>89</v>
      </c>
      <c r="J200" s="48">
        <f t="shared" ref="J200:J203" si="21">SUM(L200:Q200,S200)</f>
        <v>0</v>
      </c>
      <c r="L200" s="41"/>
      <c r="M200" s="41">
        <v>0</v>
      </c>
      <c r="N200" s="41"/>
      <c r="O200" s="41"/>
      <c r="P200" s="41">
        <v>0</v>
      </c>
      <c r="Q200" s="41"/>
      <c r="S200" s="41"/>
      <c r="U200"/>
      <c r="V200"/>
      <c r="W200"/>
      <c r="Y200" s="2" t="s">
        <v>468</v>
      </c>
    </row>
    <row r="201" spans="2:27" x14ac:dyDescent="0.2">
      <c r="B201" s="2" t="s">
        <v>144</v>
      </c>
      <c r="F201" s="2" t="s">
        <v>89</v>
      </c>
      <c r="J201" s="48">
        <f t="shared" si="21"/>
        <v>0</v>
      </c>
      <c r="L201" s="41"/>
      <c r="M201" s="41">
        <v>0</v>
      </c>
      <c r="N201" s="41"/>
      <c r="O201" s="41"/>
      <c r="P201" s="41">
        <v>0</v>
      </c>
      <c r="Q201" s="41"/>
      <c r="S201" s="41"/>
      <c r="U201"/>
      <c r="V201"/>
      <c r="W201"/>
      <c r="Y201" s="2" t="s">
        <v>469</v>
      </c>
    </row>
    <row r="202" spans="2:27" x14ac:dyDescent="0.2">
      <c r="B202" s="2" t="s">
        <v>145</v>
      </c>
      <c r="F202" s="2" t="s">
        <v>89</v>
      </c>
      <c r="J202" s="48">
        <f t="shared" si="21"/>
        <v>0</v>
      </c>
      <c r="L202" s="41"/>
      <c r="M202" s="41">
        <v>0</v>
      </c>
      <c r="N202" s="41"/>
      <c r="O202" s="41"/>
      <c r="P202" s="41">
        <v>0</v>
      </c>
      <c r="Q202" s="41"/>
      <c r="S202" s="41"/>
      <c r="U202"/>
      <c r="V202"/>
      <c r="W202"/>
      <c r="Y202" s="2" t="s">
        <v>470</v>
      </c>
    </row>
    <row r="203" spans="2:27" x14ac:dyDescent="0.2">
      <c r="B203" s="2" t="s">
        <v>146</v>
      </c>
      <c r="F203" s="2" t="s">
        <v>89</v>
      </c>
      <c r="J203" s="48">
        <f t="shared" si="21"/>
        <v>0</v>
      </c>
      <c r="L203" s="41"/>
      <c r="M203" s="41">
        <v>0</v>
      </c>
      <c r="N203" s="41"/>
      <c r="O203" s="41"/>
      <c r="P203" s="41">
        <v>0</v>
      </c>
      <c r="Q203" s="41"/>
      <c r="S203" s="41"/>
      <c r="U203"/>
      <c r="V203"/>
      <c r="W203"/>
      <c r="Y203" s="2" t="s">
        <v>471</v>
      </c>
    </row>
    <row r="204" spans="2:27" x14ac:dyDescent="0.2">
      <c r="B204" s="29"/>
      <c r="U204"/>
      <c r="V204"/>
      <c r="W204"/>
    </row>
    <row r="205" spans="2:27" x14ac:dyDescent="0.2">
      <c r="B205" s="29"/>
      <c r="U205"/>
      <c r="V205"/>
      <c r="W205"/>
    </row>
    <row r="206" spans="2:27" x14ac:dyDescent="0.2">
      <c r="B206" s="33" t="s">
        <v>159</v>
      </c>
      <c r="U206"/>
      <c r="V206"/>
      <c r="W206"/>
    </row>
    <row r="207" spans="2:27" x14ac:dyDescent="0.2">
      <c r="U207"/>
      <c r="V207"/>
      <c r="W207"/>
    </row>
    <row r="208" spans="2:27" x14ac:dyDescent="0.2">
      <c r="B208" s="33" t="s">
        <v>149</v>
      </c>
      <c r="U208"/>
      <c r="V208"/>
      <c r="W208"/>
    </row>
    <row r="209" spans="2:27" x14ac:dyDescent="0.2">
      <c r="B209" s="2" t="s">
        <v>150</v>
      </c>
      <c r="F209" s="2" t="s">
        <v>89</v>
      </c>
      <c r="J209" s="48">
        <f t="shared" ref="J209:J211" si="22">SUM(L209:Q209,S209)</f>
        <v>152.93497620273371</v>
      </c>
      <c r="L209" s="41">
        <v>2</v>
      </c>
      <c r="M209" s="41">
        <v>66.683554997028182</v>
      </c>
      <c r="N209" s="41">
        <v>50.801855948450914</v>
      </c>
      <c r="O209" s="41">
        <v>3</v>
      </c>
      <c r="P209" s="41">
        <v>29.449565257254626</v>
      </c>
      <c r="Q209" s="41"/>
      <c r="S209" s="41">
        <v>1</v>
      </c>
      <c r="U209"/>
      <c r="V209"/>
      <c r="W209"/>
      <c r="Y209" s="2" t="s">
        <v>472</v>
      </c>
      <c r="AA209" s="2" t="s">
        <v>908</v>
      </c>
    </row>
    <row r="210" spans="2:27" x14ac:dyDescent="0.2">
      <c r="B210" s="2" t="s">
        <v>151</v>
      </c>
      <c r="F210" s="2" t="s">
        <v>89</v>
      </c>
      <c r="J210" s="48">
        <f t="shared" si="22"/>
        <v>44.909029154088238</v>
      </c>
      <c r="L210" s="41"/>
      <c r="M210" s="41">
        <v>28.428305654246298</v>
      </c>
      <c r="N210" s="41">
        <v>7.4853542855965767</v>
      </c>
      <c r="O210" s="41">
        <v>1</v>
      </c>
      <c r="P210" s="41">
        <v>7.9953692142453647</v>
      </c>
      <c r="Q210" s="41"/>
      <c r="S210" s="41"/>
      <c r="U210"/>
      <c r="V210"/>
      <c r="W210"/>
      <c r="Y210" s="2" t="s">
        <v>473</v>
      </c>
    </row>
    <row r="211" spans="2:27" x14ac:dyDescent="0.2">
      <c r="B211" s="2" t="s">
        <v>152</v>
      </c>
      <c r="F211" s="2" t="s">
        <v>89</v>
      </c>
      <c r="J211" s="48">
        <f t="shared" si="22"/>
        <v>0</v>
      </c>
      <c r="L211" s="41"/>
      <c r="M211" s="41">
        <v>0</v>
      </c>
      <c r="N211" s="41"/>
      <c r="O211" s="41"/>
      <c r="P211" s="41">
        <v>0</v>
      </c>
      <c r="Q211" s="41"/>
      <c r="S211" s="41"/>
      <c r="U211"/>
      <c r="V211"/>
      <c r="W211"/>
      <c r="Y211" s="2" t="s">
        <v>474</v>
      </c>
    </row>
    <row r="212" spans="2:27" x14ac:dyDescent="0.2">
      <c r="U212"/>
      <c r="V212"/>
      <c r="W212"/>
    </row>
    <row r="213" spans="2:27" x14ac:dyDescent="0.2">
      <c r="B213" s="33" t="s">
        <v>153</v>
      </c>
      <c r="U213"/>
      <c r="V213"/>
      <c r="W213"/>
    </row>
    <row r="214" spans="2:27" x14ac:dyDescent="0.2">
      <c r="B214" s="2" t="s">
        <v>150</v>
      </c>
      <c r="F214" s="2" t="s">
        <v>89</v>
      </c>
      <c r="J214" s="48">
        <f t="shared" ref="J214:J216" si="23">SUM(L214:Q214,S214)</f>
        <v>1.0114137525699882</v>
      </c>
      <c r="L214" s="41"/>
      <c r="M214" s="41">
        <v>1.0114137525699882</v>
      </c>
      <c r="N214" s="41"/>
      <c r="O214" s="41"/>
      <c r="P214" s="41">
        <v>0</v>
      </c>
      <c r="Q214" s="41"/>
      <c r="S214" s="41"/>
      <c r="U214"/>
      <c r="V214"/>
      <c r="W214"/>
      <c r="Y214" s="2" t="s">
        <v>475</v>
      </c>
    </row>
    <row r="215" spans="2:27" x14ac:dyDescent="0.2">
      <c r="B215" s="2" t="s">
        <v>151</v>
      </c>
      <c r="F215" s="2" t="s">
        <v>89</v>
      </c>
      <c r="J215" s="48">
        <f t="shared" si="23"/>
        <v>2.7858975811722195</v>
      </c>
      <c r="L215" s="41"/>
      <c r="M215" s="41">
        <v>2.7858975811722195</v>
      </c>
      <c r="N215" s="41"/>
      <c r="O215" s="41"/>
      <c r="P215" s="41">
        <v>0</v>
      </c>
      <c r="Q215" s="41"/>
      <c r="S215" s="41"/>
      <c r="U215"/>
      <c r="V215"/>
      <c r="W215"/>
      <c r="Y215" s="2" t="s">
        <v>476</v>
      </c>
    </row>
    <row r="216" spans="2:27" x14ac:dyDescent="0.2">
      <c r="B216" s="2" t="s">
        <v>152</v>
      </c>
      <c r="F216" s="2" t="s">
        <v>89</v>
      </c>
      <c r="J216" s="48">
        <f t="shared" si="23"/>
        <v>0</v>
      </c>
      <c r="L216" s="41"/>
      <c r="M216" s="41">
        <v>0</v>
      </c>
      <c r="N216" s="41"/>
      <c r="O216" s="41"/>
      <c r="P216" s="41">
        <v>0</v>
      </c>
      <c r="Q216" s="41"/>
      <c r="S216" s="41"/>
      <c r="U216"/>
      <c r="V216"/>
      <c r="W216"/>
      <c r="Y216" s="2" t="s">
        <v>477</v>
      </c>
    </row>
    <row r="217" spans="2:27" x14ac:dyDescent="0.2">
      <c r="U217"/>
      <c r="V217"/>
      <c r="W217"/>
    </row>
    <row r="218" spans="2:27" x14ac:dyDescent="0.2">
      <c r="B218" s="33" t="s">
        <v>154</v>
      </c>
      <c r="U218"/>
      <c r="V218"/>
      <c r="W218"/>
    </row>
    <row r="219" spans="2:27" x14ac:dyDescent="0.2">
      <c r="B219" s="2" t="s">
        <v>150</v>
      </c>
      <c r="F219" s="2" t="s">
        <v>89</v>
      </c>
      <c r="J219" s="48">
        <f t="shared" ref="J219:J221" si="24">SUM(L219:Q219,S219)</f>
        <v>19.811296738283559</v>
      </c>
      <c r="L219" s="41"/>
      <c r="M219" s="41">
        <v>7.0682708225580786</v>
      </c>
      <c r="N219" s="41">
        <v>9.3582366220830639</v>
      </c>
      <c r="O219" s="41"/>
      <c r="P219" s="41">
        <v>2.3847892936424184</v>
      </c>
      <c r="Q219" s="41"/>
      <c r="S219" s="41">
        <v>1</v>
      </c>
      <c r="U219"/>
      <c r="V219"/>
      <c r="W219"/>
      <c r="Y219" s="2" t="s">
        <v>478</v>
      </c>
    </row>
    <row r="220" spans="2:27" x14ac:dyDescent="0.2">
      <c r="B220" s="2" t="s">
        <v>151</v>
      </c>
      <c r="F220" s="2" t="s">
        <v>89</v>
      </c>
      <c r="J220" s="48">
        <f t="shared" si="24"/>
        <v>38.514220099310286</v>
      </c>
      <c r="L220" s="41"/>
      <c r="M220" s="41">
        <v>18.76514399588082</v>
      </c>
      <c r="N220" s="41">
        <v>10.479495999835207</v>
      </c>
      <c r="O220" s="41"/>
      <c r="P220" s="41">
        <v>8.2695801035942598</v>
      </c>
      <c r="Q220" s="41">
        <v>1</v>
      </c>
      <c r="S220" s="41"/>
      <c r="U220"/>
      <c r="V220"/>
      <c r="W220"/>
      <c r="Y220" s="2" t="s">
        <v>479</v>
      </c>
    </row>
    <row r="221" spans="2:27" x14ac:dyDescent="0.2">
      <c r="B221" s="2" t="s">
        <v>155</v>
      </c>
      <c r="F221" s="2" t="s">
        <v>89</v>
      </c>
      <c r="J221" s="48">
        <f t="shared" si="24"/>
        <v>8.9612825730151009</v>
      </c>
      <c r="L221" s="41"/>
      <c r="M221" s="41">
        <v>4.6999997145898798</v>
      </c>
      <c r="N221" s="41">
        <v>0.75</v>
      </c>
      <c r="O221" s="41"/>
      <c r="P221" s="41">
        <v>3.5112828584252216</v>
      </c>
      <c r="Q221" s="41"/>
      <c r="S221" s="41"/>
      <c r="U221"/>
      <c r="V221"/>
      <c r="W221"/>
      <c r="Y221" s="2" t="s">
        <v>480</v>
      </c>
    </row>
    <row r="222" spans="2:27" x14ac:dyDescent="0.2">
      <c r="U222"/>
      <c r="V222"/>
      <c r="W222"/>
    </row>
    <row r="223" spans="2:27" x14ac:dyDescent="0.2">
      <c r="B223" s="33" t="s">
        <v>156</v>
      </c>
      <c r="U223"/>
      <c r="V223"/>
      <c r="W223"/>
    </row>
    <row r="224" spans="2:27" x14ac:dyDescent="0.2">
      <c r="B224" s="2" t="s">
        <v>150</v>
      </c>
      <c r="F224" s="2" t="s">
        <v>89</v>
      </c>
      <c r="J224" s="48">
        <f t="shared" ref="J224:J226" si="25">SUM(L224:Q224,S224)</f>
        <v>0</v>
      </c>
      <c r="L224" s="41"/>
      <c r="M224" s="41">
        <v>0</v>
      </c>
      <c r="N224" s="41">
        <v>0</v>
      </c>
      <c r="O224" s="41"/>
      <c r="P224" s="41">
        <v>0</v>
      </c>
      <c r="Q224" s="41"/>
      <c r="S224" s="41"/>
      <c r="U224"/>
      <c r="V224"/>
      <c r="W224"/>
      <c r="Y224" s="2" t="s">
        <v>481</v>
      </c>
    </row>
    <row r="225" spans="2:27" x14ac:dyDescent="0.2">
      <c r="B225" s="2" t="s">
        <v>151</v>
      </c>
      <c r="F225" s="2" t="s">
        <v>89</v>
      </c>
      <c r="J225" s="48">
        <f t="shared" si="25"/>
        <v>12.112042793627932</v>
      </c>
      <c r="L225" s="41"/>
      <c r="M225" s="41">
        <v>0.63254679379272616</v>
      </c>
      <c r="N225" s="41">
        <v>10.479495999835207</v>
      </c>
      <c r="O225" s="41"/>
      <c r="P225" s="41">
        <v>0</v>
      </c>
      <c r="Q225" s="41">
        <v>1</v>
      </c>
      <c r="S225" s="41"/>
      <c r="U225"/>
      <c r="V225"/>
      <c r="W225"/>
      <c r="Y225" s="2" t="s">
        <v>482</v>
      </c>
    </row>
    <row r="226" spans="2:27" x14ac:dyDescent="0.2">
      <c r="B226" s="2" t="s">
        <v>155</v>
      </c>
      <c r="F226" s="2" t="s">
        <v>89</v>
      </c>
      <c r="J226" s="48">
        <f t="shared" si="25"/>
        <v>3.25</v>
      </c>
      <c r="L226" s="41">
        <v>1</v>
      </c>
      <c r="M226" s="41">
        <v>0</v>
      </c>
      <c r="N226" s="41">
        <v>2.25</v>
      </c>
      <c r="O226" s="41"/>
      <c r="P226" s="41">
        <v>0</v>
      </c>
      <c r="Q226" s="41"/>
      <c r="S226" s="41"/>
      <c r="U226"/>
      <c r="V226"/>
      <c r="W226"/>
      <c r="Y226" s="2" t="s">
        <v>483</v>
      </c>
    </row>
    <row r="227" spans="2:27" x14ac:dyDescent="0.2">
      <c r="U227"/>
      <c r="V227"/>
      <c r="W227"/>
    </row>
    <row r="228" spans="2:27" x14ac:dyDescent="0.2">
      <c r="U228"/>
      <c r="V228"/>
      <c r="W228"/>
    </row>
    <row r="229" spans="2:27" x14ac:dyDescent="0.2">
      <c r="B229" s="33" t="s">
        <v>160</v>
      </c>
      <c r="U229"/>
      <c r="V229"/>
      <c r="W229"/>
    </row>
    <row r="230" spans="2:27" x14ac:dyDescent="0.2">
      <c r="U230"/>
      <c r="V230"/>
      <c r="W230"/>
    </row>
    <row r="231" spans="2:27" x14ac:dyDescent="0.2">
      <c r="B231" s="33" t="s">
        <v>149</v>
      </c>
      <c r="U231"/>
      <c r="V231"/>
      <c r="W231"/>
    </row>
    <row r="232" spans="2:27" x14ac:dyDescent="0.2">
      <c r="B232" s="2" t="s">
        <v>150</v>
      </c>
      <c r="F232" s="2" t="s">
        <v>89</v>
      </c>
      <c r="J232" s="48">
        <f t="shared" ref="J232:J234" si="26">SUM(L232:Q232,S232)</f>
        <v>7887.6442061519974</v>
      </c>
      <c r="L232" s="41">
        <v>185</v>
      </c>
      <c r="M232" s="41">
        <v>2108.3428647579904</v>
      </c>
      <c r="N232" s="41">
        <v>3965.1266064031142</v>
      </c>
      <c r="O232" s="41">
        <v>531.25</v>
      </c>
      <c r="P232" s="41">
        <v>1087.9247349908924</v>
      </c>
      <c r="Q232" s="41"/>
      <c r="S232" s="41">
        <v>10</v>
      </c>
      <c r="U232"/>
      <c r="V232"/>
      <c r="W232"/>
      <c r="Y232" s="2" t="s">
        <v>484</v>
      </c>
      <c r="AA232" s="2" t="s">
        <v>908</v>
      </c>
    </row>
    <row r="233" spans="2:27" x14ac:dyDescent="0.2">
      <c r="B233" s="2" t="s">
        <v>151</v>
      </c>
      <c r="F233" s="2" t="s">
        <v>89</v>
      </c>
      <c r="J233" s="48">
        <f t="shared" si="26"/>
        <v>3162.2804413805579</v>
      </c>
      <c r="L233" s="41"/>
      <c r="M233" s="41">
        <v>2432.5668831595394</v>
      </c>
      <c r="N233" s="41">
        <v>342.43351062916605</v>
      </c>
      <c r="O233" s="41">
        <v>190.53</v>
      </c>
      <c r="P233" s="41">
        <v>196.75004759185228</v>
      </c>
      <c r="Q233" s="41"/>
      <c r="S233" s="41"/>
      <c r="U233"/>
      <c r="V233"/>
      <c r="W233"/>
      <c r="Y233" s="2" t="s">
        <v>485</v>
      </c>
    </row>
    <row r="234" spans="2:27" x14ac:dyDescent="0.2">
      <c r="B234" s="2" t="s">
        <v>152</v>
      </c>
      <c r="F234" s="2" t="s">
        <v>89</v>
      </c>
      <c r="J234" s="48">
        <f t="shared" si="26"/>
        <v>0</v>
      </c>
      <c r="L234" s="41"/>
      <c r="M234" s="41">
        <v>0</v>
      </c>
      <c r="N234" s="41"/>
      <c r="O234" s="41"/>
      <c r="P234" s="41">
        <v>0</v>
      </c>
      <c r="Q234" s="41"/>
      <c r="S234" s="41"/>
      <c r="U234"/>
      <c r="V234"/>
      <c r="W234"/>
      <c r="Y234" s="2" t="s">
        <v>486</v>
      </c>
    </row>
    <row r="235" spans="2:27" x14ac:dyDescent="0.2">
      <c r="B235" s="29"/>
      <c r="U235"/>
      <c r="V235"/>
      <c r="W235"/>
    </row>
    <row r="236" spans="2:27" x14ac:dyDescent="0.2">
      <c r="B236" s="33" t="s">
        <v>153</v>
      </c>
      <c r="U236"/>
      <c r="V236"/>
      <c r="W236"/>
    </row>
    <row r="237" spans="2:27" x14ac:dyDescent="0.2">
      <c r="B237" s="2" t="s">
        <v>150</v>
      </c>
      <c r="F237" s="2" t="s">
        <v>89</v>
      </c>
      <c r="J237" s="48">
        <f t="shared" ref="J237:J239" si="27">SUM(L237:Q237,S237)</f>
        <v>31.978003701873288</v>
      </c>
      <c r="L237" s="41"/>
      <c r="M237" s="41">
        <v>31.978003701873288</v>
      </c>
      <c r="N237" s="41"/>
      <c r="O237" s="41"/>
      <c r="P237" s="41">
        <v>0</v>
      </c>
      <c r="Q237" s="41"/>
      <c r="S237" s="41"/>
      <c r="U237"/>
      <c r="V237"/>
      <c r="W237"/>
      <c r="Y237" s="2" t="s">
        <v>487</v>
      </c>
    </row>
    <row r="238" spans="2:27" x14ac:dyDescent="0.2">
      <c r="B238" s="2" t="s">
        <v>151</v>
      </c>
      <c r="F238" s="2" t="s">
        <v>89</v>
      </c>
      <c r="J238" s="48">
        <f t="shared" si="27"/>
        <v>247.07622414819659</v>
      </c>
      <c r="L238" s="41"/>
      <c r="M238" s="41">
        <v>247.07622414819659</v>
      </c>
      <c r="N238" s="41"/>
      <c r="O238" s="41"/>
      <c r="P238" s="41">
        <v>0</v>
      </c>
      <c r="Q238" s="41"/>
      <c r="S238" s="41"/>
      <c r="U238"/>
      <c r="V238"/>
      <c r="W238"/>
      <c r="Y238" s="2" t="s">
        <v>488</v>
      </c>
    </row>
    <row r="239" spans="2:27" x14ac:dyDescent="0.2">
      <c r="B239" s="2" t="s">
        <v>152</v>
      </c>
      <c r="F239" s="2" t="s">
        <v>89</v>
      </c>
      <c r="J239" s="48">
        <f t="shared" si="27"/>
        <v>0</v>
      </c>
      <c r="L239" s="41"/>
      <c r="M239" s="41">
        <v>0</v>
      </c>
      <c r="N239" s="41"/>
      <c r="O239" s="41"/>
      <c r="P239" s="41">
        <v>0</v>
      </c>
      <c r="Q239" s="41"/>
      <c r="S239" s="41"/>
      <c r="U239"/>
      <c r="V239"/>
      <c r="W239"/>
      <c r="Y239" s="2" t="s">
        <v>489</v>
      </c>
    </row>
    <row r="240" spans="2:27" x14ac:dyDescent="0.2">
      <c r="U240"/>
      <c r="V240"/>
      <c r="W240"/>
    </row>
    <row r="241" spans="2:25" x14ac:dyDescent="0.2">
      <c r="B241" s="33" t="s">
        <v>154</v>
      </c>
      <c r="U241"/>
      <c r="V241"/>
      <c r="W241"/>
    </row>
    <row r="242" spans="2:25" x14ac:dyDescent="0.2">
      <c r="B242" s="2" t="s">
        <v>150</v>
      </c>
      <c r="F242" s="2" t="s">
        <v>89</v>
      </c>
      <c r="J242" s="48">
        <f t="shared" ref="J242:J244" si="28">SUM(L242:Q242,S242)</f>
        <v>1851.0112718328751</v>
      </c>
      <c r="L242" s="41"/>
      <c r="M242" s="41">
        <v>226.41896876068029</v>
      </c>
      <c r="N242" s="41">
        <v>851.34226653851078</v>
      </c>
      <c r="O242" s="41"/>
      <c r="P242" s="41">
        <v>743.25003653368401</v>
      </c>
      <c r="Q242" s="41"/>
      <c r="S242" s="41">
        <v>30</v>
      </c>
      <c r="U242"/>
      <c r="V242"/>
      <c r="W242"/>
      <c r="Y242" s="2" t="s">
        <v>490</v>
      </c>
    </row>
    <row r="243" spans="2:25" x14ac:dyDescent="0.2">
      <c r="B243" s="2" t="s">
        <v>151</v>
      </c>
      <c r="F243" s="2" t="s">
        <v>89</v>
      </c>
      <c r="J243" s="48">
        <f t="shared" si="28"/>
        <v>7301.7332531732018</v>
      </c>
      <c r="L243" s="41"/>
      <c r="M243" s="41">
        <v>1575.5585308000943</v>
      </c>
      <c r="N243" s="41">
        <v>4358.4288838067232</v>
      </c>
      <c r="O243" s="41"/>
      <c r="P243" s="41">
        <v>1367.745838566384</v>
      </c>
      <c r="Q243" s="41"/>
      <c r="S243" s="41"/>
      <c r="U243"/>
      <c r="V243"/>
      <c r="W243"/>
      <c r="Y243" s="2" t="s">
        <v>491</v>
      </c>
    </row>
    <row r="244" spans="2:25" x14ac:dyDescent="0.2">
      <c r="B244" s="2" t="s">
        <v>155</v>
      </c>
      <c r="F244" s="2" t="s">
        <v>89</v>
      </c>
      <c r="J244" s="48">
        <f t="shared" si="28"/>
        <v>265.70853905435172</v>
      </c>
      <c r="L244" s="41"/>
      <c r="M244" s="41">
        <v>12.445573294629897</v>
      </c>
      <c r="N244" s="41">
        <v>40.763030035335689</v>
      </c>
      <c r="O244" s="41"/>
      <c r="P244" s="41">
        <v>212.49993572438615</v>
      </c>
      <c r="Q244" s="41"/>
      <c r="S244" s="41"/>
      <c r="U244"/>
      <c r="V244"/>
      <c r="W244"/>
      <c r="Y244" s="2" t="s">
        <v>492</v>
      </c>
    </row>
    <row r="245" spans="2:25" x14ac:dyDescent="0.2">
      <c r="U245"/>
      <c r="V245"/>
      <c r="W245"/>
    </row>
    <row r="246" spans="2:25" x14ac:dyDescent="0.2">
      <c r="B246" s="33" t="s">
        <v>156</v>
      </c>
      <c r="U246"/>
      <c r="V246"/>
      <c r="W246"/>
    </row>
    <row r="247" spans="2:25" x14ac:dyDescent="0.2">
      <c r="B247" s="2" t="s">
        <v>150</v>
      </c>
      <c r="F247" s="2" t="s">
        <v>89</v>
      </c>
      <c r="J247" s="48">
        <f t="shared" ref="J247:J249" si="29">SUM(L247:Q247,S247)</f>
        <v>0</v>
      </c>
      <c r="L247" s="41"/>
      <c r="M247" s="41">
        <v>0</v>
      </c>
      <c r="N247" s="41">
        <v>0</v>
      </c>
      <c r="O247" s="41"/>
      <c r="P247" s="41">
        <v>0</v>
      </c>
      <c r="Q247" s="41"/>
      <c r="S247" s="41"/>
      <c r="U247"/>
      <c r="V247"/>
      <c r="W247"/>
      <c r="Y247" s="2" t="s">
        <v>493</v>
      </c>
    </row>
    <row r="248" spans="2:25" x14ac:dyDescent="0.2">
      <c r="B248" s="2" t="s">
        <v>151</v>
      </c>
      <c r="F248" s="2" t="s">
        <v>89</v>
      </c>
      <c r="J248" s="48">
        <f>SUM(L248:Q248,S248)</f>
        <v>9485.5649994539963</v>
      </c>
      <c r="L248" s="41"/>
      <c r="M248" s="41">
        <v>56.099432536063972</v>
      </c>
      <c r="N248" s="41">
        <v>9304.4655669179319</v>
      </c>
      <c r="O248" s="41"/>
      <c r="P248" s="41">
        <v>0</v>
      </c>
      <c r="Q248" s="41">
        <v>125</v>
      </c>
      <c r="S248" s="41"/>
      <c r="U248"/>
      <c r="V248"/>
      <c r="W248"/>
      <c r="Y248" s="2" t="s">
        <v>494</v>
      </c>
    </row>
    <row r="249" spans="2:25" x14ac:dyDescent="0.2">
      <c r="B249" s="2" t="s">
        <v>155</v>
      </c>
      <c r="F249" s="2" t="s">
        <v>89</v>
      </c>
      <c r="J249" s="48">
        <f t="shared" si="29"/>
        <v>1589.2369699646645</v>
      </c>
      <c r="L249" s="41">
        <v>25</v>
      </c>
      <c r="M249" s="41">
        <v>0</v>
      </c>
      <c r="N249" s="41">
        <v>1564.2369699646645</v>
      </c>
      <c r="O249" s="41"/>
      <c r="P249" s="41">
        <v>0</v>
      </c>
      <c r="Q249" s="41"/>
      <c r="S249" s="41"/>
      <c r="U249"/>
      <c r="V249"/>
      <c r="W249"/>
      <c r="Y249" s="2" t="s">
        <v>495</v>
      </c>
    </row>
    <row r="252" spans="2:25" s="9" customFormat="1" x14ac:dyDescent="0.2">
      <c r="B252" s="9" t="s">
        <v>162</v>
      </c>
    </row>
    <row r="254" spans="2:25" x14ac:dyDescent="0.2">
      <c r="B254" s="33" t="s">
        <v>141</v>
      </c>
      <c r="M254" s="68"/>
      <c r="N254" s="68"/>
      <c r="P254" s="68"/>
    </row>
    <row r="256" spans="2:25" x14ac:dyDescent="0.2">
      <c r="B256" s="33" t="s">
        <v>142</v>
      </c>
    </row>
    <row r="257" spans="2:27" x14ac:dyDescent="0.2">
      <c r="B257" s="29" t="s">
        <v>143</v>
      </c>
      <c r="F257" s="2" t="s">
        <v>89</v>
      </c>
      <c r="J257" s="48">
        <f>SUM(L257:Q257,S257)</f>
        <v>7042907.9723626301</v>
      </c>
      <c r="L257" s="41">
        <v>137701.95616438356</v>
      </c>
      <c r="M257" s="41">
        <v>2223672.9682023083</v>
      </c>
      <c r="N257" s="41">
        <v>2461394.1945395498</v>
      </c>
      <c r="O257" s="41">
        <v>101881.5</v>
      </c>
      <c r="P257" s="41">
        <v>1879328.3229491878</v>
      </c>
      <c r="Q257" s="41">
        <v>51790.915475589609</v>
      </c>
      <c r="S257" s="41">
        <v>187138.115031611</v>
      </c>
      <c r="U257"/>
      <c r="V257"/>
      <c r="W257"/>
      <c r="Y257" s="2" t="s">
        <v>436</v>
      </c>
      <c r="AA257" s="2" t="s">
        <v>908</v>
      </c>
    </row>
    <row r="258" spans="2:27" x14ac:dyDescent="0.2">
      <c r="B258" s="29" t="s">
        <v>144</v>
      </c>
      <c r="F258" s="2" t="s">
        <v>89</v>
      </c>
      <c r="J258" s="48">
        <f>SUM(L258:Q258,S258)</f>
        <v>28763.792527464415</v>
      </c>
      <c r="L258" s="41">
        <v>111.32328767123288</v>
      </c>
      <c r="M258" s="41">
        <v>7828.6888160076269</v>
      </c>
      <c r="N258" s="41">
        <v>11742.0137164437</v>
      </c>
      <c r="O258" s="41">
        <v>665.6</v>
      </c>
      <c r="P258" s="41">
        <v>7864.4062743670511</v>
      </c>
      <c r="Q258" s="41">
        <v>364.67004795914846</v>
      </c>
      <c r="S258" s="41">
        <v>187.09038501565678</v>
      </c>
      <c r="U258"/>
      <c r="V258"/>
      <c r="W258"/>
      <c r="Y258" s="2" t="s">
        <v>437</v>
      </c>
    </row>
    <row r="259" spans="2:27" x14ac:dyDescent="0.2">
      <c r="B259" s="29" t="s">
        <v>145</v>
      </c>
      <c r="F259" s="2" t="s">
        <v>89</v>
      </c>
      <c r="J259" s="48">
        <f>SUM(L259:Q259,S259)</f>
        <v>65786.74932789852</v>
      </c>
      <c r="L259" s="41">
        <v>2024.5561643835617</v>
      </c>
      <c r="M259" s="41">
        <v>25293.665284599603</v>
      </c>
      <c r="N259" s="41">
        <v>21327.128765341931</v>
      </c>
      <c r="O259" s="41">
        <v>956.2</v>
      </c>
      <c r="P259" s="41">
        <v>13361.61564758022</v>
      </c>
      <c r="Q259" s="41">
        <v>383.51230556906188</v>
      </c>
      <c r="S259" s="41">
        <v>2440.071160424141</v>
      </c>
      <c r="U259"/>
      <c r="V259"/>
      <c r="W259"/>
      <c r="Y259" s="2" t="s">
        <v>438</v>
      </c>
    </row>
    <row r="260" spans="2:27" x14ac:dyDescent="0.2">
      <c r="B260" s="2" t="s">
        <v>146</v>
      </c>
      <c r="F260" s="2" t="s">
        <v>89</v>
      </c>
      <c r="J260" s="48">
        <f>SUM(L260:Q260,S260)</f>
        <v>24756.132765933937</v>
      </c>
      <c r="L260" s="41">
        <v>653.17534246575337</v>
      </c>
      <c r="M260" s="41">
        <v>8583.5006668987826</v>
      </c>
      <c r="N260" s="41">
        <v>8455.3041167144656</v>
      </c>
      <c r="O260" s="41">
        <v>341.6</v>
      </c>
      <c r="P260" s="41">
        <v>5827.5587968778746</v>
      </c>
      <c r="Q260" s="41">
        <v>252.33352771562201</v>
      </c>
      <c r="S260" s="41">
        <v>642.66031526144002</v>
      </c>
      <c r="U260"/>
      <c r="V260"/>
      <c r="W260"/>
      <c r="Y260" s="2" t="s">
        <v>439</v>
      </c>
    </row>
    <row r="261" spans="2:27" x14ac:dyDescent="0.2">
      <c r="U261"/>
      <c r="V261"/>
      <c r="W261"/>
    </row>
    <row r="262" spans="2:27" x14ac:dyDescent="0.2">
      <c r="B262" s="33" t="s">
        <v>147</v>
      </c>
      <c r="U262"/>
      <c r="V262"/>
      <c r="W262"/>
    </row>
    <row r="263" spans="2:27" x14ac:dyDescent="0.2">
      <c r="B263" s="29" t="s">
        <v>143</v>
      </c>
      <c r="F263" s="2" t="s">
        <v>89</v>
      </c>
      <c r="J263" s="48">
        <f>SUM(L263:Q263,S263)</f>
        <v>0</v>
      </c>
      <c r="L263" s="41"/>
      <c r="M263" s="41">
        <v>0</v>
      </c>
      <c r="N263" s="41"/>
      <c r="O263" s="41"/>
      <c r="P263" s="41">
        <v>0</v>
      </c>
      <c r="Q263" s="41"/>
      <c r="S263" s="41"/>
      <c r="U263"/>
      <c r="V263"/>
      <c r="W263"/>
      <c r="Y263" s="2" t="s">
        <v>440</v>
      </c>
    </row>
    <row r="264" spans="2:27" x14ac:dyDescent="0.2">
      <c r="B264" s="29" t="s">
        <v>144</v>
      </c>
      <c r="F264" s="2" t="s">
        <v>89</v>
      </c>
      <c r="J264" s="48">
        <f>SUM(L264:Q264,S264)</f>
        <v>0</v>
      </c>
      <c r="L264" s="41"/>
      <c r="M264" s="41">
        <v>0</v>
      </c>
      <c r="N264" s="41"/>
      <c r="O264" s="41"/>
      <c r="P264" s="41">
        <v>0</v>
      </c>
      <c r="Q264" s="41"/>
      <c r="S264" s="41"/>
      <c r="U264"/>
      <c r="V264"/>
      <c r="W264"/>
      <c r="Y264" s="2" t="s">
        <v>441</v>
      </c>
    </row>
    <row r="265" spans="2:27" x14ac:dyDescent="0.2">
      <c r="B265" s="29" t="s">
        <v>145</v>
      </c>
      <c r="F265" s="2" t="s">
        <v>89</v>
      </c>
      <c r="J265" s="48">
        <f t="shared" ref="J265:J266" si="30">SUM(L265:Q265,S265)</f>
        <v>0</v>
      </c>
      <c r="L265" s="41"/>
      <c r="M265" s="41">
        <v>0</v>
      </c>
      <c r="N265" s="41"/>
      <c r="O265" s="41"/>
      <c r="P265" s="41">
        <v>0</v>
      </c>
      <c r="Q265" s="41"/>
      <c r="S265" s="41"/>
      <c r="U265"/>
      <c r="V265"/>
      <c r="W265"/>
      <c r="Y265" s="2" t="s">
        <v>442</v>
      </c>
    </row>
    <row r="266" spans="2:27" x14ac:dyDescent="0.2">
      <c r="B266" s="2" t="s">
        <v>146</v>
      </c>
      <c r="F266" s="2" t="s">
        <v>89</v>
      </c>
      <c r="J266" s="48">
        <f t="shared" si="30"/>
        <v>1</v>
      </c>
      <c r="L266" s="41"/>
      <c r="M266" s="41">
        <v>0</v>
      </c>
      <c r="N266" s="41"/>
      <c r="O266" s="41"/>
      <c r="P266" s="41">
        <v>0</v>
      </c>
      <c r="Q266" s="41">
        <v>1</v>
      </c>
      <c r="S266" s="41"/>
      <c r="U266"/>
      <c r="V266"/>
      <c r="W266"/>
      <c r="Y266" s="2" t="s">
        <v>443</v>
      </c>
    </row>
    <row r="267" spans="2:27" x14ac:dyDescent="0.2">
      <c r="U267"/>
      <c r="V267"/>
      <c r="W267"/>
    </row>
    <row r="268" spans="2:27" x14ac:dyDescent="0.2">
      <c r="U268"/>
      <c r="V268"/>
      <c r="W268"/>
    </row>
    <row r="269" spans="2:27" x14ac:dyDescent="0.2">
      <c r="B269" s="33" t="s">
        <v>148</v>
      </c>
      <c r="U269"/>
      <c r="V269"/>
      <c r="W269"/>
    </row>
    <row r="270" spans="2:27" x14ac:dyDescent="0.2">
      <c r="U270"/>
      <c r="V270"/>
      <c r="W270"/>
    </row>
    <row r="271" spans="2:27" x14ac:dyDescent="0.2">
      <c r="B271" s="33" t="s">
        <v>149</v>
      </c>
      <c r="U271"/>
      <c r="V271"/>
      <c r="W271"/>
    </row>
    <row r="272" spans="2:27" x14ac:dyDescent="0.2">
      <c r="B272" s="2" t="s">
        <v>150</v>
      </c>
      <c r="F272" s="2" t="s">
        <v>89</v>
      </c>
      <c r="J272" s="48">
        <f t="shared" ref="J272:J274" si="31">SUM(L272:Q272,S272)</f>
        <v>19041.757318029759</v>
      </c>
      <c r="L272" s="41">
        <v>397</v>
      </c>
      <c r="M272" s="41">
        <v>5920.5937247548372</v>
      </c>
      <c r="N272" s="41">
        <v>6919.4885779910146</v>
      </c>
      <c r="O272" s="41">
        <v>250.15</v>
      </c>
      <c r="P272" s="41">
        <v>5145.667043448786</v>
      </c>
      <c r="Q272" s="41"/>
      <c r="S272" s="41">
        <v>408.85797183512256</v>
      </c>
      <c r="U272"/>
      <c r="V272"/>
      <c r="W272"/>
      <c r="Y272" s="2" t="s">
        <v>444</v>
      </c>
      <c r="AA272" s="2" t="s">
        <v>908</v>
      </c>
    </row>
    <row r="273" spans="1:25" x14ac:dyDescent="0.2">
      <c r="B273" s="2" t="s">
        <v>151</v>
      </c>
      <c r="F273" s="2" t="s">
        <v>89</v>
      </c>
      <c r="J273" s="48">
        <f t="shared" si="31"/>
        <v>7491.248619686633</v>
      </c>
      <c r="L273" s="41">
        <v>106</v>
      </c>
      <c r="M273" s="41">
        <v>2080.7834867920214</v>
      </c>
      <c r="N273" s="41">
        <v>2463.3616928446768</v>
      </c>
      <c r="O273" s="41">
        <v>36.71</v>
      </c>
      <c r="P273" s="41">
        <v>2688.154003166625</v>
      </c>
      <c r="Q273" s="41"/>
      <c r="S273" s="41">
        <v>116.23943688330928</v>
      </c>
      <c r="U273"/>
      <c r="V273"/>
      <c r="W273"/>
      <c r="Y273" s="2" t="s">
        <v>445</v>
      </c>
    </row>
    <row r="274" spans="1:25" x14ac:dyDescent="0.2">
      <c r="B274" s="2" t="s">
        <v>152</v>
      </c>
      <c r="F274" s="2" t="s">
        <v>89</v>
      </c>
      <c r="J274" s="48">
        <f t="shared" si="31"/>
        <v>306.57547862879693</v>
      </c>
      <c r="L274" s="41"/>
      <c r="M274" s="41">
        <v>12.251716682273365</v>
      </c>
      <c r="N274" s="41">
        <v>57.226657329598503</v>
      </c>
      <c r="O274" s="41"/>
      <c r="P274" s="41">
        <v>237.09710461692507</v>
      </c>
      <c r="Q274" s="41"/>
      <c r="S274" s="41">
        <v>0</v>
      </c>
      <c r="U274"/>
      <c r="V274"/>
      <c r="W274"/>
      <c r="Y274" s="2" t="s">
        <v>446</v>
      </c>
    </row>
    <row r="275" spans="1:25" x14ac:dyDescent="0.2">
      <c r="U275"/>
      <c r="V275"/>
      <c r="W275"/>
    </row>
    <row r="276" spans="1:25" x14ac:dyDescent="0.2">
      <c r="B276" s="33" t="s">
        <v>153</v>
      </c>
      <c r="U276"/>
      <c r="V276"/>
      <c r="W276"/>
    </row>
    <row r="277" spans="1:25" x14ac:dyDescent="0.2">
      <c r="B277" s="2" t="s">
        <v>150</v>
      </c>
      <c r="F277" s="2" t="s">
        <v>89</v>
      </c>
      <c r="J277" s="48">
        <f t="shared" ref="J277:J279" si="32">SUM(L277:Q277,S277)</f>
        <v>463.00342489270099</v>
      </c>
      <c r="L277" s="41">
        <v>5</v>
      </c>
      <c r="M277" s="41">
        <v>89.394992105399396</v>
      </c>
      <c r="N277" s="41">
        <v>115.16076296229711</v>
      </c>
      <c r="O277" s="41">
        <v>13.61</v>
      </c>
      <c r="P277" s="41">
        <v>99</v>
      </c>
      <c r="Q277" s="41">
        <v>129.64142288682206</v>
      </c>
      <c r="S277" s="41">
        <v>11.196246938182421</v>
      </c>
      <c r="U277"/>
      <c r="V277"/>
      <c r="W277"/>
      <c r="Y277" s="2" t="s">
        <v>447</v>
      </c>
    </row>
    <row r="278" spans="1:25" x14ac:dyDescent="0.2">
      <c r="B278" s="2" t="s">
        <v>151</v>
      </c>
      <c r="F278" s="2" t="s">
        <v>89</v>
      </c>
      <c r="J278" s="48">
        <f t="shared" si="32"/>
        <v>397.26790335822085</v>
      </c>
      <c r="L278" s="41">
        <v>12</v>
      </c>
      <c r="M278" s="41">
        <v>210.07592872244038</v>
      </c>
      <c r="N278" s="41">
        <v>33.179973821989527</v>
      </c>
      <c r="O278" s="41">
        <v>18.36</v>
      </c>
      <c r="P278" s="41">
        <v>85</v>
      </c>
      <c r="Q278" s="41">
        <v>19.848252656284075</v>
      </c>
      <c r="S278" s="41">
        <v>18.803748157506845</v>
      </c>
      <c r="U278"/>
      <c r="V278"/>
      <c r="W278"/>
      <c r="Y278" s="2" t="s">
        <v>448</v>
      </c>
    </row>
    <row r="279" spans="1:25" x14ac:dyDescent="0.2">
      <c r="B279" s="2" t="s">
        <v>152</v>
      </c>
      <c r="F279" s="2" t="s">
        <v>89</v>
      </c>
      <c r="J279" s="48">
        <f t="shared" si="32"/>
        <v>50.651339189877241</v>
      </c>
      <c r="L279" s="41">
        <v>3</v>
      </c>
      <c r="M279" s="41">
        <v>34.713197266441199</v>
      </c>
      <c r="N279" s="41">
        <v>0.93814192343604097</v>
      </c>
      <c r="O279" s="41">
        <v>3</v>
      </c>
      <c r="P279" s="41">
        <v>8</v>
      </c>
      <c r="Q279" s="41"/>
      <c r="S279" s="41">
        <v>1</v>
      </c>
      <c r="U279"/>
      <c r="V279"/>
      <c r="W279"/>
      <c r="Y279" s="2" t="s">
        <v>449</v>
      </c>
    </row>
    <row r="280" spans="1:25" x14ac:dyDescent="0.2">
      <c r="U280"/>
      <c r="V280"/>
      <c r="W280"/>
    </row>
    <row r="281" spans="1:25" x14ac:dyDescent="0.2">
      <c r="B281" s="33" t="s">
        <v>154</v>
      </c>
      <c r="U281"/>
      <c r="V281"/>
      <c r="W281"/>
    </row>
    <row r="282" spans="1:25" x14ac:dyDescent="0.2">
      <c r="B282" s="2" t="s">
        <v>150</v>
      </c>
      <c r="F282" s="2" t="s">
        <v>89</v>
      </c>
      <c r="J282" s="48">
        <f t="shared" ref="J282:J284" si="33">SUM(L282:Q282,S282)</f>
        <v>1473.2775689223106</v>
      </c>
      <c r="L282" s="41">
        <v>8</v>
      </c>
      <c r="M282" s="41">
        <v>627.73741609290619</v>
      </c>
      <c r="N282" s="41">
        <v>576.78809483680436</v>
      </c>
      <c r="O282" s="41">
        <v>11.29</v>
      </c>
      <c r="P282" s="41">
        <v>59.275488883399014</v>
      </c>
      <c r="Q282" s="41">
        <v>169.36130557343631</v>
      </c>
      <c r="S282" s="41">
        <v>20.825263535764869</v>
      </c>
      <c r="U282"/>
      <c r="V282"/>
      <c r="W282"/>
      <c r="Y282" s="2" t="s">
        <v>450</v>
      </c>
    </row>
    <row r="283" spans="1:25" x14ac:dyDescent="0.2">
      <c r="B283" s="2" t="s">
        <v>151</v>
      </c>
      <c r="F283" s="2" t="s">
        <v>89</v>
      </c>
      <c r="J283" s="48">
        <f t="shared" si="33"/>
        <v>3603.5522568985061</v>
      </c>
      <c r="L283" s="41">
        <v>27</v>
      </c>
      <c r="M283" s="41">
        <v>1346.6146179401994</v>
      </c>
      <c r="N283" s="41">
        <v>1309.1007853403141</v>
      </c>
      <c r="O283" s="41">
        <v>44.88</v>
      </c>
      <c r="P283" s="41">
        <v>119.77426220963113</v>
      </c>
      <c r="Q283" s="41">
        <v>689.96098618643646</v>
      </c>
      <c r="S283" s="41">
        <v>66.221605221924435</v>
      </c>
      <c r="U283"/>
      <c r="V283"/>
      <c r="W283"/>
      <c r="Y283" s="2" t="s">
        <v>451</v>
      </c>
    </row>
    <row r="284" spans="1:25" x14ac:dyDescent="0.2">
      <c r="B284" s="2" t="s">
        <v>155</v>
      </c>
      <c r="F284" s="2" t="s">
        <v>89</v>
      </c>
      <c r="J284" s="48">
        <f t="shared" si="33"/>
        <v>1993.9382752151655</v>
      </c>
      <c r="L284" s="41">
        <v>20</v>
      </c>
      <c r="M284" s="41">
        <v>757.20937196827288</v>
      </c>
      <c r="N284" s="41">
        <v>564.76143790849665</v>
      </c>
      <c r="O284" s="41">
        <v>13.68</v>
      </c>
      <c r="P284" s="41">
        <v>529.13948131775783</v>
      </c>
      <c r="Q284" s="41">
        <v>98.078087110141766</v>
      </c>
      <c r="S284" s="41">
        <v>11.069896910496205</v>
      </c>
      <c r="U284"/>
      <c r="V284"/>
      <c r="W284"/>
      <c r="Y284" s="2" t="s">
        <v>452</v>
      </c>
    </row>
    <row r="285" spans="1:25" x14ac:dyDescent="0.2">
      <c r="U285"/>
      <c r="V285"/>
      <c r="W285"/>
    </row>
    <row r="286" spans="1:25" x14ac:dyDescent="0.2">
      <c r="B286" s="33" t="s">
        <v>156</v>
      </c>
      <c r="U286"/>
      <c r="V286"/>
      <c r="W286"/>
    </row>
    <row r="287" spans="1:25" x14ac:dyDescent="0.2">
      <c r="A287" s="2" t="s">
        <v>161</v>
      </c>
      <c r="B287" s="2" t="s">
        <v>150</v>
      </c>
      <c r="F287" s="2" t="s">
        <v>89</v>
      </c>
      <c r="J287" s="48">
        <f t="shared" ref="J287:J289" si="34">SUM(L287:Q287,S287)</f>
        <v>56.300142299170396</v>
      </c>
      <c r="L287" s="41">
        <v>1</v>
      </c>
      <c r="M287" s="41">
        <v>8.2202291591171868</v>
      </c>
      <c r="N287" s="41">
        <v>5.905680151912672</v>
      </c>
      <c r="O287" s="41">
        <v>1</v>
      </c>
      <c r="P287" s="41">
        <v>31</v>
      </c>
      <c r="Q287" s="41">
        <v>6.1742329881405364</v>
      </c>
      <c r="S287" s="41">
        <v>3</v>
      </c>
      <c r="U287"/>
      <c r="V287"/>
      <c r="W287"/>
      <c r="Y287" s="2" t="s">
        <v>453</v>
      </c>
    </row>
    <row r="288" spans="1:25" x14ac:dyDescent="0.2">
      <c r="B288" s="2" t="s">
        <v>151</v>
      </c>
      <c r="F288" s="2" t="s">
        <v>89</v>
      </c>
      <c r="J288" s="48">
        <f t="shared" si="34"/>
        <v>340.04616639499807</v>
      </c>
      <c r="L288" s="41">
        <v>5</v>
      </c>
      <c r="M288" s="41">
        <v>47.698399275143466</v>
      </c>
      <c r="N288" s="41">
        <v>35.190881326352525</v>
      </c>
      <c r="O288" s="41">
        <v>6.83</v>
      </c>
      <c r="P288" s="41">
        <v>63</v>
      </c>
      <c r="Q288" s="41">
        <v>171.3268857935021</v>
      </c>
      <c r="S288" s="41">
        <v>11</v>
      </c>
      <c r="U288"/>
      <c r="V288"/>
      <c r="W288"/>
      <c r="Y288" s="2" t="s">
        <v>454</v>
      </c>
    </row>
    <row r="289" spans="2:27" x14ac:dyDescent="0.2">
      <c r="B289" s="2" t="s">
        <v>155</v>
      </c>
      <c r="F289" s="2" t="s">
        <v>89</v>
      </c>
      <c r="J289" s="48">
        <f t="shared" si="34"/>
        <v>299.69503100487952</v>
      </c>
      <c r="L289" s="41">
        <v>19</v>
      </c>
      <c r="M289" s="41">
        <v>56.15370146041959</v>
      </c>
      <c r="N289" s="41">
        <v>46.907096171802053</v>
      </c>
      <c r="O289" s="41">
        <v>6.32</v>
      </c>
      <c r="P289" s="41">
        <v>14</v>
      </c>
      <c r="Q289" s="41">
        <v>132.31423337265787</v>
      </c>
      <c r="S289" s="41">
        <v>25</v>
      </c>
      <c r="U289"/>
      <c r="V289"/>
      <c r="W289"/>
      <c r="Y289" s="2" t="s">
        <v>455</v>
      </c>
    </row>
    <row r="290" spans="2:27" x14ac:dyDescent="0.2">
      <c r="B290" s="33"/>
      <c r="U290"/>
      <c r="V290"/>
      <c r="W290"/>
    </row>
    <row r="291" spans="2:27" x14ac:dyDescent="0.2">
      <c r="U291"/>
      <c r="V291"/>
      <c r="W291"/>
    </row>
    <row r="292" spans="2:27" x14ac:dyDescent="0.2">
      <c r="B292" s="33" t="s">
        <v>157</v>
      </c>
      <c r="U292"/>
      <c r="V292"/>
      <c r="W292"/>
    </row>
    <row r="293" spans="2:27" x14ac:dyDescent="0.2">
      <c r="U293"/>
      <c r="V293"/>
      <c r="W293"/>
    </row>
    <row r="294" spans="2:27" x14ac:dyDescent="0.2">
      <c r="B294" s="33" t="s">
        <v>142</v>
      </c>
      <c r="U294"/>
      <c r="V294"/>
      <c r="W294"/>
    </row>
    <row r="295" spans="2:27" x14ac:dyDescent="0.2">
      <c r="B295" s="2" t="s">
        <v>143</v>
      </c>
      <c r="F295" s="2" t="s">
        <v>89</v>
      </c>
      <c r="J295" s="48">
        <f t="shared" ref="J295:J298" si="35">SUM(L295:Q295,S295)</f>
        <v>50033.050860752861</v>
      </c>
      <c r="L295" s="41">
        <v>1142.1495771196171</v>
      </c>
      <c r="M295" s="41">
        <v>13665.154760482103</v>
      </c>
      <c r="N295" s="41">
        <v>18790.067073060218</v>
      </c>
      <c r="O295" s="41">
        <v>983</v>
      </c>
      <c r="P295" s="41">
        <v>13456.67945009092</v>
      </c>
      <c r="Q295" s="41">
        <v>676</v>
      </c>
      <c r="S295" s="41">
        <v>1320</v>
      </c>
      <c r="U295"/>
      <c r="V295"/>
      <c r="W295"/>
      <c r="Y295" s="2" t="s">
        <v>456</v>
      </c>
      <c r="AA295" s="2" t="s">
        <v>908</v>
      </c>
    </row>
    <row r="296" spans="2:27" x14ac:dyDescent="0.2">
      <c r="B296" s="2" t="s">
        <v>144</v>
      </c>
      <c r="F296" s="2" t="s">
        <v>89</v>
      </c>
      <c r="J296" s="48">
        <f t="shared" si="35"/>
        <v>380.52113680093669</v>
      </c>
      <c r="L296" s="41">
        <v>10.9820123418968</v>
      </c>
      <c r="M296" s="41">
        <v>110.66503368246526</v>
      </c>
      <c r="N296" s="41">
        <v>132.7793243461654</v>
      </c>
      <c r="O296" s="41">
        <v>6</v>
      </c>
      <c r="P296" s="41">
        <v>104.09476643040919</v>
      </c>
      <c r="Q296" s="41">
        <v>9</v>
      </c>
      <c r="S296" s="41">
        <v>7</v>
      </c>
      <c r="U296"/>
      <c r="V296"/>
      <c r="W296"/>
      <c r="Y296" s="2" t="s">
        <v>457</v>
      </c>
    </row>
    <row r="297" spans="2:27" x14ac:dyDescent="0.2">
      <c r="B297" s="2" t="s">
        <v>145</v>
      </c>
      <c r="F297" s="2" t="s">
        <v>89</v>
      </c>
      <c r="J297" s="48">
        <f t="shared" si="35"/>
        <v>306.2261991102207</v>
      </c>
      <c r="L297" s="41">
        <v>4.9820998730797843</v>
      </c>
      <c r="M297" s="41">
        <v>96.250396377548256</v>
      </c>
      <c r="N297" s="41">
        <v>112.66124489977669</v>
      </c>
      <c r="O297" s="41">
        <v>5</v>
      </c>
      <c r="P297" s="41">
        <v>75.33245795981594</v>
      </c>
      <c r="Q297" s="41">
        <v>4</v>
      </c>
      <c r="S297" s="41">
        <v>8</v>
      </c>
      <c r="U297"/>
      <c r="V297"/>
      <c r="W297"/>
      <c r="Y297" s="2" t="s">
        <v>458</v>
      </c>
    </row>
    <row r="298" spans="2:27" x14ac:dyDescent="0.2">
      <c r="B298" s="2" t="s">
        <v>146</v>
      </c>
      <c r="F298" s="2" t="s">
        <v>89</v>
      </c>
      <c r="J298" s="48">
        <f t="shared" si="35"/>
        <v>247.39428054351771</v>
      </c>
      <c r="L298" s="41">
        <v>1.9821038847664774</v>
      </c>
      <c r="M298" s="41">
        <v>91.937776421355466</v>
      </c>
      <c r="N298" s="41">
        <v>84.495933674832528</v>
      </c>
      <c r="O298" s="41">
        <v>2</v>
      </c>
      <c r="P298" s="41">
        <v>57.978466562563248</v>
      </c>
      <c r="Q298" s="41">
        <v>1</v>
      </c>
      <c r="S298" s="41">
        <v>8</v>
      </c>
      <c r="U298"/>
      <c r="V298"/>
      <c r="W298"/>
      <c r="Y298" s="2" t="s">
        <v>459</v>
      </c>
    </row>
    <row r="299" spans="2:27" x14ac:dyDescent="0.2">
      <c r="U299"/>
      <c r="V299"/>
      <c r="W299"/>
    </row>
    <row r="300" spans="2:27" x14ac:dyDescent="0.2">
      <c r="B300" s="33" t="s">
        <v>147</v>
      </c>
      <c r="U300"/>
      <c r="V300"/>
      <c r="W300"/>
    </row>
    <row r="301" spans="2:27" x14ac:dyDescent="0.2">
      <c r="B301" s="2" t="s">
        <v>143</v>
      </c>
      <c r="F301" s="2" t="s">
        <v>89</v>
      </c>
      <c r="J301" s="48">
        <f t="shared" ref="J301:J304" si="36">SUM(L301:Q301,S301)</f>
        <v>0</v>
      </c>
      <c r="L301" s="41"/>
      <c r="M301" s="41">
        <v>0</v>
      </c>
      <c r="N301" s="41"/>
      <c r="O301" s="41"/>
      <c r="P301" s="41">
        <v>0</v>
      </c>
      <c r="Q301" s="41"/>
      <c r="S301" s="41"/>
      <c r="U301"/>
      <c r="V301"/>
      <c r="W301"/>
      <c r="Y301" s="2" t="s">
        <v>460</v>
      </c>
    </row>
    <row r="302" spans="2:27" x14ac:dyDescent="0.2">
      <c r="B302" s="2" t="s">
        <v>144</v>
      </c>
      <c r="F302" s="2" t="s">
        <v>89</v>
      </c>
      <c r="J302" s="48">
        <f t="shared" si="36"/>
        <v>0</v>
      </c>
      <c r="L302" s="41"/>
      <c r="M302" s="41">
        <v>0</v>
      </c>
      <c r="N302" s="41"/>
      <c r="O302" s="41"/>
      <c r="P302" s="41">
        <v>0</v>
      </c>
      <c r="Q302" s="41"/>
      <c r="S302" s="41"/>
      <c r="U302"/>
      <c r="V302"/>
      <c r="W302"/>
      <c r="Y302" s="2" t="s">
        <v>461</v>
      </c>
    </row>
    <row r="303" spans="2:27" x14ac:dyDescent="0.2">
      <c r="B303" s="2" t="s">
        <v>145</v>
      </c>
      <c r="F303" s="2" t="s">
        <v>89</v>
      </c>
      <c r="J303" s="48">
        <f t="shared" si="36"/>
        <v>0</v>
      </c>
      <c r="L303" s="41"/>
      <c r="M303" s="41">
        <v>0</v>
      </c>
      <c r="N303" s="41"/>
      <c r="O303" s="41"/>
      <c r="P303" s="41">
        <v>0</v>
      </c>
      <c r="Q303" s="41"/>
      <c r="S303" s="41"/>
      <c r="U303"/>
      <c r="V303"/>
      <c r="W303"/>
      <c r="Y303" s="2" t="s">
        <v>462</v>
      </c>
    </row>
    <row r="304" spans="2:27" x14ac:dyDescent="0.2">
      <c r="B304" s="2" t="s">
        <v>146</v>
      </c>
      <c r="F304" s="2" t="s">
        <v>89</v>
      </c>
      <c r="J304" s="48">
        <f t="shared" si="36"/>
        <v>0</v>
      </c>
      <c r="L304" s="41"/>
      <c r="M304" s="41">
        <v>0</v>
      </c>
      <c r="N304" s="41"/>
      <c r="O304" s="41"/>
      <c r="P304" s="41">
        <v>0</v>
      </c>
      <c r="Q304" s="41"/>
      <c r="S304" s="41"/>
      <c r="U304"/>
      <c r="V304"/>
      <c r="W304"/>
      <c r="Y304" s="2" t="s">
        <v>463</v>
      </c>
    </row>
    <row r="305" spans="2:27" x14ac:dyDescent="0.2">
      <c r="U305"/>
      <c r="V305"/>
      <c r="W305"/>
    </row>
    <row r="306" spans="2:27" x14ac:dyDescent="0.2">
      <c r="U306"/>
      <c r="V306"/>
      <c r="W306"/>
    </row>
    <row r="307" spans="2:27" x14ac:dyDescent="0.2">
      <c r="B307" s="33" t="s">
        <v>158</v>
      </c>
      <c r="U307"/>
      <c r="V307"/>
      <c r="W307"/>
    </row>
    <row r="308" spans="2:27" x14ac:dyDescent="0.2">
      <c r="U308"/>
      <c r="V308"/>
      <c r="W308"/>
    </row>
    <row r="309" spans="2:27" x14ac:dyDescent="0.2">
      <c r="B309" s="33" t="s">
        <v>142</v>
      </c>
      <c r="U309"/>
      <c r="V309"/>
      <c r="W309"/>
    </row>
    <row r="310" spans="2:27" x14ac:dyDescent="0.2">
      <c r="B310" s="2" t="s">
        <v>143</v>
      </c>
      <c r="F310" s="2" t="s">
        <v>89</v>
      </c>
      <c r="J310" s="48">
        <f t="shared" ref="J310:J313" si="37">SUM(L310:Q310,S310)</f>
        <v>28851.099467343618</v>
      </c>
      <c r="L310" s="41">
        <v>1844.450832072617</v>
      </c>
      <c r="M310" s="41">
        <v>8780.9797244134661</v>
      </c>
      <c r="N310" s="41">
        <v>10571.09103475134</v>
      </c>
      <c r="O310" s="41">
        <v>1516</v>
      </c>
      <c r="P310" s="41">
        <v>4740.5778761061947</v>
      </c>
      <c r="Q310" s="41">
        <v>352</v>
      </c>
      <c r="S310" s="41">
        <v>1046</v>
      </c>
      <c r="U310"/>
      <c r="V310"/>
      <c r="W310"/>
      <c r="Y310" s="2" t="s">
        <v>464</v>
      </c>
      <c r="AA310" s="2" t="s">
        <v>908</v>
      </c>
    </row>
    <row r="311" spans="2:27" x14ac:dyDescent="0.2">
      <c r="B311" s="2" t="s">
        <v>144</v>
      </c>
      <c r="F311" s="2" t="s">
        <v>89</v>
      </c>
      <c r="J311" s="48">
        <f t="shared" si="37"/>
        <v>7496.5775729132611</v>
      </c>
      <c r="L311" s="41">
        <v>82.584615384615375</v>
      </c>
      <c r="M311" s="41">
        <v>3763.6810891458435</v>
      </c>
      <c r="N311" s="41">
        <v>1464.6207179403243</v>
      </c>
      <c r="O311" s="41">
        <v>124</v>
      </c>
      <c r="P311" s="41">
        <v>1861.6911504424779</v>
      </c>
      <c r="Q311" s="41">
        <v>5</v>
      </c>
      <c r="S311" s="41">
        <v>195</v>
      </c>
      <c r="U311"/>
      <c r="V311"/>
      <c r="W311"/>
      <c r="Y311" s="2" t="s">
        <v>465</v>
      </c>
    </row>
    <row r="312" spans="2:27" x14ac:dyDescent="0.2">
      <c r="B312" s="2" t="s">
        <v>145</v>
      </c>
      <c r="F312" s="2" t="s">
        <v>89</v>
      </c>
      <c r="J312" s="48">
        <f t="shared" si="37"/>
        <v>2543.4365678876029</v>
      </c>
      <c r="L312" s="41">
        <v>34.500203832042395</v>
      </c>
      <c r="M312" s="41">
        <v>68.942477876106182</v>
      </c>
      <c r="N312" s="41">
        <v>1242.7084879493659</v>
      </c>
      <c r="O312" s="41">
        <v>149</v>
      </c>
      <c r="P312" s="41">
        <v>729.2853982300885</v>
      </c>
      <c r="Q312" s="41">
        <v>9</v>
      </c>
      <c r="S312" s="41">
        <v>310</v>
      </c>
      <c r="U312"/>
      <c r="V312"/>
      <c r="W312"/>
      <c r="Y312" s="2" t="s">
        <v>466</v>
      </c>
    </row>
    <row r="313" spans="2:27" x14ac:dyDescent="0.2">
      <c r="B313" s="2" t="s">
        <v>146</v>
      </c>
      <c r="F313" s="2" t="s">
        <v>89</v>
      </c>
      <c r="J313" s="48">
        <f t="shared" si="37"/>
        <v>3392.6394335042387</v>
      </c>
      <c r="L313" s="41">
        <v>141</v>
      </c>
      <c r="M313" s="41">
        <v>0</v>
      </c>
      <c r="N313" s="41">
        <v>932.03136596202467</v>
      </c>
      <c r="O313" s="41">
        <v>78</v>
      </c>
      <c r="P313" s="41">
        <v>926.60806754221392</v>
      </c>
      <c r="Q313" s="41"/>
      <c r="S313" s="41">
        <v>1315</v>
      </c>
      <c r="U313"/>
      <c r="V313"/>
      <c r="W313"/>
      <c r="Y313" s="2" t="s">
        <v>467</v>
      </c>
    </row>
    <row r="314" spans="2:27" x14ac:dyDescent="0.2">
      <c r="U314"/>
      <c r="V314"/>
      <c r="W314"/>
    </row>
    <row r="315" spans="2:27" x14ac:dyDescent="0.2">
      <c r="B315" s="33" t="s">
        <v>147</v>
      </c>
      <c r="U315"/>
      <c r="V315"/>
      <c r="W315"/>
    </row>
    <row r="316" spans="2:27" x14ac:dyDescent="0.2">
      <c r="B316" s="2" t="s">
        <v>143</v>
      </c>
      <c r="F316" s="2" t="s">
        <v>89</v>
      </c>
      <c r="J316" s="48">
        <f t="shared" ref="J316:J319" si="38">SUM(L316:Q316,S316)</f>
        <v>0</v>
      </c>
      <c r="L316" s="41"/>
      <c r="M316" s="41">
        <v>0</v>
      </c>
      <c r="N316" s="41"/>
      <c r="O316" s="41"/>
      <c r="P316" s="41">
        <v>0</v>
      </c>
      <c r="Q316" s="41"/>
      <c r="S316" s="41"/>
      <c r="U316"/>
      <c r="V316"/>
      <c r="W316"/>
      <c r="Y316" s="2" t="s">
        <v>468</v>
      </c>
    </row>
    <row r="317" spans="2:27" x14ac:dyDescent="0.2">
      <c r="B317" s="2" t="s">
        <v>144</v>
      </c>
      <c r="F317" s="2" t="s">
        <v>89</v>
      </c>
      <c r="J317" s="48">
        <f t="shared" si="38"/>
        <v>0</v>
      </c>
      <c r="L317" s="41"/>
      <c r="M317" s="41">
        <v>0</v>
      </c>
      <c r="N317" s="41"/>
      <c r="O317" s="41"/>
      <c r="P317" s="41">
        <v>0</v>
      </c>
      <c r="Q317" s="41"/>
      <c r="S317" s="41"/>
      <c r="U317"/>
      <c r="V317"/>
      <c r="W317"/>
      <c r="Y317" s="2" t="s">
        <v>469</v>
      </c>
    </row>
    <row r="318" spans="2:27" x14ac:dyDescent="0.2">
      <c r="B318" s="2" t="s">
        <v>145</v>
      </c>
      <c r="F318" s="2" t="s">
        <v>89</v>
      </c>
      <c r="J318" s="48">
        <f t="shared" si="38"/>
        <v>0</v>
      </c>
      <c r="L318" s="41"/>
      <c r="M318" s="41">
        <v>0</v>
      </c>
      <c r="N318" s="41"/>
      <c r="O318" s="41"/>
      <c r="P318" s="41">
        <v>0</v>
      </c>
      <c r="Q318" s="41"/>
      <c r="S318" s="41"/>
      <c r="U318"/>
      <c r="V318"/>
      <c r="W318"/>
      <c r="Y318" s="2" t="s">
        <v>470</v>
      </c>
    </row>
    <row r="319" spans="2:27" x14ac:dyDescent="0.2">
      <c r="B319" s="2" t="s">
        <v>146</v>
      </c>
      <c r="F319" s="2" t="s">
        <v>89</v>
      </c>
      <c r="J319" s="48">
        <f t="shared" si="38"/>
        <v>0</v>
      </c>
      <c r="L319" s="41"/>
      <c r="M319" s="41">
        <v>0</v>
      </c>
      <c r="N319" s="41"/>
      <c r="O319" s="41"/>
      <c r="P319" s="41">
        <v>0</v>
      </c>
      <c r="Q319" s="41"/>
      <c r="S319" s="41"/>
      <c r="U319"/>
      <c r="V319"/>
      <c r="W319"/>
      <c r="Y319" s="2" t="s">
        <v>471</v>
      </c>
    </row>
    <row r="320" spans="2:27" x14ac:dyDescent="0.2">
      <c r="B320" s="29"/>
      <c r="U320"/>
      <c r="V320"/>
      <c r="W320"/>
    </row>
    <row r="321" spans="2:27" x14ac:dyDescent="0.2">
      <c r="B321" s="29"/>
      <c r="U321"/>
      <c r="V321"/>
      <c r="W321"/>
    </row>
    <row r="322" spans="2:27" x14ac:dyDescent="0.2">
      <c r="B322" s="33" t="s">
        <v>159</v>
      </c>
      <c r="U322"/>
      <c r="V322"/>
      <c r="W322"/>
    </row>
    <row r="323" spans="2:27" x14ac:dyDescent="0.2">
      <c r="U323"/>
      <c r="V323"/>
      <c r="W323"/>
    </row>
    <row r="324" spans="2:27" x14ac:dyDescent="0.2">
      <c r="B324" s="33" t="s">
        <v>149</v>
      </c>
      <c r="U324"/>
      <c r="V324"/>
      <c r="W324"/>
    </row>
    <row r="325" spans="2:27" x14ac:dyDescent="0.2">
      <c r="B325" s="2" t="s">
        <v>150</v>
      </c>
      <c r="F325" s="2" t="s">
        <v>89</v>
      </c>
      <c r="J325" s="48">
        <f t="shared" ref="J325:J327" si="39">SUM(L325:Q325,S325)</f>
        <v>106.4804256183786</v>
      </c>
      <c r="L325" s="41">
        <v>3</v>
      </c>
      <c r="M325" s="41">
        <v>46.570965983254212</v>
      </c>
      <c r="N325" s="41">
        <v>18.303628736374229</v>
      </c>
      <c r="O325" s="41">
        <v>3</v>
      </c>
      <c r="P325" s="41">
        <v>29.605830898750149</v>
      </c>
      <c r="Q325" s="41"/>
      <c r="S325" s="41">
        <v>6</v>
      </c>
      <c r="U325"/>
      <c r="V325"/>
      <c r="W325"/>
      <c r="Y325" s="2" t="s">
        <v>472</v>
      </c>
      <c r="AA325" s="2" t="s">
        <v>908</v>
      </c>
    </row>
    <row r="326" spans="2:27" x14ac:dyDescent="0.2">
      <c r="B326" s="2" t="s">
        <v>151</v>
      </c>
      <c r="F326" s="2" t="s">
        <v>89</v>
      </c>
      <c r="J326" s="48">
        <f t="shared" si="39"/>
        <v>34.226807368277868</v>
      </c>
      <c r="L326" s="41"/>
      <c r="M326" s="41">
        <v>22.020776929766594</v>
      </c>
      <c r="N326" s="41">
        <v>4.9877036010413409</v>
      </c>
      <c r="O326" s="41"/>
      <c r="P326" s="41">
        <v>7.218326837469931</v>
      </c>
      <c r="Q326" s="41"/>
      <c r="S326" s="41"/>
      <c r="U326"/>
      <c r="V326"/>
      <c r="W326"/>
      <c r="Y326" s="2" t="s">
        <v>473</v>
      </c>
    </row>
    <row r="327" spans="2:27" x14ac:dyDescent="0.2">
      <c r="B327" s="2" t="s">
        <v>152</v>
      </c>
      <c r="F327" s="2" t="s">
        <v>89</v>
      </c>
      <c r="J327" s="48">
        <f t="shared" si="39"/>
        <v>0</v>
      </c>
      <c r="L327" s="41"/>
      <c r="M327" s="41">
        <v>0</v>
      </c>
      <c r="N327" s="41"/>
      <c r="O327" s="41"/>
      <c r="P327" s="41">
        <v>0</v>
      </c>
      <c r="Q327" s="41"/>
      <c r="S327" s="41"/>
      <c r="U327"/>
      <c r="V327"/>
      <c r="W327"/>
      <c r="Y327" s="2" t="s">
        <v>474</v>
      </c>
    </row>
    <row r="328" spans="2:27" x14ac:dyDescent="0.2">
      <c r="U328"/>
      <c r="V328"/>
      <c r="W328"/>
    </row>
    <row r="329" spans="2:27" x14ac:dyDescent="0.2">
      <c r="B329" s="33" t="s">
        <v>153</v>
      </c>
      <c r="U329"/>
      <c r="V329"/>
      <c r="W329"/>
    </row>
    <row r="330" spans="2:27" x14ac:dyDescent="0.2">
      <c r="B330" s="2" t="s">
        <v>150</v>
      </c>
      <c r="F330" s="2" t="s">
        <v>89</v>
      </c>
      <c r="J330" s="48">
        <f t="shared" ref="J330:J332" si="40">SUM(L330:Q330,S330)</f>
        <v>2</v>
      </c>
      <c r="L330" s="41"/>
      <c r="M330" s="41">
        <v>0</v>
      </c>
      <c r="N330" s="41"/>
      <c r="O330" s="41"/>
      <c r="P330" s="41">
        <v>1</v>
      </c>
      <c r="Q330" s="41"/>
      <c r="S330" s="41">
        <v>1</v>
      </c>
      <c r="U330"/>
      <c r="V330"/>
      <c r="W330"/>
      <c r="Y330" s="2" t="s">
        <v>475</v>
      </c>
    </row>
    <row r="331" spans="2:27" x14ac:dyDescent="0.2">
      <c r="B331" s="2" t="s">
        <v>151</v>
      </c>
      <c r="F331" s="2" t="s">
        <v>89</v>
      </c>
      <c r="J331" s="48">
        <f t="shared" si="40"/>
        <v>1</v>
      </c>
      <c r="L331" s="41">
        <v>1</v>
      </c>
      <c r="M331" s="41">
        <v>0</v>
      </c>
      <c r="N331" s="41"/>
      <c r="O331" s="41"/>
      <c r="P331" s="41">
        <v>0</v>
      </c>
      <c r="Q331" s="41"/>
      <c r="S331" s="41"/>
      <c r="U331"/>
      <c r="V331"/>
      <c r="W331"/>
      <c r="Y331" s="2" t="s">
        <v>476</v>
      </c>
    </row>
    <row r="332" spans="2:27" x14ac:dyDescent="0.2">
      <c r="B332" s="2" t="s">
        <v>152</v>
      </c>
      <c r="F332" s="2" t="s">
        <v>89</v>
      </c>
      <c r="J332" s="48">
        <f t="shared" si="40"/>
        <v>0</v>
      </c>
      <c r="L332" s="41"/>
      <c r="M332" s="41">
        <v>0</v>
      </c>
      <c r="N332" s="41"/>
      <c r="O332" s="41"/>
      <c r="P332" s="41">
        <v>0</v>
      </c>
      <c r="Q332" s="41"/>
      <c r="S332" s="41"/>
      <c r="U332"/>
      <c r="V332"/>
      <c r="W332"/>
      <c r="Y332" s="2" t="s">
        <v>477</v>
      </c>
    </row>
    <row r="333" spans="2:27" x14ac:dyDescent="0.2">
      <c r="U333"/>
      <c r="V333"/>
      <c r="W333"/>
    </row>
    <row r="334" spans="2:27" x14ac:dyDescent="0.2">
      <c r="B334" s="33" t="s">
        <v>154</v>
      </c>
      <c r="U334"/>
      <c r="V334"/>
      <c r="W334"/>
    </row>
    <row r="335" spans="2:27" x14ac:dyDescent="0.2">
      <c r="B335" s="2" t="s">
        <v>150</v>
      </c>
      <c r="F335" s="2" t="s">
        <v>89</v>
      </c>
      <c r="J335" s="48">
        <f t="shared" ref="J335:J337" si="41">SUM(L335:Q335,S335)</f>
        <v>10.864843946988277</v>
      </c>
      <c r="L335" s="41"/>
      <c r="M335" s="41">
        <v>4.9363924891594424</v>
      </c>
      <c r="N335" s="41">
        <v>4.1330774566006321</v>
      </c>
      <c r="O335" s="41"/>
      <c r="P335" s="41">
        <v>0.79537400122820223</v>
      </c>
      <c r="Q335" s="41">
        <v>1</v>
      </c>
      <c r="S335" s="41"/>
      <c r="U335"/>
      <c r="V335"/>
      <c r="W335"/>
      <c r="Y335" s="2" t="s">
        <v>478</v>
      </c>
    </row>
    <row r="336" spans="2:27" x14ac:dyDescent="0.2">
      <c r="B336" s="2" t="s">
        <v>151</v>
      </c>
      <c r="F336" s="2" t="s">
        <v>89</v>
      </c>
      <c r="J336" s="48">
        <f t="shared" si="41"/>
        <v>37.942679907840017</v>
      </c>
      <c r="L336" s="41"/>
      <c r="M336" s="41">
        <v>14.262721073254124</v>
      </c>
      <c r="N336" s="41">
        <v>11.970488642499218</v>
      </c>
      <c r="O336" s="41"/>
      <c r="P336" s="41">
        <v>10.709470192086675</v>
      </c>
      <c r="Q336" s="41"/>
      <c r="S336" s="41">
        <v>1</v>
      </c>
      <c r="U336"/>
      <c r="V336"/>
      <c r="W336"/>
      <c r="Y336" s="2" t="s">
        <v>479</v>
      </c>
    </row>
    <row r="337" spans="2:27" x14ac:dyDescent="0.2">
      <c r="B337" s="2" t="s">
        <v>155</v>
      </c>
      <c r="F337" s="2" t="s">
        <v>89</v>
      </c>
      <c r="J337" s="48">
        <f t="shared" si="41"/>
        <v>5.2563480405245615</v>
      </c>
      <c r="L337" s="41"/>
      <c r="M337" s="41">
        <v>1.7084018481222603</v>
      </c>
      <c r="N337" s="41">
        <v>1.1666666666666665</v>
      </c>
      <c r="O337" s="41"/>
      <c r="P337" s="41">
        <v>2.3812795257356347</v>
      </c>
      <c r="Q337" s="41"/>
      <c r="S337" s="41"/>
      <c r="U337"/>
      <c r="V337"/>
      <c r="W337"/>
      <c r="Y337" s="2" t="s">
        <v>480</v>
      </c>
    </row>
    <row r="338" spans="2:27" x14ac:dyDescent="0.2">
      <c r="U338"/>
      <c r="V338"/>
      <c r="W338"/>
    </row>
    <row r="339" spans="2:27" x14ac:dyDescent="0.2">
      <c r="B339" s="33" t="s">
        <v>156</v>
      </c>
      <c r="U339"/>
      <c r="V339"/>
      <c r="W339"/>
    </row>
    <row r="340" spans="2:27" x14ac:dyDescent="0.2">
      <c r="B340" s="2" t="s">
        <v>150</v>
      </c>
      <c r="F340" s="2" t="s">
        <v>89</v>
      </c>
      <c r="J340" s="48">
        <f t="shared" ref="J340:J342" si="42">SUM(L340:Q340,S340)</f>
        <v>4.7713113264311628</v>
      </c>
      <c r="L340" s="41"/>
      <c r="M340" s="41">
        <v>0.77131132643116285</v>
      </c>
      <c r="N340" s="41">
        <v>0</v>
      </c>
      <c r="O340" s="41"/>
      <c r="P340" s="41">
        <v>4</v>
      </c>
      <c r="Q340" s="41"/>
      <c r="S340" s="41"/>
      <c r="U340"/>
      <c r="V340"/>
      <c r="W340"/>
      <c r="Y340" s="2" t="s">
        <v>481</v>
      </c>
    </row>
    <row r="341" spans="2:27" x14ac:dyDescent="0.2">
      <c r="B341" s="2" t="s">
        <v>151</v>
      </c>
      <c r="F341" s="2" t="s">
        <v>89</v>
      </c>
      <c r="J341" s="48">
        <f t="shared" si="42"/>
        <v>9.7371154580540065</v>
      </c>
      <c r="L341" s="41">
        <v>1</v>
      </c>
      <c r="M341" s="41">
        <v>2.7444932974292016</v>
      </c>
      <c r="N341" s="41">
        <v>2.9926221606248045</v>
      </c>
      <c r="O341" s="41"/>
      <c r="P341" s="41">
        <v>0</v>
      </c>
      <c r="Q341" s="41">
        <v>3</v>
      </c>
      <c r="S341" s="41"/>
      <c r="U341"/>
      <c r="V341"/>
      <c r="W341"/>
      <c r="Y341" s="2" t="s">
        <v>482</v>
      </c>
    </row>
    <row r="342" spans="2:27" x14ac:dyDescent="0.2">
      <c r="B342" s="2" t="s">
        <v>155</v>
      </c>
      <c r="F342" s="2" t="s">
        <v>89</v>
      </c>
      <c r="J342" s="48">
        <f t="shared" si="42"/>
        <v>5.8333333333333339</v>
      </c>
      <c r="L342" s="41"/>
      <c r="M342" s="41">
        <v>0</v>
      </c>
      <c r="N342" s="41">
        <v>5.8333333333333339</v>
      </c>
      <c r="O342" s="41"/>
      <c r="P342" s="41">
        <v>0</v>
      </c>
      <c r="Q342" s="41"/>
      <c r="S342" s="41"/>
      <c r="U342"/>
      <c r="V342"/>
      <c r="W342"/>
      <c r="Y342" s="2" t="s">
        <v>483</v>
      </c>
    </row>
    <row r="343" spans="2:27" x14ac:dyDescent="0.2">
      <c r="U343"/>
      <c r="V343"/>
      <c r="W343"/>
    </row>
    <row r="344" spans="2:27" x14ac:dyDescent="0.2">
      <c r="U344"/>
      <c r="V344"/>
      <c r="W344"/>
    </row>
    <row r="345" spans="2:27" x14ac:dyDescent="0.2">
      <c r="B345" s="33" t="s">
        <v>160</v>
      </c>
      <c r="U345"/>
      <c r="V345"/>
      <c r="W345"/>
    </row>
    <row r="346" spans="2:27" x14ac:dyDescent="0.2">
      <c r="U346"/>
      <c r="V346"/>
      <c r="W346"/>
    </row>
    <row r="347" spans="2:27" x14ac:dyDescent="0.2">
      <c r="B347" s="33" t="s">
        <v>149</v>
      </c>
      <c r="U347"/>
      <c r="V347"/>
      <c r="W347"/>
    </row>
    <row r="348" spans="2:27" x14ac:dyDescent="0.2">
      <c r="B348" s="2" t="s">
        <v>150</v>
      </c>
      <c r="F348" s="2" t="s">
        <v>89</v>
      </c>
      <c r="J348" s="48">
        <f t="shared" ref="J348:J350" si="43">SUM(L348:Q348,S348)</f>
        <v>8383.9694462409934</v>
      </c>
      <c r="L348" s="41">
        <v>170</v>
      </c>
      <c r="M348" s="41">
        <v>3180.0014910093159</v>
      </c>
      <c r="N348" s="41">
        <v>2429.1749201519647</v>
      </c>
      <c r="O348" s="41">
        <v>22.13</v>
      </c>
      <c r="P348" s="41">
        <v>1217.6630350797111</v>
      </c>
      <c r="Q348" s="41"/>
      <c r="S348" s="41">
        <v>1365</v>
      </c>
      <c r="U348"/>
      <c r="V348"/>
      <c r="W348"/>
      <c r="Y348" s="2" t="s">
        <v>484</v>
      </c>
      <c r="AA348" s="2" t="s">
        <v>908</v>
      </c>
    </row>
    <row r="349" spans="2:27" x14ac:dyDescent="0.2">
      <c r="B349" s="2" t="s">
        <v>151</v>
      </c>
      <c r="F349" s="2" t="s">
        <v>89</v>
      </c>
      <c r="J349" s="48">
        <f t="shared" si="43"/>
        <v>1552.6871507187434</v>
      </c>
      <c r="L349" s="41"/>
      <c r="M349" s="41">
        <v>1095.2845903541877</v>
      </c>
      <c r="N349" s="41">
        <v>106.15256036455574</v>
      </c>
      <c r="O349" s="41"/>
      <c r="P349" s="41">
        <v>351.25</v>
      </c>
      <c r="Q349" s="41"/>
      <c r="S349" s="41"/>
      <c r="U349"/>
      <c r="V349"/>
      <c r="W349"/>
      <c r="Y349" s="2" t="s">
        <v>485</v>
      </c>
    </row>
    <row r="350" spans="2:27" x14ac:dyDescent="0.2">
      <c r="B350" s="2" t="s">
        <v>152</v>
      </c>
      <c r="F350" s="2" t="s">
        <v>89</v>
      </c>
      <c r="J350" s="48">
        <f t="shared" si="43"/>
        <v>0</v>
      </c>
      <c r="L350" s="41"/>
      <c r="M350" s="41">
        <v>0</v>
      </c>
      <c r="N350" s="41"/>
      <c r="O350" s="41"/>
      <c r="P350" s="41">
        <v>0</v>
      </c>
      <c r="Q350" s="41"/>
      <c r="S350" s="41"/>
      <c r="U350"/>
      <c r="V350"/>
      <c r="W350"/>
      <c r="Y350" s="2" t="s">
        <v>486</v>
      </c>
    </row>
    <row r="351" spans="2:27" x14ac:dyDescent="0.2">
      <c r="B351" s="29"/>
      <c r="U351"/>
      <c r="V351"/>
      <c r="W351"/>
    </row>
    <row r="352" spans="2:27" x14ac:dyDescent="0.2">
      <c r="B352" s="33" t="s">
        <v>153</v>
      </c>
      <c r="U352"/>
      <c r="V352"/>
      <c r="W352"/>
    </row>
    <row r="353" spans="2:25" x14ac:dyDescent="0.2">
      <c r="B353" s="2" t="s">
        <v>150</v>
      </c>
      <c r="F353" s="2" t="s">
        <v>89</v>
      </c>
      <c r="J353" s="48">
        <f t="shared" ref="J353:J355" si="44">SUM(L353:Q353,S353)</f>
        <v>297.58696492028895</v>
      </c>
      <c r="L353" s="41"/>
      <c r="M353" s="41">
        <v>0</v>
      </c>
      <c r="N353" s="41"/>
      <c r="O353" s="41"/>
      <c r="P353" s="41">
        <v>82.586964920288963</v>
      </c>
      <c r="Q353" s="41"/>
      <c r="S353" s="41">
        <v>215</v>
      </c>
      <c r="U353"/>
      <c r="V353"/>
      <c r="W353"/>
      <c r="Y353" s="2" t="s">
        <v>487</v>
      </c>
    </row>
    <row r="354" spans="2:25" x14ac:dyDescent="0.2">
      <c r="B354" s="2" t="s">
        <v>151</v>
      </c>
      <c r="F354" s="2" t="s">
        <v>89</v>
      </c>
      <c r="J354" s="48">
        <f t="shared" si="44"/>
        <v>120</v>
      </c>
      <c r="L354" s="41">
        <v>120</v>
      </c>
      <c r="M354" s="41">
        <v>0</v>
      </c>
      <c r="N354" s="41"/>
      <c r="O354" s="41"/>
      <c r="P354" s="41">
        <v>0</v>
      </c>
      <c r="Q354" s="41"/>
      <c r="S354" s="41"/>
      <c r="U354"/>
      <c r="V354"/>
      <c r="W354"/>
      <c r="Y354" s="2" t="s">
        <v>488</v>
      </c>
    </row>
    <row r="355" spans="2:25" x14ac:dyDescent="0.2">
      <c r="B355" s="2" t="s">
        <v>152</v>
      </c>
      <c r="F355" s="2" t="s">
        <v>89</v>
      </c>
      <c r="J355" s="48">
        <f t="shared" si="44"/>
        <v>0</v>
      </c>
      <c r="L355" s="41"/>
      <c r="M355" s="41">
        <v>0</v>
      </c>
      <c r="N355" s="41"/>
      <c r="O355" s="41"/>
      <c r="P355" s="41">
        <v>0</v>
      </c>
      <c r="Q355" s="41"/>
      <c r="S355" s="41"/>
      <c r="U355"/>
      <c r="V355"/>
      <c r="W355"/>
      <c r="Y355" s="2" t="s">
        <v>489</v>
      </c>
    </row>
    <row r="356" spans="2:25" x14ac:dyDescent="0.2">
      <c r="U356"/>
      <c r="V356"/>
      <c r="W356"/>
    </row>
    <row r="357" spans="2:25" x14ac:dyDescent="0.2">
      <c r="B357" s="33" t="s">
        <v>154</v>
      </c>
      <c r="U357"/>
      <c r="V357"/>
      <c r="W357"/>
    </row>
    <row r="358" spans="2:25" x14ac:dyDescent="0.2">
      <c r="B358" s="2" t="s">
        <v>150</v>
      </c>
      <c r="F358" s="2" t="s">
        <v>89</v>
      </c>
      <c r="J358" s="48">
        <f t="shared" ref="J358:J360" si="45">SUM(L358:Q358,S358)</f>
        <v>1617.3988390050099</v>
      </c>
      <c r="L358" s="41"/>
      <c r="M358" s="41">
        <v>337.07128774994152</v>
      </c>
      <c r="N358" s="41">
        <v>1231.1637157345874</v>
      </c>
      <c r="O358" s="41"/>
      <c r="P358" s="41">
        <v>49.163835520480845</v>
      </c>
      <c r="Q358" s="41"/>
      <c r="S358" s="41"/>
      <c r="U358"/>
      <c r="V358"/>
      <c r="W358"/>
      <c r="Y358" s="2" t="s">
        <v>490</v>
      </c>
    </row>
    <row r="359" spans="2:25" x14ac:dyDescent="0.2">
      <c r="B359" s="2" t="s">
        <v>151</v>
      </c>
      <c r="F359" s="2" t="s">
        <v>89</v>
      </c>
      <c r="J359" s="48">
        <f t="shared" si="45"/>
        <v>5851.3019045727624</v>
      </c>
      <c r="L359" s="41"/>
      <c r="M359" s="41">
        <v>709.40905754049447</v>
      </c>
      <c r="N359" s="41">
        <v>2687.642847032268</v>
      </c>
      <c r="O359" s="41"/>
      <c r="P359" s="41">
        <v>2324.25</v>
      </c>
      <c r="Q359" s="41"/>
      <c r="S359" s="41">
        <v>130</v>
      </c>
      <c r="U359"/>
      <c r="V359"/>
      <c r="W359"/>
      <c r="Y359" s="2" t="s">
        <v>491</v>
      </c>
    </row>
    <row r="360" spans="2:25" x14ac:dyDescent="0.2">
      <c r="B360" s="2" t="s">
        <v>155</v>
      </c>
      <c r="F360" s="2" t="s">
        <v>89</v>
      </c>
      <c r="J360" s="48">
        <f t="shared" si="45"/>
        <v>1130.8191572518276</v>
      </c>
      <c r="L360" s="41"/>
      <c r="M360" s="41">
        <v>580.41509433962256</v>
      </c>
      <c r="N360" s="41">
        <v>24.154062912205124</v>
      </c>
      <c r="O360" s="41"/>
      <c r="P360" s="41">
        <v>526.25</v>
      </c>
      <c r="Q360" s="41"/>
      <c r="S360" s="41"/>
      <c r="U360"/>
      <c r="V360"/>
      <c r="W360"/>
      <c r="Y360" s="2" t="s">
        <v>492</v>
      </c>
    </row>
    <row r="361" spans="2:25" x14ac:dyDescent="0.2">
      <c r="U361"/>
      <c r="V361"/>
      <c r="W361"/>
    </row>
    <row r="362" spans="2:25" x14ac:dyDescent="0.2">
      <c r="B362" s="33" t="s">
        <v>156</v>
      </c>
      <c r="U362"/>
      <c r="V362"/>
      <c r="W362"/>
    </row>
    <row r="363" spans="2:25" x14ac:dyDescent="0.2">
      <c r="B363" s="2" t="s">
        <v>150</v>
      </c>
      <c r="F363" s="2" t="s">
        <v>89</v>
      </c>
      <c r="J363" s="48">
        <f t="shared" ref="J363:J365" si="46">SUM(L363:Q363,S363)</f>
        <v>69.253553190447647</v>
      </c>
      <c r="L363" s="41"/>
      <c r="M363" s="41">
        <v>52.667388710928492</v>
      </c>
      <c r="N363" s="41">
        <v>0</v>
      </c>
      <c r="O363" s="41"/>
      <c r="P363" s="41">
        <v>16.586164479519152</v>
      </c>
      <c r="Q363" s="41"/>
      <c r="S363" s="41"/>
      <c r="U363"/>
      <c r="V363"/>
      <c r="W363"/>
      <c r="Y363" s="2" t="s">
        <v>493</v>
      </c>
    </row>
    <row r="364" spans="2:25" x14ac:dyDescent="0.2">
      <c r="B364" s="2" t="s">
        <v>151</v>
      </c>
      <c r="F364" s="2" t="s">
        <v>89</v>
      </c>
      <c r="J364" s="48">
        <f>SUM(L364:Q364,S364)</f>
        <v>3651.4303559094615</v>
      </c>
      <c r="L364" s="41">
        <v>36</v>
      </c>
      <c r="M364" s="41">
        <v>136.50750046612541</v>
      </c>
      <c r="N364" s="41">
        <v>3088.9228554433362</v>
      </c>
      <c r="O364" s="41"/>
      <c r="P364" s="41">
        <v>0</v>
      </c>
      <c r="Q364" s="41">
        <v>390</v>
      </c>
      <c r="S364" s="41"/>
      <c r="U364"/>
      <c r="V364"/>
      <c r="W364"/>
      <c r="Y364" s="2" t="s">
        <v>494</v>
      </c>
    </row>
    <row r="365" spans="2:25" x14ac:dyDescent="0.2">
      <c r="B365" s="2" t="s">
        <v>155</v>
      </c>
      <c r="F365" s="2" t="s">
        <v>89</v>
      </c>
      <c r="J365" s="48">
        <f t="shared" si="46"/>
        <v>251.54731232853624</v>
      </c>
      <c r="L365" s="41"/>
      <c r="M365" s="41">
        <v>0</v>
      </c>
      <c r="N365" s="41">
        <v>251.54731232853624</v>
      </c>
      <c r="O365" s="41"/>
      <c r="P365" s="41">
        <v>0</v>
      </c>
      <c r="Q365" s="41"/>
      <c r="S365" s="41"/>
      <c r="U365"/>
      <c r="V365"/>
      <c r="W365"/>
      <c r="Y365" s="2" t="s">
        <v>495</v>
      </c>
    </row>
    <row r="368" spans="2:25" s="9" customFormat="1" x14ac:dyDescent="0.2">
      <c r="B368" s="9" t="s">
        <v>163</v>
      </c>
    </row>
    <row r="370" spans="2:25" x14ac:dyDescent="0.2">
      <c r="B370" s="33" t="s">
        <v>141</v>
      </c>
    </row>
    <row r="372" spans="2:25" x14ac:dyDescent="0.2">
      <c r="B372" s="33" t="s">
        <v>142</v>
      </c>
    </row>
    <row r="373" spans="2:25" x14ac:dyDescent="0.2">
      <c r="B373" s="29" t="s">
        <v>143</v>
      </c>
      <c r="F373" s="2" t="s">
        <v>89</v>
      </c>
      <c r="J373" s="48">
        <f>SUM(L373:Q373,S373)</f>
        <v>7073991.1180789331</v>
      </c>
      <c r="L373" s="41">
        <v>138575.47999999998</v>
      </c>
      <c r="M373" s="41">
        <v>2234383.715047644</v>
      </c>
      <c r="N373" s="41">
        <v>2473879.4136975259</v>
      </c>
      <c r="O373" s="41">
        <v>102375.95</v>
      </c>
      <c r="P373" s="41">
        <v>1884361.9614311317</v>
      </c>
      <c r="Q373" s="41">
        <v>52485.356690911329</v>
      </c>
      <c r="S373" s="41">
        <v>187929.24121171972</v>
      </c>
      <c r="U373"/>
      <c r="V373"/>
      <c r="W373"/>
      <c r="Y373" s="2" t="s">
        <v>436</v>
      </c>
    </row>
    <row r="374" spans="2:25" x14ac:dyDescent="0.2">
      <c r="B374" s="29" t="s">
        <v>144</v>
      </c>
      <c r="F374" s="2" t="s">
        <v>89</v>
      </c>
      <c r="J374" s="48">
        <f>SUM(L374:Q374,S374)</f>
        <v>28980.284187927682</v>
      </c>
      <c r="L374" s="41">
        <v>135</v>
      </c>
      <c r="M374" s="41">
        <v>7904.6967655158369</v>
      </c>
      <c r="N374" s="41">
        <v>11825.389044408741</v>
      </c>
      <c r="O374" s="41">
        <v>656.4</v>
      </c>
      <c r="P374" s="41">
        <v>7895.7410714285716</v>
      </c>
      <c r="Q374" s="41">
        <v>359.87081266301846</v>
      </c>
      <c r="S374" s="41">
        <v>203.18649391150979</v>
      </c>
      <c r="U374"/>
      <c r="V374"/>
      <c r="W374"/>
      <c r="Y374" s="2" t="s">
        <v>437</v>
      </c>
    </row>
    <row r="375" spans="2:25" x14ac:dyDescent="0.2">
      <c r="B375" s="29" t="s">
        <v>145</v>
      </c>
      <c r="F375" s="2" t="s">
        <v>89</v>
      </c>
      <c r="J375" s="48">
        <f>SUM(L375:Q375,S375)</f>
        <v>64699.881945638583</v>
      </c>
      <c r="L375" s="41">
        <v>1989</v>
      </c>
      <c r="M375" s="41">
        <v>24875.47979434505</v>
      </c>
      <c r="N375" s="41">
        <v>20890.923290984083</v>
      </c>
      <c r="O375" s="41">
        <v>940.8</v>
      </c>
      <c r="P375" s="41">
        <v>13222.166237839221</v>
      </c>
      <c r="Q375" s="41">
        <v>378.72626732139474</v>
      </c>
      <c r="S375" s="41">
        <v>2402.7863551488326</v>
      </c>
      <c r="U375"/>
      <c r="V375"/>
      <c r="W375"/>
      <c r="Y375" s="2" t="s">
        <v>438</v>
      </c>
    </row>
    <row r="376" spans="2:25" x14ac:dyDescent="0.2">
      <c r="B376" s="2" t="s">
        <v>146</v>
      </c>
      <c r="F376" s="2" t="s">
        <v>89</v>
      </c>
      <c r="J376" s="48">
        <f>SUM(L376:Q376,S376)</f>
        <v>24508.068651219601</v>
      </c>
      <c r="L376" s="41">
        <v>643</v>
      </c>
      <c r="M376" s="41">
        <v>8482.1790260231046</v>
      </c>
      <c r="N376" s="41">
        <v>8381.0356230640537</v>
      </c>
      <c r="O376" s="41">
        <v>337.2</v>
      </c>
      <c r="P376" s="41">
        <v>5774.2321364567333</v>
      </c>
      <c r="Q376" s="41">
        <v>246.00268325055899</v>
      </c>
      <c r="S376" s="41">
        <v>644.41918242514942</v>
      </c>
      <c r="U376"/>
      <c r="V376"/>
      <c r="W376"/>
      <c r="Y376" s="2" t="s">
        <v>439</v>
      </c>
    </row>
    <row r="377" spans="2:25" x14ac:dyDescent="0.2">
      <c r="U377"/>
      <c r="V377"/>
      <c r="W377"/>
    </row>
    <row r="378" spans="2:25" x14ac:dyDescent="0.2">
      <c r="B378" s="33" t="s">
        <v>147</v>
      </c>
      <c r="U378"/>
      <c r="V378"/>
      <c r="W378"/>
    </row>
    <row r="379" spans="2:25" x14ac:dyDescent="0.2">
      <c r="B379" s="29" t="s">
        <v>143</v>
      </c>
      <c r="F379" s="2" t="s">
        <v>89</v>
      </c>
      <c r="J379" s="48">
        <f>SUM(L379:Q379,S379)</f>
        <v>0</v>
      </c>
      <c r="L379" s="41"/>
      <c r="M379" s="41"/>
      <c r="N379" s="41"/>
      <c r="O379" s="41"/>
      <c r="P379" s="41"/>
      <c r="Q379" s="41"/>
      <c r="S379" s="41"/>
      <c r="U379"/>
      <c r="V379"/>
      <c r="W379"/>
      <c r="Y379" s="2" t="s">
        <v>440</v>
      </c>
    </row>
    <row r="380" spans="2:25" x14ac:dyDescent="0.2">
      <c r="B380" s="29" t="s">
        <v>144</v>
      </c>
      <c r="F380" s="2" t="s">
        <v>89</v>
      </c>
      <c r="J380" s="48">
        <f>SUM(L380:Q380,S380)</f>
        <v>0</v>
      </c>
      <c r="L380" s="41"/>
      <c r="M380" s="41"/>
      <c r="N380" s="41"/>
      <c r="O380" s="41"/>
      <c r="P380" s="41"/>
      <c r="Q380" s="41"/>
      <c r="S380" s="41"/>
      <c r="U380"/>
      <c r="V380"/>
      <c r="W380"/>
      <c r="Y380" s="2" t="s">
        <v>441</v>
      </c>
    </row>
    <row r="381" spans="2:25" x14ac:dyDescent="0.2">
      <c r="B381" s="29" t="s">
        <v>145</v>
      </c>
      <c r="F381" s="2" t="s">
        <v>89</v>
      </c>
      <c r="J381" s="48">
        <f t="shared" ref="J381:J382" si="47">SUM(L381:Q381,S381)</f>
        <v>0</v>
      </c>
      <c r="L381" s="41"/>
      <c r="M381" s="41"/>
      <c r="N381" s="41"/>
      <c r="O381" s="41"/>
      <c r="P381" s="41"/>
      <c r="Q381" s="41"/>
      <c r="S381" s="41"/>
      <c r="U381"/>
      <c r="V381"/>
      <c r="W381"/>
      <c r="Y381" s="2" t="s">
        <v>442</v>
      </c>
    </row>
    <row r="382" spans="2:25" x14ac:dyDescent="0.2">
      <c r="B382" s="2" t="s">
        <v>146</v>
      </c>
      <c r="F382" s="2" t="s">
        <v>89</v>
      </c>
      <c r="J382" s="48">
        <f t="shared" si="47"/>
        <v>1</v>
      </c>
      <c r="L382" s="41"/>
      <c r="M382" s="41"/>
      <c r="N382" s="41"/>
      <c r="O382" s="41"/>
      <c r="P382" s="41"/>
      <c r="Q382" s="41">
        <v>1</v>
      </c>
      <c r="S382" s="41"/>
      <c r="U382"/>
      <c r="V382"/>
      <c r="W382"/>
      <c r="Y382" s="2" t="s">
        <v>443</v>
      </c>
    </row>
    <row r="383" spans="2:25" x14ac:dyDescent="0.2">
      <c r="U383"/>
      <c r="V383"/>
      <c r="W383"/>
    </row>
    <row r="384" spans="2:25" x14ac:dyDescent="0.2">
      <c r="U384"/>
      <c r="V384"/>
      <c r="W384"/>
    </row>
    <row r="385" spans="2:25" x14ac:dyDescent="0.2">
      <c r="B385" s="33" t="s">
        <v>148</v>
      </c>
      <c r="U385"/>
      <c r="V385"/>
      <c r="W385"/>
    </row>
    <row r="386" spans="2:25" x14ac:dyDescent="0.2">
      <c r="U386"/>
      <c r="V386"/>
      <c r="W386"/>
    </row>
    <row r="387" spans="2:25" x14ac:dyDescent="0.2">
      <c r="B387" s="33" t="s">
        <v>149</v>
      </c>
      <c r="U387"/>
      <c r="V387"/>
      <c r="W387"/>
    </row>
    <row r="388" spans="2:25" x14ac:dyDescent="0.2">
      <c r="B388" s="2" t="s">
        <v>150</v>
      </c>
      <c r="F388" s="2" t="s">
        <v>89</v>
      </c>
      <c r="J388" s="48">
        <f t="shared" ref="J388:J390" si="48">SUM(L388:Q388,S388)</f>
        <v>18774.961111535067</v>
      </c>
      <c r="L388" s="41">
        <v>397</v>
      </c>
      <c r="M388" s="41">
        <v>5840.2691890719807</v>
      </c>
      <c r="N388" s="41">
        <v>6781.4637045761883</v>
      </c>
      <c r="O388" s="41">
        <v>245.79</v>
      </c>
      <c r="P388" s="41">
        <v>5104.7880390604423</v>
      </c>
      <c r="Q388" s="41"/>
      <c r="S388" s="41">
        <v>405.65017882645452</v>
      </c>
      <c r="U388"/>
      <c r="V388"/>
      <c r="W388"/>
      <c r="Y388" s="2" t="s">
        <v>444</v>
      </c>
    </row>
    <row r="389" spans="2:25" x14ac:dyDescent="0.2">
      <c r="B389" s="2" t="s">
        <v>151</v>
      </c>
      <c r="F389" s="2" t="s">
        <v>89</v>
      </c>
      <c r="J389" s="48">
        <f t="shared" si="48"/>
        <v>7339.7329520831972</v>
      </c>
      <c r="L389" s="41">
        <v>105</v>
      </c>
      <c r="M389" s="41">
        <v>2062.50105099038</v>
      </c>
      <c r="N389" s="41">
        <v>2407.3555203380874</v>
      </c>
      <c r="O389" s="41">
        <v>35.619999999999997</v>
      </c>
      <c r="P389" s="41">
        <v>2614.9202436830783</v>
      </c>
      <c r="Q389" s="41"/>
      <c r="S389" s="41">
        <v>114.33613707165108</v>
      </c>
      <c r="U389"/>
      <c r="V389"/>
      <c r="W389"/>
      <c r="Y389" s="2" t="s">
        <v>445</v>
      </c>
    </row>
    <row r="390" spans="2:25" x14ac:dyDescent="0.2">
      <c r="B390" s="2" t="s">
        <v>152</v>
      </c>
      <c r="F390" s="2" t="s">
        <v>89</v>
      </c>
      <c r="J390" s="48">
        <f t="shared" si="48"/>
        <v>295.39257436608</v>
      </c>
      <c r="L390" s="41"/>
      <c r="M390" s="41">
        <v>12.098469510803909</v>
      </c>
      <c r="N390" s="41">
        <v>53.038297872340429</v>
      </c>
      <c r="O390" s="41"/>
      <c r="P390" s="41">
        <v>230.25580698293567</v>
      </c>
      <c r="Q390" s="41"/>
      <c r="S390" s="41">
        <v>0</v>
      </c>
      <c r="U390"/>
      <c r="V390"/>
      <c r="W390"/>
      <c r="Y390" s="2" t="s">
        <v>446</v>
      </c>
    </row>
    <row r="391" spans="2:25" x14ac:dyDescent="0.2">
      <c r="U391"/>
      <c r="V391"/>
      <c r="W391"/>
    </row>
    <row r="392" spans="2:25" x14ac:dyDescent="0.2">
      <c r="B392" s="33" t="s">
        <v>153</v>
      </c>
      <c r="U392"/>
      <c r="V392"/>
      <c r="W392"/>
    </row>
    <row r="393" spans="2:25" x14ac:dyDescent="0.2">
      <c r="B393" s="2" t="s">
        <v>150</v>
      </c>
      <c r="F393" s="2" t="s">
        <v>89</v>
      </c>
      <c r="J393" s="48">
        <f t="shared" ref="J393:J395" si="49">SUM(L393:Q393,S393)</f>
        <v>458.25799744945999</v>
      </c>
      <c r="L393" s="41">
        <v>5</v>
      </c>
      <c r="M393" s="41">
        <v>88.58148874638465</v>
      </c>
      <c r="N393" s="41">
        <v>111.47611569166338</v>
      </c>
      <c r="O393" s="41">
        <v>13.37</v>
      </c>
      <c r="P393" s="41">
        <v>97</v>
      </c>
      <c r="Q393" s="41">
        <v>131.17038666824669</v>
      </c>
      <c r="S393" s="41">
        <v>11.660006343165239</v>
      </c>
      <c r="U393"/>
      <c r="V393"/>
      <c r="W393"/>
      <c r="Y393" s="2" t="s">
        <v>447</v>
      </c>
    </row>
    <row r="394" spans="2:25" x14ac:dyDescent="0.2">
      <c r="B394" s="2" t="s">
        <v>151</v>
      </c>
      <c r="F394" s="2" t="s">
        <v>89</v>
      </c>
      <c r="J394" s="48">
        <f t="shared" si="49"/>
        <v>393.71158557324088</v>
      </c>
      <c r="L394" s="41">
        <v>11</v>
      </c>
      <c r="M394" s="41">
        <v>209.48857583660873</v>
      </c>
      <c r="N394" s="41">
        <v>30.863532312026766</v>
      </c>
      <c r="O394" s="41">
        <v>17.809999999999999</v>
      </c>
      <c r="P394" s="41">
        <v>85</v>
      </c>
      <c r="Q394" s="41">
        <v>20.632810757938735</v>
      </c>
      <c r="S394" s="41">
        <v>18.916666666666668</v>
      </c>
      <c r="U394"/>
      <c r="V394"/>
      <c r="W394"/>
      <c r="Y394" s="2" t="s">
        <v>448</v>
      </c>
    </row>
    <row r="395" spans="2:25" x14ac:dyDescent="0.2">
      <c r="B395" s="2" t="s">
        <v>152</v>
      </c>
      <c r="F395" s="2" t="s">
        <v>89</v>
      </c>
      <c r="J395" s="48">
        <f t="shared" si="49"/>
        <v>48.209493401178449</v>
      </c>
      <c r="L395" s="41">
        <v>3</v>
      </c>
      <c r="M395" s="41">
        <v>34.27899694727774</v>
      </c>
      <c r="N395" s="41">
        <v>0.93049645390070923</v>
      </c>
      <c r="O395" s="41">
        <v>3</v>
      </c>
      <c r="P395" s="41">
        <v>6</v>
      </c>
      <c r="Q395" s="41"/>
      <c r="S395" s="41">
        <v>1</v>
      </c>
      <c r="U395"/>
      <c r="V395"/>
      <c r="W395"/>
      <c r="Y395" s="2" t="s">
        <v>449</v>
      </c>
    </row>
    <row r="396" spans="2:25" x14ac:dyDescent="0.2">
      <c r="U396"/>
      <c r="V396"/>
      <c r="W396"/>
    </row>
    <row r="397" spans="2:25" x14ac:dyDescent="0.2">
      <c r="B397" s="33" t="s">
        <v>154</v>
      </c>
      <c r="U397"/>
      <c r="V397"/>
      <c r="W397"/>
    </row>
    <row r="398" spans="2:25" x14ac:dyDescent="0.2">
      <c r="B398" s="2" t="s">
        <v>150</v>
      </c>
      <c r="F398" s="2" t="s">
        <v>89</v>
      </c>
      <c r="J398" s="48">
        <f t="shared" ref="J398:J400" si="50">SUM(L398:Q398,S398)</f>
        <v>1462.6239372945186</v>
      </c>
      <c r="L398" s="41">
        <v>7</v>
      </c>
      <c r="M398" s="41">
        <v>619.05224319312492</v>
      </c>
      <c r="N398" s="41">
        <v>574.00420974567021</v>
      </c>
      <c r="O398" s="41">
        <v>11.4</v>
      </c>
      <c r="P398" s="41">
        <v>61.461960939557592</v>
      </c>
      <c r="Q398" s="41">
        <v>165.02003545672332</v>
      </c>
      <c r="S398" s="41">
        <v>24.685487959442334</v>
      </c>
      <c r="U398"/>
      <c r="V398"/>
      <c r="W398"/>
      <c r="Y398" s="2" t="s">
        <v>450</v>
      </c>
    </row>
    <row r="399" spans="2:25" x14ac:dyDescent="0.2">
      <c r="B399" s="2" t="s">
        <v>151</v>
      </c>
      <c r="F399" s="2" t="s">
        <v>89</v>
      </c>
      <c r="J399" s="48">
        <f t="shared" si="50"/>
        <v>3563.7524644874234</v>
      </c>
      <c r="L399" s="41">
        <v>27</v>
      </c>
      <c r="M399" s="41">
        <v>1335.8691792479399</v>
      </c>
      <c r="N399" s="41">
        <v>1296.2683571051241</v>
      </c>
      <c r="O399" s="41">
        <v>44.56</v>
      </c>
      <c r="P399" s="41">
        <v>122.74975631692199</v>
      </c>
      <c r="Q399" s="41">
        <v>672.47183848410384</v>
      </c>
      <c r="S399" s="41">
        <v>64.833333333333329</v>
      </c>
      <c r="U399"/>
      <c r="V399"/>
      <c r="W399"/>
      <c r="Y399" s="2" t="s">
        <v>451</v>
      </c>
    </row>
    <row r="400" spans="2:25" x14ac:dyDescent="0.2">
      <c r="B400" s="2" t="s">
        <v>155</v>
      </c>
      <c r="F400" s="2" t="s">
        <v>89</v>
      </c>
      <c r="J400" s="48">
        <f t="shared" si="50"/>
        <v>1954.2744907520985</v>
      </c>
      <c r="L400" s="41">
        <v>20</v>
      </c>
      <c r="M400" s="41">
        <v>743.04766912187347</v>
      </c>
      <c r="N400" s="41">
        <v>555.50638297872342</v>
      </c>
      <c r="O400" s="41">
        <v>13.68</v>
      </c>
      <c r="P400" s="41">
        <v>518.4841930170644</v>
      </c>
      <c r="Q400" s="41">
        <v>95.103470994746672</v>
      </c>
      <c r="S400" s="41">
        <v>8.4527746396905279</v>
      </c>
      <c r="U400"/>
      <c r="V400"/>
      <c r="W400"/>
      <c r="Y400" s="2" t="s">
        <v>452</v>
      </c>
    </row>
    <row r="401" spans="1:25" x14ac:dyDescent="0.2">
      <c r="U401"/>
      <c r="V401"/>
      <c r="W401"/>
    </row>
    <row r="402" spans="1:25" x14ac:dyDescent="0.2">
      <c r="B402" s="33" t="s">
        <v>156</v>
      </c>
      <c r="U402"/>
      <c r="V402"/>
      <c r="W402"/>
    </row>
    <row r="403" spans="1:25" x14ac:dyDescent="0.2">
      <c r="A403" s="2" t="s">
        <v>161</v>
      </c>
      <c r="B403" s="2" t="s">
        <v>150</v>
      </c>
      <c r="F403" s="2" t="s">
        <v>89</v>
      </c>
      <c r="J403" s="48">
        <f t="shared" ref="J403:J405" si="51">SUM(L403:Q403,S403)</f>
        <v>54.265813766394501</v>
      </c>
      <c r="L403" s="41">
        <v>1</v>
      </c>
      <c r="M403" s="41">
        <v>8.1454242525411171</v>
      </c>
      <c r="N403" s="41">
        <v>4.8893033198097973</v>
      </c>
      <c r="O403" s="41">
        <v>1</v>
      </c>
      <c r="P403" s="41">
        <v>31</v>
      </c>
      <c r="Q403" s="41">
        <v>6.2310861940435815</v>
      </c>
      <c r="S403" s="41">
        <v>2</v>
      </c>
      <c r="U403"/>
      <c r="V403"/>
      <c r="W403"/>
      <c r="Y403" s="2" t="s">
        <v>453</v>
      </c>
    </row>
    <row r="404" spans="1:25" x14ac:dyDescent="0.2">
      <c r="B404" s="2" t="s">
        <v>151</v>
      </c>
      <c r="F404" s="2" t="s">
        <v>89</v>
      </c>
      <c r="J404" s="48">
        <f t="shared" si="51"/>
        <v>337.77190970184165</v>
      </c>
      <c r="L404" s="41">
        <v>5</v>
      </c>
      <c r="M404" s="41">
        <v>47.565038958070588</v>
      </c>
      <c r="N404" s="41">
        <v>34.845923578094741</v>
      </c>
      <c r="O404" s="41">
        <v>6.78</v>
      </c>
      <c r="P404" s="41">
        <v>66</v>
      </c>
      <c r="Q404" s="41">
        <v>165.34438714380047</v>
      </c>
      <c r="S404" s="41">
        <v>12.236560021875855</v>
      </c>
      <c r="U404"/>
      <c r="V404"/>
      <c r="W404"/>
      <c r="Y404" s="2" t="s">
        <v>454</v>
      </c>
    </row>
    <row r="405" spans="1:25" x14ac:dyDescent="0.2">
      <c r="B405" s="2" t="s">
        <v>155</v>
      </c>
      <c r="F405" s="2" t="s">
        <v>89</v>
      </c>
      <c r="J405" s="48">
        <f t="shared" si="51"/>
        <v>298.01121189305911</v>
      </c>
      <c r="L405" s="41">
        <v>19</v>
      </c>
      <c r="M405" s="41">
        <v>55.451318591184588</v>
      </c>
      <c r="N405" s="41">
        <v>46.524822695035468</v>
      </c>
      <c r="O405" s="41">
        <v>6.32</v>
      </c>
      <c r="P405" s="41">
        <v>14</v>
      </c>
      <c r="Q405" s="41">
        <v>133.79562272880031</v>
      </c>
      <c r="S405" s="41">
        <v>22.919447878038731</v>
      </c>
      <c r="U405"/>
      <c r="V405"/>
      <c r="W405"/>
      <c r="Y405" s="2" t="s">
        <v>455</v>
      </c>
    </row>
    <row r="406" spans="1:25" x14ac:dyDescent="0.2">
      <c r="B406" s="33"/>
      <c r="U406"/>
      <c r="V406"/>
      <c r="W406"/>
    </row>
    <row r="407" spans="1:25" x14ac:dyDescent="0.2">
      <c r="U407"/>
      <c r="V407"/>
      <c r="W407"/>
    </row>
    <row r="408" spans="1:25" x14ac:dyDescent="0.2">
      <c r="B408" s="33" t="s">
        <v>157</v>
      </c>
      <c r="U408"/>
      <c r="V408"/>
      <c r="W408"/>
    </row>
    <row r="409" spans="1:25" x14ac:dyDescent="0.2">
      <c r="U409"/>
      <c r="V409"/>
      <c r="W409"/>
    </row>
    <row r="410" spans="1:25" x14ac:dyDescent="0.2">
      <c r="B410" s="33" t="s">
        <v>142</v>
      </c>
      <c r="U410"/>
      <c r="V410"/>
      <c r="W410"/>
    </row>
    <row r="411" spans="1:25" x14ac:dyDescent="0.2">
      <c r="B411" s="2" t="s">
        <v>143</v>
      </c>
      <c r="F411" s="2" t="s">
        <v>89</v>
      </c>
      <c r="J411" s="48">
        <f t="shared" ref="J411:J414" si="52">SUM(L411:Q411,S411)</f>
        <v>49994.774068188286</v>
      </c>
      <c r="L411" s="41">
        <v>907</v>
      </c>
      <c r="M411" s="41">
        <v>16231.447684461877</v>
      </c>
      <c r="N411" s="41">
        <v>17578.59070072433</v>
      </c>
      <c r="O411" s="41">
        <v>642</v>
      </c>
      <c r="P411" s="41">
        <v>12557.735683002076</v>
      </c>
      <c r="Q411" s="41">
        <v>773</v>
      </c>
      <c r="S411" s="41">
        <v>1305</v>
      </c>
      <c r="U411"/>
      <c r="V411"/>
      <c r="W411"/>
      <c r="Y411" s="2" t="s">
        <v>456</v>
      </c>
    </row>
    <row r="412" spans="1:25" x14ac:dyDescent="0.2">
      <c r="B412" s="2" t="s">
        <v>144</v>
      </c>
      <c r="F412" s="2" t="s">
        <v>89</v>
      </c>
      <c r="J412" s="48">
        <f t="shared" si="52"/>
        <v>341.55168030027045</v>
      </c>
      <c r="L412" s="41">
        <v>5</v>
      </c>
      <c r="M412" s="41">
        <v>122.09209326838148</v>
      </c>
      <c r="N412" s="41">
        <v>106.53683245685626</v>
      </c>
      <c r="O412" s="41">
        <v>4</v>
      </c>
      <c r="P412" s="41">
        <v>90.922754575032727</v>
      </c>
      <c r="Q412" s="41">
        <v>1</v>
      </c>
      <c r="S412" s="41">
        <v>12</v>
      </c>
      <c r="U412"/>
      <c r="V412"/>
      <c r="W412"/>
      <c r="Y412" s="2" t="s">
        <v>457</v>
      </c>
    </row>
    <row r="413" spans="1:25" x14ac:dyDescent="0.2">
      <c r="B413" s="2" t="s">
        <v>145</v>
      </c>
      <c r="F413" s="2" t="s">
        <v>89</v>
      </c>
      <c r="J413" s="48">
        <f t="shared" si="52"/>
        <v>252.32186109248065</v>
      </c>
      <c r="L413" s="41">
        <v>3</v>
      </c>
      <c r="M413" s="41">
        <v>98.080759814150255</v>
      </c>
      <c r="N413" s="41">
        <v>98.99440184044164</v>
      </c>
      <c r="O413" s="41">
        <v>5</v>
      </c>
      <c r="P413" s="41">
        <v>42.246699437888736</v>
      </c>
      <c r="Q413" s="41">
        <v>1</v>
      </c>
      <c r="S413" s="41">
        <v>4</v>
      </c>
      <c r="U413"/>
      <c r="V413"/>
      <c r="W413"/>
      <c r="Y413" s="2" t="s">
        <v>458</v>
      </c>
    </row>
    <row r="414" spans="1:25" x14ac:dyDescent="0.2">
      <c r="B414" s="2" t="s">
        <v>146</v>
      </c>
      <c r="F414" s="2" t="s">
        <v>89</v>
      </c>
      <c r="J414" s="48">
        <f t="shared" si="52"/>
        <v>239.66289572584748</v>
      </c>
      <c r="L414" s="41">
        <v>4</v>
      </c>
      <c r="M414" s="41">
        <v>88.091089419539685</v>
      </c>
      <c r="N414" s="41">
        <v>100.88000949454529</v>
      </c>
      <c r="O414" s="41">
        <v>2</v>
      </c>
      <c r="P414" s="41">
        <v>35.691796811762515</v>
      </c>
      <c r="Q414" s="41">
        <v>1</v>
      </c>
      <c r="S414" s="41">
        <v>8</v>
      </c>
      <c r="U414"/>
      <c r="V414"/>
      <c r="W414"/>
      <c r="Y414" s="2" t="s">
        <v>459</v>
      </c>
    </row>
    <row r="415" spans="1:25" x14ac:dyDescent="0.2">
      <c r="U415"/>
      <c r="V415"/>
      <c r="W415"/>
    </row>
    <row r="416" spans="1:25" x14ac:dyDescent="0.2">
      <c r="B416" s="33" t="s">
        <v>147</v>
      </c>
      <c r="U416"/>
      <c r="V416"/>
      <c r="W416"/>
    </row>
    <row r="417" spans="2:25" x14ac:dyDescent="0.2">
      <c r="B417" s="2" t="s">
        <v>143</v>
      </c>
      <c r="F417" s="2" t="s">
        <v>89</v>
      </c>
      <c r="J417" s="48">
        <f t="shared" ref="J417:J420" si="53">SUM(L417:Q417,S417)</f>
        <v>0</v>
      </c>
      <c r="L417" s="41"/>
      <c r="M417" s="41"/>
      <c r="N417" s="41"/>
      <c r="O417" s="41"/>
      <c r="P417" s="41"/>
      <c r="Q417" s="41"/>
      <c r="S417" s="41"/>
      <c r="U417"/>
      <c r="V417"/>
      <c r="W417"/>
      <c r="Y417" s="2" t="s">
        <v>460</v>
      </c>
    </row>
    <row r="418" spans="2:25" x14ac:dyDescent="0.2">
      <c r="B418" s="2" t="s">
        <v>144</v>
      </c>
      <c r="F418" s="2" t="s">
        <v>89</v>
      </c>
      <c r="J418" s="48">
        <f t="shared" si="53"/>
        <v>0</v>
      </c>
      <c r="L418" s="41"/>
      <c r="M418" s="41"/>
      <c r="N418" s="41"/>
      <c r="O418" s="41"/>
      <c r="P418" s="41"/>
      <c r="Q418" s="41"/>
      <c r="S418" s="41"/>
      <c r="U418"/>
      <c r="V418"/>
      <c r="W418"/>
      <c r="Y418" s="2" t="s">
        <v>461</v>
      </c>
    </row>
    <row r="419" spans="2:25" x14ac:dyDescent="0.2">
      <c r="B419" s="2" t="s">
        <v>145</v>
      </c>
      <c r="F419" s="2" t="s">
        <v>89</v>
      </c>
      <c r="J419" s="48">
        <f t="shared" si="53"/>
        <v>0</v>
      </c>
      <c r="L419" s="41"/>
      <c r="M419" s="41"/>
      <c r="N419" s="41"/>
      <c r="O419" s="41"/>
      <c r="P419" s="41"/>
      <c r="Q419" s="41"/>
      <c r="S419" s="41"/>
      <c r="U419"/>
      <c r="V419"/>
      <c r="W419"/>
      <c r="Y419" s="2" t="s">
        <v>462</v>
      </c>
    </row>
    <row r="420" spans="2:25" x14ac:dyDescent="0.2">
      <c r="B420" s="2" t="s">
        <v>146</v>
      </c>
      <c r="F420" s="2" t="s">
        <v>89</v>
      </c>
      <c r="J420" s="48">
        <f t="shared" si="53"/>
        <v>0</v>
      </c>
      <c r="L420" s="41"/>
      <c r="M420" s="41"/>
      <c r="N420" s="41"/>
      <c r="O420" s="41"/>
      <c r="P420" s="41"/>
      <c r="Q420" s="41"/>
      <c r="S420" s="41"/>
      <c r="U420"/>
      <c r="V420"/>
      <c r="W420"/>
      <c r="Y420" s="2" t="s">
        <v>463</v>
      </c>
    </row>
    <row r="421" spans="2:25" x14ac:dyDescent="0.2">
      <c r="U421"/>
      <c r="V421"/>
      <c r="W421"/>
    </row>
    <row r="422" spans="2:25" x14ac:dyDescent="0.2">
      <c r="U422"/>
      <c r="V422"/>
      <c r="W422"/>
    </row>
    <row r="423" spans="2:25" x14ac:dyDescent="0.2">
      <c r="B423" s="33" t="s">
        <v>158</v>
      </c>
      <c r="U423"/>
      <c r="V423"/>
      <c r="W423"/>
    </row>
    <row r="424" spans="2:25" x14ac:dyDescent="0.2">
      <c r="U424"/>
      <c r="V424"/>
      <c r="W424"/>
    </row>
    <row r="425" spans="2:25" x14ac:dyDescent="0.2">
      <c r="B425" s="33" t="s">
        <v>142</v>
      </c>
      <c r="U425"/>
      <c r="V425"/>
      <c r="W425"/>
    </row>
    <row r="426" spans="2:25" x14ac:dyDescent="0.2">
      <c r="B426" s="2" t="s">
        <v>143</v>
      </c>
      <c r="F426" s="2" t="s">
        <v>89</v>
      </c>
      <c r="J426" s="48">
        <f t="shared" ref="J426:J429" si="54">SUM(L426:Q426,S426)</f>
        <v>19233.270792810847</v>
      </c>
      <c r="L426" s="41">
        <v>558</v>
      </c>
      <c r="M426" s="41">
        <v>7125.7820801440694</v>
      </c>
      <c r="N426" s="41">
        <v>5980.3077483586976</v>
      </c>
      <c r="O426" s="41">
        <v>1083</v>
      </c>
      <c r="P426" s="41">
        <v>3012.1809643080792</v>
      </c>
      <c r="Q426" s="41">
        <v>83</v>
      </c>
      <c r="S426" s="41">
        <v>1391</v>
      </c>
      <c r="U426"/>
      <c r="V426"/>
      <c r="W426"/>
      <c r="Y426" s="2" t="s">
        <v>464</v>
      </c>
    </row>
    <row r="427" spans="2:25" x14ac:dyDescent="0.2">
      <c r="B427" s="2" t="s">
        <v>144</v>
      </c>
      <c r="F427" s="2" t="s">
        <v>89</v>
      </c>
      <c r="J427" s="48">
        <f t="shared" si="54"/>
        <v>18738.309565924566</v>
      </c>
      <c r="L427" s="41">
        <v>25</v>
      </c>
      <c r="M427" s="41">
        <v>16841.532287486316</v>
      </c>
      <c r="N427" s="41">
        <v>837.21560029172554</v>
      </c>
      <c r="O427" s="41">
        <v>19</v>
      </c>
      <c r="P427" s="41">
        <v>522.56167814652486</v>
      </c>
      <c r="Q427" s="41">
        <v>240</v>
      </c>
      <c r="S427" s="41">
        <v>253</v>
      </c>
      <c r="U427"/>
      <c r="V427"/>
      <c r="W427"/>
      <c r="Y427" s="2" t="s">
        <v>465</v>
      </c>
    </row>
    <row r="428" spans="2:25" x14ac:dyDescent="0.2">
      <c r="B428" s="2" t="s">
        <v>145</v>
      </c>
      <c r="F428" s="2" t="s">
        <v>89</v>
      </c>
      <c r="J428" s="48">
        <f t="shared" si="54"/>
        <v>1299.2192159797296</v>
      </c>
      <c r="L428" s="41"/>
      <c r="M428" s="41">
        <v>0</v>
      </c>
      <c r="N428" s="41">
        <v>777.94369938611669</v>
      </c>
      <c r="O428" s="41">
        <v>98</v>
      </c>
      <c r="P428" s="41">
        <v>423.27551659361302</v>
      </c>
      <c r="Q428" s="41"/>
      <c r="S428" s="41">
        <v>0</v>
      </c>
      <c r="U428"/>
      <c r="V428"/>
      <c r="W428"/>
      <c r="Y428" s="2" t="s">
        <v>466</v>
      </c>
    </row>
    <row r="429" spans="2:25" x14ac:dyDescent="0.2">
      <c r="B429" s="2" t="s">
        <v>146</v>
      </c>
      <c r="F429" s="2" t="s">
        <v>89</v>
      </c>
      <c r="J429" s="48">
        <f t="shared" si="54"/>
        <v>1336.496317912218</v>
      </c>
      <c r="L429" s="41">
        <v>43</v>
      </c>
      <c r="M429" s="41">
        <v>0</v>
      </c>
      <c r="N429" s="41">
        <v>792.76167461251896</v>
      </c>
      <c r="O429" s="41">
        <v>10</v>
      </c>
      <c r="P429" s="41">
        <v>425.73464329969909</v>
      </c>
      <c r="Q429" s="41"/>
      <c r="S429" s="41">
        <v>65</v>
      </c>
      <c r="U429"/>
      <c r="V429"/>
      <c r="W429"/>
      <c r="Y429" s="2" t="s">
        <v>467</v>
      </c>
    </row>
    <row r="430" spans="2:25" x14ac:dyDescent="0.2">
      <c r="U430"/>
      <c r="V430"/>
      <c r="W430"/>
    </row>
    <row r="431" spans="2:25" x14ac:dyDescent="0.2">
      <c r="B431" s="33" t="s">
        <v>147</v>
      </c>
      <c r="U431"/>
      <c r="V431"/>
      <c r="W431"/>
    </row>
    <row r="432" spans="2:25" x14ac:dyDescent="0.2">
      <c r="B432" s="2" t="s">
        <v>143</v>
      </c>
      <c r="F432" s="2" t="s">
        <v>89</v>
      </c>
      <c r="J432" s="48">
        <f t="shared" ref="J432:J435" si="55">SUM(L432:Q432,S432)</f>
        <v>0</v>
      </c>
      <c r="L432" s="41"/>
      <c r="M432" s="41"/>
      <c r="N432" s="41"/>
      <c r="O432" s="41"/>
      <c r="P432" s="41"/>
      <c r="Q432" s="41"/>
      <c r="S432" s="41"/>
      <c r="U432"/>
      <c r="V432"/>
      <c r="W432"/>
      <c r="Y432" s="2" t="s">
        <v>468</v>
      </c>
    </row>
    <row r="433" spans="2:25" x14ac:dyDescent="0.2">
      <c r="B433" s="2" t="s">
        <v>144</v>
      </c>
      <c r="F433" s="2" t="s">
        <v>89</v>
      </c>
      <c r="J433" s="48">
        <f t="shared" si="55"/>
        <v>0</v>
      </c>
      <c r="L433" s="41"/>
      <c r="M433" s="41"/>
      <c r="N433" s="41"/>
      <c r="O433" s="41"/>
      <c r="P433" s="41"/>
      <c r="Q433" s="41"/>
      <c r="S433" s="41"/>
      <c r="U433"/>
      <c r="V433"/>
      <c r="W433"/>
      <c r="Y433" s="2" t="s">
        <v>469</v>
      </c>
    </row>
    <row r="434" spans="2:25" x14ac:dyDescent="0.2">
      <c r="B434" s="2" t="s">
        <v>145</v>
      </c>
      <c r="F434" s="2" t="s">
        <v>89</v>
      </c>
      <c r="J434" s="48">
        <f t="shared" si="55"/>
        <v>0</v>
      </c>
      <c r="L434" s="41"/>
      <c r="M434" s="41"/>
      <c r="N434" s="41"/>
      <c r="O434" s="41"/>
      <c r="P434" s="41"/>
      <c r="Q434" s="41"/>
      <c r="S434" s="41"/>
      <c r="U434"/>
      <c r="V434"/>
      <c r="W434"/>
      <c r="Y434" s="2" t="s">
        <v>470</v>
      </c>
    </row>
    <row r="435" spans="2:25" x14ac:dyDescent="0.2">
      <c r="B435" s="2" t="s">
        <v>146</v>
      </c>
      <c r="F435" s="2" t="s">
        <v>89</v>
      </c>
      <c r="J435" s="48">
        <f t="shared" si="55"/>
        <v>0</v>
      </c>
      <c r="L435" s="41"/>
      <c r="M435" s="41"/>
      <c r="N435" s="41"/>
      <c r="O435" s="41"/>
      <c r="P435" s="41"/>
      <c r="Q435" s="41"/>
      <c r="S435" s="41"/>
      <c r="U435"/>
      <c r="V435"/>
      <c r="W435"/>
      <c r="Y435" s="2" t="s">
        <v>471</v>
      </c>
    </row>
    <row r="436" spans="2:25" x14ac:dyDescent="0.2">
      <c r="B436" s="29"/>
      <c r="U436"/>
      <c r="V436"/>
      <c r="W436"/>
    </row>
    <row r="437" spans="2:25" x14ac:dyDescent="0.2">
      <c r="B437" s="29"/>
      <c r="U437"/>
      <c r="V437"/>
      <c r="W437"/>
    </row>
    <row r="438" spans="2:25" x14ac:dyDescent="0.2">
      <c r="B438" s="33" t="s">
        <v>159</v>
      </c>
      <c r="U438"/>
      <c r="V438"/>
      <c r="W438"/>
    </row>
    <row r="439" spans="2:25" x14ac:dyDescent="0.2">
      <c r="U439"/>
      <c r="V439"/>
      <c r="W439"/>
    </row>
    <row r="440" spans="2:25" x14ac:dyDescent="0.2">
      <c r="B440" s="33" t="s">
        <v>149</v>
      </c>
      <c r="U440"/>
      <c r="V440"/>
      <c r="W440"/>
    </row>
    <row r="441" spans="2:25" x14ac:dyDescent="0.2">
      <c r="B441" s="2" t="s">
        <v>150</v>
      </c>
      <c r="F441" s="2" t="s">
        <v>89</v>
      </c>
      <c r="J441" s="48">
        <f t="shared" ref="J441:J443" si="56">SUM(L441:Q441,S441)</f>
        <v>122.32678481761772</v>
      </c>
      <c r="L441" s="41">
        <v>5</v>
      </c>
      <c r="M441" s="41">
        <v>60.887721797270338</v>
      </c>
      <c r="N441" s="41">
        <v>40.506711605046682</v>
      </c>
      <c r="O441" s="41"/>
      <c r="P441" s="41">
        <v>15.932351415300701</v>
      </c>
      <c r="Q441" s="41"/>
      <c r="S441" s="41"/>
      <c r="U441"/>
      <c r="V441"/>
      <c r="W441"/>
      <c r="Y441" s="2" t="s">
        <v>472</v>
      </c>
    </row>
    <row r="442" spans="2:25" x14ac:dyDescent="0.2">
      <c r="B442" s="2" t="s">
        <v>151</v>
      </c>
      <c r="F442" s="2" t="s">
        <v>89</v>
      </c>
      <c r="J442" s="48">
        <f t="shared" si="56"/>
        <v>29.229379866124308</v>
      </c>
      <c r="L442" s="41"/>
      <c r="M442" s="41">
        <v>20.142960790438153</v>
      </c>
      <c r="N442" s="41">
        <v>6.71299546492342</v>
      </c>
      <c r="O442" s="41">
        <v>1</v>
      </c>
      <c r="P442" s="41">
        <v>1.3734236107627353</v>
      </c>
      <c r="Q442" s="41"/>
      <c r="S442" s="41"/>
      <c r="U442"/>
      <c r="V442"/>
      <c r="W442"/>
      <c r="Y442" s="2" t="s">
        <v>473</v>
      </c>
    </row>
    <row r="443" spans="2:25" x14ac:dyDescent="0.2">
      <c r="B443" s="2" t="s">
        <v>152</v>
      </c>
      <c r="F443" s="2" t="s">
        <v>89</v>
      </c>
      <c r="J443" s="48">
        <f t="shared" si="56"/>
        <v>0</v>
      </c>
      <c r="L443" s="41"/>
      <c r="M443" s="41">
        <v>0</v>
      </c>
      <c r="N443" s="41"/>
      <c r="O443" s="41"/>
      <c r="P443" s="41">
        <v>0</v>
      </c>
      <c r="Q443" s="41"/>
      <c r="S443" s="41"/>
      <c r="U443"/>
      <c r="V443"/>
      <c r="W443"/>
      <c r="Y443" s="2" t="s">
        <v>474</v>
      </c>
    </row>
    <row r="444" spans="2:25" x14ac:dyDescent="0.2">
      <c r="U444"/>
      <c r="V444"/>
      <c r="W444"/>
    </row>
    <row r="445" spans="2:25" x14ac:dyDescent="0.2">
      <c r="B445" s="33" t="s">
        <v>153</v>
      </c>
      <c r="U445"/>
      <c r="V445"/>
      <c r="W445"/>
    </row>
    <row r="446" spans="2:25" x14ac:dyDescent="0.2">
      <c r="B446" s="2" t="s">
        <v>150</v>
      </c>
      <c r="F446" s="2" t="s">
        <v>89</v>
      </c>
      <c r="J446" s="48">
        <f t="shared" ref="J446:J448" si="57">SUM(L446:Q446,S446)</f>
        <v>7</v>
      </c>
      <c r="L446" s="41">
        <v>5</v>
      </c>
      <c r="M446" s="41">
        <v>0</v>
      </c>
      <c r="N446" s="41"/>
      <c r="O446" s="41"/>
      <c r="P446" s="41">
        <v>0</v>
      </c>
      <c r="Q446" s="41">
        <v>1</v>
      </c>
      <c r="S446" s="41">
        <v>1</v>
      </c>
      <c r="U446"/>
      <c r="V446"/>
      <c r="W446"/>
      <c r="Y446" s="2" t="s">
        <v>475</v>
      </c>
    </row>
    <row r="447" spans="2:25" x14ac:dyDescent="0.2">
      <c r="B447" s="2" t="s">
        <v>151</v>
      </c>
      <c r="F447" s="2" t="s">
        <v>89</v>
      </c>
      <c r="J447" s="48">
        <f t="shared" si="57"/>
        <v>0</v>
      </c>
      <c r="L447" s="41"/>
      <c r="M447" s="41">
        <v>0</v>
      </c>
      <c r="N447" s="41"/>
      <c r="O447" s="41"/>
      <c r="P447" s="41">
        <v>0</v>
      </c>
      <c r="Q447" s="41"/>
      <c r="S447" s="41"/>
      <c r="U447"/>
      <c r="V447"/>
      <c r="W447"/>
      <c r="Y447" s="2" t="s">
        <v>476</v>
      </c>
    </row>
    <row r="448" spans="2:25" x14ac:dyDescent="0.2">
      <c r="B448" s="2" t="s">
        <v>152</v>
      </c>
      <c r="F448" s="2" t="s">
        <v>89</v>
      </c>
      <c r="J448" s="48">
        <f t="shared" si="57"/>
        <v>0</v>
      </c>
      <c r="L448" s="41"/>
      <c r="M448" s="41">
        <v>0</v>
      </c>
      <c r="N448" s="41"/>
      <c r="O448" s="41"/>
      <c r="P448" s="41">
        <v>0</v>
      </c>
      <c r="Q448" s="41"/>
      <c r="S448" s="41"/>
      <c r="U448"/>
      <c r="V448"/>
      <c r="W448"/>
      <c r="Y448" s="2" t="s">
        <v>477</v>
      </c>
    </row>
    <row r="449" spans="2:25" x14ac:dyDescent="0.2">
      <c r="U449"/>
      <c r="V449"/>
      <c r="W449"/>
    </row>
    <row r="450" spans="2:25" x14ac:dyDescent="0.2">
      <c r="B450" s="33" t="s">
        <v>154</v>
      </c>
      <c r="U450"/>
      <c r="V450"/>
      <c r="W450"/>
    </row>
    <row r="451" spans="2:25" x14ac:dyDescent="0.2">
      <c r="B451" s="2" t="s">
        <v>150</v>
      </c>
      <c r="F451" s="2" t="s">
        <v>89</v>
      </c>
      <c r="J451" s="48">
        <f t="shared" ref="J451:J453" si="58">SUM(L451:Q451,S451)</f>
        <v>20.43623264261187</v>
      </c>
      <c r="L451" s="41"/>
      <c r="M451" s="41">
        <v>6.4539286702824903</v>
      </c>
      <c r="N451" s="41">
        <v>12.274761092438387</v>
      </c>
      <c r="O451" s="41"/>
      <c r="P451" s="41">
        <v>1.707542879890994</v>
      </c>
      <c r="Q451" s="41"/>
      <c r="S451" s="41"/>
      <c r="U451"/>
      <c r="V451"/>
      <c r="W451"/>
      <c r="Y451" s="2" t="s">
        <v>478</v>
      </c>
    </row>
    <row r="452" spans="2:25" x14ac:dyDescent="0.2">
      <c r="B452" s="2" t="s">
        <v>151</v>
      </c>
      <c r="F452" s="2" t="s">
        <v>89</v>
      </c>
      <c r="J452" s="48">
        <f t="shared" si="58"/>
        <v>22.747688446751212</v>
      </c>
      <c r="L452" s="41"/>
      <c r="M452" s="41">
        <v>13.046471169469264</v>
      </c>
      <c r="N452" s="41">
        <v>10.069493197385128</v>
      </c>
      <c r="O452" s="41"/>
      <c r="P452" s="41">
        <v>-0.36827592010318089</v>
      </c>
      <c r="Q452" s="41"/>
      <c r="S452" s="41"/>
      <c r="U452"/>
      <c r="V452"/>
      <c r="W452"/>
      <c r="Y452" s="2" t="s">
        <v>479</v>
      </c>
    </row>
    <row r="453" spans="2:25" x14ac:dyDescent="0.2">
      <c r="B453" s="2" t="s">
        <v>155</v>
      </c>
      <c r="F453" s="2" t="s">
        <v>89</v>
      </c>
      <c r="J453" s="48">
        <f t="shared" si="58"/>
        <v>13.56658151801134</v>
      </c>
      <c r="L453" s="41"/>
      <c r="M453" s="41">
        <v>8.746826209977911</v>
      </c>
      <c r="N453" s="41">
        <v>1.3333333333333333</v>
      </c>
      <c r="O453" s="41"/>
      <c r="P453" s="41">
        <v>3.4864219747000957</v>
      </c>
      <c r="Q453" s="41"/>
      <c r="S453" s="41"/>
      <c r="U453"/>
      <c r="V453"/>
      <c r="W453"/>
      <c r="Y453" s="2" t="s">
        <v>480</v>
      </c>
    </row>
    <row r="454" spans="2:25" x14ac:dyDescent="0.2">
      <c r="U454"/>
      <c r="V454"/>
      <c r="W454"/>
    </row>
    <row r="455" spans="2:25" x14ac:dyDescent="0.2">
      <c r="B455" s="33" t="s">
        <v>156</v>
      </c>
      <c r="U455"/>
      <c r="V455"/>
      <c r="W455"/>
    </row>
    <row r="456" spans="2:25" x14ac:dyDescent="0.2">
      <c r="B456" s="2" t="s">
        <v>150</v>
      </c>
      <c r="F456" s="2" t="s">
        <v>89</v>
      </c>
      <c r="J456" s="48">
        <f t="shared" ref="J456:J458" si="59">SUM(L456:Q456,S456)</f>
        <v>1.0084263547316361</v>
      </c>
      <c r="L456" s="41"/>
      <c r="M456" s="41">
        <v>1.0084263547316361</v>
      </c>
      <c r="N456" s="41">
        <v>0</v>
      </c>
      <c r="O456" s="41"/>
      <c r="P456" s="41">
        <v>0</v>
      </c>
      <c r="Q456" s="41"/>
      <c r="S456" s="41"/>
      <c r="U456"/>
      <c r="V456"/>
      <c r="W456"/>
      <c r="Y456" s="2" t="s">
        <v>481</v>
      </c>
    </row>
    <row r="457" spans="2:25" x14ac:dyDescent="0.2">
      <c r="B457" s="2" t="s">
        <v>151</v>
      </c>
      <c r="F457" s="2" t="s">
        <v>89</v>
      </c>
      <c r="J457" s="48">
        <f t="shared" si="59"/>
        <v>8.1887061973256969</v>
      </c>
      <c r="L457" s="41"/>
      <c r="M457" s="41">
        <v>2.510457331094841</v>
      </c>
      <c r="N457" s="41">
        <v>1.678248866230855</v>
      </c>
      <c r="O457" s="41">
        <v>1</v>
      </c>
      <c r="P457" s="41">
        <v>3</v>
      </c>
      <c r="Q457" s="41"/>
      <c r="S457" s="41"/>
      <c r="U457"/>
      <c r="V457"/>
      <c r="W457"/>
      <c r="Y457" s="2" t="s">
        <v>482</v>
      </c>
    </row>
    <row r="458" spans="2:25" x14ac:dyDescent="0.2">
      <c r="B458" s="2" t="s">
        <v>155</v>
      </c>
      <c r="F458" s="2" t="s">
        <v>89</v>
      </c>
      <c r="J458" s="48">
        <f t="shared" si="59"/>
        <v>3.6666666666666665</v>
      </c>
      <c r="L458" s="41"/>
      <c r="M458" s="41">
        <v>0</v>
      </c>
      <c r="N458" s="41">
        <v>2.6666666666666665</v>
      </c>
      <c r="O458" s="41"/>
      <c r="P458" s="41">
        <v>0</v>
      </c>
      <c r="Q458" s="41">
        <v>1</v>
      </c>
      <c r="S458" s="41"/>
      <c r="U458"/>
      <c r="V458"/>
      <c r="W458"/>
      <c r="Y458" s="2" t="s">
        <v>483</v>
      </c>
    </row>
    <row r="459" spans="2:25" x14ac:dyDescent="0.2">
      <c r="U459"/>
      <c r="V459"/>
      <c r="W459"/>
    </row>
    <row r="460" spans="2:25" x14ac:dyDescent="0.2">
      <c r="U460"/>
      <c r="V460"/>
      <c r="W460"/>
    </row>
    <row r="461" spans="2:25" x14ac:dyDescent="0.2">
      <c r="B461" s="33" t="s">
        <v>160</v>
      </c>
      <c r="U461"/>
      <c r="V461"/>
      <c r="W461"/>
    </row>
    <row r="462" spans="2:25" x14ac:dyDescent="0.2">
      <c r="U462"/>
      <c r="V462"/>
      <c r="W462"/>
    </row>
    <row r="463" spans="2:25" x14ac:dyDescent="0.2">
      <c r="B463" s="33" t="s">
        <v>149</v>
      </c>
      <c r="U463"/>
      <c r="V463"/>
      <c r="W463"/>
    </row>
    <row r="464" spans="2:25" x14ac:dyDescent="0.2">
      <c r="B464" s="2" t="s">
        <v>150</v>
      </c>
      <c r="F464" s="2" t="s">
        <v>89</v>
      </c>
      <c r="J464" s="48">
        <f t="shared" ref="J464:J466" si="60">SUM(L464:Q464,S464)</f>
        <v>6543.0568283885068</v>
      </c>
      <c r="L464" s="41">
        <v>747</v>
      </c>
      <c r="M464" s="41">
        <v>3640.5169746750771</v>
      </c>
      <c r="N464" s="41">
        <v>1571.0398537134297</v>
      </c>
      <c r="O464" s="41"/>
      <c r="P464" s="41">
        <v>584.5</v>
      </c>
      <c r="Q464" s="41"/>
      <c r="S464" s="41"/>
      <c r="U464"/>
      <c r="V464"/>
      <c r="W464"/>
      <c r="Y464" s="2" t="s">
        <v>484</v>
      </c>
    </row>
    <row r="465" spans="2:25" x14ac:dyDescent="0.2">
      <c r="B465" s="2" t="s">
        <v>151</v>
      </c>
      <c r="F465" s="2" t="s">
        <v>89</v>
      </c>
      <c r="J465" s="48">
        <f t="shared" si="60"/>
        <v>1559.8254328266162</v>
      </c>
      <c r="L465" s="41"/>
      <c r="M465" s="41">
        <v>1168.8337857961576</v>
      </c>
      <c r="N465" s="41">
        <v>312.61164703045853</v>
      </c>
      <c r="O465" s="41">
        <v>2.13</v>
      </c>
      <c r="P465" s="41">
        <v>76.25</v>
      </c>
      <c r="Q465" s="41"/>
      <c r="S465" s="41"/>
      <c r="U465"/>
      <c r="V465"/>
      <c r="W465"/>
      <c r="Y465" s="2" t="s">
        <v>485</v>
      </c>
    </row>
    <row r="466" spans="2:25" x14ac:dyDescent="0.2">
      <c r="B466" s="2" t="s">
        <v>152</v>
      </c>
      <c r="F466" s="2" t="s">
        <v>89</v>
      </c>
      <c r="J466" s="48">
        <f t="shared" si="60"/>
        <v>0</v>
      </c>
      <c r="L466" s="41"/>
      <c r="M466" s="41">
        <v>0</v>
      </c>
      <c r="N466" s="41"/>
      <c r="O466" s="41"/>
      <c r="P466" s="41">
        <v>0</v>
      </c>
      <c r="Q466" s="41"/>
      <c r="S466" s="41"/>
      <c r="U466"/>
      <c r="V466"/>
      <c r="W466"/>
      <c r="Y466" s="2" t="s">
        <v>486</v>
      </c>
    </row>
    <row r="467" spans="2:25" x14ac:dyDescent="0.2">
      <c r="B467" s="29"/>
      <c r="U467"/>
      <c r="V467"/>
      <c r="W467"/>
    </row>
    <row r="468" spans="2:25" x14ac:dyDescent="0.2">
      <c r="B468" s="33" t="s">
        <v>153</v>
      </c>
      <c r="U468"/>
      <c r="V468"/>
      <c r="W468"/>
    </row>
    <row r="469" spans="2:25" x14ac:dyDescent="0.2">
      <c r="B469" s="2" t="s">
        <v>150</v>
      </c>
      <c r="F469" s="2" t="s">
        <v>89</v>
      </c>
      <c r="J469" s="48">
        <f t="shared" ref="J469:J471" si="61">SUM(L469:Q469,S469)</f>
        <v>131</v>
      </c>
      <c r="L469" s="41">
        <v>0</v>
      </c>
      <c r="M469" s="41">
        <v>0</v>
      </c>
      <c r="N469" s="41"/>
      <c r="O469" s="41"/>
      <c r="P469" s="41"/>
      <c r="Q469" s="41">
        <v>121</v>
      </c>
      <c r="S469" s="41">
        <v>10</v>
      </c>
      <c r="U469"/>
      <c r="V469"/>
      <c r="W469"/>
      <c r="Y469" s="2" t="s">
        <v>487</v>
      </c>
    </row>
    <row r="470" spans="2:25" x14ac:dyDescent="0.2">
      <c r="B470" s="2" t="s">
        <v>151</v>
      </c>
      <c r="F470" s="2" t="s">
        <v>89</v>
      </c>
      <c r="J470" s="48">
        <f t="shared" si="61"/>
        <v>0</v>
      </c>
      <c r="L470" s="41"/>
      <c r="M470" s="41">
        <v>0</v>
      </c>
      <c r="N470" s="41"/>
      <c r="O470" s="41"/>
      <c r="P470" s="41"/>
      <c r="Q470" s="41"/>
      <c r="S470" s="41"/>
      <c r="U470"/>
      <c r="V470"/>
      <c r="W470"/>
      <c r="Y470" s="2" t="s">
        <v>488</v>
      </c>
    </row>
    <row r="471" spans="2:25" x14ac:dyDescent="0.2">
      <c r="B471" s="2" t="s">
        <v>152</v>
      </c>
      <c r="F471" s="2" t="s">
        <v>89</v>
      </c>
      <c r="J471" s="48">
        <f t="shared" si="61"/>
        <v>0</v>
      </c>
      <c r="L471" s="41"/>
      <c r="M471" s="41">
        <v>0</v>
      </c>
      <c r="N471" s="41"/>
      <c r="O471" s="41"/>
      <c r="P471" s="41"/>
      <c r="Q471" s="41"/>
      <c r="S471" s="41"/>
      <c r="U471"/>
      <c r="V471"/>
      <c r="W471"/>
      <c r="Y471" s="2" t="s">
        <v>489</v>
      </c>
    </row>
    <row r="472" spans="2:25" x14ac:dyDescent="0.2">
      <c r="U472"/>
      <c r="V472"/>
      <c r="W472"/>
    </row>
    <row r="473" spans="2:25" x14ac:dyDescent="0.2">
      <c r="B473" s="33" t="s">
        <v>154</v>
      </c>
      <c r="U473"/>
      <c r="V473"/>
      <c r="W473"/>
    </row>
    <row r="474" spans="2:25" x14ac:dyDescent="0.2">
      <c r="B474" s="2" t="s">
        <v>150</v>
      </c>
      <c r="F474" s="2" t="s">
        <v>89</v>
      </c>
      <c r="J474" s="48">
        <f t="shared" ref="J474:J476" si="62">SUM(L474:Q474,S474)</f>
        <v>1645.8397228009794</v>
      </c>
      <c r="L474" s="41"/>
      <c r="M474" s="41">
        <v>385.88464445649356</v>
      </c>
      <c r="N474" s="41">
        <v>1115.2050783444859</v>
      </c>
      <c r="O474" s="41"/>
      <c r="P474" s="41">
        <v>144.75</v>
      </c>
      <c r="Q474" s="41"/>
      <c r="S474" s="41"/>
      <c r="U474"/>
      <c r="V474"/>
      <c r="W474"/>
      <c r="Y474" s="2" t="s">
        <v>490</v>
      </c>
    </row>
    <row r="475" spans="2:25" x14ac:dyDescent="0.2">
      <c r="B475" s="2" t="s">
        <v>151</v>
      </c>
      <c r="F475" s="2" t="s">
        <v>89</v>
      </c>
      <c r="J475" s="48">
        <f t="shared" si="62"/>
        <v>1442.7268207192537</v>
      </c>
      <c r="L475" s="41"/>
      <c r="M475" s="41">
        <v>757.04641670801175</v>
      </c>
      <c r="N475" s="41">
        <v>586.49264752617</v>
      </c>
      <c r="O475" s="41"/>
      <c r="P475" s="41">
        <v>99.1877564850721</v>
      </c>
      <c r="Q475" s="41"/>
      <c r="S475" s="41"/>
      <c r="U475"/>
      <c r="V475"/>
      <c r="W475"/>
      <c r="Y475" s="2" t="s">
        <v>491</v>
      </c>
    </row>
    <row r="476" spans="2:25" x14ac:dyDescent="0.2">
      <c r="B476" s="2" t="s">
        <v>155</v>
      </c>
      <c r="F476" s="2" t="s">
        <v>89</v>
      </c>
      <c r="J476" s="48">
        <f t="shared" si="62"/>
        <v>3401.1286708069447</v>
      </c>
      <c r="L476" s="41"/>
      <c r="M476" s="41">
        <v>2115.1862631024242</v>
      </c>
      <c r="N476" s="41">
        <v>25.692407704520587</v>
      </c>
      <c r="O476" s="41"/>
      <c r="P476" s="41">
        <v>1260.25</v>
      </c>
      <c r="Q476" s="41"/>
      <c r="S476" s="41"/>
      <c r="U476"/>
      <c r="V476"/>
      <c r="W476"/>
      <c r="Y476" s="2" t="s">
        <v>492</v>
      </c>
    </row>
    <row r="477" spans="2:25" x14ac:dyDescent="0.2">
      <c r="U477"/>
      <c r="V477"/>
      <c r="W477"/>
    </row>
    <row r="478" spans="2:25" x14ac:dyDescent="0.2">
      <c r="B478" s="33" t="s">
        <v>156</v>
      </c>
      <c r="U478"/>
      <c r="V478"/>
      <c r="W478"/>
    </row>
    <row r="479" spans="2:25" x14ac:dyDescent="0.2">
      <c r="B479" s="2" t="s">
        <v>150</v>
      </c>
      <c r="F479" s="2" t="s">
        <v>89</v>
      </c>
      <c r="J479" s="48">
        <f t="shared" ref="J479:J481" si="63">SUM(L479:Q479,S479)</f>
        <v>60.294475696327254</v>
      </c>
      <c r="L479" s="41"/>
      <c r="M479" s="41">
        <v>60.294475696327254</v>
      </c>
      <c r="N479" s="41">
        <v>0</v>
      </c>
      <c r="O479" s="41"/>
      <c r="P479" s="41"/>
      <c r="Q479" s="41"/>
      <c r="S479" s="41"/>
      <c r="U479"/>
      <c r="V479"/>
      <c r="W479"/>
      <c r="Y479" s="2" t="s">
        <v>493</v>
      </c>
    </row>
    <row r="480" spans="2:25" x14ac:dyDescent="0.2">
      <c r="B480" s="2" t="s">
        <v>151</v>
      </c>
      <c r="F480" s="2" t="s">
        <v>89</v>
      </c>
      <c r="J480" s="48">
        <f>SUM(L480:Q480,S480)</f>
        <v>979.67947920648567</v>
      </c>
      <c r="L480" s="41"/>
      <c r="M480" s="41">
        <v>145.67408321502649</v>
      </c>
      <c r="N480" s="41">
        <v>531.16315247653131</v>
      </c>
      <c r="O480" s="41">
        <v>286.02999999999997</v>
      </c>
      <c r="P480" s="41">
        <v>16.812243514927907</v>
      </c>
      <c r="Q480" s="41"/>
      <c r="S480" s="41"/>
      <c r="U480"/>
      <c r="V480"/>
      <c r="W480"/>
      <c r="Y480" s="2" t="s">
        <v>494</v>
      </c>
    </row>
    <row r="481" spans="2:25" x14ac:dyDescent="0.2">
      <c r="B481" s="2" t="s">
        <v>155</v>
      </c>
      <c r="F481" s="2" t="s">
        <v>89</v>
      </c>
      <c r="J481" s="48">
        <f t="shared" si="63"/>
        <v>2204.469839475209</v>
      </c>
      <c r="L481" s="41"/>
      <c r="M481" s="41">
        <v>0</v>
      </c>
      <c r="N481" s="41">
        <v>2132.469839475209</v>
      </c>
      <c r="O481" s="41"/>
      <c r="P481" s="41"/>
      <c r="Q481" s="41">
        <v>72</v>
      </c>
      <c r="S481" s="41"/>
      <c r="U481"/>
      <c r="V481"/>
      <c r="W481"/>
      <c r="Y481" s="2" t="s">
        <v>495</v>
      </c>
    </row>
    <row r="484" spans="2:25" s="9" customFormat="1" x14ac:dyDescent="0.2">
      <c r="B484" s="9" t="s">
        <v>164</v>
      </c>
    </row>
    <row r="486" spans="2:25" x14ac:dyDescent="0.2">
      <c r="B486" s="33" t="s">
        <v>141</v>
      </c>
    </row>
    <row r="488" spans="2:25" x14ac:dyDescent="0.2">
      <c r="B488" s="33" t="s">
        <v>142</v>
      </c>
    </row>
    <row r="489" spans="2:25" x14ac:dyDescent="0.2">
      <c r="B489" s="29" t="s">
        <v>143</v>
      </c>
      <c r="F489" s="2" t="s">
        <v>89</v>
      </c>
      <c r="J489" s="48">
        <f>SUM(L489:Q489,S489)</f>
        <v>7103067.400395968</v>
      </c>
      <c r="L489" s="41">
        <v>139326</v>
      </c>
      <c r="M489" s="41">
        <v>2243290.879319544</v>
      </c>
      <c r="N489" s="41">
        <v>2485182.9258216922</v>
      </c>
      <c r="O489" s="41">
        <v>102719.26</v>
      </c>
      <c r="P489" s="41">
        <v>1890955.8289170507</v>
      </c>
      <c r="Q489" s="41">
        <v>52991.945492190236</v>
      </c>
      <c r="S489" s="41">
        <v>188600.56084549072</v>
      </c>
      <c r="U489"/>
      <c r="V489"/>
      <c r="W489"/>
      <c r="Y489" s="2" t="s">
        <v>436</v>
      </c>
    </row>
    <row r="490" spans="2:25" x14ac:dyDescent="0.2">
      <c r="B490" s="29" t="s">
        <v>144</v>
      </c>
      <c r="F490" s="2" t="s">
        <v>89</v>
      </c>
      <c r="J490" s="48">
        <f>SUM(L490:Q490,S490)</f>
        <v>29087.844589384997</v>
      </c>
      <c r="L490" s="41">
        <v>149</v>
      </c>
      <c r="M490" s="41">
        <v>7953.4349491053563</v>
      </c>
      <c r="N490" s="41">
        <v>11867.783568425335</v>
      </c>
      <c r="O490" s="41">
        <v>646.4</v>
      </c>
      <c r="P490" s="41">
        <v>7904.7378904249881</v>
      </c>
      <c r="Q490" s="41">
        <v>356.32571117462913</v>
      </c>
      <c r="S490" s="41">
        <v>210.16247025468729</v>
      </c>
      <c r="U490"/>
      <c r="V490"/>
      <c r="W490"/>
      <c r="Y490" s="2" t="s">
        <v>437</v>
      </c>
    </row>
    <row r="491" spans="2:25" x14ac:dyDescent="0.2">
      <c r="B491" s="29" t="s">
        <v>145</v>
      </c>
      <c r="F491" s="2" t="s">
        <v>89</v>
      </c>
      <c r="J491" s="48">
        <f>SUM(L491:Q491,S491)</f>
        <v>63519.761321357626</v>
      </c>
      <c r="L491" s="41">
        <v>1948</v>
      </c>
      <c r="M491" s="41">
        <v>24434.933394107102</v>
      </c>
      <c r="N491" s="41">
        <v>20475.969860470635</v>
      </c>
      <c r="O491" s="41">
        <v>920.2</v>
      </c>
      <c r="P491" s="41">
        <v>13011.54588453661</v>
      </c>
      <c r="Q491" s="41">
        <v>370.78513099280548</v>
      </c>
      <c r="S491" s="41">
        <v>2358.3270512504782</v>
      </c>
      <c r="U491"/>
      <c r="V491"/>
      <c r="W491"/>
      <c r="Y491" s="2" t="s">
        <v>438</v>
      </c>
    </row>
    <row r="492" spans="2:25" x14ac:dyDescent="0.2">
      <c r="B492" s="2" t="s">
        <v>146</v>
      </c>
      <c r="F492" s="2" t="s">
        <v>89</v>
      </c>
      <c r="J492" s="48">
        <f>SUM(L492:Q492,S492)</f>
        <v>24234.449524917745</v>
      </c>
      <c r="L492" s="41">
        <v>630</v>
      </c>
      <c r="M492" s="41">
        <v>8378.228899251073</v>
      </c>
      <c r="N492" s="41">
        <v>8307.2630136986299</v>
      </c>
      <c r="O492" s="41">
        <v>333</v>
      </c>
      <c r="P492" s="41">
        <v>5706.3279569892466</v>
      </c>
      <c r="Q492" s="41">
        <v>240.67937827361499</v>
      </c>
      <c r="S492" s="41">
        <v>638.95027670517754</v>
      </c>
      <c r="U492"/>
      <c r="V492"/>
      <c r="W492"/>
      <c r="Y492" s="2" t="s">
        <v>439</v>
      </c>
    </row>
    <row r="493" spans="2:25" x14ac:dyDescent="0.2">
      <c r="U493"/>
      <c r="V493"/>
      <c r="W493"/>
    </row>
    <row r="494" spans="2:25" x14ac:dyDescent="0.2">
      <c r="B494" s="33" t="s">
        <v>147</v>
      </c>
      <c r="U494"/>
      <c r="V494"/>
      <c r="W494"/>
    </row>
    <row r="495" spans="2:25" x14ac:dyDescent="0.2">
      <c r="B495" s="29" t="s">
        <v>143</v>
      </c>
      <c r="F495" s="2" t="s">
        <v>89</v>
      </c>
      <c r="J495" s="48">
        <f>SUM(L495:Q495,S495)</f>
        <v>0</v>
      </c>
      <c r="L495" s="41"/>
      <c r="M495" s="41"/>
      <c r="N495" s="41"/>
      <c r="O495" s="41"/>
      <c r="P495" s="41"/>
      <c r="Q495" s="41"/>
      <c r="S495" s="41"/>
      <c r="U495"/>
      <c r="V495"/>
      <c r="W495"/>
      <c r="Y495" s="2" t="s">
        <v>440</v>
      </c>
    </row>
    <row r="496" spans="2:25" x14ac:dyDescent="0.2">
      <c r="B496" s="29" t="s">
        <v>144</v>
      </c>
      <c r="F496" s="2" t="s">
        <v>89</v>
      </c>
      <c r="J496" s="48">
        <f>SUM(L496:Q496,S496)</f>
        <v>0</v>
      </c>
      <c r="L496" s="41"/>
      <c r="M496" s="41"/>
      <c r="N496" s="41"/>
      <c r="O496" s="41"/>
      <c r="P496" s="41"/>
      <c r="Q496" s="41"/>
      <c r="S496" s="41"/>
      <c r="U496"/>
      <c r="V496"/>
      <c r="W496"/>
      <c r="Y496" s="2" t="s">
        <v>441</v>
      </c>
    </row>
    <row r="497" spans="2:25" x14ac:dyDescent="0.2">
      <c r="B497" s="29" t="s">
        <v>145</v>
      </c>
      <c r="F497" s="2" t="s">
        <v>89</v>
      </c>
      <c r="J497" s="48">
        <f t="shared" ref="J497:J498" si="64">SUM(L497:Q497,S497)</f>
        <v>0</v>
      </c>
      <c r="L497" s="41"/>
      <c r="M497" s="41"/>
      <c r="N497" s="41"/>
      <c r="O497" s="41"/>
      <c r="P497" s="41"/>
      <c r="Q497" s="41"/>
      <c r="S497" s="41"/>
      <c r="U497"/>
      <c r="V497"/>
      <c r="W497"/>
      <c r="Y497" s="2" t="s">
        <v>442</v>
      </c>
    </row>
    <row r="498" spans="2:25" x14ac:dyDescent="0.2">
      <c r="B498" s="2" t="s">
        <v>146</v>
      </c>
      <c r="F498" s="2" t="s">
        <v>89</v>
      </c>
      <c r="J498" s="48">
        <f t="shared" si="64"/>
        <v>1</v>
      </c>
      <c r="L498" s="41"/>
      <c r="M498" s="41"/>
      <c r="N498" s="41"/>
      <c r="O498" s="41"/>
      <c r="P498" s="41"/>
      <c r="Q498" s="41">
        <v>1</v>
      </c>
      <c r="S498" s="41"/>
      <c r="U498"/>
      <c r="V498"/>
      <c r="W498"/>
      <c r="Y498" s="2" t="s">
        <v>443</v>
      </c>
    </row>
    <row r="499" spans="2:25" x14ac:dyDescent="0.2">
      <c r="U499"/>
      <c r="V499"/>
      <c r="W499"/>
    </row>
    <row r="500" spans="2:25" x14ac:dyDescent="0.2">
      <c r="U500"/>
      <c r="V500"/>
      <c r="W500"/>
    </row>
    <row r="501" spans="2:25" x14ac:dyDescent="0.2">
      <c r="B501" s="33" t="s">
        <v>148</v>
      </c>
      <c r="U501"/>
      <c r="V501"/>
      <c r="W501"/>
    </row>
    <row r="502" spans="2:25" x14ac:dyDescent="0.2">
      <c r="U502"/>
      <c r="V502"/>
      <c r="W502"/>
    </row>
    <row r="503" spans="2:25" x14ac:dyDescent="0.2">
      <c r="B503" s="33" t="s">
        <v>149</v>
      </c>
      <c r="U503"/>
      <c r="V503"/>
      <c r="W503"/>
    </row>
    <row r="504" spans="2:25" x14ac:dyDescent="0.2">
      <c r="B504" s="2" t="s">
        <v>150</v>
      </c>
      <c r="F504" s="2" t="s">
        <v>89</v>
      </c>
      <c r="J504" s="48">
        <f t="shared" ref="J504:J506" si="65">SUM(L504:Q504,S504)</f>
        <v>18456.712959943317</v>
      </c>
      <c r="L504" s="41">
        <v>395</v>
      </c>
      <c r="M504" s="41">
        <v>5749.9933368092652</v>
      </c>
      <c r="N504" s="41">
        <v>6642.1565934065929</v>
      </c>
      <c r="O504" s="41">
        <v>242.96</v>
      </c>
      <c r="P504" s="41">
        <v>5025.6630297274605</v>
      </c>
      <c r="Q504" s="41"/>
      <c r="S504" s="41">
        <v>400.93999999999994</v>
      </c>
      <c r="U504"/>
      <c r="V504"/>
      <c r="W504"/>
      <c r="Y504" s="2" t="s">
        <v>444</v>
      </c>
    </row>
    <row r="505" spans="2:25" x14ac:dyDescent="0.2">
      <c r="B505" s="2" t="s">
        <v>151</v>
      </c>
      <c r="F505" s="2" t="s">
        <v>89</v>
      </c>
      <c r="J505" s="48">
        <f t="shared" si="65"/>
        <v>7175.9766865191177</v>
      </c>
      <c r="L505" s="41">
        <v>106</v>
      </c>
      <c r="M505" s="41">
        <v>2034.6163913689045</v>
      </c>
      <c r="N505" s="41">
        <v>2341.5264019739793</v>
      </c>
      <c r="O505" s="41">
        <v>35.18</v>
      </c>
      <c r="P505" s="41">
        <v>2547.0663931762342</v>
      </c>
      <c r="Q505" s="41"/>
      <c r="S505" s="41">
        <v>111.58750000000001</v>
      </c>
      <c r="U505"/>
      <c r="V505"/>
      <c r="W505"/>
      <c r="Y505" s="2" t="s">
        <v>445</v>
      </c>
    </row>
    <row r="506" spans="2:25" x14ac:dyDescent="0.2">
      <c r="B506" s="2" t="s">
        <v>152</v>
      </c>
      <c r="F506" s="2" t="s">
        <v>89</v>
      </c>
      <c r="J506" s="48">
        <f t="shared" si="65"/>
        <v>286.39064211653681</v>
      </c>
      <c r="L506" s="41"/>
      <c r="M506" s="41">
        <v>12.010191066253247</v>
      </c>
      <c r="N506" s="41">
        <v>50.851293103448278</v>
      </c>
      <c r="O506" s="41"/>
      <c r="P506" s="41">
        <v>223.52915794683528</v>
      </c>
      <c r="Q506" s="41"/>
      <c r="S506" s="41">
        <v>0</v>
      </c>
      <c r="U506"/>
      <c r="V506"/>
      <c r="W506"/>
      <c r="Y506" s="2" t="s">
        <v>446</v>
      </c>
    </row>
    <row r="507" spans="2:25" x14ac:dyDescent="0.2">
      <c r="U507"/>
      <c r="V507"/>
      <c r="W507"/>
    </row>
    <row r="508" spans="2:25" x14ac:dyDescent="0.2">
      <c r="B508" s="33" t="s">
        <v>153</v>
      </c>
      <c r="U508"/>
      <c r="V508"/>
      <c r="W508"/>
    </row>
    <row r="509" spans="2:25" x14ac:dyDescent="0.2">
      <c r="B509" s="2" t="s">
        <v>150</v>
      </c>
      <c r="F509" s="2" t="s">
        <v>89</v>
      </c>
      <c r="J509" s="48">
        <f t="shared" ref="J509:J511" si="66">SUM(L509:Q509,S509)</f>
        <v>448.06743586300462</v>
      </c>
      <c r="L509" s="41">
        <v>5</v>
      </c>
      <c r="M509" s="41">
        <v>87.212242033194926</v>
      </c>
      <c r="N509" s="41">
        <v>107.02070490485124</v>
      </c>
      <c r="O509" s="41">
        <v>13.22</v>
      </c>
      <c r="P509" s="41">
        <v>93</v>
      </c>
      <c r="Q509" s="41">
        <v>129.61448892495849</v>
      </c>
      <c r="S509" s="41">
        <v>13</v>
      </c>
      <c r="U509"/>
      <c r="V509"/>
      <c r="W509"/>
      <c r="Y509" s="2" t="s">
        <v>447</v>
      </c>
    </row>
    <row r="510" spans="2:25" x14ac:dyDescent="0.2">
      <c r="B510" s="2" t="s">
        <v>151</v>
      </c>
      <c r="F510" s="2" t="s">
        <v>89</v>
      </c>
      <c r="J510" s="48">
        <f t="shared" si="66"/>
        <v>389.26263752269887</v>
      </c>
      <c r="L510" s="41">
        <v>12</v>
      </c>
      <c r="M510" s="41">
        <v>206.65632630685144</v>
      </c>
      <c r="N510" s="41">
        <v>30.640489008524</v>
      </c>
      <c r="O510" s="41">
        <v>17.59</v>
      </c>
      <c r="P510" s="41">
        <v>83</v>
      </c>
      <c r="Q510" s="41">
        <v>20.375822207323424</v>
      </c>
      <c r="S510" s="41">
        <v>19</v>
      </c>
      <c r="U510"/>
      <c r="V510"/>
      <c r="W510"/>
      <c r="Y510" s="2" t="s">
        <v>448</v>
      </c>
    </row>
    <row r="511" spans="2:25" x14ac:dyDescent="0.2">
      <c r="B511" s="2" t="s">
        <v>152</v>
      </c>
      <c r="F511" s="2" t="s">
        <v>89</v>
      </c>
      <c r="J511" s="48">
        <f t="shared" si="66"/>
        <v>47.970565300744354</v>
      </c>
      <c r="L511" s="41">
        <v>3</v>
      </c>
      <c r="M511" s="41">
        <v>34.028874687717533</v>
      </c>
      <c r="N511" s="41">
        <v>0.94169061302681989</v>
      </c>
      <c r="O511" s="41">
        <v>3</v>
      </c>
      <c r="P511" s="41">
        <v>6</v>
      </c>
      <c r="Q511" s="41"/>
      <c r="S511" s="41">
        <v>1</v>
      </c>
      <c r="U511"/>
      <c r="V511"/>
      <c r="W511"/>
      <c r="Y511" s="2" t="s">
        <v>449</v>
      </c>
    </row>
    <row r="512" spans="2:25" x14ac:dyDescent="0.2">
      <c r="U512"/>
      <c r="V512"/>
      <c r="W512"/>
    </row>
    <row r="513" spans="1:25" x14ac:dyDescent="0.2">
      <c r="B513" s="33" t="s">
        <v>154</v>
      </c>
      <c r="U513"/>
      <c r="V513"/>
      <c r="W513"/>
    </row>
    <row r="514" spans="1:25" x14ac:dyDescent="0.2">
      <c r="B514" s="2" t="s">
        <v>150</v>
      </c>
      <c r="F514" s="2" t="s">
        <v>89</v>
      </c>
      <c r="J514" s="48">
        <f t="shared" ref="J514:J516" si="67">SUM(L514:Q514,S514)</f>
        <v>1446.4440950382204</v>
      </c>
      <c r="L514" s="41">
        <v>7</v>
      </c>
      <c r="M514" s="41">
        <v>609.48325466876452</v>
      </c>
      <c r="N514" s="41">
        <v>573.3953363709461</v>
      </c>
      <c r="O514" s="41">
        <v>10.83</v>
      </c>
      <c r="P514" s="41">
        <v>60.509290976426087</v>
      </c>
      <c r="Q514" s="41">
        <v>161.63204635541709</v>
      </c>
      <c r="S514" s="41">
        <v>23.594166666666666</v>
      </c>
      <c r="U514"/>
      <c r="V514"/>
      <c r="W514"/>
      <c r="Y514" s="2" t="s">
        <v>450</v>
      </c>
    </row>
    <row r="515" spans="1:25" x14ac:dyDescent="0.2">
      <c r="B515" s="2" t="s">
        <v>151</v>
      </c>
      <c r="F515" s="2" t="s">
        <v>89</v>
      </c>
      <c r="J515" s="48">
        <f t="shared" si="67"/>
        <v>3488.3856575583213</v>
      </c>
      <c r="L515" s="41">
        <v>27</v>
      </c>
      <c r="M515" s="41">
        <v>1317.8084576089077</v>
      </c>
      <c r="N515" s="41">
        <v>1265.1556751906685</v>
      </c>
      <c r="O515" s="41">
        <v>44.52</v>
      </c>
      <c r="P515" s="41">
        <v>119.56455644897169</v>
      </c>
      <c r="Q515" s="41">
        <v>648.95280164310657</v>
      </c>
      <c r="S515" s="41">
        <v>65.384166666666673</v>
      </c>
      <c r="U515"/>
      <c r="V515"/>
      <c r="W515"/>
      <c r="Y515" s="2" t="s">
        <v>451</v>
      </c>
    </row>
    <row r="516" spans="1:25" x14ac:dyDescent="0.2">
      <c r="B516" s="2" t="s">
        <v>155</v>
      </c>
      <c r="F516" s="2" t="s">
        <v>89</v>
      </c>
      <c r="J516" s="48">
        <f t="shared" si="67"/>
        <v>1931.1071522799925</v>
      </c>
      <c r="L516" s="41">
        <v>20</v>
      </c>
      <c r="M516" s="41">
        <v>737.62590131905358</v>
      </c>
      <c r="N516" s="41">
        <v>556.53915229885058</v>
      </c>
      <c r="O516" s="41">
        <v>13.2</v>
      </c>
      <c r="P516" s="41">
        <v>503.33729512601565</v>
      </c>
      <c r="Q516" s="41">
        <v>92.404803536072791</v>
      </c>
      <c r="S516" s="41">
        <v>8</v>
      </c>
      <c r="U516"/>
      <c r="V516"/>
      <c r="W516"/>
      <c r="Y516" s="2" t="s">
        <v>452</v>
      </c>
    </row>
    <row r="517" spans="1:25" x14ac:dyDescent="0.2">
      <c r="U517"/>
      <c r="V517"/>
      <c r="W517"/>
    </row>
    <row r="518" spans="1:25" x14ac:dyDescent="0.2">
      <c r="B518" s="33" t="s">
        <v>156</v>
      </c>
      <c r="U518"/>
      <c r="V518"/>
      <c r="W518"/>
    </row>
    <row r="519" spans="1:25" x14ac:dyDescent="0.2">
      <c r="A519" s="2" t="s">
        <v>161</v>
      </c>
      <c r="B519" s="2" t="s">
        <v>150</v>
      </c>
      <c r="F519" s="2" t="s">
        <v>89</v>
      </c>
      <c r="J519" s="48">
        <f t="shared" ref="J519:J521" si="68">SUM(L519:Q519,S519)</f>
        <v>56.212926705612084</v>
      </c>
      <c r="L519" s="41">
        <v>1</v>
      </c>
      <c r="M519" s="41">
        <v>8.0195165087995335</v>
      </c>
      <c r="N519" s="41">
        <v>3.9273653176092203</v>
      </c>
      <c r="O519" s="41">
        <v>1</v>
      </c>
      <c r="P519" s="41">
        <v>33</v>
      </c>
      <c r="Q519" s="41">
        <v>6.2660448792033261</v>
      </c>
      <c r="S519" s="41">
        <v>3</v>
      </c>
      <c r="U519"/>
      <c r="V519"/>
      <c r="W519"/>
      <c r="Y519" s="2" t="s">
        <v>453</v>
      </c>
    </row>
    <row r="520" spans="1:25" x14ac:dyDescent="0.2">
      <c r="B520" s="2" t="s">
        <v>151</v>
      </c>
      <c r="F520" s="2" t="s">
        <v>89</v>
      </c>
      <c r="J520" s="48">
        <f t="shared" si="68"/>
        <v>340.61731423326472</v>
      </c>
      <c r="L520" s="41">
        <v>5</v>
      </c>
      <c r="M520" s="41">
        <v>46.921967808802016</v>
      </c>
      <c r="N520" s="41">
        <v>34.594100493494842</v>
      </c>
      <c r="O520" s="41">
        <v>6.78</v>
      </c>
      <c r="P520" s="41">
        <v>71</v>
      </c>
      <c r="Q520" s="41">
        <v>162.32124593096785</v>
      </c>
      <c r="S520" s="41">
        <v>14</v>
      </c>
      <c r="U520"/>
      <c r="V520"/>
      <c r="W520"/>
      <c r="Y520" s="2" t="s">
        <v>454</v>
      </c>
    </row>
    <row r="521" spans="1:25" x14ac:dyDescent="0.2">
      <c r="B521" s="2" t="s">
        <v>155</v>
      </c>
      <c r="F521" s="2" t="s">
        <v>89</v>
      </c>
      <c r="J521" s="48">
        <f t="shared" si="68"/>
        <v>296.72068699521583</v>
      </c>
      <c r="L521" s="41">
        <v>19</v>
      </c>
      <c r="M521" s="41">
        <v>55.04670905366072</v>
      </c>
      <c r="N521" s="41">
        <v>47.084530651340991</v>
      </c>
      <c r="O521" s="41">
        <v>6.09</v>
      </c>
      <c r="P521" s="41">
        <v>13</v>
      </c>
      <c r="Q521" s="41">
        <v>134.49944729021411</v>
      </c>
      <c r="S521" s="41">
        <v>22</v>
      </c>
      <c r="U521"/>
      <c r="V521"/>
      <c r="W521"/>
      <c r="Y521" s="2" t="s">
        <v>455</v>
      </c>
    </row>
    <row r="522" spans="1:25" x14ac:dyDescent="0.2">
      <c r="B522" s="33"/>
      <c r="U522"/>
      <c r="V522"/>
      <c r="W522"/>
    </row>
    <row r="523" spans="1:25" x14ac:dyDescent="0.2">
      <c r="U523"/>
      <c r="V523"/>
      <c r="W523"/>
    </row>
    <row r="524" spans="1:25" x14ac:dyDescent="0.2">
      <c r="B524" s="33" t="s">
        <v>157</v>
      </c>
      <c r="U524"/>
      <c r="V524"/>
      <c r="W524"/>
    </row>
    <row r="525" spans="1:25" x14ac:dyDescent="0.2">
      <c r="U525"/>
      <c r="V525"/>
      <c r="W525"/>
    </row>
    <row r="526" spans="1:25" x14ac:dyDescent="0.2">
      <c r="B526" s="33" t="s">
        <v>142</v>
      </c>
      <c r="U526"/>
      <c r="V526"/>
      <c r="W526"/>
    </row>
    <row r="527" spans="1:25" x14ac:dyDescent="0.2">
      <c r="B527" s="2" t="s">
        <v>143</v>
      </c>
      <c r="F527" s="2" t="s">
        <v>89</v>
      </c>
      <c r="J527" s="48">
        <f t="shared" ref="J527:J530" si="69">SUM(L527:Q527,S527)</f>
        <v>41209.273682374493</v>
      </c>
      <c r="L527" s="41">
        <v>923</v>
      </c>
      <c r="M527" s="41">
        <v>12030.211687767171</v>
      </c>
      <c r="N527" s="41">
        <v>17113</v>
      </c>
      <c r="O527" s="41">
        <v>589</v>
      </c>
      <c r="P527" s="41">
        <v>8376.0619946073202</v>
      </c>
      <c r="Q527" s="41">
        <v>805</v>
      </c>
      <c r="S527" s="41">
        <v>1373</v>
      </c>
      <c r="U527"/>
      <c r="V527"/>
      <c r="W527"/>
      <c r="Y527" s="2" t="s">
        <v>456</v>
      </c>
    </row>
    <row r="528" spans="1:25" x14ac:dyDescent="0.2">
      <c r="B528" s="2" t="s">
        <v>144</v>
      </c>
      <c r="F528" s="2" t="s">
        <v>89</v>
      </c>
      <c r="J528" s="48">
        <f t="shared" si="69"/>
        <v>213.42409924113053</v>
      </c>
      <c r="L528" s="41">
        <v>5</v>
      </c>
      <c r="M528" s="41">
        <v>59.222403567013473</v>
      </c>
      <c r="N528" s="41">
        <v>104</v>
      </c>
      <c r="O528" s="41">
        <v>1</v>
      </c>
      <c r="P528" s="41">
        <v>34.201695674117047</v>
      </c>
      <c r="Q528" s="41">
        <v>4</v>
      </c>
      <c r="S528" s="41">
        <v>6</v>
      </c>
      <c r="U528"/>
      <c r="V528"/>
      <c r="W528"/>
      <c r="Y528" s="2" t="s">
        <v>457</v>
      </c>
    </row>
    <row r="529" spans="2:25" x14ac:dyDescent="0.2">
      <c r="B529" s="2" t="s">
        <v>145</v>
      </c>
      <c r="F529" s="2" t="s">
        <v>89</v>
      </c>
      <c r="J529" s="48">
        <f t="shared" si="69"/>
        <v>204.57515437801425</v>
      </c>
      <c r="L529" s="41">
        <v>2</v>
      </c>
      <c r="M529" s="41">
        <v>63.917629263859006</v>
      </c>
      <c r="N529" s="41">
        <v>94</v>
      </c>
      <c r="O529" s="41">
        <v>3</v>
      </c>
      <c r="P529" s="41">
        <v>32.657525114155241</v>
      </c>
      <c r="Q529" s="41">
        <v>2</v>
      </c>
      <c r="S529" s="41">
        <v>7</v>
      </c>
      <c r="U529"/>
      <c r="V529"/>
      <c r="W529"/>
      <c r="Y529" s="2" t="s">
        <v>458</v>
      </c>
    </row>
    <row r="530" spans="2:25" x14ac:dyDescent="0.2">
      <c r="B530" s="2" t="s">
        <v>146</v>
      </c>
      <c r="F530" s="2" t="s">
        <v>89</v>
      </c>
      <c r="J530" s="48">
        <f t="shared" si="69"/>
        <v>167.89185123743124</v>
      </c>
      <c r="L530" s="41">
        <v>6</v>
      </c>
      <c r="M530" s="41">
        <v>62.708213256484122</v>
      </c>
      <c r="N530" s="41">
        <v>71</v>
      </c>
      <c r="O530" s="41"/>
      <c r="P530" s="41">
        <v>20.183637980947125</v>
      </c>
      <c r="Q530" s="41">
        <v>4</v>
      </c>
      <c r="S530" s="41">
        <v>4</v>
      </c>
      <c r="U530"/>
      <c r="V530"/>
      <c r="W530"/>
      <c r="Y530" s="2" t="s">
        <v>459</v>
      </c>
    </row>
    <row r="531" spans="2:25" x14ac:dyDescent="0.2">
      <c r="U531"/>
      <c r="V531"/>
      <c r="W531"/>
    </row>
    <row r="532" spans="2:25" x14ac:dyDescent="0.2">
      <c r="B532" s="33" t="s">
        <v>147</v>
      </c>
      <c r="U532"/>
      <c r="V532"/>
      <c r="W532"/>
    </row>
    <row r="533" spans="2:25" x14ac:dyDescent="0.2">
      <c r="B533" s="2" t="s">
        <v>143</v>
      </c>
      <c r="F533" s="2" t="s">
        <v>89</v>
      </c>
      <c r="J533" s="48">
        <f t="shared" ref="J533:J536" si="70">SUM(L533:Q533,S533)</f>
        <v>0</v>
      </c>
      <c r="L533" s="41"/>
      <c r="M533" s="41"/>
      <c r="N533" s="41"/>
      <c r="O533" s="41"/>
      <c r="P533" s="41"/>
      <c r="Q533" s="41"/>
      <c r="S533" s="41"/>
      <c r="U533"/>
      <c r="V533"/>
      <c r="W533"/>
      <c r="Y533" s="2" t="s">
        <v>460</v>
      </c>
    </row>
    <row r="534" spans="2:25" x14ac:dyDescent="0.2">
      <c r="B534" s="2" t="s">
        <v>144</v>
      </c>
      <c r="F534" s="2" t="s">
        <v>89</v>
      </c>
      <c r="J534" s="48">
        <f t="shared" si="70"/>
        <v>0</v>
      </c>
      <c r="L534" s="41"/>
      <c r="M534" s="41"/>
      <c r="N534" s="41"/>
      <c r="O534" s="41"/>
      <c r="P534" s="41"/>
      <c r="Q534" s="41"/>
      <c r="S534" s="41"/>
      <c r="U534"/>
      <c r="V534"/>
      <c r="W534"/>
      <c r="Y534" s="2" t="s">
        <v>461</v>
      </c>
    </row>
    <row r="535" spans="2:25" x14ac:dyDescent="0.2">
      <c r="B535" s="2" t="s">
        <v>145</v>
      </c>
      <c r="F535" s="2" t="s">
        <v>89</v>
      </c>
      <c r="J535" s="48">
        <f t="shared" si="70"/>
        <v>0</v>
      </c>
      <c r="L535" s="41"/>
      <c r="M535" s="41"/>
      <c r="N535" s="41"/>
      <c r="O535" s="41"/>
      <c r="P535" s="41"/>
      <c r="Q535" s="41"/>
      <c r="S535" s="41"/>
      <c r="U535"/>
      <c r="V535"/>
      <c r="W535"/>
      <c r="Y535" s="2" t="s">
        <v>462</v>
      </c>
    </row>
    <row r="536" spans="2:25" x14ac:dyDescent="0.2">
      <c r="B536" s="2" t="s">
        <v>146</v>
      </c>
      <c r="F536" s="2" t="s">
        <v>89</v>
      </c>
      <c r="J536" s="48">
        <f t="shared" si="70"/>
        <v>0</v>
      </c>
      <c r="L536" s="41"/>
      <c r="M536" s="41"/>
      <c r="N536" s="41"/>
      <c r="O536" s="41"/>
      <c r="P536" s="41"/>
      <c r="Q536" s="41"/>
      <c r="S536" s="41"/>
      <c r="U536"/>
      <c r="V536"/>
      <c r="W536"/>
      <c r="Y536" s="2" t="s">
        <v>463</v>
      </c>
    </row>
    <row r="537" spans="2:25" x14ac:dyDescent="0.2">
      <c r="U537"/>
      <c r="V537"/>
      <c r="W537"/>
    </row>
    <row r="538" spans="2:25" x14ac:dyDescent="0.2">
      <c r="U538"/>
      <c r="V538"/>
      <c r="W538"/>
    </row>
    <row r="539" spans="2:25" x14ac:dyDescent="0.2">
      <c r="B539" s="33" t="s">
        <v>158</v>
      </c>
      <c r="U539"/>
      <c r="V539"/>
      <c r="W539"/>
    </row>
    <row r="540" spans="2:25" x14ac:dyDescent="0.2">
      <c r="U540"/>
      <c r="V540"/>
      <c r="W540"/>
    </row>
    <row r="541" spans="2:25" x14ac:dyDescent="0.2">
      <c r="B541" s="33" t="s">
        <v>142</v>
      </c>
      <c r="U541"/>
      <c r="V541"/>
      <c r="W541"/>
    </row>
    <row r="542" spans="2:25" x14ac:dyDescent="0.2">
      <c r="B542" s="2" t="s">
        <v>143</v>
      </c>
      <c r="F542" s="2" t="s">
        <v>89</v>
      </c>
      <c r="J542" s="48">
        <f t="shared" ref="J542:J545" si="71">SUM(L542:Q542,S542)</f>
        <v>18327.231065733955</v>
      </c>
      <c r="L542" s="41">
        <v>1435</v>
      </c>
      <c r="M542" s="41">
        <v>6082.3665496049234</v>
      </c>
      <c r="N542" s="41">
        <v>7014</v>
      </c>
      <c r="O542" s="41">
        <v>1333</v>
      </c>
      <c r="P542" s="41">
        <v>1774.8645161290326</v>
      </c>
      <c r="Q542" s="41">
        <v>58</v>
      </c>
      <c r="S542" s="41">
        <v>630</v>
      </c>
      <c r="U542"/>
      <c r="V542"/>
      <c r="W542"/>
      <c r="Y542" s="2" t="s">
        <v>464</v>
      </c>
    </row>
    <row r="543" spans="2:25" x14ac:dyDescent="0.2">
      <c r="B543" s="2" t="s">
        <v>144</v>
      </c>
      <c r="F543" s="2" t="s">
        <v>89</v>
      </c>
      <c r="J543" s="48">
        <f t="shared" si="71"/>
        <v>3582.5667539409569</v>
      </c>
      <c r="L543" s="41"/>
      <c r="M543" s="41">
        <v>2975.0814656705793</v>
      </c>
      <c r="N543" s="41">
        <v>549</v>
      </c>
      <c r="O543" s="41"/>
      <c r="P543" s="41">
        <v>-1.5147117296222585</v>
      </c>
      <c r="Q543" s="41">
        <v>20</v>
      </c>
      <c r="S543" s="41">
        <v>40</v>
      </c>
      <c r="U543"/>
      <c r="V543"/>
      <c r="W543"/>
      <c r="Y543" s="2" t="s">
        <v>465</v>
      </c>
    </row>
    <row r="544" spans="2:25" x14ac:dyDescent="0.2">
      <c r="B544" s="2" t="s">
        <v>145</v>
      </c>
      <c r="F544" s="2" t="s">
        <v>89</v>
      </c>
      <c r="J544" s="48">
        <f t="shared" si="71"/>
        <v>686.52419825072889</v>
      </c>
      <c r="L544" s="41"/>
      <c r="M544" s="41">
        <v>0</v>
      </c>
      <c r="N544" s="41">
        <v>497</v>
      </c>
      <c r="O544" s="41">
        <v>150</v>
      </c>
      <c r="P544" s="41">
        <v>6.524198250728876</v>
      </c>
      <c r="Q544" s="41"/>
      <c r="S544" s="41">
        <v>33</v>
      </c>
      <c r="U544"/>
      <c r="V544"/>
      <c r="W544"/>
      <c r="Y544" s="2" t="s">
        <v>466</v>
      </c>
    </row>
    <row r="545" spans="2:25" x14ac:dyDescent="0.2">
      <c r="B545" s="2" t="s">
        <v>146</v>
      </c>
      <c r="F545" s="2" t="s">
        <v>89</v>
      </c>
      <c r="J545" s="48">
        <f t="shared" si="71"/>
        <v>1398.4569814072183</v>
      </c>
      <c r="L545" s="41">
        <v>497</v>
      </c>
      <c r="M545" s="41">
        <v>0</v>
      </c>
      <c r="N545" s="41">
        <v>373</v>
      </c>
      <c r="O545" s="41"/>
      <c r="P545" s="41">
        <v>221.45698140721834</v>
      </c>
      <c r="Q545" s="41">
        <v>177</v>
      </c>
      <c r="S545" s="41">
        <v>130</v>
      </c>
      <c r="U545"/>
      <c r="V545"/>
      <c r="W545"/>
      <c r="Y545" s="2" t="s">
        <v>467</v>
      </c>
    </row>
    <row r="546" spans="2:25" x14ac:dyDescent="0.2">
      <c r="U546"/>
      <c r="V546"/>
      <c r="W546"/>
    </row>
    <row r="547" spans="2:25" x14ac:dyDescent="0.2">
      <c r="B547" s="33" t="s">
        <v>147</v>
      </c>
      <c r="U547"/>
      <c r="V547"/>
      <c r="W547"/>
    </row>
    <row r="548" spans="2:25" x14ac:dyDescent="0.2">
      <c r="B548" s="2" t="s">
        <v>143</v>
      </c>
      <c r="F548" s="2" t="s">
        <v>89</v>
      </c>
      <c r="J548" s="48">
        <f t="shared" ref="J548:J551" si="72">SUM(L548:Q548,S548)</f>
        <v>0</v>
      </c>
      <c r="L548" s="41"/>
      <c r="M548" s="41"/>
      <c r="N548" s="41"/>
      <c r="O548" s="41"/>
      <c r="P548" s="41"/>
      <c r="Q548" s="41"/>
      <c r="S548" s="41"/>
      <c r="U548"/>
      <c r="V548"/>
      <c r="W548"/>
      <c r="Y548" s="2" t="s">
        <v>468</v>
      </c>
    </row>
    <row r="549" spans="2:25" x14ac:dyDescent="0.2">
      <c r="B549" s="2" t="s">
        <v>144</v>
      </c>
      <c r="F549" s="2" t="s">
        <v>89</v>
      </c>
      <c r="J549" s="48">
        <f t="shared" si="72"/>
        <v>0</v>
      </c>
      <c r="L549" s="41"/>
      <c r="M549" s="41"/>
      <c r="N549" s="41"/>
      <c r="O549" s="41"/>
      <c r="P549" s="41"/>
      <c r="Q549" s="41"/>
      <c r="S549" s="41"/>
      <c r="U549"/>
      <c r="V549"/>
      <c r="W549"/>
      <c r="Y549" s="2" t="s">
        <v>469</v>
      </c>
    </row>
    <row r="550" spans="2:25" x14ac:dyDescent="0.2">
      <c r="B550" s="2" t="s">
        <v>145</v>
      </c>
      <c r="F550" s="2" t="s">
        <v>89</v>
      </c>
      <c r="J550" s="48">
        <f t="shared" si="72"/>
        <v>0</v>
      </c>
      <c r="L550" s="41"/>
      <c r="M550" s="41"/>
      <c r="N550" s="41"/>
      <c r="O550" s="41"/>
      <c r="P550" s="41"/>
      <c r="Q550" s="41"/>
      <c r="S550" s="41"/>
      <c r="U550"/>
      <c r="V550"/>
      <c r="W550"/>
      <c r="Y550" s="2" t="s">
        <v>470</v>
      </c>
    </row>
    <row r="551" spans="2:25" x14ac:dyDescent="0.2">
      <c r="B551" s="2" t="s">
        <v>146</v>
      </c>
      <c r="F551" s="2" t="s">
        <v>89</v>
      </c>
      <c r="J551" s="48">
        <f t="shared" si="72"/>
        <v>0</v>
      </c>
      <c r="L551" s="41"/>
      <c r="M551" s="41"/>
      <c r="N551" s="41"/>
      <c r="O551" s="41"/>
      <c r="P551" s="41"/>
      <c r="Q551" s="41"/>
      <c r="S551" s="41"/>
      <c r="U551"/>
      <c r="V551"/>
      <c r="W551"/>
      <c r="Y551" s="2" t="s">
        <v>471</v>
      </c>
    </row>
    <row r="552" spans="2:25" x14ac:dyDescent="0.2">
      <c r="B552" s="29"/>
      <c r="U552"/>
      <c r="V552"/>
      <c r="W552"/>
    </row>
    <row r="553" spans="2:25" x14ac:dyDescent="0.2">
      <c r="B553" s="29"/>
      <c r="U553"/>
      <c r="V553"/>
      <c r="W553"/>
    </row>
    <row r="554" spans="2:25" x14ac:dyDescent="0.2">
      <c r="B554" s="33" t="s">
        <v>159</v>
      </c>
      <c r="U554"/>
      <c r="V554"/>
      <c r="W554"/>
    </row>
    <row r="555" spans="2:25" x14ac:dyDescent="0.2">
      <c r="U555"/>
      <c r="V555"/>
      <c r="W555"/>
    </row>
    <row r="556" spans="2:25" x14ac:dyDescent="0.2">
      <c r="B556" s="33" t="s">
        <v>149</v>
      </c>
      <c r="U556"/>
      <c r="V556"/>
      <c r="W556"/>
    </row>
    <row r="557" spans="2:25" x14ac:dyDescent="0.2">
      <c r="B557" s="2" t="s">
        <v>150</v>
      </c>
      <c r="F557" s="2" t="s">
        <v>89</v>
      </c>
      <c r="J557" s="48">
        <f t="shared" ref="J557:J559" si="73">SUM(L557:Q557,S557)</f>
        <v>111.38071544556041</v>
      </c>
      <c r="L557" s="41">
        <v>2</v>
      </c>
      <c r="M557" s="41">
        <v>50.924326224593436</v>
      </c>
      <c r="N557" s="41">
        <v>28.333333333333336</v>
      </c>
      <c r="O557" s="41">
        <v>3</v>
      </c>
      <c r="P557" s="41">
        <v>26.12305588763364</v>
      </c>
      <c r="Q557" s="41"/>
      <c r="S557" s="41">
        <v>1</v>
      </c>
      <c r="U557"/>
      <c r="V557"/>
      <c r="W557"/>
      <c r="Y557" s="2" t="s">
        <v>472</v>
      </c>
    </row>
    <row r="558" spans="2:25" x14ac:dyDescent="0.2">
      <c r="B558" s="2" t="s">
        <v>151</v>
      </c>
      <c r="F558" s="2" t="s">
        <v>89</v>
      </c>
      <c r="J558" s="48">
        <f t="shared" si="73"/>
        <v>21.595501472070765</v>
      </c>
      <c r="L558" s="41"/>
      <c r="M558" s="41">
        <v>14.50137660978652</v>
      </c>
      <c r="N558" s="41">
        <v>0.8571428571428571</v>
      </c>
      <c r="O558" s="41"/>
      <c r="P558" s="41">
        <v>5.236982005141388</v>
      </c>
      <c r="Q558" s="41"/>
      <c r="S558" s="41">
        <v>1</v>
      </c>
      <c r="U558"/>
      <c r="V558"/>
      <c r="W558"/>
      <c r="Y558" s="2" t="s">
        <v>473</v>
      </c>
    </row>
    <row r="559" spans="2:25" x14ac:dyDescent="0.2">
      <c r="B559" s="2" t="s">
        <v>152</v>
      </c>
      <c r="F559" s="2" t="s">
        <v>89</v>
      </c>
      <c r="J559" s="48">
        <f t="shared" si="73"/>
        <v>0</v>
      </c>
      <c r="L559" s="41"/>
      <c r="M559" s="41">
        <v>0</v>
      </c>
      <c r="N559" s="41">
        <v>0</v>
      </c>
      <c r="O559" s="41"/>
      <c r="P559" s="41">
        <v>0</v>
      </c>
      <c r="Q559" s="41"/>
      <c r="S559" s="41"/>
      <c r="U559"/>
      <c r="V559"/>
      <c r="W559"/>
      <c r="Y559" s="2" t="s">
        <v>474</v>
      </c>
    </row>
    <row r="560" spans="2:25" x14ac:dyDescent="0.2">
      <c r="U560"/>
      <c r="V560"/>
      <c r="W560"/>
    </row>
    <row r="561" spans="2:25" x14ac:dyDescent="0.2">
      <c r="B561" s="33" t="s">
        <v>153</v>
      </c>
      <c r="U561"/>
      <c r="V561"/>
      <c r="W561"/>
    </row>
    <row r="562" spans="2:25" x14ac:dyDescent="0.2">
      <c r="B562" s="2" t="s">
        <v>150</v>
      </c>
      <c r="F562" s="2" t="s">
        <v>89</v>
      </c>
      <c r="J562" s="48">
        <f t="shared" ref="J562:J564" si="74">SUM(L562:Q562,S562)</f>
        <v>4.7723877931554437</v>
      </c>
      <c r="L562" s="41">
        <v>3</v>
      </c>
      <c r="M562" s="41">
        <v>0.77238779315544426</v>
      </c>
      <c r="N562" s="41">
        <v>0</v>
      </c>
      <c r="O562" s="41"/>
      <c r="P562" s="41">
        <v>0</v>
      </c>
      <c r="Q562" s="41"/>
      <c r="S562" s="41">
        <v>1</v>
      </c>
      <c r="U562"/>
      <c r="V562"/>
      <c r="W562"/>
      <c r="Y562" s="2" t="s">
        <v>475</v>
      </c>
    </row>
    <row r="563" spans="2:25" x14ac:dyDescent="0.2">
      <c r="B563" s="2" t="s">
        <v>151</v>
      </c>
      <c r="F563" s="2" t="s">
        <v>89</v>
      </c>
      <c r="J563" s="48">
        <f t="shared" si="74"/>
        <v>2.4729072415239495</v>
      </c>
      <c r="L563" s="41">
        <v>1</v>
      </c>
      <c r="M563" s="41">
        <v>1.4729072415239497</v>
      </c>
      <c r="N563" s="41">
        <v>0</v>
      </c>
      <c r="O563" s="41"/>
      <c r="P563" s="41">
        <v>0</v>
      </c>
      <c r="Q563" s="41"/>
      <c r="S563" s="41"/>
      <c r="U563"/>
      <c r="V563"/>
      <c r="W563"/>
      <c r="Y563" s="2" t="s">
        <v>476</v>
      </c>
    </row>
    <row r="564" spans="2:25" x14ac:dyDescent="0.2">
      <c r="B564" s="2" t="s">
        <v>152</v>
      </c>
      <c r="F564" s="2" t="s">
        <v>89</v>
      </c>
      <c r="J564" s="48">
        <f t="shared" si="74"/>
        <v>0</v>
      </c>
      <c r="L564" s="41"/>
      <c r="M564" s="41">
        <v>0</v>
      </c>
      <c r="N564" s="41">
        <v>0</v>
      </c>
      <c r="O564" s="41"/>
      <c r="P564" s="41">
        <v>0</v>
      </c>
      <c r="Q564" s="41"/>
      <c r="S564" s="41"/>
      <c r="U564"/>
      <c r="V564"/>
      <c r="W564"/>
      <c r="Y564" s="2" t="s">
        <v>477</v>
      </c>
    </row>
    <row r="565" spans="2:25" x14ac:dyDescent="0.2">
      <c r="U565"/>
      <c r="V565"/>
      <c r="W565"/>
    </row>
    <row r="566" spans="2:25" x14ac:dyDescent="0.2">
      <c r="B566" s="33" t="s">
        <v>154</v>
      </c>
      <c r="U566"/>
      <c r="V566"/>
      <c r="W566"/>
    </row>
    <row r="567" spans="2:25" x14ac:dyDescent="0.2">
      <c r="B567" s="2" t="s">
        <v>150</v>
      </c>
      <c r="F567" s="2" t="s">
        <v>89</v>
      </c>
      <c r="J567" s="48">
        <f t="shared" ref="J567:J569" si="75">SUM(L567:Q567,S567)</f>
        <v>28.976192862431397</v>
      </c>
      <c r="L567" s="41"/>
      <c r="M567" s="41">
        <v>5.3978365314771288</v>
      </c>
      <c r="N567" s="41">
        <v>19.833333333333332</v>
      </c>
      <c r="O567" s="41"/>
      <c r="P567" s="41">
        <v>3.7450229976209353</v>
      </c>
      <c r="Q567" s="41"/>
      <c r="S567" s="41"/>
      <c r="U567"/>
      <c r="V567"/>
      <c r="W567"/>
      <c r="Y567" s="2" t="s">
        <v>478</v>
      </c>
    </row>
    <row r="568" spans="2:25" x14ac:dyDescent="0.2">
      <c r="B568" s="2" t="s">
        <v>151</v>
      </c>
      <c r="F568" s="2" t="s">
        <v>89</v>
      </c>
      <c r="J568" s="48">
        <f t="shared" si="75"/>
        <v>21.081851091282903</v>
      </c>
      <c r="L568" s="41">
        <v>1</v>
      </c>
      <c r="M568" s="41">
        <v>8.3924519749353319</v>
      </c>
      <c r="N568" s="41">
        <v>7.7142857142857153</v>
      </c>
      <c r="O568" s="41">
        <v>1</v>
      </c>
      <c r="P568" s="41">
        <v>1.9751134020618553</v>
      </c>
      <c r="Q568" s="41">
        <v>1</v>
      </c>
      <c r="S568" s="41"/>
      <c r="U568"/>
      <c r="V568"/>
      <c r="W568"/>
      <c r="Y568" s="2" t="s">
        <v>479</v>
      </c>
    </row>
    <row r="569" spans="2:25" x14ac:dyDescent="0.2">
      <c r="B569" s="2" t="s">
        <v>155</v>
      </c>
      <c r="F569" s="2" t="s">
        <v>89</v>
      </c>
      <c r="J569" s="48">
        <f t="shared" si="75"/>
        <v>9.0644414529619812</v>
      </c>
      <c r="L569" s="41"/>
      <c r="M569" s="41">
        <v>7.8759640540722122</v>
      </c>
      <c r="N569" s="41">
        <v>0</v>
      </c>
      <c r="O569" s="41"/>
      <c r="P569" s="41">
        <v>1.1884773988897697</v>
      </c>
      <c r="Q569" s="41"/>
      <c r="S569" s="41"/>
      <c r="U569"/>
      <c r="V569"/>
      <c r="W569"/>
      <c r="Y569" s="2" t="s">
        <v>480</v>
      </c>
    </row>
    <row r="570" spans="2:25" x14ac:dyDescent="0.2">
      <c r="U570"/>
      <c r="V570"/>
      <c r="W570"/>
    </row>
    <row r="571" spans="2:25" x14ac:dyDescent="0.2">
      <c r="B571" s="33" t="s">
        <v>156</v>
      </c>
      <c r="U571"/>
      <c r="V571"/>
      <c r="W571"/>
    </row>
    <row r="572" spans="2:25" x14ac:dyDescent="0.2">
      <c r="B572" s="2" t="s">
        <v>150</v>
      </c>
      <c r="F572" s="2" t="s">
        <v>89</v>
      </c>
      <c r="J572" s="48">
        <f t="shared" ref="J572:J574" si="76">SUM(L572:Q572,S572)</f>
        <v>2.833333333333333</v>
      </c>
      <c r="L572" s="41"/>
      <c r="M572" s="41">
        <v>0</v>
      </c>
      <c r="N572" s="41">
        <v>2.833333333333333</v>
      </c>
      <c r="O572" s="41"/>
      <c r="P572" s="41">
        <v>0</v>
      </c>
      <c r="Q572" s="41"/>
      <c r="S572" s="41"/>
      <c r="U572"/>
      <c r="V572"/>
      <c r="W572"/>
      <c r="Y572" s="2" t="s">
        <v>481</v>
      </c>
    </row>
    <row r="573" spans="2:25" x14ac:dyDescent="0.2">
      <c r="B573" s="2" t="s">
        <v>151</v>
      </c>
      <c r="F573" s="2" t="s">
        <v>89</v>
      </c>
      <c r="J573" s="48">
        <f t="shared" si="76"/>
        <v>5.4285714285714288</v>
      </c>
      <c r="L573" s="41"/>
      <c r="M573" s="41">
        <v>1</v>
      </c>
      <c r="N573" s="41">
        <v>3.4285714285714284</v>
      </c>
      <c r="O573" s="41"/>
      <c r="P573" s="41">
        <v>0</v>
      </c>
      <c r="Q573" s="41">
        <v>1</v>
      </c>
      <c r="S573" s="41"/>
      <c r="U573"/>
      <c r="V573"/>
      <c r="W573"/>
      <c r="Y573" s="2" t="s">
        <v>482</v>
      </c>
    </row>
    <row r="574" spans="2:25" x14ac:dyDescent="0.2">
      <c r="B574" s="2" t="s">
        <v>155</v>
      </c>
      <c r="F574" s="2" t="s">
        <v>89</v>
      </c>
      <c r="J574" s="48">
        <f t="shared" si="76"/>
        <v>5</v>
      </c>
      <c r="L574" s="41"/>
      <c r="M574" s="41">
        <v>0</v>
      </c>
      <c r="N574" s="41">
        <v>0</v>
      </c>
      <c r="O574" s="41"/>
      <c r="P574" s="41">
        <v>0</v>
      </c>
      <c r="Q574" s="41">
        <v>5</v>
      </c>
      <c r="S574" s="41"/>
      <c r="U574"/>
      <c r="V574"/>
      <c r="W574"/>
      <c r="Y574" s="2" t="s">
        <v>483</v>
      </c>
    </row>
    <row r="575" spans="2:25" x14ac:dyDescent="0.2">
      <c r="U575"/>
      <c r="V575"/>
      <c r="W575"/>
    </row>
    <row r="576" spans="2:25" x14ac:dyDescent="0.2">
      <c r="U576"/>
      <c r="V576"/>
      <c r="W576"/>
    </row>
    <row r="577" spans="2:25" x14ac:dyDescent="0.2">
      <c r="B577" s="33" t="s">
        <v>160</v>
      </c>
      <c r="U577"/>
      <c r="V577"/>
      <c r="W577"/>
    </row>
    <row r="578" spans="2:25" x14ac:dyDescent="0.2">
      <c r="U578"/>
      <c r="V578"/>
      <c r="W578"/>
    </row>
    <row r="579" spans="2:25" x14ac:dyDescent="0.2">
      <c r="B579" s="33" t="s">
        <v>149</v>
      </c>
      <c r="U579"/>
      <c r="V579"/>
      <c r="W579"/>
    </row>
    <row r="580" spans="2:25" x14ac:dyDescent="0.2">
      <c r="B580" s="2" t="s">
        <v>150</v>
      </c>
      <c r="F580" s="2" t="s">
        <v>89</v>
      </c>
      <c r="J580" s="48">
        <f t="shared" ref="J580:J582" si="77">SUM(L580:Q580,S580)</f>
        <v>4770.6223431236886</v>
      </c>
      <c r="L580" s="41">
        <v>100</v>
      </c>
      <c r="M580" s="41">
        <v>2444.746229024513</v>
      </c>
      <c r="N580" s="41">
        <v>1023.4135079255685</v>
      </c>
      <c r="O580" s="41">
        <v>224</v>
      </c>
      <c r="P580" s="41">
        <v>918.46260617360667</v>
      </c>
      <c r="Q580" s="41"/>
      <c r="S580" s="41">
        <v>60</v>
      </c>
      <c r="U580"/>
      <c r="V580"/>
      <c r="W580"/>
      <c r="Y580" s="2" t="s">
        <v>484</v>
      </c>
    </row>
    <row r="581" spans="2:25" x14ac:dyDescent="0.2">
      <c r="B581" s="2" t="s">
        <v>151</v>
      </c>
      <c r="F581" s="2" t="s">
        <v>89</v>
      </c>
      <c r="J581" s="48">
        <f t="shared" si="77"/>
        <v>1157.989479746534</v>
      </c>
      <c r="L581" s="41"/>
      <c r="M581" s="41">
        <v>917.26620393133919</v>
      </c>
      <c r="N581" s="41">
        <v>160.3211836881992</v>
      </c>
      <c r="O581" s="41"/>
      <c r="P581" s="41">
        <v>65.402092126995782</v>
      </c>
      <c r="Q581" s="41"/>
      <c r="S581" s="41">
        <v>15</v>
      </c>
      <c r="U581"/>
      <c r="V581"/>
      <c r="W581"/>
      <c r="Y581" s="2" t="s">
        <v>485</v>
      </c>
    </row>
    <row r="582" spans="2:25" x14ac:dyDescent="0.2">
      <c r="B582" s="2" t="s">
        <v>152</v>
      </c>
      <c r="F582" s="2" t="s">
        <v>89</v>
      </c>
      <c r="J582" s="48">
        <f t="shared" si="77"/>
        <v>0</v>
      </c>
      <c r="L582" s="41"/>
      <c r="M582" s="41">
        <v>0</v>
      </c>
      <c r="N582" s="41"/>
      <c r="O582" s="41"/>
      <c r="P582" s="41">
        <v>0</v>
      </c>
      <c r="Q582" s="41"/>
      <c r="S582" s="41"/>
      <c r="U582"/>
      <c r="V582"/>
      <c r="W582"/>
      <c r="Y582" s="2" t="s">
        <v>486</v>
      </c>
    </row>
    <row r="583" spans="2:25" x14ac:dyDescent="0.2">
      <c r="B583" s="29"/>
      <c r="U583"/>
      <c r="V583"/>
      <c r="W583"/>
    </row>
    <row r="584" spans="2:25" x14ac:dyDescent="0.2">
      <c r="B584" s="33" t="s">
        <v>153</v>
      </c>
      <c r="U584"/>
      <c r="V584"/>
      <c r="W584"/>
    </row>
    <row r="585" spans="2:25" x14ac:dyDescent="0.2">
      <c r="B585" s="2" t="s">
        <v>150</v>
      </c>
      <c r="F585" s="2" t="s">
        <v>89</v>
      </c>
      <c r="J585" s="48">
        <f t="shared" ref="J585:J587" si="78">SUM(L585:Q585,S585)</f>
        <v>732</v>
      </c>
      <c r="L585" s="41">
        <v>552</v>
      </c>
      <c r="M585" s="41">
        <v>0</v>
      </c>
      <c r="N585" s="41"/>
      <c r="O585" s="41"/>
      <c r="P585" s="41"/>
      <c r="Q585" s="41"/>
      <c r="S585" s="41">
        <v>180</v>
      </c>
      <c r="U585"/>
      <c r="V585"/>
      <c r="W585"/>
      <c r="Y585" s="2" t="s">
        <v>487</v>
      </c>
    </row>
    <row r="586" spans="2:25" x14ac:dyDescent="0.2">
      <c r="B586" s="2" t="s">
        <v>151</v>
      </c>
      <c r="F586" s="2" t="s">
        <v>89</v>
      </c>
      <c r="J586" s="48">
        <f t="shared" si="78"/>
        <v>109.16688136103397</v>
      </c>
      <c r="L586" s="41">
        <v>16</v>
      </c>
      <c r="M586" s="41">
        <v>93.166881361033973</v>
      </c>
      <c r="N586" s="41"/>
      <c r="O586" s="41"/>
      <c r="P586" s="41"/>
      <c r="Q586" s="41"/>
      <c r="S586" s="41"/>
      <c r="U586"/>
      <c r="V586"/>
      <c r="W586"/>
      <c r="Y586" s="2" t="s">
        <v>488</v>
      </c>
    </row>
    <row r="587" spans="2:25" x14ac:dyDescent="0.2">
      <c r="B587" s="2" t="s">
        <v>152</v>
      </c>
      <c r="F587" s="2" t="s">
        <v>89</v>
      </c>
      <c r="J587" s="48">
        <f t="shared" si="78"/>
        <v>0</v>
      </c>
      <c r="L587" s="41"/>
      <c r="M587" s="41">
        <v>0</v>
      </c>
      <c r="N587" s="41"/>
      <c r="O587" s="41"/>
      <c r="P587" s="41"/>
      <c r="Q587" s="41"/>
      <c r="S587" s="41"/>
      <c r="U587"/>
      <c r="V587"/>
      <c r="W587"/>
      <c r="Y587" s="2" t="s">
        <v>489</v>
      </c>
    </row>
    <row r="588" spans="2:25" x14ac:dyDescent="0.2">
      <c r="U588"/>
      <c r="V588"/>
      <c r="W588"/>
    </row>
    <row r="589" spans="2:25" x14ac:dyDescent="0.2">
      <c r="B589" s="33" t="s">
        <v>154</v>
      </c>
      <c r="U589"/>
      <c r="V589"/>
      <c r="W589"/>
    </row>
    <row r="590" spans="2:25" x14ac:dyDescent="0.2">
      <c r="B590" s="2" t="s">
        <v>150</v>
      </c>
      <c r="F590" s="2" t="s">
        <v>89</v>
      </c>
      <c r="J590" s="48">
        <f t="shared" ref="J590:J592" si="79">SUM(L590:Q590,S590)</f>
        <v>2439.6675065179825</v>
      </c>
      <c r="L590" s="41"/>
      <c r="M590" s="41">
        <v>299.62632479153308</v>
      </c>
      <c r="N590" s="41">
        <v>1904.9793246037214</v>
      </c>
      <c r="O590" s="41"/>
      <c r="P590" s="41">
        <v>235.0618571227279</v>
      </c>
      <c r="Q590" s="41"/>
      <c r="S590" s="41"/>
      <c r="U590"/>
      <c r="V590"/>
      <c r="W590"/>
      <c r="Y590" s="2" t="s">
        <v>490</v>
      </c>
    </row>
    <row r="591" spans="2:25" x14ac:dyDescent="0.2">
      <c r="B591" s="2" t="s">
        <v>151</v>
      </c>
      <c r="F591" s="2" t="s">
        <v>89</v>
      </c>
      <c r="J591" s="48">
        <f t="shared" si="79"/>
        <v>3472.1302683382883</v>
      </c>
      <c r="L591" s="41">
        <v>46</v>
      </c>
      <c r="M591" s="41">
        <v>594.10764925876731</v>
      </c>
      <c r="N591" s="41">
        <v>2485.6196319018404</v>
      </c>
      <c r="O591" s="41"/>
      <c r="P591" s="41">
        <v>340.40298717768076</v>
      </c>
      <c r="Q591" s="41">
        <v>6</v>
      </c>
      <c r="S591" s="41"/>
      <c r="U591"/>
      <c r="V591"/>
      <c r="W591"/>
      <c r="Y591" s="2" t="s">
        <v>491</v>
      </c>
    </row>
    <row r="592" spans="2:25" x14ac:dyDescent="0.2">
      <c r="B592" s="2" t="s">
        <v>155</v>
      </c>
      <c r="F592" s="2" t="s">
        <v>89</v>
      </c>
      <c r="J592" s="48">
        <f t="shared" si="79"/>
        <v>1566.682262219138</v>
      </c>
      <c r="L592" s="41"/>
      <c r="M592" s="41">
        <v>360.88696138780074</v>
      </c>
      <c r="N592" s="41">
        <v>0</v>
      </c>
      <c r="O592" s="41"/>
      <c r="P592" s="41">
        <v>1205.7953008313373</v>
      </c>
      <c r="Q592" s="41"/>
      <c r="S592" s="41"/>
      <c r="U592"/>
      <c r="V592"/>
      <c r="W592"/>
      <c r="Y592" s="2" t="s">
        <v>492</v>
      </c>
    </row>
    <row r="593" spans="2:25" x14ac:dyDescent="0.2">
      <c r="U593"/>
      <c r="V593"/>
      <c r="W593"/>
    </row>
    <row r="594" spans="2:25" x14ac:dyDescent="0.2">
      <c r="B594" s="33" t="s">
        <v>156</v>
      </c>
      <c r="U594"/>
      <c r="V594"/>
      <c r="W594"/>
    </row>
    <row r="595" spans="2:25" x14ac:dyDescent="0.2">
      <c r="B595" s="2" t="s">
        <v>150</v>
      </c>
      <c r="F595" s="2" t="s">
        <v>89</v>
      </c>
      <c r="J595" s="48">
        <f t="shared" ref="J595:J597" si="80">SUM(L595:Q595,S595)</f>
        <v>473.6071674707099</v>
      </c>
      <c r="L595" s="41"/>
      <c r="M595" s="41">
        <v>0</v>
      </c>
      <c r="N595" s="41">
        <v>473.6071674707099</v>
      </c>
      <c r="O595" s="41"/>
      <c r="P595" s="41"/>
      <c r="Q595" s="41"/>
      <c r="S595" s="41"/>
      <c r="U595"/>
      <c r="V595"/>
      <c r="W595"/>
      <c r="Y595" s="2" t="s">
        <v>493</v>
      </c>
    </row>
    <row r="596" spans="2:25" x14ac:dyDescent="0.2">
      <c r="B596" s="2" t="s">
        <v>151</v>
      </c>
      <c r="F596" s="2" t="s">
        <v>89</v>
      </c>
      <c r="J596" s="48">
        <f>SUM(L596:Q596,S596)</f>
        <v>958.21301737599208</v>
      </c>
      <c r="L596" s="41"/>
      <c r="M596" s="41">
        <v>21.153832966031867</v>
      </c>
      <c r="N596" s="41">
        <v>908.05918440996027</v>
      </c>
      <c r="O596" s="41"/>
      <c r="P596" s="41"/>
      <c r="Q596" s="41">
        <v>29</v>
      </c>
      <c r="S596" s="41"/>
      <c r="U596"/>
      <c r="V596"/>
      <c r="W596"/>
      <c r="Y596" s="2" t="s">
        <v>494</v>
      </c>
    </row>
    <row r="597" spans="2:25" x14ac:dyDescent="0.2">
      <c r="B597" s="2" t="s">
        <v>155</v>
      </c>
      <c r="F597" s="2" t="s">
        <v>89</v>
      </c>
      <c r="J597" s="48">
        <f t="shared" si="80"/>
        <v>90</v>
      </c>
      <c r="L597" s="41"/>
      <c r="M597" s="41">
        <v>0</v>
      </c>
      <c r="N597" s="41">
        <v>0</v>
      </c>
      <c r="O597" s="41"/>
      <c r="P597" s="41"/>
      <c r="Q597" s="41">
        <v>90</v>
      </c>
      <c r="S597" s="41"/>
      <c r="U597"/>
      <c r="V597"/>
      <c r="W597"/>
      <c r="Y597" s="2" t="s">
        <v>495</v>
      </c>
    </row>
    <row r="600" spans="2:25" s="9" customFormat="1" x14ac:dyDescent="0.2">
      <c r="B600" s="9" t="s">
        <v>165</v>
      </c>
    </row>
    <row r="602" spans="2:25" x14ac:dyDescent="0.2">
      <c r="B602" s="33" t="s">
        <v>141</v>
      </c>
    </row>
    <row r="604" spans="2:25" x14ac:dyDescent="0.2">
      <c r="B604" s="33" t="s">
        <v>142</v>
      </c>
      <c r="Y604" s="98"/>
    </row>
    <row r="605" spans="2:25" x14ac:dyDescent="0.2">
      <c r="B605" s="29" t="s">
        <v>143</v>
      </c>
      <c r="F605" s="2" t="s">
        <v>89</v>
      </c>
      <c r="J605" s="48">
        <f>SUM(L605:Q605,S605)</f>
        <v>7116450.4941308228</v>
      </c>
      <c r="L605" s="106">
        <v>139756.13934426228</v>
      </c>
      <c r="M605" s="106">
        <v>2247434.5730257486</v>
      </c>
      <c r="N605" s="106">
        <v>2492104.1283287569</v>
      </c>
      <c r="O605" s="106">
        <v>102871.85</v>
      </c>
      <c r="P605" s="106">
        <v>1891691.6171486836</v>
      </c>
      <c r="Q605" s="106">
        <v>53525.569663895832</v>
      </c>
      <c r="R605" s="23"/>
      <c r="S605" s="106">
        <v>189066.61661947591</v>
      </c>
      <c r="U605"/>
      <c r="V605"/>
      <c r="W605"/>
      <c r="Y605" s="2" t="s">
        <v>1021</v>
      </c>
    </row>
    <row r="606" spans="2:25" x14ac:dyDescent="0.2">
      <c r="B606" s="29" t="s">
        <v>144</v>
      </c>
      <c r="F606" s="2" t="s">
        <v>89</v>
      </c>
      <c r="J606" s="48">
        <f>SUM(L606:Q606,S606)</f>
        <v>29051.382017751141</v>
      </c>
      <c r="L606" s="106">
        <v>155.34972677595627</v>
      </c>
      <c r="M606" s="106">
        <v>7928.0938263754242</v>
      </c>
      <c r="N606" s="106">
        <v>11878.989071038251</v>
      </c>
      <c r="O606" s="106">
        <v>646</v>
      </c>
      <c r="P606" s="106">
        <v>7873.9656840934376</v>
      </c>
      <c r="Q606" s="106">
        <v>352.69682150022123</v>
      </c>
      <c r="R606" s="23"/>
      <c r="S606" s="106">
        <v>216.28688796785011</v>
      </c>
      <c r="U606"/>
      <c r="V606"/>
      <c r="W606"/>
      <c r="Y606" s="2" t="s">
        <v>1023</v>
      </c>
    </row>
    <row r="607" spans="2:25" x14ac:dyDescent="0.2">
      <c r="B607" s="29" t="s">
        <v>145</v>
      </c>
      <c r="F607" s="2" t="s">
        <v>89</v>
      </c>
      <c r="J607" s="48">
        <f>SUM(L607:Q607,S607)</f>
        <v>62358.669095064964</v>
      </c>
      <c r="L607" s="106">
        <v>1906.1120218579235</v>
      </c>
      <c r="M607" s="106">
        <v>23963.589425159375</v>
      </c>
      <c r="N607" s="106">
        <v>20126.196717307608</v>
      </c>
      <c r="O607" s="106">
        <v>898.15</v>
      </c>
      <c r="P607" s="106">
        <v>12800.350648869115</v>
      </c>
      <c r="Q607" s="106">
        <v>360.95886199052359</v>
      </c>
      <c r="R607" s="23"/>
      <c r="S607" s="106">
        <v>2303.3114198804187</v>
      </c>
      <c r="U607"/>
      <c r="V607"/>
      <c r="W607"/>
      <c r="Y607" s="2" t="s">
        <v>1024</v>
      </c>
    </row>
    <row r="608" spans="2:25" x14ac:dyDescent="0.2">
      <c r="B608" s="2" t="s">
        <v>146</v>
      </c>
      <c r="F608" s="2" t="s">
        <v>89</v>
      </c>
      <c r="J608" s="48">
        <f>SUM(L608:Q608,S608)</f>
        <v>23926.314195767238</v>
      </c>
      <c r="L608" s="106">
        <v>621.2267759562842</v>
      </c>
      <c r="M608" s="106">
        <v>8288.8193933407438</v>
      </c>
      <c r="N608" s="106">
        <v>8192.6065637832417</v>
      </c>
      <c r="O608" s="106">
        <v>321.25</v>
      </c>
      <c r="P608" s="106">
        <v>5633.966920034607</v>
      </c>
      <c r="Q608" s="106">
        <v>243.310463493757</v>
      </c>
      <c r="R608" s="23"/>
      <c r="S608" s="106">
        <v>625.13407915860432</v>
      </c>
      <c r="U608"/>
      <c r="V608"/>
      <c r="W608"/>
      <c r="Y608" s="2" t="s">
        <v>1025</v>
      </c>
    </row>
    <row r="609" spans="2:25" x14ac:dyDescent="0.2">
      <c r="L609" s="23"/>
      <c r="M609" s="23"/>
      <c r="N609" s="23"/>
      <c r="O609" s="23"/>
      <c r="P609" s="23"/>
      <c r="Q609" s="23"/>
      <c r="R609" s="23"/>
      <c r="S609" s="23"/>
      <c r="U609"/>
      <c r="V609"/>
      <c r="W609"/>
    </row>
    <row r="610" spans="2:25" x14ac:dyDescent="0.2">
      <c r="B610" s="33" t="s">
        <v>147</v>
      </c>
      <c r="L610" s="23"/>
      <c r="M610" s="23"/>
      <c r="N610" s="23"/>
      <c r="O610" s="23"/>
      <c r="P610" s="23"/>
      <c r="Q610" s="23"/>
      <c r="R610" s="23"/>
      <c r="S610" s="23"/>
      <c r="U610"/>
      <c r="V610"/>
      <c r="W610"/>
    </row>
    <row r="611" spans="2:25" x14ac:dyDescent="0.2">
      <c r="B611" s="29" t="s">
        <v>143</v>
      </c>
      <c r="F611" s="2" t="s">
        <v>89</v>
      </c>
      <c r="J611" s="48">
        <f>SUM(L611:Q611,S611)</f>
        <v>0</v>
      </c>
      <c r="L611" s="99"/>
      <c r="M611" s="99"/>
      <c r="N611" s="99"/>
      <c r="O611" s="99"/>
      <c r="P611" s="99"/>
      <c r="Q611" s="99"/>
      <c r="R611" s="23"/>
      <c r="S611" s="99"/>
      <c r="U611"/>
      <c r="V611"/>
      <c r="W611"/>
      <c r="Y611" s="2" t="s">
        <v>1026</v>
      </c>
    </row>
    <row r="612" spans="2:25" x14ac:dyDescent="0.2">
      <c r="B612" s="29" t="s">
        <v>144</v>
      </c>
      <c r="F612" s="2" t="s">
        <v>89</v>
      </c>
      <c r="J612" s="48">
        <f>SUM(L612:Q612,S612)</f>
        <v>0</v>
      </c>
      <c r="L612" s="99"/>
      <c r="M612" s="99"/>
      <c r="N612" s="99"/>
      <c r="O612" s="99"/>
      <c r="P612" s="99"/>
      <c r="Q612" s="99"/>
      <c r="R612" s="23"/>
      <c r="S612" s="99"/>
      <c r="U612"/>
      <c r="V612"/>
      <c r="W612"/>
      <c r="Y612" s="2" t="s">
        <v>1027</v>
      </c>
    </row>
    <row r="613" spans="2:25" x14ac:dyDescent="0.2">
      <c r="B613" s="29" t="s">
        <v>145</v>
      </c>
      <c r="F613" s="2" t="s">
        <v>89</v>
      </c>
      <c r="J613" s="48">
        <f t="shared" ref="J613:J614" si="81">SUM(L613:Q613,S613)</f>
        <v>0</v>
      </c>
      <c r="L613" s="99"/>
      <c r="M613" s="99"/>
      <c r="N613" s="99"/>
      <c r="O613" s="99"/>
      <c r="P613" s="99"/>
      <c r="Q613" s="99"/>
      <c r="R613" s="23"/>
      <c r="S613" s="99"/>
      <c r="U613"/>
      <c r="V613"/>
      <c r="W613"/>
      <c r="Y613" s="2" t="s">
        <v>1028</v>
      </c>
    </row>
    <row r="614" spans="2:25" x14ac:dyDescent="0.2">
      <c r="B614" s="2" t="s">
        <v>146</v>
      </c>
      <c r="F614" s="2" t="s">
        <v>89</v>
      </c>
      <c r="J614" s="48">
        <f t="shared" si="81"/>
        <v>1</v>
      </c>
      <c r="L614" s="99"/>
      <c r="M614" s="99"/>
      <c r="N614" s="99"/>
      <c r="O614" s="99"/>
      <c r="P614" s="99"/>
      <c r="Q614" s="106">
        <v>1</v>
      </c>
      <c r="R614" s="23"/>
      <c r="S614" s="99"/>
      <c r="U614"/>
      <c r="V614"/>
      <c r="W614"/>
      <c r="Y614" s="2" t="s">
        <v>1029</v>
      </c>
    </row>
    <row r="615" spans="2:25" x14ac:dyDescent="0.2">
      <c r="L615" s="23"/>
      <c r="M615" s="23"/>
      <c r="N615" s="23"/>
      <c r="O615" s="23"/>
      <c r="P615" s="23"/>
      <c r="Q615" s="23"/>
      <c r="R615" s="23"/>
      <c r="S615" s="23"/>
      <c r="U615"/>
      <c r="V615"/>
      <c r="W615"/>
    </row>
    <row r="616" spans="2:25" x14ac:dyDescent="0.2">
      <c r="L616" s="23"/>
      <c r="M616" s="23"/>
      <c r="N616" s="23"/>
      <c r="O616" s="23"/>
      <c r="P616" s="23"/>
      <c r="Q616" s="23"/>
      <c r="R616" s="23"/>
      <c r="S616" s="23"/>
      <c r="U616"/>
      <c r="V616"/>
      <c r="W616"/>
    </row>
    <row r="617" spans="2:25" x14ac:dyDescent="0.2">
      <c r="B617" s="33" t="s">
        <v>148</v>
      </c>
      <c r="L617" s="23"/>
      <c r="M617" s="23"/>
      <c r="N617" s="23"/>
      <c r="O617" s="23"/>
      <c r="P617" s="23"/>
      <c r="Q617" s="23"/>
      <c r="R617" s="23"/>
      <c r="S617" s="23"/>
      <c r="U617"/>
      <c r="V617"/>
      <c r="W617"/>
    </row>
    <row r="618" spans="2:25" x14ac:dyDescent="0.2">
      <c r="L618" s="23"/>
      <c r="M618" s="23"/>
      <c r="N618" s="23"/>
      <c r="O618" s="23"/>
      <c r="P618" s="23"/>
      <c r="Q618" s="23"/>
      <c r="R618" s="23"/>
      <c r="S618" s="23"/>
      <c r="U618"/>
      <c r="V618"/>
      <c r="W618"/>
    </row>
    <row r="619" spans="2:25" x14ac:dyDescent="0.2">
      <c r="B619" s="33" t="s">
        <v>149</v>
      </c>
      <c r="L619" s="23"/>
      <c r="M619" s="23"/>
      <c r="N619" s="23"/>
      <c r="O619" s="23"/>
      <c r="P619" s="23"/>
      <c r="Q619" s="23"/>
      <c r="R619" s="23"/>
      <c r="S619" s="23"/>
      <c r="U619"/>
      <c r="V619"/>
      <c r="W619"/>
    </row>
    <row r="620" spans="2:25" x14ac:dyDescent="0.2">
      <c r="B620" s="2" t="s">
        <v>150</v>
      </c>
      <c r="F620" s="2" t="s">
        <v>89</v>
      </c>
      <c r="J620" s="48">
        <f t="shared" ref="J620:J622" si="82">SUM(L620:Q620,S620)</f>
        <v>17992.352053437273</v>
      </c>
      <c r="L620" s="106">
        <v>386</v>
      </c>
      <c r="M620" s="106">
        <v>5668.6563363334826</v>
      </c>
      <c r="N620" s="106">
        <v>6387.4259181873676</v>
      </c>
      <c r="O620" s="106">
        <v>242.12</v>
      </c>
      <c r="P620" s="106">
        <v>4918.9481322497541</v>
      </c>
      <c r="Q620" s="99"/>
      <c r="R620" s="23"/>
      <c r="S620" s="106">
        <v>389.20166666666665</v>
      </c>
      <c r="U620"/>
      <c r="V620"/>
      <c r="W620"/>
      <c r="Y620" s="2" t="s">
        <v>1030</v>
      </c>
    </row>
    <row r="621" spans="2:25" x14ac:dyDescent="0.2">
      <c r="B621" s="2" t="s">
        <v>151</v>
      </c>
      <c r="F621" s="2" t="s">
        <v>89</v>
      </c>
      <c r="J621" s="48">
        <f t="shared" si="82"/>
        <v>6940.2117530174373</v>
      </c>
      <c r="L621" s="106">
        <v>108</v>
      </c>
      <c r="M621" s="106">
        <v>2017.3706716958254</v>
      </c>
      <c r="N621" s="106">
        <v>2190.3089004062131</v>
      </c>
      <c r="O621" s="106">
        <v>34.159999999999997</v>
      </c>
      <c r="P621" s="106">
        <v>2487.2138475820648</v>
      </c>
      <c r="Q621" s="99"/>
      <c r="R621" s="23"/>
      <c r="S621" s="106">
        <v>103.15833333333335</v>
      </c>
      <c r="U621"/>
      <c r="V621"/>
      <c r="W621"/>
      <c r="Y621" s="2" t="s">
        <v>1031</v>
      </c>
    </row>
    <row r="622" spans="2:25" x14ac:dyDescent="0.2">
      <c r="B622" s="2" t="s">
        <v>152</v>
      </c>
      <c r="F622" s="2" t="s">
        <v>89</v>
      </c>
      <c r="J622" s="48">
        <f t="shared" si="82"/>
        <v>271.99399048643295</v>
      </c>
      <c r="L622" s="106">
        <v>2</v>
      </c>
      <c r="M622" s="106">
        <v>11.739081687479962</v>
      </c>
      <c r="N622" s="106">
        <v>43.323853435656581</v>
      </c>
      <c r="O622" s="106"/>
      <c r="P622" s="106">
        <v>214.93105536329642</v>
      </c>
      <c r="Q622" s="99"/>
      <c r="R622" s="23"/>
      <c r="S622" s="106">
        <v>0</v>
      </c>
      <c r="U622"/>
      <c r="V622"/>
      <c r="W622"/>
      <c r="Y622" s="2" t="s">
        <v>1032</v>
      </c>
    </row>
    <row r="623" spans="2:25" x14ac:dyDescent="0.2">
      <c r="L623" s="23"/>
      <c r="M623" s="23"/>
      <c r="N623" s="23"/>
      <c r="O623" s="23"/>
      <c r="P623" s="23"/>
      <c r="Q623" s="23"/>
      <c r="R623" s="23"/>
      <c r="S623" s="23"/>
      <c r="U623"/>
      <c r="V623"/>
      <c r="W623"/>
    </row>
    <row r="624" spans="2:25" x14ac:dyDescent="0.2">
      <c r="B624" s="33" t="s">
        <v>153</v>
      </c>
      <c r="L624" s="23"/>
      <c r="M624" s="23"/>
      <c r="N624" s="23"/>
      <c r="O624" s="23"/>
      <c r="P624" s="23"/>
      <c r="Q624" s="23"/>
      <c r="R624" s="23"/>
      <c r="S624" s="23"/>
      <c r="U624"/>
      <c r="V624"/>
      <c r="W624"/>
    </row>
    <row r="625" spans="1:25" x14ac:dyDescent="0.2">
      <c r="B625" s="2" t="s">
        <v>150</v>
      </c>
      <c r="F625" s="2" t="s">
        <v>89</v>
      </c>
      <c r="J625" s="48">
        <f t="shared" ref="J625:J627" si="83">SUM(L625:Q625,S625)</f>
        <v>331.65464491280369</v>
      </c>
      <c r="L625" s="106">
        <v>5</v>
      </c>
      <c r="M625" s="106">
        <v>85.97857413894927</v>
      </c>
      <c r="N625" s="106">
        <v>123.92640027557589</v>
      </c>
      <c r="O625" s="106">
        <v>12.05</v>
      </c>
      <c r="P625" s="106">
        <v>91.699670498278536</v>
      </c>
      <c r="Q625" s="99"/>
      <c r="R625" s="23"/>
      <c r="S625" s="106">
        <v>13</v>
      </c>
      <c r="U625"/>
      <c r="V625"/>
      <c r="W625"/>
      <c r="Y625" s="2" t="s">
        <v>1033</v>
      </c>
    </row>
    <row r="626" spans="1:25" x14ac:dyDescent="0.2">
      <c r="B626" s="2" t="s">
        <v>151</v>
      </c>
      <c r="F626" s="2" t="s">
        <v>89</v>
      </c>
      <c r="J626" s="48">
        <f t="shared" si="83"/>
        <v>479.35304456374587</v>
      </c>
      <c r="L626" s="106">
        <v>9</v>
      </c>
      <c r="M626" s="106">
        <v>204.90467568254951</v>
      </c>
      <c r="N626" s="106">
        <v>23.173229319823132</v>
      </c>
      <c r="O626" s="106">
        <v>16.07</v>
      </c>
      <c r="P626" s="106">
        <v>79.779868462302801</v>
      </c>
      <c r="Q626" s="106">
        <v>125.75860443240379</v>
      </c>
      <c r="R626" s="23"/>
      <c r="S626" s="106">
        <v>20.666666666666664</v>
      </c>
      <c r="U626"/>
      <c r="V626"/>
      <c r="W626"/>
      <c r="Y626" s="2" t="s">
        <v>1034</v>
      </c>
    </row>
    <row r="627" spans="1:25" x14ac:dyDescent="0.2">
      <c r="B627" s="2" t="s">
        <v>152</v>
      </c>
      <c r="F627" s="2" t="s">
        <v>89</v>
      </c>
      <c r="J627" s="48">
        <f t="shared" si="83"/>
        <v>75.063814099154143</v>
      </c>
      <c r="L627" s="106">
        <v>3</v>
      </c>
      <c r="M627" s="106">
        <v>33.260731447859889</v>
      </c>
      <c r="N627" s="106"/>
      <c r="O627" s="106">
        <v>3</v>
      </c>
      <c r="P627" s="106">
        <v>5.7692085633253134</v>
      </c>
      <c r="Q627" s="106">
        <v>29.033874087968933</v>
      </c>
      <c r="R627" s="23"/>
      <c r="S627" s="106">
        <v>1</v>
      </c>
      <c r="U627"/>
      <c r="V627"/>
      <c r="W627"/>
      <c r="Y627" s="2" t="s">
        <v>1035</v>
      </c>
    </row>
    <row r="628" spans="1:25" x14ac:dyDescent="0.2">
      <c r="L628" s="23"/>
      <c r="M628" s="23"/>
      <c r="N628" s="23"/>
      <c r="O628" s="23"/>
      <c r="P628" s="23"/>
      <c r="Q628" s="23"/>
      <c r="R628" s="23"/>
      <c r="S628" s="23"/>
      <c r="U628"/>
      <c r="V628"/>
      <c r="W628"/>
    </row>
    <row r="629" spans="1:25" x14ac:dyDescent="0.2">
      <c r="B629" s="33" t="s">
        <v>154</v>
      </c>
      <c r="L629" s="23"/>
      <c r="M629" s="23"/>
      <c r="N629" s="23"/>
      <c r="O629" s="23"/>
      <c r="P629" s="23"/>
      <c r="Q629" s="23"/>
      <c r="R629" s="23"/>
      <c r="S629" s="23"/>
      <c r="U629"/>
      <c r="V629"/>
      <c r="W629"/>
    </row>
    <row r="630" spans="1:25" x14ac:dyDescent="0.2">
      <c r="B630" s="2" t="s">
        <v>150</v>
      </c>
      <c r="F630" s="2" t="s">
        <v>89</v>
      </c>
      <c r="J630" s="48">
        <f t="shared" ref="J630:J632" si="84">SUM(L630:Q630,S630)</f>
        <v>1545.6848077909085</v>
      </c>
      <c r="L630" s="106">
        <v>7</v>
      </c>
      <c r="M630" s="106">
        <v>595.39038144005417</v>
      </c>
      <c r="N630" s="106">
        <v>695.19682921810852</v>
      </c>
      <c r="O630" s="106">
        <v>10.029999999999999</v>
      </c>
      <c r="P630" s="106">
        <v>59.224437068632845</v>
      </c>
      <c r="Q630" s="106">
        <v>153.34066006411283</v>
      </c>
      <c r="R630" s="23"/>
      <c r="S630" s="106">
        <v>25.502500000000001</v>
      </c>
      <c r="U630"/>
      <c r="V630"/>
      <c r="W630"/>
      <c r="Y630" s="2" t="s">
        <v>1036</v>
      </c>
    </row>
    <row r="631" spans="1:25" x14ac:dyDescent="0.2">
      <c r="B631" s="2" t="s">
        <v>151</v>
      </c>
      <c r="F631" s="2" t="s">
        <v>89</v>
      </c>
      <c r="J631" s="48">
        <f t="shared" si="84"/>
        <v>3449.3064417523137</v>
      </c>
      <c r="L631" s="106">
        <v>26</v>
      </c>
      <c r="M631" s="106">
        <v>1291.8918742749245</v>
      </c>
      <c r="N631" s="106">
        <v>1304.2985021050595</v>
      </c>
      <c r="O631" s="106">
        <v>43.15</v>
      </c>
      <c r="P631" s="106">
        <v>116.75495435713752</v>
      </c>
      <c r="Q631" s="106">
        <v>605.51944434852544</v>
      </c>
      <c r="R631" s="23"/>
      <c r="S631" s="106">
        <v>61.691666666666663</v>
      </c>
      <c r="U631"/>
      <c r="V631"/>
      <c r="W631"/>
      <c r="Y631" s="2" t="s">
        <v>1037</v>
      </c>
    </row>
    <row r="632" spans="1:25" x14ac:dyDescent="0.2">
      <c r="B632" s="2" t="s">
        <v>155</v>
      </c>
      <c r="F632" s="2" t="s">
        <v>89</v>
      </c>
      <c r="J632" s="48">
        <f t="shared" si="84"/>
        <v>1879.1431376219057</v>
      </c>
      <c r="L632" s="106">
        <v>21</v>
      </c>
      <c r="M632" s="106">
        <v>731.49859322738928</v>
      </c>
      <c r="N632" s="106">
        <v>534.99931762441304</v>
      </c>
      <c r="O632" s="106">
        <v>14.04</v>
      </c>
      <c r="P632" s="106">
        <v>483.97630554700163</v>
      </c>
      <c r="Q632" s="106">
        <v>87.628921223101798</v>
      </c>
      <c r="R632" s="23"/>
      <c r="S632" s="106">
        <v>6</v>
      </c>
      <c r="U632"/>
      <c r="V632"/>
      <c r="W632"/>
      <c r="Y632" s="2" t="s">
        <v>1038</v>
      </c>
    </row>
    <row r="633" spans="1:25" x14ac:dyDescent="0.2">
      <c r="L633" s="27"/>
      <c r="M633" s="23"/>
      <c r="N633" s="27"/>
      <c r="O633" s="27"/>
      <c r="P633" s="23"/>
      <c r="Q633" s="27"/>
      <c r="R633" s="23"/>
      <c r="S633" s="27"/>
      <c r="U633"/>
      <c r="V633"/>
      <c r="W633"/>
    </row>
    <row r="634" spans="1:25" x14ac:dyDescent="0.2">
      <c r="B634" s="33" t="s">
        <v>156</v>
      </c>
      <c r="L634" s="23"/>
      <c r="M634" s="23"/>
      <c r="N634" s="23"/>
      <c r="O634" s="23"/>
      <c r="P634" s="23"/>
      <c r="Q634" s="23"/>
      <c r="R634" s="23"/>
      <c r="S634" s="23"/>
      <c r="U634"/>
      <c r="V634"/>
      <c r="W634"/>
    </row>
    <row r="635" spans="1:25" x14ac:dyDescent="0.2">
      <c r="A635" s="2" t="s">
        <v>161</v>
      </c>
      <c r="B635" s="2" t="s">
        <v>150</v>
      </c>
      <c r="F635" s="2" t="s">
        <v>89</v>
      </c>
      <c r="J635" s="48">
        <f t="shared" ref="J635:J637" si="85">SUM(L635:Q635,S635)</f>
        <v>52.78517190220925</v>
      </c>
      <c r="L635" s="106">
        <v>4</v>
      </c>
      <c r="M635" s="106">
        <v>7.0663469268772765</v>
      </c>
      <c r="N635" s="106">
        <v>3.0225951286725827</v>
      </c>
      <c r="O635" s="106">
        <v>2</v>
      </c>
      <c r="P635" s="106">
        <v>23.156482449060235</v>
      </c>
      <c r="Q635" s="106">
        <v>6.0839140642657856</v>
      </c>
      <c r="R635" s="23"/>
      <c r="S635" s="106">
        <v>7.4558333333333735</v>
      </c>
      <c r="U635"/>
      <c r="V635"/>
      <c r="W635"/>
      <c r="Y635" s="2" t="s">
        <v>1039</v>
      </c>
    </row>
    <row r="636" spans="1:25" x14ac:dyDescent="0.2">
      <c r="B636" s="2" t="s">
        <v>151</v>
      </c>
      <c r="F636" s="2" t="s">
        <v>89</v>
      </c>
      <c r="J636" s="48">
        <f t="shared" si="85"/>
        <v>347.79626784446498</v>
      </c>
      <c r="L636" s="106">
        <v>6</v>
      </c>
      <c r="M636" s="106">
        <v>43.794837235061266</v>
      </c>
      <c r="N636" s="106">
        <v>57.851795716547826</v>
      </c>
      <c r="O636" s="106">
        <v>6.02</v>
      </c>
      <c r="P636" s="106">
        <v>54.63186644701171</v>
      </c>
      <c r="Q636" s="106">
        <v>160.90443511251078</v>
      </c>
      <c r="R636" s="23"/>
      <c r="S636" s="106">
        <v>18.593333333333334</v>
      </c>
      <c r="U636"/>
      <c r="V636"/>
      <c r="W636"/>
      <c r="Y636" s="2" t="s">
        <v>1040</v>
      </c>
    </row>
    <row r="637" spans="1:25" x14ac:dyDescent="0.2">
      <c r="B637" s="2" t="s">
        <v>155</v>
      </c>
      <c r="F637" s="2" t="s">
        <v>89</v>
      </c>
      <c r="J637" s="48">
        <f t="shared" si="85"/>
        <v>312.91195587355065</v>
      </c>
      <c r="L637" s="106">
        <v>14</v>
      </c>
      <c r="M637" s="106">
        <v>53.728998628058235</v>
      </c>
      <c r="N637" s="106">
        <v>69.519687959469394</v>
      </c>
      <c r="O637" s="106">
        <v>6.02</v>
      </c>
      <c r="P637" s="106">
        <v>12.499951887204844</v>
      </c>
      <c r="Q637" s="106">
        <v>133.14331739881817</v>
      </c>
      <c r="R637" s="23"/>
      <c r="S637" s="106">
        <v>24</v>
      </c>
      <c r="U637"/>
      <c r="V637"/>
      <c r="W637"/>
      <c r="Y637" s="2" t="s">
        <v>1041</v>
      </c>
    </row>
    <row r="638" spans="1:25" x14ac:dyDescent="0.2">
      <c r="B638" s="33"/>
      <c r="L638" s="27"/>
      <c r="M638" s="23"/>
      <c r="N638" s="27"/>
      <c r="O638" s="27"/>
      <c r="P638" s="23"/>
      <c r="Q638" s="27"/>
      <c r="R638" s="23"/>
      <c r="S638" s="27"/>
      <c r="U638"/>
      <c r="V638"/>
      <c r="W638"/>
    </row>
    <row r="639" spans="1:25" x14ac:dyDescent="0.2">
      <c r="L639" s="23"/>
      <c r="M639" s="23"/>
      <c r="N639" s="23"/>
      <c r="O639" s="23"/>
      <c r="P639" s="23"/>
      <c r="Q639" s="23"/>
      <c r="R639" s="23"/>
      <c r="S639" s="23"/>
      <c r="U639"/>
      <c r="V639"/>
      <c r="W639"/>
    </row>
    <row r="640" spans="1:25" x14ac:dyDescent="0.2">
      <c r="B640" s="33" t="s">
        <v>157</v>
      </c>
      <c r="L640" s="23"/>
      <c r="M640" s="23"/>
      <c r="N640" s="23"/>
      <c r="O640" s="23"/>
      <c r="P640" s="23"/>
      <c r="Q640" s="23"/>
      <c r="R640" s="23"/>
      <c r="S640" s="23"/>
      <c r="U640"/>
      <c r="V640"/>
      <c r="W640"/>
    </row>
    <row r="641" spans="2:25" x14ac:dyDescent="0.2">
      <c r="L641" s="23"/>
      <c r="M641" s="23"/>
      <c r="N641" s="23"/>
      <c r="O641" s="23"/>
      <c r="P641" s="23"/>
      <c r="Q641" s="23"/>
      <c r="R641" s="23"/>
      <c r="S641" s="23"/>
      <c r="U641"/>
      <c r="V641"/>
      <c r="W641"/>
    </row>
    <row r="642" spans="2:25" x14ac:dyDescent="0.2">
      <c r="B642" s="33" t="s">
        <v>142</v>
      </c>
      <c r="L642" s="23"/>
      <c r="M642" s="23"/>
      <c r="N642" s="23"/>
      <c r="O642" s="23"/>
      <c r="P642" s="23"/>
      <c r="Q642" s="23"/>
      <c r="R642" s="23"/>
      <c r="S642" s="23"/>
      <c r="U642"/>
      <c r="V642"/>
      <c r="W642"/>
    </row>
    <row r="643" spans="2:25" x14ac:dyDescent="0.2">
      <c r="B643" s="2" t="s">
        <v>143</v>
      </c>
      <c r="F643" s="2" t="s">
        <v>89</v>
      </c>
      <c r="J643" s="48">
        <f t="shared" ref="J643:J646" si="86">SUM(L643:Q643,S643)</f>
        <v>22624.584614640622</v>
      </c>
      <c r="L643" s="106">
        <v>338.31056327782994</v>
      </c>
      <c r="M643" s="106">
        <v>6505.0720191774426</v>
      </c>
      <c r="N643" s="106">
        <v>10901.156203169739</v>
      </c>
      <c r="O643" s="106">
        <v>294</v>
      </c>
      <c r="P643" s="106">
        <v>3454.0458290156103</v>
      </c>
      <c r="Q643" s="106">
        <v>473</v>
      </c>
      <c r="R643" s="23"/>
      <c r="S643" s="106">
        <v>659</v>
      </c>
      <c r="U643"/>
      <c r="V643"/>
      <c r="W643"/>
      <c r="Y643" s="2" t="s">
        <v>1042</v>
      </c>
    </row>
    <row r="644" spans="2:25" x14ac:dyDescent="0.2">
      <c r="B644" s="2" t="s">
        <v>144</v>
      </c>
      <c r="F644" s="2" t="s">
        <v>89</v>
      </c>
      <c r="J644" s="48">
        <f t="shared" si="86"/>
        <v>130.03049762757578</v>
      </c>
      <c r="L644" s="106">
        <v>1</v>
      </c>
      <c r="M644" s="106">
        <v>45.804526387009467</v>
      </c>
      <c r="N644" s="106">
        <v>36.627384109226696</v>
      </c>
      <c r="O644" s="106">
        <v>2</v>
      </c>
      <c r="P644" s="106">
        <v>41.598587131339634</v>
      </c>
      <c r="Q644" s="106">
        <v>0</v>
      </c>
      <c r="R644" s="23"/>
      <c r="S644" s="106">
        <v>3</v>
      </c>
      <c r="U644"/>
      <c r="V644"/>
      <c r="W644"/>
      <c r="Y644" s="2" t="s">
        <v>1043</v>
      </c>
    </row>
    <row r="645" spans="2:25" x14ac:dyDescent="0.2">
      <c r="B645" s="2" t="s">
        <v>145</v>
      </c>
      <c r="F645" s="2" t="s">
        <v>89</v>
      </c>
      <c r="J645" s="48">
        <f t="shared" si="86"/>
        <v>120.5384026675564</v>
      </c>
      <c r="L645" s="106">
        <v>3.000206910821436</v>
      </c>
      <c r="M645" s="106">
        <v>46.191956969921236</v>
      </c>
      <c r="N645" s="106">
        <v>49.404378565933676</v>
      </c>
      <c r="O645" s="106">
        <v>1</v>
      </c>
      <c r="P645" s="106">
        <v>17.941860220880052</v>
      </c>
      <c r="Q645" s="106">
        <v>0</v>
      </c>
      <c r="R645" s="23"/>
      <c r="S645" s="106">
        <v>3</v>
      </c>
      <c r="U645"/>
      <c r="V645"/>
      <c r="W645"/>
      <c r="Y645" s="2" t="s">
        <v>1044</v>
      </c>
    </row>
    <row r="646" spans="2:25" x14ac:dyDescent="0.2">
      <c r="B646" s="2" t="s">
        <v>146</v>
      </c>
      <c r="F646" s="2" t="s">
        <v>89</v>
      </c>
      <c r="J646" s="48">
        <f t="shared" si="86"/>
        <v>103.13317556041817</v>
      </c>
      <c r="L646" s="106">
        <v>2.9999367768856291</v>
      </c>
      <c r="M646" s="106">
        <v>49.255020070667953</v>
      </c>
      <c r="N646" s="106">
        <v>32.368385956991034</v>
      </c>
      <c r="O646" s="106">
        <v>1</v>
      </c>
      <c r="P646" s="106">
        <v>10.509832755873548</v>
      </c>
      <c r="Q646" s="106">
        <v>2</v>
      </c>
      <c r="R646" s="23"/>
      <c r="S646" s="106">
        <v>5</v>
      </c>
      <c r="U646"/>
      <c r="V646"/>
      <c r="W646"/>
      <c r="Y646" s="2" t="s">
        <v>1045</v>
      </c>
    </row>
    <row r="647" spans="2:25" x14ac:dyDescent="0.2">
      <c r="L647" s="23"/>
      <c r="M647" s="23"/>
      <c r="N647" s="23"/>
      <c r="O647" s="23"/>
      <c r="P647" s="23"/>
      <c r="Q647" s="23"/>
      <c r="R647" s="23"/>
      <c r="S647" s="23"/>
      <c r="U647"/>
      <c r="V647"/>
      <c r="W647"/>
    </row>
    <row r="648" spans="2:25" x14ac:dyDescent="0.2">
      <c r="B648" s="33" t="s">
        <v>147</v>
      </c>
      <c r="L648" s="23"/>
      <c r="M648" s="23"/>
      <c r="N648" s="23"/>
      <c r="O648" s="23"/>
      <c r="P648" s="23"/>
      <c r="Q648" s="23"/>
      <c r="R648" s="23"/>
      <c r="S648" s="23"/>
      <c r="U648"/>
      <c r="V648"/>
      <c r="W648"/>
    </row>
    <row r="649" spans="2:25" x14ac:dyDescent="0.2">
      <c r="B649" s="2" t="s">
        <v>143</v>
      </c>
      <c r="F649" s="2" t="s">
        <v>89</v>
      </c>
      <c r="J649" s="48">
        <f t="shared" ref="J649:J652" si="87">SUM(L649:Q649,S649)</f>
        <v>0</v>
      </c>
      <c r="L649" s="99"/>
      <c r="M649" s="99"/>
      <c r="N649" s="99"/>
      <c r="O649" s="99"/>
      <c r="P649" s="99"/>
      <c r="Q649" s="99"/>
      <c r="R649" s="23"/>
      <c r="S649" s="99"/>
      <c r="U649"/>
      <c r="V649"/>
      <c r="W649"/>
      <c r="Y649" s="2" t="s">
        <v>1046</v>
      </c>
    </row>
    <row r="650" spans="2:25" x14ac:dyDescent="0.2">
      <c r="B650" s="2" t="s">
        <v>144</v>
      </c>
      <c r="F650" s="2" t="s">
        <v>89</v>
      </c>
      <c r="J650" s="48">
        <f t="shared" si="87"/>
        <v>0</v>
      </c>
      <c r="L650" s="99"/>
      <c r="M650" s="99"/>
      <c r="N650" s="99"/>
      <c r="O650" s="99"/>
      <c r="P650" s="99"/>
      <c r="Q650" s="99"/>
      <c r="R650" s="23"/>
      <c r="S650" s="99"/>
      <c r="U650"/>
      <c r="V650"/>
      <c r="W650"/>
      <c r="Y650" s="2" t="s">
        <v>1047</v>
      </c>
    </row>
    <row r="651" spans="2:25" x14ac:dyDescent="0.2">
      <c r="B651" s="2" t="s">
        <v>145</v>
      </c>
      <c r="F651" s="2" t="s">
        <v>89</v>
      </c>
      <c r="J651" s="48">
        <f t="shared" si="87"/>
        <v>0</v>
      </c>
      <c r="L651" s="99"/>
      <c r="M651" s="99"/>
      <c r="N651" s="99"/>
      <c r="O651" s="99"/>
      <c r="P651" s="99"/>
      <c r="Q651" s="99"/>
      <c r="R651" s="23"/>
      <c r="S651" s="99"/>
      <c r="U651"/>
      <c r="V651"/>
      <c r="W651"/>
      <c r="Y651" s="2" t="s">
        <v>1048</v>
      </c>
    </row>
    <row r="652" spans="2:25" x14ac:dyDescent="0.2">
      <c r="B652" s="2" t="s">
        <v>146</v>
      </c>
      <c r="F652" s="2" t="s">
        <v>89</v>
      </c>
      <c r="J652" s="48">
        <f t="shared" si="87"/>
        <v>0</v>
      </c>
      <c r="L652" s="99"/>
      <c r="M652" s="99"/>
      <c r="N652" s="99"/>
      <c r="O652" s="99"/>
      <c r="P652" s="99"/>
      <c r="Q652" s="99"/>
      <c r="R652" s="23"/>
      <c r="S652" s="99"/>
      <c r="U652"/>
      <c r="V652"/>
      <c r="W652"/>
      <c r="Y652" s="2" t="s">
        <v>1049</v>
      </c>
    </row>
    <row r="653" spans="2:25" x14ac:dyDescent="0.2">
      <c r="L653" s="23"/>
      <c r="M653" s="23"/>
      <c r="N653" s="23"/>
      <c r="O653" s="23"/>
      <c r="P653" s="23"/>
      <c r="Q653" s="23"/>
      <c r="R653" s="23"/>
      <c r="S653" s="23"/>
      <c r="U653"/>
      <c r="V653"/>
      <c r="W653"/>
    </row>
    <row r="654" spans="2:25" x14ac:dyDescent="0.2">
      <c r="L654" s="23"/>
      <c r="M654" s="23"/>
      <c r="N654" s="23"/>
      <c r="O654" s="23"/>
      <c r="P654" s="23"/>
      <c r="Q654" s="23"/>
      <c r="R654" s="23"/>
      <c r="S654" s="23"/>
      <c r="U654"/>
      <c r="V654"/>
      <c r="W654"/>
    </row>
    <row r="655" spans="2:25" x14ac:dyDescent="0.2">
      <c r="B655" s="33" t="s">
        <v>158</v>
      </c>
      <c r="L655" s="23"/>
      <c r="M655" s="23"/>
      <c r="N655" s="23"/>
      <c r="O655" s="23"/>
      <c r="P655" s="23"/>
      <c r="Q655" s="23"/>
      <c r="R655" s="23"/>
      <c r="S655" s="23"/>
      <c r="U655"/>
      <c r="V655"/>
      <c r="W655"/>
    </row>
    <row r="656" spans="2:25" x14ac:dyDescent="0.2">
      <c r="L656" s="23"/>
      <c r="M656" s="23"/>
      <c r="N656" s="23"/>
      <c r="O656" s="23"/>
      <c r="P656" s="23"/>
      <c r="Q656" s="23"/>
      <c r="R656" s="23"/>
      <c r="S656" s="23"/>
      <c r="U656"/>
      <c r="V656"/>
      <c r="W656"/>
    </row>
    <row r="657" spans="2:25" x14ac:dyDescent="0.2">
      <c r="B657" s="33" t="s">
        <v>142</v>
      </c>
      <c r="L657" s="23"/>
      <c r="M657" s="23"/>
      <c r="N657" s="23"/>
      <c r="O657" s="23"/>
      <c r="P657" s="23"/>
      <c r="Q657" s="23"/>
      <c r="R657" s="23"/>
      <c r="S657" s="23"/>
      <c r="U657"/>
      <c r="V657"/>
      <c r="W657"/>
    </row>
    <row r="658" spans="2:25" x14ac:dyDescent="0.2">
      <c r="B658" s="2" t="s">
        <v>143</v>
      </c>
      <c r="F658" s="2" t="s">
        <v>89</v>
      </c>
      <c r="J658" s="48">
        <f t="shared" ref="J658:J661" si="88">SUM(L658:Q658,S658)</f>
        <v>11934.867473500928</v>
      </c>
      <c r="L658" s="106">
        <v>1078.3721993598535</v>
      </c>
      <c r="M658" s="106">
        <v>4309.3601368691197</v>
      </c>
      <c r="N658" s="106">
        <v>3797.3810947187635</v>
      </c>
      <c r="O658" s="106">
        <v>611</v>
      </c>
      <c r="P658" s="106">
        <v>1589.7540425531918</v>
      </c>
      <c r="Q658" s="106">
        <v>80</v>
      </c>
      <c r="R658" s="23"/>
      <c r="S658" s="106">
        <v>469</v>
      </c>
      <c r="U658"/>
      <c r="V658"/>
      <c r="W658"/>
      <c r="Y658" s="2" t="s">
        <v>1050</v>
      </c>
    </row>
    <row r="659" spans="2:25" x14ac:dyDescent="0.2">
      <c r="B659" s="2" t="s">
        <v>144</v>
      </c>
      <c r="F659" s="2" t="s">
        <v>89</v>
      </c>
      <c r="J659" s="48">
        <f t="shared" si="88"/>
        <v>2400.1855982224029</v>
      </c>
      <c r="L659" s="106">
        <v>55.403087478559179</v>
      </c>
      <c r="M659" s="106">
        <v>1844.1958405545927</v>
      </c>
      <c r="N659" s="106">
        <v>218.97378557386605</v>
      </c>
      <c r="O659" s="106">
        <v>10</v>
      </c>
      <c r="P659" s="106">
        <v>271.61288461538459</v>
      </c>
      <c r="Q659" s="106">
        <v>0</v>
      </c>
      <c r="R659" s="23"/>
      <c r="S659" s="99"/>
      <c r="U659"/>
      <c r="V659"/>
      <c r="W659"/>
      <c r="Y659" s="2" t="s">
        <v>1051</v>
      </c>
    </row>
    <row r="660" spans="2:25" x14ac:dyDescent="0.2">
      <c r="B660" s="2" t="s">
        <v>145</v>
      </c>
      <c r="F660" s="2" t="s">
        <v>89</v>
      </c>
      <c r="J660" s="48">
        <f t="shared" si="88"/>
        <v>471.69840739739436</v>
      </c>
      <c r="L660" s="106">
        <v>31.121109861267339</v>
      </c>
      <c r="M660" s="106">
        <v>0</v>
      </c>
      <c r="N660" s="106">
        <v>295.35998984381933</v>
      </c>
      <c r="O660" s="106">
        <v>9</v>
      </c>
      <c r="P660" s="106">
        <v>136.21730769230768</v>
      </c>
      <c r="Q660" s="106">
        <v>0</v>
      </c>
      <c r="R660" s="23"/>
      <c r="S660" s="99"/>
      <c r="U660"/>
      <c r="V660"/>
      <c r="W660"/>
      <c r="Y660" s="2" t="s">
        <v>1052</v>
      </c>
    </row>
    <row r="661" spans="2:25" x14ac:dyDescent="0.2">
      <c r="B661" s="2" t="s">
        <v>146</v>
      </c>
      <c r="F661" s="2" t="s">
        <v>89</v>
      </c>
      <c r="J661" s="48">
        <f t="shared" si="88"/>
        <v>500.7432592094828</v>
      </c>
      <c r="L661" s="106">
        <v>19.702970297029701</v>
      </c>
      <c r="M661" s="106">
        <v>0</v>
      </c>
      <c r="N661" s="106">
        <v>193.51171748388165</v>
      </c>
      <c r="O661" s="106"/>
      <c r="P661" s="106">
        <v>107.52857142857142</v>
      </c>
      <c r="Q661" s="106">
        <v>180</v>
      </c>
      <c r="R661" s="23"/>
      <c r="S661" s="99"/>
      <c r="U661"/>
      <c r="V661"/>
      <c r="W661"/>
      <c r="Y661" s="2" t="s">
        <v>1053</v>
      </c>
    </row>
    <row r="662" spans="2:25" x14ac:dyDescent="0.2">
      <c r="L662" s="23"/>
      <c r="M662" s="23"/>
      <c r="N662" s="23"/>
      <c r="O662" s="23"/>
      <c r="P662" s="23"/>
      <c r="Q662" s="23"/>
      <c r="R662" s="23"/>
      <c r="S662" s="23"/>
      <c r="U662"/>
      <c r="V662"/>
      <c r="W662"/>
    </row>
    <row r="663" spans="2:25" x14ac:dyDescent="0.2">
      <c r="B663" s="33" t="s">
        <v>147</v>
      </c>
      <c r="L663" s="23"/>
      <c r="M663" s="23"/>
      <c r="N663" s="23"/>
      <c r="O663" s="23"/>
      <c r="P663" s="23"/>
      <c r="Q663" s="23"/>
      <c r="R663" s="23"/>
      <c r="S663" s="23"/>
      <c r="U663"/>
      <c r="V663"/>
      <c r="W663"/>
    </row>
    <row r="664" spans="2:25" x14ac:dyDescent="0.2">
      <c r="B664" s="2" t="s">
        <v>143</v>
      </c>
      <c r="F664" s="2" t="s">
        <v>89</v>
      </c>
      <c r="J664" s="48">
        <f t="shared" ref="J664:J667" si="89">SUM(L664:Q664,S664)</f>
        <v>0</v>
      </c>
      <c r="L664" s="99"/>
      <c r="M664" s="99"/>
      <c r="N664" s="99"/>
      <c r="O664" s="99"/>
      <c r="P664" s="99"/>
      <c r="Q664" s="99"/>
      <c r="R664" s="23"/>
      <c r="S664" s="99"/>
      <c r="U664"/>
      <c r="V664"/>
      <c r="W664"/>
      <c r="Y664" s="2" t="s">
        <v>1054</v>
      </c>
    </row>
    <row r="665" spans="2:25" x14ac:dyDescent="0.2">
      <c r="B665" s="2" t="s">
        <v>144</v>
      </c>
      <c r="F665" s="2" t="s">
        <v>89</v>
      </c>
      <c r="J665" s="48">
        <f t="shared" si="89"/>
        <v>0</v>
      </c>
      <c r="L665" s="99"/>
      <c r="M665" s="99"/>
      <c r="N665" s="99"/>
      <c r="O665" s="99"/>
      <c r="P665" s="99"/>
      <c r="Q665" s="99"/>
      <c r="R665" s="23"/>
      <c r="S665" s="99"/>
      <c r="U665"/>
      <c r="V665"/>
      <c r="W665"/>
      <c r="Y665" s="2" t="s">
        <v>1055</v>
      </c>
    </row>
    <row r="666" spans="2:25" x14ac:dyDescent="0.2">
      <c r="B666" s="2" t="s">
        <v>145</v>
      </c>
      <c r="F666" s="2" t="s">
        <v>89</v>
      </c>
      <c r="J666" s="48">
        <f t="shared" si="89"/>
        <v>0</v>
      </c>
      <c r="L666" s="99"/>
      <c r="M666" s="99"/>
      <c r="N666" s="99"/>
      <c r="O666" s="99"/>
      <c r="P666" s="99"/>
      <c r="Q666" s="99"/>
      <c r="R666" s="23"/>
      <c r="S666" s="99"/>
      <c r="U666"/>
      <c r="V666"/>
      <c r="W666"/>
      <c r="Y666" s="2" t="s">
        <v>1056</v>
      </c>
    </row>
    <row r="667" spans="2:25" x14ac:dyDescent="0.2">
      <c r="B667" s="2" t="s">
        <v>146</v>
      </c>
      <c r="F667" s="2" t="s">
        <v>89</v>
      </c>
      <c r="J667" s="48">
        <f t="shared" si="89"/>
        <v>0</v>
      </c>
      <c r="L667" s="99"/>
      <c r="M667" s="99"/>
      <c r="N667" s="99"/>
      <c r="O667" s="99"/>
      <c r="P667" s="99"/>
      <c r="Q667" s="99"/>
      <c r="R667" s="23"/>
      <c r="S667" s="99"/>
      <c r="U667"/>
      <c r="V667"/>
      <c r="W667"/>
      <c r="Y667" s="2" t="s">
        <v>1057</v>
      </c>
    </row>
    <row r="668" spans="2:25" x14ac:dyDescent="0.2">
      <c r="B668" s="29"/>
      <c r="L668" s="23"/>
      <c r="M668" s="23"/>
      <c r="N668" s="23"/>
      <c r="O668" s="23"/>
      <c r="P668" s="23"/>
      <c r="Q668" s="23"/>
      <c r="R668" s="23"/>
      <c r="S668" s="23"/>
      <c r="U668"/>
      <c r="V668"/>
      <c r="W668"/>
    </row>
    <row r="669" spans="2:25" x14ac:dyDescent="0.2">
      <c r="B669" s="29"/>
      <c r="L669" s="23"/>
      <c r="M669" s="23"/>
      <c r="N669" s="23"/>
      <c r="O669" s="23"/>
      <c r="P669" s="23"/>
      <c r="Q669" s="23"/>
      <c r="R669" s="23"/>
      <c r="S669" s="23"/>
      <c r="U669"/>
      <c r="V669"/>
      <c r="W669"/>
    </row>
    <row r="670" spans="2:25" x14ac:dyDescent="0.2">
      <c r="B670" s="33" t="s">
        <v>159</v>
      </c>
      <c r="L670" s="23"/>
      <c r="M670" s="23"/>
      <c r="N670" s="23"/>
      <c r="O670" s="23"/>
      <c r="P670" s="23"/>
      <c r="Q670" s="23"/>
      <c r="R670" s="23"/>
      <c r="S670" s="23"/>
      <c r="U670"/>
      <c r="V670"/>
      <c r="W670"/>
    </row>
    <row r="671" spans="2:25" x14ac:dyDescent="0.2">
      <c r="L671" s="23"/>
      <c r="M671" s="23"/>
      <c r="N671" s="23"/>
      <c r="O671" s="23"/>
      <c r="P671" s="23"/>
      <c r="Q671" s="23"/>
      <c r="R671" s="23"/>
      <c r="S671" s="23"/>
      <c r="U671"/>
      <c r="V671"/>
      <c r="W671"/>
    </row>
    <row r="672" spans="2:25" x14ac:dyDescent="0.2">
      <c r="B672" s="33" t="s">
        <v>149</v>
      </c>
      <c r="L672" s="23"/>
      <c r="M672" s="23"/>
      <c r="N672" s="23"/>
      <c r="O672" s="23"/>
      <c r="P672" s="23"/>
      <c r="Q672" s="23"/>
      <c r="R672" s="23"/>
      <c r="S672" s="23"/>
      <c r="U672"/>
      <c r="V672"/>
      <c r="W672"/>
    </row>
    <row r="673" spans="2:25" x14ac:dyDescent="0.2">
      <c r="B673" s="2" t="s">
        <v>150</v>
      </c>
      <c r="F673" s="2" t="s">
        <v>89</v>
      </c>
      <c r="J673" s="48">
        <f t="shared" ref="J673:J675" si="90">SUM(L673:Q673,S673)</f>
        <v>76.162877624155527</v>
      </c>
      <c r="L673" s="106">
        <v>5</v>
      </c>
      <c r="M673" s="106">
        <v>25.88581610049394</v>
      </c>
      <c r="N673" s="106">
        <v>24.620325605788363</v>
      </c>
      <c r="O673" s="99"/>
      <c r="P673" s="106">
        <v>20.656735917873227</v>
      </c>
      <c r="Q673" s="99"/>
      <c r="R673" s="23"/>
      <c r="S673" s="99"/>
      <c r="U673"/>
      <c r="V673"/>
      <c r="W673"/>
      <c r="Y673" s="2" t="s">
        <v>1058</v>
      </c>
    </row>
    <row r="674" spans="2:25" x14ac:dyDescent="0.2">
      <c r="B674" s="2" t="s">
        <v>151</v>
      </c>
      <c r="F674" s="2" t="s">
        <v>89</v>
      </c>
      <c r="J674" s="48">
        <f t="shared" si="90"/>
        <v>10.333563652067213</v>
      </c>
      <c r="L674" s="99"/>
      <c r="M674" s="106">
        <v>5.1501066096582342</v>
      </c>
      <c r="N674" s="106">
        <v>2.8848231238452495</v>
      </c>
      <c r="O674" s="99"/>
      <c r="P674" s="106">
        <v>2.2986339185637297</v>
      </c>
      <c r="Q674" s="99"/>
      <c r="R674" s="23"/>
      <c r="S674" s="99"/>
      <c r="U674"/>
      <c r="V674"/>
      <c r="W674"/>
      <c r="Y674" s="2" t="s">
        <v>1059</v>
      </c>
    </row>
    <row r="675" spans="2:25" x14ac:dyDescent="0.2">
      <c r="B675" s="2" t="s">
        <v>152</v>
      </c>
      <c r="F675" s="2" t="s">
        <v>89</v>
      </c>
      <c r="J675" s="48">
        <f t="shared" si="90"/>
        <v>0</v>
      </c>
      <c r="L675" s="99"/>
      <c r="M675" s="106">
        <v>0</v>
      </c>
      <c r="N675" s="106">
        <v>0</v>
      </c>
      <c r="O675" s="99"/>
      <c r="P675" s="106">
        <v>0</v>
      </c>
      <c r="Q675" s="99"/>
      <c r="R675" s="23"/>
      <c r="S675" s="99"/>
      <c r="U675"/>
      <c r="V675"/>
      <c r="W675"/>
      <c r="Y675" s="2" t="s">
        <v>1060</v>
      </c>
    </row>
    <row r="676" spans="2:25" x14ac:dyDescent="0.2">
      <c r="L676" s="23"/>
      <c r="M676" s="23"/>
      <c r="N676" s="23"/>
      <c r="O676" s="23"/>
      <c r="P676" s="23"/>
      <c r="Q676" s="23"/>
      <c r="R676" s="23"/>
      <c r="S676" s="23"/>
      <c r="U676"/>
      <c r="V676"/>
      <c r="W676"/>
    </row>
    <row r="677" spans="2:25" x14ac:dyDescent="0.2">
      <c r="B677" s="33" t="s">
        <v>153</v>
      </c>
      <c r="L677" s="23"/>
      <c r="M677" s="23"/>
      <c r="N677" s="23"/>
      <c r="O677" s="23"/>
      <c r="P677" s="23"/>
      <c r="Q677" s="23"/>
      <c r="R677" s="23"/>
      <c r="S677" s="23"/>
      <c r="U677"/>
      <c r="V677"/>
      <c r="W677"/>
    </row>
    <row r="678" spans="2:25" x14ac:dyDescent="0.2">
      <c r="B678" s="2" t="s">
        <v>150</v>
      </c>
      <c r="F678" s="2" t="s">
        <v>89</v>
      </c>
      <c r="J678" s="48">
        <f t="shared" ref="J678:J680" si="91">SUM(L678:Q678,S678)</f>
        <v>6</v>
      </c>
      <c r="L678" s="106">
        <v>1</v>
      </c>
      <c r="M678" s="106">
        <v>0</v>
      </c>
      <c r="N678" s="106">
        <v>0</v>
      </c>
      <c r="O678" s="106">
        <v>1</v>
      </c>
      <c r="P678" s="106">
        <v>0</v>
      </c>
      <c r="Q678" s="106">
        <v>3</v>
      </c>
      <c r="R678" s="23"/>
      <c r="S678" s="106">
        <v>1</v>
      </c>
      <c r="U678"/>
      <c r="V678"/>
      <c r="W678"/>
      <c r="Y678" s="2" t="s">
        <v>1061</v>
      </c>
    </row>
    <row r="679" spans="2:25" x14ac:dyDescent="0.2">
      <c r="B679" s="2" t="s">
        <v>151</v>
      </c>
      <c r="F679" s="2" t="s">
        <v>89</v>
      </c>
      <c r="J679" s="48">
        <f t="shared" si="91"/>
        <v>0</v>
      </c>
      <c r="L679" s="99"/>
      <c r="M679" s="106">
        <v>0</v>
      </c>
      <c r="N679" s="106">
        <v>0</v>
      </c>
      <c r="O679" s="99"/>
      <c r="P679" s="106">
        <v>0</v>
      </c>
      <c r="Q679" s="99"/>
      <c r="R679" s="23"/>
      <c r="S679" s="99"/>
      <c r="U679"/>
      <c r="V679"/>
      <c r="W679"/>
      <c r="Y679" s="2" t="s">
        <v>1062</v>
      </c>
    </row>
    <row r="680" spans="2:25" x14ac:dyDescent="0.2">
      <c r="B680" s="2" t="s">
        <v>152</v>
      </c>
      <c r="F680" s="2" t="s">
        <v>89</v>
      </c>
      <c r="J680" s="48">
        <f t="shared" si="91"/>
        <v>0</v>
      </c>
      <c r="L680" s="99"/>
      <c r="M680" s="106">
        <v>0</v>
      </c>
      <c r="N680" s="106">
        <v>0</v>
      </c>
      <c r="O680" s="99"/>
      <c r="P680" s="106">
        <v>0</v>
      </c>
      <c r="Q680" s="99"/>
      <c r="R680" s="23"/>
      <c r="S680" s="99"/>
      <c r="U680"/>
      <c r="V680"/>
      <c r="W680"/>
      <c r="Y680" s="2" t="s">
        <v>1063</v>
      </c>
    </row>
    <row r="681" spans="2:25" x14ac:dyDescent="0.2">
      <c r="L681" s="23"/>
      <c r="M681" s="23"/>
      <c r="N681" s="23"/>
      <c r="O681" s="23"/>
      <c r="P681" s="23"/>
      <c r="Q681" s="23"/>
      <c r="R681" s="23"/>
      <c r="S681" s="23"/>
      <c r="U681"/>
      <c r="V681"/>
      <c r="W681"/>
    </row>
    <row r="682" spans="2:25" x14ac:dyDescent="0.2">
      <c r="B682" s="33" t="s">
        <v>154</v>
      </c>
      <c r="L682" s="23"/>
      <c r="M682" s="23"/>
      <c r="N682" s="23"/>
      <c r="O682" s="23"/>
      <c r="P682" s="23"/>
      <c r="Q682" s="23"/>
      <c r="R682" s="23"/>
      <c r="S682" s="23"/>
      <c r="U682"/>
      <c r="V682"/>
      <c r="W682"/>
    </row>
    <row r="683" spans="2:25" x14ac:dyDescent="0.2">
      <c r="B683" s="2" t="s">
        <v>150</v>
      </c>
      <c r="F683" s="2" t="s">
        <v>89</v>
      </c>
      <c r="J683" s="48">
        <f t="shared" ref="J683:J685" si="92">SUM(L683:Q683,S683)</f>
        <v>17.124888973841841</v>
      </c>
      <c r="L683" s="99"/>
      <c r="M683" s="106">
        <v>5</v>
      </c>
      <c r="N683" s="106">
        <v>4.5486753099708563</v>
      </c>
      <c r="O683" s="99"/>
      <c r="P683" s="106">
        <v>6.5762136638709823</v>
      </c>
      <c r="Q683" s="99"/>
      <c r="R683" s="23"/>
      <c r="S683" s="106">
        <v>1</v>
      </c>
      <c r="U683"/>
      <c r="V683"/>
      <c r="W683"/>
      <c r="Y683" s="2" t="s">
        <v>1064</v>
      </c>
    </row>
    <row r="684" spans="2:25" x14ac:dyDescent="0.2">
      <c r="B684" s="2" t="s">
        <v>151</v>
      </c>
      <c r="F684" s="2" t="s">
        <v>89</v>
      </c>
      <c r="J684" s="48">
        <f t="shared" si="92"/>
        <v>16.765850557324899</v>
      </c>
      <c r="L684" s="99"/>
      <c r="M684" s="106">
        <v>15</v>
      </c>
      <c r="N684" s="106"/>
      <c r="O684" s="99"/>
      <c r="P684" s="106">
        <v>1.7658505573248984</v>
      </c>
      <c r="Q684" s="99"/>
      <c r="R684" s="23"/>
      <c r="S684" s="99"/>
      <c r="U684"/>
      <c r="V684"/>
      <c r="W684"/>
      <c r="Y684" s="2" t="s">
        <v>1065</v>
      </c>
    </row>
    <row r="685" spans="2:25" x14ac:dyDescent="0.2">
      <c r="B685" s="2" t="s">
        <v>155</v>
      </c>
      <c r="F685" s="2" t="s">
        <v>89</v>
      </c>
      <c r="J685" s="48">
        <f t="shared" si="92"/>
        <v>8.0348136872167135</v>
      </c>
      <c r="L685" s="99"/>
      <c r="M685" s="106">
        <v>2</v>
      </c>
      <c r="N685" s="106">
        <v>1.7393843469660459</v>
      </c>
      <c r="O685" s="99"/>
      <c r="P685" s="106">
        <v>4.2954293402506671</v>
      </c>
      <c r="Q685" s="99"/>
      <c r="R685" s="23"/>
      <c r="S685" s="99"/>
      <c r="U685"/>
      <c r="V685"/>
      <c r="W685"/>
      <c r="Y685" s="2" t="s">
        <v>1066</v>
      </c>
    </row>
    <row r="686" spans="2:25" x14ac:dyDescent="0.2">
      <c r="L686" s="23"/>
      <c r="M686" s="23"/>
      <c r="N686" s="27"/>
      <c r="O686" s="23"/>
      <c r="P686" s="23"/>
      <c r="Q686" s="23"/>
      <c r="R686" s="23"/>
      <c r="S686" s="23"/>
      <c r="U686"/>
      <c r="V686"/>
      <c r="W686"/>
    </row>
    <row r="687" spans="2:25" x14ac:dyDescent="0.2">
      <c r="B687" s="33" t="s">
        <v>156</v>
      </c>
      <c r="L687" s="23"/>
      <c r="M687" s="23"/>
      <c r="N687" s="23"/>
      <c r="O687" s="23"/>
      <c r="P687" s="23"/>
      <c r="Q687" s="23"/>
      <c r="R687" s="23"/>
      <c r="S687" s="23"/>
      <c r="U687"/>
      <c r="V687"/>
      <c r="W687"/>
    </row>
    <row r="688" spans="2:25" x14ac:dyDescent="0.2">
      <c r="B688" s="2" t="s">
        <v>150</v>
      </c>
      <c r="F688" s="2" t="s">
        <v>89</v>
      </c>
      <c r="J688" s="48">
        <f t="shared" ref="J688:J690" si="93">SUM(L688:Q688,S688)</f>
        <v>6.5486753099708563</v>
      </c>
      <c r="L688" s="99"/>
      <c r="M688" s="106">
        <v>1</v>
      </c>
      <c r="N688" s="106">
        <v>4.5486753099708563</v>
      </c>
      <c r="O688" s="99"/>
      <c r="P688" s="106">
        <v>0</v>
      </c>
      <c r="Q688" s="106">
        <v>1</v>
      </c>
      <c r="R688" s="23"/>
      <c r="S688" s="99"/>
      <c r="U688"/>
      <c r="V688"/>
      <c r="W688"/>
      <c r="Y688" s="2" t="s">
        <v>1067</v>
      </c>
    </row>
    <row r="689" spans="2:25" x14ac:dyDescent="0.2">
      <c r="B689" s="2" t="s">
        <v>151</v>
      </c>
      <c r="F689" s="2" t="s">
        <v>89</v>
      </c>
      <c r="J689" s="48">
        <f t="shared" si="93"/>
        <v>8.0184246582646814</v>
      </c>
      <c r="L689" s="99"/>
      <c r="M689" s="106">
        <v>3</v>
      </c>
      <c r="N689" s="106">
        <v>1.0184246582646803</v>
      </c>
      <c r="O689" s="99"/>
      <c r="P689" s="106">
        <v>0</v>
      </c>
      <c r="Q689" s="106">
        <v>4</v>
      </c>
      <c r="R689" s="23"/>
      <c r="S689" s="99"/>
      <c r="U689"/>
      <c r="V689"/>
      <c r="W689"/>
      <c r="Y689" s="2" t="s">
        <v>1068</v>
      </c>
    </row>
    <row r="690" spans="2:25" x14ac:dyDescent="0.2">
      <c r="B690" s="2" t="s">
        <v>155</v>
      </c>
      <c r="F690" s="2" t="s">
        <v>89</v>
      </c>
      <c r="J690" s="48">
        <f t="shared" si="93"/>
        <v>3.9101415326739319</v>
      </c>
      <c r="L690" s="106">
        <v>1</v>
      </c>
      <c r="M690" s="106">
        <v>1</v>
      </c>
      <c r="N690" s="106">
        <v>0.91014153267393194</v>
      </c>
      <c r="O690" s="99"/>
      <c r="P690" s="106">
        <v>0</v>
      </c>
      <c r="Q690" s="106">
        <v>1</v>
      </c>
      <c r="R690" s="23"/>
      <c r="S690" s="99"/>
      <c r="U690"/>
      <c r="V690"/>
      <c r="W690"/>
      <c r="Y690" s="2" t="s">
        <v>1069</v>
      </c>
    </row>
    <row r="691" spans="2:25" x14ac:dyDescent="0.2">
      <c r="L691" s="23"/>
      <c r="M691" s="23"/>
      <c r="N691" s="27"/>
      <c r="O691" s="23"/>
      <c r="P691" s="23"/>
      <c r="Q691" s="27"/>
      <c r="R691" s="23"/>
      <c r="S691" s="23"/>
      <c r="U691"/>
      <c r="V691"/>
      <c r="W691"/>
    </row>
    <row r="692" spans="2:25" x14ac:dyDescent="0.2">
      <c r="L692" s="23"/>
      <c r="M692" s="23"/>
      <c r="N692" s="23"/>
      <c r="O692" s="23"/>
      <c r="P692" s="23"/>
      <c r="Q692" s="23"/>
      <c r="R692" s="23"/>
      <c r="S692" s="23"/>
      <c r="U692"/>
      <c r="V692"/>
      <c r="W692"/>
    </row>
    <row r="693" spans="2:25" x14ac:dyDescent="0.2">
      <c r="B693" s="33" t="s">
        <v>160</v>
      </c>
      <c r="L693" s="23"/>
      <c r="M693" s="23"/>
      <c r="N693" s="23"/>
      <c r="O693" s="23"/>
      <c r="P693" s="23"/>
      <c r="Q693" s="23"/>
      <c r="R693" s="23"/>
      <c r="S693" s="23"/>
      <c r="U693"/>
      <c r="V693"/>
      <c r="W693"/>
    </row>
    <row r="694" spans="2:25" x14ac:dyDescent="0.2">
      <c r="L694" s="23"/>
      <c r="M694" s="23"/>
      <c r="N694" s="23"/>
      <c r="O694" s="23"/>
      <c r="P694" s="23"/>
      <c r="Q694" s="23"/>
      <c r="R694" s="23"/>
      <c r="S694" s="23"/>
      <c r="U694"/>
      <c r="V694"/>
      <c r="W694"/>
    </row>
    <row r="695" spans="2:25" x14ac:dyDescent="0.2">
      <c r="B695" s="33" t="s">
        <v>149</v>
      </c>
      <c r="L695" s="23"/>
      <c r="M695" s="23"/>
      <c r="N695" s="23"/>
      <c r="O695" s="23"/>
      <c r="P695" s="23"/>
      <c r="Q695" s="23"/>
      <c r="R695" s="23"/>
      <c r="S695" s="23"/>
      <c r="U695"/>
      <c r="V695"/>
      <c r="W695"/>
    </row>
    <row r="696" spans="2:25" x14ac:dyDescent="0.2">
      <c r="B696" s="2" t="s">
        <v>150</v>
      </c>
      <c r="F696" s="2" t="s">
        <v>89</v>
      </c>
      <c r="J696" s="48">
        <f t="shared" ref="J696:J698" si="94">SUM(L696:Q696,S696)</f>
        <v>2001.3668830238501</v>
      </c>
      <c r="L696" s="99"/>
      <c r="M696" s="106">
        <v>1113.9919487648674</v>
      </c>
      <c r="N696" s="106">
        <v>645.12113865508525</v>
      </c>
      <c r="O696" s="99"/>
      <c r="P696" s="106">
        <v>242.25379560389754</v>
      </c>
      <c r="Q696" s="99"/>
      <c r="R696" s="23"/>
      <c r="S696" s="99"/>
      <c r="U696"/>
      <c r="V696"/>
      <c r="W696"/>
      <c r="Y696" s="2" t="s">
        <v>1070</v>
      </c>
    </row>
    <row r="697" spans="2:25" x14ac:dyDescent="0.2">
      <c r="B697" s="2" t="s">
        <v>151</v>
      </c>
      <c r="F697" s="2" t="s">
        <v>89</v>
      </c>
      <c r="J697" s="48">
        <f t="shared" si="94"/>
        <v>503.64912790156927</v>
      </c>
      <c r="L697" s="99"/>
      <c r="M697" s="106">
        <v>157.06918659008949</v>
      </c>
      <c r="N697" s="106">
        <v>238.21190766268901</v>
      </c>
      <c r="O697" s="99"/>
      <c r="P697" s="106">
        <v>108.36803364879074</v>
      </c>
      <c r="Q697" s="99"/>
      <c r="R697" s="23"/>
      <c r="S697" s="99"/>
      <c r="U697"/>
      <c r="V697"/>
      <c r="W697"/>
      <c r="Y697" s="2" t="s">
        <v>1071</v>
      </c>
    </row>
    <row r="698" spans="2:25" x14ac:dyDescent="0.2">
      <c r="B698" s="2" t="s">
        <v>152</v>
      </c>
      <c r="F698" s="2" t="s">
        <v>89</v>
      </c>
      <c r="J698" s="48">
        <f t="shared" si="94"/>
        <v>0</v>
      </c>
      <c r="L698" s="99"/>
      <c r="M698" s="106">
        <v>0</v>
      </c>
      <c r="N698" s="106"/>
      <c r="O698" s="99"/>
      <c r="P698" s="106">
        <v>0</v>
      </c>
      <c r="Q698" s="99"/>
      <c r="R698" s="23"/>
      <c r="S698" s="99"/>
      <c r="U698"/>
      <c r="V698"/>
      <c r="W698"/>
      <c r="Y698" s="2" t="s">
        <v>1072</v>
      </c>
    </row>
    <row r="699" spans="2:25" x14ac:dyDescent="0.2">
      <c r="B699" s="29"/>
      <c r="L699" s="23"/>
      <c r="M699" s="23"/>
      <c r="N699" s="23"/>
      <c r="O699" s="23"/>
      <c r="P699" s="23"/>
      <c r="Q699" s="23"/>
      <c r="R699" s="23"/>
      <c r="S699" s="23"/>
      <c r="U699"/>
      <c r="V699"/>
      <c r="W699"/>
    </row>
    <row r="700" spans="2:25" x14ac:dyDescent="0.2">
      <c r="B700" s="33" t="s">
        <v>153</v>
      </c>
      <c r="L700" s="23"/>
      <c r="M700" s="23"/>
      <c r="N700" s="23"/>
      <c r="O700" s="23"/>
      <c r="P700" s="23"/>
      <c r="Q700" s="23"/>
      <c r="R700" s="23"/>
      <c r="S700" s="23"/>
      <c r="U700"/>
      <c r="V700"/>
      <c r="W700"/>
    </row>
    <row r="701" spans="2:25" x14ac:dyDescent="0.2">
      <c r="B701" s="2" t="s">
        <v>150</v>
      </c>
      <c r="F701" s="2" t="s">
        <v>89</v>
      </c>
      <c r="J701" s="48">
        <f t="shared" ref="J701:J703" si="95">SUM(L701:Q701,S701)</f>
        <v>17</v>
      </c>
      <c r="L701" s="106">
        <v>17</v>
      </c>
      <c r="M701" s="106">
        <v>0</v>
      </c>
      <c r="N701" s="99"/>
      <c r="O701" s="99"/>
      <c r="P701" s="99"/>
      <c r="Q701" s="99"/>
      <c r="R701" s="23"/>
      <c r="S701" s="99"/>
      <c r="U701"/>
      <c r="V701"/>
      <c r="W701"/>
      <c r="Y701" s="2" t="s">
        <v>1073</v>
      </c>
    </row>
    <row r="702" spans="2:25" x14ac:dyDescent="0.2">
      <c r="B702" s="2" t="s">
        <v>151</v>
      </c>
      <c r="F702" s="2" t="s">
        <v>89</v>
      </c>
      <c r="J702" s="48">
        <f t="shared" si="95"/>
        <v>0</v>
      </c>
      <c r="L702" s="99"/>
      <c r="M702" s="106">
        <v>0</v>
      </c>
      <c r="N702" s="99"/>
      <c r="O702" s="99"/>
      <c r="P702" s="99"/>
      <c r="Q702" s="99"/>
      <c r="R702" s="23"/>
      <c r="S702" s="99"/>
      <c r="U702"/>
      <c r="V702"/>
      <c r="W702"/>
      <c r="Y702" s="2" t="s">
        <v>1074</v>
      </c>
    </row>
    <row r="703" spans="2:25" x14ac:dyDescent="0.2">
      <c r="B703" s="2" t="s">
        <v>152</v>
      </c>
      <c r="F703" s="2" t="s">
        <v>89</v>
      </c>
      <c r="J703" s="48">
        <f t="shared" si="95"/>
        <v>0</v>
      </c>
      <c r="L703" s="99"/>
      <c r="M703" s="106">
        <v>0</v>
      </c>
      <c r="N703" s="99"/>
      <c r="O703" s="99"/>
      <c r="P703" s="99"/>
      <c r="Q703" s="99"/>
      <c r="R703" s="23"/>
      <c r="S703" s="99"/>
      <c r="U703"/>
      <c r="V703"/>
      <c r="W703"/>
      <c r="Y703" s="2" t="s">
        <v>1075</v>
      </c>
    </row>
    <row r="704" spans="2:25" x14ac:dyDescent="0.2">
      <c r="L704" s="23"/>
      <c r="M704" s="23"/>
      <c r="N704" s="23"/>
      <c r="O704" s="23"/>
      <c r="P704" s="23"/>
      <c r="Q704" s="23"/>
      <c r="R704" s="23"/>
      <c r="S704" s="23"/>
      <c r="U704"/>
      <c r="V704"/>
      <c r="W704"/>
    </row>
    <row r="705" spans="2:25" x14ac:dyDescent="0.2">
      <c r="B705" s="33" t="s">
        <v>154</v>
      </c>
      <c r="L705" s="23"/>
      <c r="M705" s="23"/>
      <c r="N705" s="23"/>
      <c r="O705" s="23"/>
      <c r="P705" s="23"/>
      <c r="Q705" s="23"/>
      <c r="R705" s="23"/>
      <c r="S705" s="23"/>
      <c r="U705"/>
      <c r="V705"/>
      <c r="W705"/>
    </row>
    <row r="706" spans="2:25" x14ac:dyDescent="0.2">
      <c r="B706" s="2" t="s">
        <v>150</v>
      </c>
      <c r="F706" s="2" t="s">
        <v>89</v>
      </c>
      <c r="J706" s="48">
        <f t="shared" ref="J706:J708" si="96">SUM(L706:Q706,S706)</f>
        <v>1007.0647642750519</v>
      </c>
      <c r="L706" s="99"/>
      <c r="M706" s="106">
        <v>424</v>
      </c>
      <c r="N706" s="106">
        <v>161.07228377876453</v>
      </c>
      <c r="O706" s="99"/>
      <c r="P706" s="106">
        <v>391.99248049628721</v>
      </c>
      <c r="Q706" s="99"/>
      <c r="R706" s="23"/>
      <c r="S706" s="106">
        <v>30</v>
      </c>
      <c r="U706"/>
      <c r="V706"/>
      <c r="W706"/>
      <c r="Y706" s="2" t="s">
        <v>1076</v>
      </c>
    </row>
    <row r="707" spans="2:25" x14ac:dyDescent="0.2">
      <c r="B707" s="2" t="s">
        <v>151</v>
      </c>
      <c r="F707" s="2" t="s">
        <v>89</v>
      </c>
      <c r="J707" s="48">
        <f t="shared" si="96"/>
        <v>598.1482282169377</v>
      </c>
      <c r="L707" s="99"/>
      <c r="M707" s="106">
        <v>318</v>
      </c>
      <c r="N707" s="106"/>
      <c r="O707" s="99"/>
      <c r="P707" s="106">
        <v>280.1482282169377</v>
      </c>
      <c r="Q707" s="99"/>
      <c r="R707" s="23"/>
      <c r="S707" s="99"/>
      <c r="U707"/>
      <c r="V707"/>
      <c r="W707"/>
      <c r="Y707" s="2" t="s">
        <v>1077</v>
      </c>
    </row>
    <row r="708" spans="2:25" x14ac:dyDescent="0.2">
      <c r="B708" s="2" t="s">
        <v>155</v>
      </c>
      <c r="F708" s="2" t="s">
        <v>89</v>
      </c>
      <c r="J708" s="48">
        <f t="shared" si="96"/>
        <v>1053.1324032724915</v>
      </c>
      <c r="L708" s="99"/>
      <c r="M708" s="106">
        <v>15</v>
      </c>
      <c r="N708" s="106">
        <v>501.13240327249144</v>
      </c>
      <c r="O708" s="99"/>
      <c r="P708" s="106">
        <v>537</v>
      </c>
      <c r="Q708" s="99"/>
      <c r="R708" s="23"/>
      <c r="S708" s="99"/>
      <c r="U708"/>
      <c r="V708"/>
      <c r="W708"/>
      <c r="Y708" s="2" t="s">
        <v>1078</v>
      </c>
    </row>
    <row r="709" spans="2:25" x14ac:dyDescent="0.2">
      <c r="L709" s="23"/>
      <c r="M709" s="23"/>
      <c r="N709" s="27"/>
      <c r="O709" s="23"/>
      <c r="P709" s="23"/>
      <c r="Q709" s="23"/>
      <c r="R709" s="23"/>
      <c r="S709" s="23"/>
      <c r="U709"/>
      <c r="V709"/>
      <c r="W709"/>
    </row>
    <row r="710" spans="2:25" x14ac:dyDescent="0.2">
      <c r="B710" s="33" t="s">
        <v>156</v>
      </c>
      <c r="L710" s="23"/>
      <c r="M710" s="23"/>
      <c r="N710" s="23"/>
      <c r="O710" s="23"/>
      <c r="P710" s="23"/>
      <c r="Q710" s="23"/>
      <c r="R710" s="23"/>
      <c r="S710" s="23"/>
      <c r="U710"/>
      <c r="V710"/>
      <c r="W710"/>
    </row>
    <row r="711" spans="2:25" x14ac:dyDescent="0.2">
      <c r="B711" s="2" t="s">
        <v>150</v>
      </c>
      <c r="F711" s="2" t="s">
        <v>89</v>
      </c>
      <c r="J711" s="48">
        <f t="shared" ref="J711:J713" si="97">SUM(L711:Q711,S711)</f>
        <v>574</v>
      </c>
      <c r="L711" s="99"/>
      <c r="M711" s="106">
        <v>550</v>
      </c>
      <c r="N711" s="106">
        <v>0</v>
      </c>
      <c r="O711" s="99"/>
      <c r="P711" s="99"/>
      <c r="Q711" s="106">
        <v>24</v>
      </c>
      <c r="R711" s="23"/>
      <c r="S711" s="99"/>
      <c r="U711"/>
      <c r="V711"/>
      <c r="W711"/>
      <c r="Y711" s="2" t="s">
        <v>1079</v>
      </c>
    </row>
    <row r="712" spans="2:25" x14ac:dyDescent="0.2">
      <c r="B712" s="2" t="s">
        <v>151</v>
      </c>
      <c r="F712" s="2" t="s">
        <v>89</v>
      </c>
      <c r="J712" s="48">
        <f>SUM(L712:Q712,S712)</f>
        <v>824.67741534295885</v>
      </c>
      <c r="L712" s="99"/>
      <c r="M712" s="106">
        <v>682</v>
      </c>
      <c r="N712" s="106">
        <v>142.67741534295885</v>
      </c>
      <c r="O712" s="99"/>
      <c r="P712" s="99"/>
      <c r="Q712" s="106"/>
      <c r="R712" s="23"/>
      <c r="S712" s="99"/>
      <c r="U712"/>
      <c r="V712"/>
      <c r="W712"/>
      <c r="Y712" s="2" t="s">
        <v>1080</v>
      </c>
    </row>
    <row r="713" spans="2:25" x14ac:dyDescent="0.2">
      <c r="B713" s="2" t="s">
        <v>155</v>
      </c>
      <c r="F713" s="2" t="s">
        <v>89</v>
      </c>
      <c r="J713" s="48">
        <f t="shared" si="97"/>
        <v>294.80624954205007</v>
      </c>
      <c r="L713" s="106">
        <v>190</v>
      </c>
      <c r="M713" s="106">
        <v>0</v>
      </c>
      <c r="N713" s="106">
        <v>104.80624954205005</v>
      </c>
      <c r="O713" s="99"/>
      <c r="P713" s="99"/>
      <c r="Q713" s="106"/>
      <c r="R713" s="23"/>
      <c r="S713" s="99"/>
      <c r="U713"/>
      <c r="V713"/>
      <c r="W713"/>
      <c r="Y713" s="2" t="s">
        <v>1081</v>
      </c>
    </row>
    <row r="714" spans="2:25" x14ac:dyDescent="0.2">
      <c r="N714" s="27"/>
      <c r="Q714" s="27"/>
    </row>
  </sheetData>
  <phoneticPr fontId="33"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1FFE1"/>
  </sheetPr>
  <dimension ref="A2:X181"/>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1" width="2.7109375" style="2" customWidth="1"/>
    <col min="22" max="22" width="53.140625" style="2" bestFit="1"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22" customFormat="1" ht="18" x14ac:dyDescent="0.2">
      <c r="B2" s="22" t="s">
        <v>368</v>
      </c>
    </row>
    <row r="4" spans="2:24" x14ac:dyDescent="0.2">
      <c r="B4" s="33" t="s">
        <v>28</v>
      </c>
      <c r="C4" s="1"/>
      <c r="D4" s="1"/>
      <c r="L4"/>
    </row>
    <row r="5" spans="2:24" x14ac:dyDescent="0.2">
      <c r="B5" s="27" t="s">
        <v>256</v>
      </c>
      <c r="C5" s="3"/>
      <c r="D5" s="3"/>
      <c r="H5" s="23"/>
    </row>
    <row r="6" spans="2:24" x14ac:dyDescent="0.2">
      <c r="B6" s="27" t="s">
        <v>76</v>
      </c>
      <c r="C6" s="3"/>
      <c r="D6" s="3"/>
      <c r="H6" s="23"/>
    </row>
    <row r="7" spans="2:24" x14ac:dyDescent="0.2">
      <c r="B7" s="27" t="s">
        <v>77</v>
      </c>
      <c r="C7" s="3"/>
      <c r="D7" s="3"/>
      <c r="H7" s="23"/>
    </row>
    <row r="8" spans="2:24" x14ac:dyDescent="0.2">
      <c r="B8" s="32"/>
      <c r="C8" s="3"/>
      <c r="D8" s="3"/>
    </row>
    <row r="9" spans="2:24" x14ac:dyDescent="0.2">
      <c r="B9" s="5" t="s">
        <v>29</v>
      </c>
      <c r="C9" s="3"/>
      <c r="D9" s="3"/>
    </row>
    <row r="10" spans="2:24" x14ac:dyDescent="0.2">
      <c r="B10" s="27" t="s">
        <v>508</v>
      </c>
    </row>
    <row r="11" spans="2:24" x14ac:dyDescent="0.2">
      <c r="B11" s="27" t="s">
        <v>976</v>
      </c>
    </row>
    <row r="12" spans="2:24" x14ac:dyDescent="0.2">
      <c r="B12" s="100"/>
    </row>
    <row r="13" spans="2:24" s="9" customFormat="1" x14ac:dyDescent="0.2">
      <c r="B13" s="9" t="s">
        <v>44</v>
      </c>
      <c r="F13" s="9" t="s">
        <v>26</v>
      </c>
      <c r="H13" s="9" t="s">
        <v>27</v>
      </c>
      <c r="J13" s="9" t="s">
        <v>47</v>
      </c>
      <c r="L13" s="9" t="s">
        <v>81</v>
      </c>
      <c r="M13" s="9" t="s">
        <v>82</v>
      </c>
      <c r="N13" s="9" t="s">
        <v>83</v>
      </c>
      <c r="O13" s="9" t="s">
        <v>85</v>
      </c>
      <c r="P13" s="9" t="s">
        <v>117</v>
      </c>
      <c r="Q13" s="9" t="s">
        <v>86</v>
      </c>
      <c r="S13" s="9" t="s">
        <v>84</v>
      </c>
      <c r="V13" s="9" t="s">
        <v>45</v>
      </c>
      <c r="X13" s="9" t="s">
        <v>46</v>
      </c>
    </row>
    <row r="16" spans="2:24" s="9" customFormat="1" x14ac:dyDescent="0.2">
      <c r="B16" s="9" t="s">
        <v>346</v>
      </c>
    </row>
    <row r="18" spans="1:24" x14ac:dyDescent="0.2">
      <c r="B18" s="33" t="s">
        <v>79</v>
      </c>
      <c r="X18" s="32"/>
    </row>
    <row r="20" spans="1:24" x14ac:dyDescent="0.2">
      <c r="A20" s="10"/>
      <c r="B20" s="33" t="s">
        <v>80</v>
      </c>
      <c r="X20" s="32"/>
    </row>
    <row r="21" spans="1:24" x14ac:dyDescent="0.2">
      <c r="B21" s="29" t="s">
        <v>87</v>
      </c>
      <c r="F21" s="2" t="s">
        <v>89</v>
      </c>
      <c r="J21" s="48">
        <f>SUM(L21:Q21,S21)</f>
        <v>0</v>
      </c>
      <c r="L21" s="41">
        <v>0</v>
      </c>
      <c r="M21" s="41">
        <v>0</v>
      </c>
      <c r="N21" s="41">
        <v>0</v>
      </c>
      <c r="O21" s="41">
        <v>0</v>
      </c>
      <c r="P21" s="41">
        <v>0</v>
      </c>
      <c r="Q21" s="41">
        <v>0</v>
      </c>
      <c r="S21" s="41">
        <v>0</v>
      </c>
      <c r="V21" s="2" t="s">
        <v>497</v>
      </c>
      <c r="X21" s="2" t="s">
        <v>508</v>
      </c>
    </row>
    <row r="22" spans="1:24" x14ac:dyDescent="0.2">
      <c r="B22" s="29" t="s">
        <v>88</v>
      </c>
      <c r="F22" s="2" t="s">
        <v>89</v>
      </c>
      <c r="J22" s="48">
        <f t="shared" ref="J22:J26" si="0">SUM(L22:Q22,S22)</f>
        <v>0</v>
      </c>
      <c r="L22" s="41">
        <v>0</v>
      </c>
      <c r="M22" s="41">
        <v>0</v>
      </c>
      <c r="N22" s="41">
        <v>0</v>
      </c>
      <c r="O22" s="41">
        <v>0</v>
      </c>
      <c r="P22" s="41">
        <v>0</v>
      </c>
      <c r="Q22" s="41">
        <v>0</v>
      </c>
      <c r="S22" s="41">
        <v>0</v>
      </c>
      <c r="V22" s="2" t="s">
        <v>498</v>
      </c>
    </row>
    <row r="23" spans="1:24" x14ac:dyDescent="0.2">
      <c r="B23" s="29" t="s">
        <v>90</v>
      </c>
      <c r="F23" s="2" t="s">
        <v>89</v>
      </c>
      <c r="J23" s="48">
        <f t="shared" si="0"/>
        <v>0</v>
      </c>
      <c r="L23" s="41">
        <v>0</v>
      </c>
      <c r="M23" s="41">
        <v>0</v>
      </c>
      <c r="N23" s="41">
        <v>0</v>
      </c>
      <c r="O23" s="41">
        <v>0</v>
      </c>
      <c r="P23" s="41">
        <v>0</v>
      </c>
      <c r="Q23" s="41">
        <v>0</v>
      </c>
      <c r="S23" s="41">
        <v>0</v>
      </c>
      <c r="V23" s="2" t="s">
        <v>499</v>
      </c>
    </row>
    <row r="24" spans="1:24" x14ac:dyDescent="0.2">
      <c r="B24" s="2" t="s">
        <v>121</v>
      </c>
      <c r="F24" s="2" t="s">
        <v>89</v>
      </c>
      <c r="J24" s="48">
        <f t="shared" si="0"/>
        <v>0</v>
      </c>
      <c r="L24" s="41">
        <v>0</v>
      </c>
      <c r="M24" s="41">
        <v>0</v>
      </c>
      <c r="N24" s="41">
        <v>0</v>
      </c>
      <c r="O24" s="41">
        <v>0</v>
      </c>
      <c r="P24" s="41">
        <v>0</v>
      </c>
      <c r="Q24" s="41">
        <v>0</v>
      </c>
      <c r="S24" s="41">
        <v>0</v>
      </c>
      <c r="V24" s="2" t="s">
        <v>500</v>
      </c>
    </row>
    <row r="25" spans="1:24" x14ac:dyDescent="0.2">
      <c r="B25" s="2" t="s">
        <v>122</v>
      </c>
      <c r="F25" s="2" t="s">
        <v>89</v>
      </c>
      <c r="J25" s="48">
        <f t="shared" si="0"/>
        <v>0</v>
      </c>
      <c r="L25" s="41">
        <v>0</v>
      </c>
      <c r="M25" s="41">
        <v>0</v>
      </c>
      <c r="N25" s="41">
        <v>0</v>
      </c>
      <c r="O25" s="41">
        <v>0</v>
      </c>
      <c r="P25" s="41">
        <v>0</v>
      </c>
      <c r="Q25" s="41">
        <v>0</v>
      </c>
      <c r="S25" s="41">
        <v>0</v>
      </c>
      <c r="V25" s="2" t="s">
        <v>501</v>
      </c>
    </row>
    <row r="26" spans="1:24" x14ac:dyDescent="0.2">
      <c r="B26" s="2" t="s">
        <v>180</v>
      </c>
      <c r="F26" s="2" t="s">
        <v>89</v>
      </c>
      <c r="J26" s="48">
        <f t="shared" si="0"/>
        <v>0.31506849315068491</v>
      </c>
      <c r="L26" s="41">
        <v>0</v>
      </c>
      <c r="M26" s="41">
        <v>0</v>
      </c>
      <c r="N26" s="41">
        <v>0</v>
      </c>
      <c r="O26" s="41">
        <v>0</v>
      </c>
      <c r="P26" s="41">
        <v>0.31506849315068491</v>
      </c>
      <c r="Q26" s="41">
        <v>0</v>
      </c>
      <c r="S26" s="41">
        <v>0</v>
      </c>
      <c r="V26" s="2" t="s">
        <v>502</v>
      </c>
    </row>
    <row r="27" spans="1:24" x14ac:dyDescent="0.2">
      <c r="B27" s="32"/>
    </row>
    <row r="28" spans="1:24" x14ac:dyDescent="0.2">
      <c r="B28" s="1" t="s">
        <v>91</v>
      </c>
    </row>
    <row r="29" spans="1:24" x14ac:dyDescent="0.2">
      <c r="B29" s="2" t="s">
        <v>123</v>
      </c>
      <c r="F29" s="2" t="s">
        <v>89</v>
      </c>
      <c r="J29" s="48">
        <f t="shared" ref="J29:J33" si="1">SUM(L29:Q29,S29)</f>
        <v>0</v>
      </c>
      <c r="L29" s="41">
        <v>0</v>
      </c>
      <c r="M29" s="41">
        <v>0</v>
      </c>
      <c r="N29" s="41">
        <v>0</v>
      </c>
      <c r="O29" s="41">
        <v>0</v>
      </c>
      <c r="P29" s="41">
        <v>0</v>
      </c>
      <c r="Q29" s="41">
        <v>0</v>
      </c>
      <c r="S29" s="41">
        <v>0</v>
      </c>
      <c r="V29" s="2" t="s">
        <v>503</v>
      </c>
    </row>
    <row r="30" spans="1:24" x14ac:dyDescent="0.2">
      <c r="B30" s="2" t="s">
        <v>124</v>
      </c>
      <c r="F30" s="2" t="s">
        <v>89</v>
      </c>
      <c r="J30" s="48">
        <f t="shared" si="1"/>
        <v>1</v>
      </c>
      <c r="L30" s="41">
        <v>0</v>
      </c>
      <c r="M30" s="41">
        <v>0</v>
      </c>
      <c r="N30" s="41">
        <v>1</v>
      </c>
      <c r="O30" s="41">
        <v>0</v>
      </c>
      <c r="P30" s="41">
        <v>0</v>
      </c>
      <c r="Q30" s="41">
        <v>0</v>
      </c>
      <c r="S30" s="41">
        <v>0</v>
      </c>
      <c r="V30" s="2" t="s">
        <v>504</v>
      </c>
    </row>
    <row r="31" spans="1:24" x14ac:dyDescent="0.2">
      <c r="B31" s="2" t="s">
        <v>125</v>
      </c>
      <c r="F31" s="2" t="s">
        <v>89</v>
      </c>
      <c r="J31" s="48">
        <f t="shared" si="1"/>
        <v>0</v>
      </c>
      <c r="L31" s="41">
        <v>0</v>
      </c>
      <c r="M31" s="41">
        <v>0</v>
      </c>
      <c r="N31" s="41">
        <v>0</v>
      </c>
      <c r="O31" s="41">
        <v>0</v>
      </c>
      <c r="P31" s="41">
        <v>0</v>
      </c>
      <c r="Q31" s="41">
        <v>0</v>
      </c>
      <c r="S31" s="41">
        <v>0</v>
      </c>
      <c r="V31" s="2" t="s">
        <v>505</v>
      </c>
    </row>
    <row r="32" spans="1:24" x14ac:dyDescent="0.2">
      <c r="B32" s="2" t="s">
        <v>126</v>
      </c>
      <c r="F32" s="2" t="s">
        <v>89</v>
      </c>
      <c r="J32" s="48">
        <f t="shared" si="1"/>
        <v>0</v>
      </c>
      <c r="L32" s="41">
        <v>0</v>
      </c>
      <c r="M32" s="41">
        <v>0</v>
      </c>
      <c r="N32" s="41">
        <v>0</v>
      </c>
      <c r="O32" s="41">
        <v>0</v>
      </c>
      <c r="P32" s="41">
        <v>0</v>
      </c>
      <c r="Q32" s="41">
        <v>0</v>
      </c>
      <c r="S32" s="41">
        <v>0</v>
      </c>
      <c r="V32" s="2" t="s">
        <v>506</v>
      </c>
    </row>
    <row r="33" spans="2:24" x14ac:dyDescent="0.2">
      <c r="B33" s="2" t="s">
        <v>127</v>
      </c>
      <c r="F33" s="2" t="s">
        <v>89</v>
      </c>
      <c r="J33" s="48">
        <f t="shared" si="1"/>
        <v>0</v>
      </c>
      <c r="L33" s="41">
        <v>0</v>
      </c>
      <c r="M33" s="41">
        <v>0</v>
      </c>
      <c r="N33" s="41">
        <v>0</v>
      </c>
      <c r="O33" s="41">
        <v>0</v>
      </c>
      <c r="P33" s="41">
        <v>0</v>
      </c>
      <c r="Q33" s="41">
        <v>0</v>
      </c>
      <c r="S33" s="41">
        <v>0</v>
      </c>
      <c r="V33" s="2" t="s">
        <v>507</v>
      </c>
    </row>
    <row r="35" spans="2:24" x14ac:dyDescent="0.2">
      <c r="B35" s="33" t="s">
        <v>1003</v>
      </c>
    </row>
    <row r="37" spans="2:24" x14ac:dyDescent="0.2">
      <c r="B37" s="33" t="s">
        <v>93</v>
      </c>
    </row>
    <row r="38" spans="2:24" x14ac:dyDescent="0.2">
      <c r="B38" s="2" t="s">
        <v>95</v>
      </c>
      <c r="F38" s="2" t="s">
        <v>89</v>
      </c>
      <c r="J38" s="48">
        <f t="shared" ref="J38:J39" si="2">SUM(L38:Q38,S38)</f>
        <v>1135</v>
      </c>
      <c r="L38" s="41">
        <v>0</v>
      </c>
      <c r="M38" s="41">
        <v>0</v>
      </c>
      <c r="N38" s="41">
        <v>0</v>
      </c>
      <c r="O38" s="41">
        <v>1135</v>
      </c>
      <c r="P38" s="41">
        <v>0</v>
      </c>
      <c r="Q38" s="41">
        <v>0</v>
      </c>
      <c r="S38" s="41">
        <v>0</v>
      </c>
      <c r="V38" s="2" t="s">
        <v>1002</v>
      </c>
    </row>
    <row r="39" spans="2:24" x14ac:dyDescent="0.2">
      <c r="B39" s="2" t="s">
        <v>96</v>
      </c>
      <c r="F39" s="2" t="s">
        <v>89</v>
      </c>
      <c r="J39" s="48">
        <f t="shared" si="2"/>
        <v>0</v>
      </c>
      <c r="L39" s="41">
        <v>0</v>
      </c>
      <c r="M39" s="41">
        <v>0</v>
      </c>
      <c r="N39" s="41">
        <v>0</v>
      </c>
      <c r="O39" s="41">
        <v>0</v>
      </c>
      <c r="P39" s="41">
        <v>0</v>
      </c>
      <c r="Q39" s="41">
        <v>0</v>
      </c>
      <c r="S39" s="41">
        <v>0</v>
      </c>
      <c r="V39" s="2" t="s">
        <v>1002</v>
      </c>
    </row>
    <row r="41" spans="2:24" x14ac:dyDescent="0.2">
      <c r="B41" s="2" t="s">
        <v>97</v>
      </c>
      <c r="F41" s="2" t="s">
        <v>89</v>
      </c>
      <c r="J41" s="48">
        <f>SUM(L41:Q41,S41)</f>
        <v>13803</v>
      </c>
      <c r="L41" s="41">
        <v>0</v>
      </c>
      <c r="M41" s="41">
        <v>10170</v>
      </c>
      <c r="N41" s="41">
        <v>2549</v>
      </c>
      <c r="O41" s="41">
        <v>0</v>
      </c>
      <c r="P41" s="41">
        <v>1084</v>
      </c>
      <c r="Q41" s="41">
        <v>0</v>
      </c>
      <c r="S41" s="41">
        <v>0</v>
      </c>
      <c r="V41" s="2" t="s">
        <v>1002</v>
      </c>
    </row>
    <row r="44" spans="2:24" s="9" customFormat="1" x14ac:dyDescent="0.2">
      <c r="B44" s="9" t="s">
        <v>257</v>
      </c>
    </row>
    <row r="46" spans="2:24" x14ac:dyDescent="0.2">
      <c r="B46" s="33" t="s">
        <v>79</v>
      </c>
      <c r="X46" s="32"/>
    </row>
    <row r="48" spans="2:24" x14ac:dyDescent="0.2">
      <c r="B48" s="33" t="s">
        <v>80</v>
      </c>
      <c r="X48" s="32"/>
    </row>
    <row r="49" spans="2:22" x14ac:dyDescent="0.2">
      <c r="B49" s="29" t="s">
        <v>87</v>
      </c>
      <c r="F49" s="2" t="s">
        <v>89</v>
      </c>
      <c r="J49" s="48">
        <f>SUM(L49:Q49,S49)</f>
        <v>0</v>
      </c>
      <c r="L49" s="41">
        <v>0</v>
      </c>
      <c r="M49" s="41">
        <v>0</v>
      </c>
      <c r="N49" s="41">
        <v>0</v>
      </c>
      <c r="O49" s="41">
        <v>0</v>
      </c>
      <c r="P49" s="41">
        <v>0</v>
      </c>
      <c r="Q49" s="41">
        <v>0</v>
      </c>
      <c r="S49" s="41">
        <v>0</v>
      </c>
      <c r="V49" s="2" t="s">
        <v>622</v>
      </c>
    </row>
    <row r="50" spans="2:22" x14ac:dyDescent="0.2">
      <c r="B50" s="29" t="s">
        <v>88</v>
      </c>
      <c r="F50" s="2" t="s">
        <v>89</v>
      </c>
      <c r="J50" s="48">
        <f t="shared" ref="J50:J54" si="3">SUM(L50:Q50,S50)</f>
        <v>0</v>
      </c>
      <c r="L50" s="41">
        <v>0</v>
      </c>
      <c r="M50" s="41">
        <v>0</v>
      </c>
      <c r="N50" s="41">
        <v>0</v>
      </c>
      <c r="O50" s="41">
        <v>0</v>
      </c>
      <c r="P50" s="41">
        <v>0</v>
      </c>
      <c r="Q50" s="41">
        <v>0</v>
      </c>
      <c r="S50" s="41">
        <v>0</v>
      </c>
      <c r="V50" s="2" t="s">
        <v>623</v>
      </c>
    </row>
    <row r="51" spans="2:22" x14ac:dyDescent="0.2">
      <c r="B51" s="29" t="s">
        <v>90</v>
      </c>
      <c r="F51" s="2" t="s">
        <v>89</v>
      </c>
      <c r="J51" s="48">
        <f t="shared" si="3"/>
        <v>0</v>
      </c>
      <c r="L51" s="41">
        <v>0</v>
      </c>
      <c r="M51" s="41">
        <v>0</v>
      </c>
      <c r="N51" s="41">
        <v>0</v>
      </c>
      <c r="O51" s="41">
        <v>0</v>
      </c>
      <c r="P51" s="41">
        <v>0</v>
      </c>
      <c r="Q51" s="41">
        <v>0</v>
      </c>
      <c r="S51" s="41">
        <v>0</v>
      </c>
      <c r="V51" s="2" t="s">
        <v>624</v>
      </c>
    </row>
    <row r="52" spans="2:22" x14ac:dyDescent="0.2">
      <c r="B52" s="2" t="s">
        <v>121</v>
      </c>
      <c r="F52" s="2" t="s">
        <v>89</v>
      </c>
      <c r="J52" s="48">
        <f t="shared" si="3"/>
        <v>0</v>
      </c>
      <c r="L52" s="41">
        <v>0</v>
      </c>
      <c r="M52" s="41">
        <v>0</v>
      </c>
      <c r="N52" s="41">
        <v>0</v>
      </c>
      <c r="O52" s="41">
        <v>0</v>
      </c>
      <c r="P52" s="41">
        <v>0</v>
      </c>
      <c r="Q52" s="41">
        <v>0</v>
      </c>
      <c r="S52" s="41">
        <v>0</v>
      </c>
      <c r="V52" s="2" t="s">
        <v>625</v>
      </c>
    </row>
    <row r="53" spans="2:22" x14ac:dyDescent="0.2">
      <c r="B53" s="2" t="s">
        <v>122</v>
      </c>
      <c r="F53" s="2" t="s">
        <v>89</v>
      </c>
      <c r="J53" s="48">
        <f t="shared" si="3"/>
        <v>0</v>
      </c>
      <c r="L53" s="41">
        <v>0</v>
      </c>
      <c r="M53" s="41">
        <v>0</v>
      </c>
      <c r="N53" s="41">
        <v>0</v>
      </c>
      <c r="O53" s="41">
        <v>0</v>
      </c>
      <c r="P53" s="41">
        <v>0</v>
      </c>
      <c r="Q53" s="41">
        <v>0</v>
      </c>
      <c r="S53" s="41">
        <v>0</v>
      </c>
      <c r="V53" s="2" t="s">
        <v>626</v>
      </c>
    </row>
    <row r="54" spans="2:22" x14ac:dyDescent="0.2">
      <c r="B54" s="2" t="s">
        <v>180</v>
      </c>
      <c r="F54" s="2" t="s">
        <v>89</v>
      </c>
      <c r="J54" s="48">
        <f t="shared" si="3"/>
        <v>1</v>
      </c>
      <c r="L54" s="41">
        <v>0</v>
      </c>
      <c r="M54" s="41">
        <v>0</v>
      </c>
      <c r="N54" s="41">
        <v>0</v>
      </c>
      <c r="O54" s="41">
        <v>0</v>
      </c>
      <c r="P54" s="41">
        <v>1</v>
      </c>
      <c r="Q54" s="41">
        <v>0</v>
      </c>
      <c r="S54" s="41">
        <v>0</v>
      </c>
      <c r="V54" s="2" t="s">
        <v>627</v>
      </c>
    </row>
    <row r="55" spans="2:22" x14ac:dyDescent="0.2">
      <c r="B55" s="32"/>
    </row>
    <row r="56" spans="2:22" x14ac:dyDescent="0.2">
      <c r="B56" s="1" t="s">
        <v>91</v>
      </c>
    </row>
    <row r="57" spans="2:22" x14ac:dyDescent="0.2">
      <c r="B57" s="2" t="s">
        <v>123</v>
      </c>
      <c r="F57" s="2" t="s">
        <v>89</v>
      </c>
      <c r="J57" s="48">
        <f t="shared" ref="J57:J61" si="4">SUM(L57:Q57,S57)</f>
        <v>0</v>
      </c>
      <c r="L57" s="41">
        <v>0</v>
      </c>
      <c r="M57" s="41">
        <v>0</v>
      </c>
      <c r="N57" s="41">
        <v>0</v>
      </c>
      <c r="O57" s="41">
        <v>0</v>
      </c>
      <c r="P57" s="41">
        <v>0</v>
      </c>
      <c r="Q57" s="41">
        <v>0</v>
      </c>
      <c r="S57" s="41">
        <v>0</v>
      </c>
      <c r="V57" s="2" t="s">
        <v>628</v>
      </c>
    </row>
    <row r="58" spans="2:22" x14ac:dyDescent="0.2">
      <c r="B58" s="2" t="s">
        <v>124</v>
      </c>
      <c r="F58" s="2" t="s">
        <v>89</v>
      </c>
      <c r="J58" s="48">
        <f t="shared" si="4"/>
        <v>1</v>
      </c>
      <c r="L58" s="41">
        <v>0</v>
      </c>
      <c r="M58" s="41">
        <v>0</v>
      </c>
      <c r="N58" s="41">
        <v>1</v>
      </c>
      <c r="O58" s="41">
        <v>0</v>
      </c>
      <c r="P58" s="41">
        <v>0</v>
      </c>
      <c r="Q58" s="41">
        <v>0</v>
      </c>
      <c r="S58" s="41">
        <v>0</v>
      </c>
      <c r="V58" s="2" t="s">
        <v>629</v>
      </c>
    </row>
    <row r="59" spans="2:22" x14ac:dyDescent="0.2">
      <c r="B59" s="2" t="s">
        <v>125</v>
      </c>
      <c r="F59" s="2" t="s">
        <v>89</v>
      </c>
      <c r="J59" s="48">
        <f t="shared" si="4"/>
        <v>0</v>
      </c>
      <c r="L59" s="41">
        <v>0</v>
      </c>
      <c r="M59" s="41">
        <v>0</v>
      </c>
      <c r="N59" s="41">
        <v>0</v>
      </c>
      <c r="O59" s="41">
        <v>0</v>
      </c>
      <c r="P59" s="41">
        <v>0</v>
      </c>
      <c r="Q59" s="41">
        <v>0</v>
      </c>
      <c r="S59" s="41">
        <v>0</v>
      </c>
      <c r="V59" s="2" t="s">
        <v>630</v>
      </c>
    </row>
    <row r="60" spans="2:22" x14ac:dyDescent="0.2">
      <c r="B60" s="2" t="s">
        <v>126</v>
      </c>
      <c r="F60" s="2" t="s">
        <v>89</v>
      </c>
      <c r="J60" s="48">
        <f t="shared" si="4"/>
        <v>0</v>
      </c>
      <c r="L60" s="41">
        <v>0</v>
      </c>
      <c r="M60" s="41">
        <v>0</v>
      </c>
      <c r="N60" s="41">
        <v>0</v>
      </c>
      <c r="O60" s="41">
        <v>0</v>
      </c>
      <c r="P60" s="41">
        <v>0</v>
      </c>
      <c r="Q60" s="41">
        <v>0</v>
      </c>
      <c r="S60" s="41">
        <v>0</v>
      </c>
      <c r="V60" s="2" t="s">
        <v>631</v>
      </c>
    </row>
    <row r="61" spans="2:22" x14ac:dyDescent="0.2">
      <c r="B61" s="2" t="s">
        <v>127</v>
      </c>
      <c r="F61" s="2" t="s">
        <v>89</v>
      </c>
      <c r="J61" s="48">
        <f t="shared" si="4"/>
        <v>0</v>
      </c>
      <c r="L61" s="41">
        <v>0</v>
      </c>
      <c r="M61" s="41">
        <v>0</v>
      </c>
      <c r="N61" s="41">
        <v>0</v>
      </c>
      <c r="O61" s="41">
        <v>0</v>
      </c>
      <c r="P61" s="41">
        <v>0</v>
      </c>
      <c r="Q61" s="41">
        <v>0</v>
      </c>
      <c r="S61" s="41">
        <v>0</v>
      </c>
      <c r="V61" s="2" t="s">
        <v>621</v>
      </c>
    </row>
    <row r="63" spans="2:22" x14ac:dyDescent="0.2">
      <c r="B63" s="33" t="s">
        <v>1003</v>
      </c>
    </row>
    <row r="65" spans="2:24" x14ac:dyDescent="0.2">
      <c r="B65" s="33" t="s">
        <v>93</v>
      </c>
    </row>
    <row r="66" spans="2:24" x14ac:dyDescent="0.2">
      <c r="B66" s="2" t="s">
        <v>95</v>
      </c>
      <c r="F66" s="2" t="s">
        <v>89</v>
      </c>
      <c r="J66" s="48">
        <f t="shared" ref="J66:J67" si="5">SUM(L66:Q66,S66)</f>
        <v>1178</v>
      </c>
      <c r="L66" s="41">
        <v>35</v>
      </c>
      <c r="M66" s="41">
        <v>0</v>
      </c>
      <c r="N66" s="41">
        <v>0</v>
      </c>
      <c r="O66" s="41">
        <v>1143</v>
      </c>
      <c r="P66" s="41">
        <v>0</v>
      </c>
      <c r="Q66" s="41">
        <v>0</v>
      </c>
      <c r="S66" s="41">
        <v>0</v>
      </c>
      <c r="V66" s="2" t="s">
        <v>1001</v>
      </c>
    </row>
    <row r="67" spans="2:24" x14ac:dyDescent="0.2">
      <c r="B67" s="2" t="s">
        <v>96</v>
      </c>
      <c r="F67" s="2" t="s">
        <v>89</v>
      </c>
      <c r="J67" s="48">
        <f t="shared" si="5"/>
        <v>0</v>
      </c>
      <c r="L67" s="41">
        <v>0</v>
      </c>
      <c r="M67" s="41">
        <v>0</v>
      </c>
      <c r="N67" s="41">
        <v>0</v>
      </c>
      <c r="O67" s="41">
        <v>0</v>
      </c>
      <c r="P67" s="41">
        <v>0</v>
      </c>
      <c r="Q67" s="41">
        <v>0</v>
      </c>
      <c r="S67" s="41">
        <v>0</v>
      </c>
      <c r="V67" s="2" t="s">
        <v>1001</v>
      </c>
    </row>
    <row r="69" spans="2:24" x14ac:dyDescent="0.2">
      <c r="B69" s="2" t="s">
        <v>97</v>
      </c>
      <c r="F69" s="2" t="s">
        <v>89</v>
      </c>
      <c r="J69" s="48">
        <f>SUM(L69:Q69,S69)</f>
        <v>14524</v>
      </c>
      <c r="L69" s="41">
        <v>0</v>
      </c>
      <c r="M69" s="41">
        <v>8993</v>
      </c>
      <c r="N69" s="41">
        <v>4587</v>
      </c>
      <c r="O69" s="41">
        <v>0</v>
      </c>
      <c r="P69" s="41">
        <v>944</v>
      </c>
      <c r="Q69" s="41">
        <v>0</v>
      </c>
      <c r="S69" s="41">
        <v>0</v>
      </c>
      <c r="V69" s="2" t="s">
        <v>1001</v>
      </c>
    </row>
    <row r="72" spans="2:24" s="9" customFormat="1" x14ac:dyDescent="0.2">
      <c r="B72" s="9" t="s">
        <v>258</v>
      </c>
    </row>
    <row r="74" spans="2:24" x14ac:dyDescent="0.2">
      <c r="B74" s="33" t="s">
        <v>79</v>
      </c>
    </row>
    <row r="76" spans="2:24" x14ac:dyDescent="0.2">
      <c r="B76" s="33" t="s">
        <v>80</v>
      </c>
      <c r="X76" s="32"/>
    </row>
    <row r="77" spans="2:24" x14ac:dyDescent="0.2">
      <c r="B77" s="29" t="s">
        <v>87</v>
      </c>
      <c r="F77" s="2" t="s">
        <v>89</v>
      </c>
      <c r="J77" s="48">
        <f>SUM(L77:Q77,S77)</f>
        <v>0</v>
      </c>
      <c r="L77" s="41">
        <v>0</v>
      </c>
      <c r="M77" s="41">
        <v>0</v>
      </c>
      <c r="N77" s="41">
        <v>0</v>
      </c>
      <c r="O77" s="41">
        <v>0</v>
      </c>
      <c r="P77" s="41">
        <v>0</v>
      </c>
      <c r="Q77" s="41">
        <v>0</v>
      </c>
      <c r="S77" s="41">
        <v>0</v>
      </c>
      <c r="V77" s="2" t="s">
        <v>632</v>
      </c>
    </row>
    <row r="78" spans="2:24" x14ac:dyDescent="0.2">
      <c r="B78" s="29" t="s">
        <v>88</v>
      </c>
      <c r="F78" s="2" t="s">
        <v>89</v>
      </c>
      <c r="J78" s="48">
        <f t="shared" ref="J78:J82" si="6">SUM(L78:Q78,S78)</f>
        <v>0</v>
      </c>
      <c r="L78" s="41">
        <v>0</v>
      </c>
      <c r="M78" s="41">
        <v>0</v>
      </c>
      <c r="N78" s="41">
        <v>0</v>
      </c>
      <c r="O78" s="41">
        <v>0</v>
      </c>
      <c r="P78" s="41">
        <v>0</v>
      </c>
      <c r="Q78" s="41">
        <v>0</v>
      </c>
      <c r="S78" s="41">
        <v>0</v>
      </c>
      <c r="V78" s="2" t="s">
        <v>633</v>
      </c>
    </row>
    <row r="79" spans="2:24" x14ac:dyDescent="0.2">
      <c r="B79" s="29" t="s">
        <v>90</v>
      </c>
      <c r="F79" s="2" t="s">
        <v>89</v>
      </c>
      <c r="J79" s="48">
        <f t="shared" si="6"/>
        <v>0</v>
      </c>
      <c r="L79" s="41">
        <v>0</v>
      </c>
      <c r="M79" s="41">
        <v>0</v>
      </c>
      <c r="N79" s="41">
        <v>0</v>
      </c>
      <c r="O79" s="41">
        <v>0</v>
      </c>
      <c r="P79" s="41">
        <v>0</v>
      </c>
      <c r="Q79" s="41">
        <v>0</v>
      </c>
      <c r="S79" s="41">
        <v>0</v>
      </c>
      <c r="V79" s="2" t="s">
        <v>637</v>
      </c>
    </row>
    <row r="80" spans="2:24" x14ac:dyDescent="0.2">
      <c r="B80" s="2" t="s">
        <v>121</v>
      </c>
      <c r="F80" s="2" t="s">
        <v>89</v>
      </c>
      <c r="J80" s="48">
        <f t="shared" si="6"/>
        <v>0</v>
      </c>
      <c r="L80" s="41">
        <v>0</v>
      </c>
      <c r="M80" s="41">
        <v>0</v>
      </c>
      <c r="N80" s="41">
        <v>0</v>
      </c>
      <c r="O80" s="41">
        <v>0</v>
      </c>
      <c r="P80" s="41">
        <v>0</v>
      </c>
      <c r="Q80" s="41">
        <v>0</v>
      </c>
      <c r="S80" s="41">
        <v>0</v>
      </c>
      <c r="V80" s="2" t="s">
        <v>634</v>
      </c>
    </row>
    <row r="81" spans="2:22" x14ac:dyDescent="0.2">
      <c r="B81" s="2" t="s">
        <v>122</v>
      </c>
      <c r="F81" s="2" t="s">
        <v>89</v>
      </c>
      <c r="J81" s="48">
        <f t="shared" si="6"/>
        <v>0</v>
      </c>
      <c r="L81" s="41">
        <v>0</v>
      </c>
      <c r="M81" s="41">
        <v>0</v>
      </c>
      <c r="N81" s="41">
        <v>0</v>
      </c>
      <c r="O81" s="41">
        <v>0</v>
      </c>
      <c r="P81" s="41">
        <v>0</v>
      </c>
      <c r="Q81" s="41">
        <v>0</v>
      </c>
      <c r="S81" s="41">
        <v>0</v>
      </c>
      <c r="V81" s="2" t="s">
        <v>635</v>
      </c>
    </row>
    <row r="82" spans="2:22" x14ac:dyDescent="0.2">
      <c r="B82" s="2" t="s">
        <v>180</v>
      </c>
      <c r="F82" s="2" t="s">
        <v>89</v>
      </c>
      <c r="J82" s="48">
        <f t="shared" si="6"/>
        <v>1</v>
      </c>
      <c r="L82" s="41">
        <v>0</v>
      </c>
      <c r="M82" s="41">
        <v>0</v>
      </c>
      <c r="N82" s="41">
        <v>0</v>
      </c>
      <c r="O82" s="41">
        <v>0</v>
      </c>
      <c r="P82" s="41">
        <v>1</v>
      </c>
      <c r="Q82" s="41">
        <v>0</v>
      </c>
      <c r="S82" s="41">
        <v>0</v>
      </c>
      <c r="V82" s="2" t="s">
        <v>636</v>
      </c>
    </row>
    <row r="83" spans="2:22" x14ac:dyDescent="0.2">
      <c r="B83" s="32"/>
    </row>
    <row r="84" spans="2:22" x14ac:dyDescent="0.2">
      <c r="B84" s="1" t="s">
        <v>91</v>
      </c>
    </row>
    <row r="85" spans="2:22" x14ac:dyDescent="0.2">
      <c r="B85" s="2" t="s">
        <v>123</v>
      </c>
      <c r="F85" s="2" t="s">
        <v>89</v>
      </c>
      <c r="J85" s="48">
        <f t="shared" ref="J85:J89" si="7">SUM(L85:Q85,S85)</f>
        <v>1</v>
      </c>
      <c r="L85" s="41">
        <v>0</v>
      </c>
      <c r="M85" s="41">
        <v>0</v>
      </c>
      <c r="N85" s="41">
        <v>1</v>
      </c>
      <c r="O85" s="41">
        <v>0</v>
      </c>
      <c r="P85" s="41">
        <v>0</v>
      </c>
      <c r="Q85" s="41">
        <v>0</v>
      </c>
      <c r="S85" s="41">
        <v>0</v>
      </c>
      <c r="V85" s="2" t="s">
        <v>638</v>
      </c>
    </row>
    <row r="86" spans="2:22" x14ac:dyDescent="0.2">
      <c r="B86" s="2" t="s">
        <v>124</v>
      </c>
      <c r="F86" s="2" t="s">
        <v>89</v>
      </c>
      <c r="J86" s="48">
        <f t="shared" si="7"/>
        <v>0</v>
      </c>
      <c r="L86" s="41">
        <v>0</v>
      </c>
      <c r="M86" s="41">
        <v>0</v>
      </c>
      <c r="N86" s="41">
        <v>0</v>
      </c>
      <c r="O86" s="41">
        <v>0</v>
      </c>
      <c r="P86" s="41">
        <v>0</v>
      </c>
      <c r="Q86" s="41">
        <v>0</v>
      </c>
      <c r="S86" s="41">
        <v>0</v>
      </c>
      <c r="V86" s="2" t="s">
        <v>639</v>
      </c>
    </row>
    <row r="87" spans="2:22" x14ac:dyDescent="0.2">
      <c r="B87" s="2" t="s">
        <v>125</v>
      </c>
      <c r="F87" s="2" t="s">
        <v>89</v>
      </c>
      <c r="J87" s="48">
        <f t="shared" si="7"/>
        <v>0</v>
      </c>
      <c r="L87" s="41">
        <v>0</v>
      </c>
      <c r="M87" s="41">
        <v>0</v>
      </c>
      <c r="N87" s="41">
        <v>0</v>
      </c>
      <c r="O87" s="41">
        <v>0</v>
      </c>
      <c r="P87" s="41">
        <v>0</v>
      </c>
      <c r="Q87" s="41">
        <v>0</v>
      </c>
      <c r="S87" s="41">
        <v>0</v>
      </c>
      <c r="V87" s="2" t="s">
        <v>640</v>
      </c>
    </row>
    <row r="88" spans="2:22" x14ac:dyDescent="0.2">
      <c r="B88" s="2" t="s">
        <v>126</v>
      </c>
      <c r="F88" s="2" t="s">
        <v>89</v>
      </c>
      <c r="J88" s="48">
        <f t="shared" si="7"/>
        <v>0</v>
      </c>
      <c r="L88" s="41">
        <v>0</v>
      </c>
      <c r="M88" s="41">
        <v>0</v>
      </c>
      <c r="N88" s="41">
        <v>0</v>
      </c>
      <c r="O88" s="41">
        <v>0</v>
      </c>
      <c r="P88" s="41">
        <v>0</v>
      </c>
      <c r="Q88" s="41">
        <v>0</v>
      </c>
      <c r="S88" s="41">
        <v>0</v>
      </c>
      <c r="V88" s="2" t="s">
        <v>641</v>
      </c>
    </row>
    <row r="89" spans="2:22" x14ac:dyDescent="0.2">
      <c r="B89" s="2" t="s">
        <v>127</v>
      </c>
      <c r="F89" s="2" t="s">
        <v>89</v>
      </c>
      <c r="J89" s="48">
        <f t="shared" si="7"/>
        <v>0</v>
      </c>
      <c r="L89" s="41">
        <v>0</v>
      </c>
      <c r="M89" s="41">
        <v>0</v>
      </c>
      <c r="N89" s="41">
        <v>0</v>
      </c>
      <c r="O89" s="41">
        <v>0</v>
      </c>
      <c r="P89" s="41">
        <v>0</v>
      </c>
      <c r="Q89" s="41">
        <v>0</v>
      </c>
      <c r="S89" s="41">
        <v>0</v>
      </c>
      <c r="V89" s="2" t="s">
        <v>642</v>
      </c>
    </row>
    <row r="91" spans="2:22" x14ac:dyDescent="0.2">
      <c r="B91" s="33" t="s">
        <v>1003</v>
      </c>
    </row>
    <row r="93" spans="2:22" x14ac:dyDescent="0.2">
      <c r="B93" s="33" t="s">
        <v>93</v>
      </c>
    </row>
    <row r="94" spans="2:22" x14ac:dyDescent="0.2">
      <c r="B94" s="2" t="s">
        <v>95</v>
      </c>
      <c r="F94" s="2" t="s">
        <v>89</v>
      </c>
      <c r="J94" s="48">
        <f t="shared" ref="J94:J95" si="8">SUM(L94:Q94,S94)</f>
        <v>1829</v>
      </c>
      <c r="L94" s="41">
        <v>692</v>
      </c>
      <c r="M94" s="41">
        <v>0</v>
      </c>
      <c r="N94" s="41">
        <v>0</v>
      </c>
      <c r="O94" s="41">
        <v>1137</v>
      </c>
      <c r="P94" s="41">
        <v>0</v>
      </c>
      <c r="Q94" s="41">
        <v>0</v>
      </c>
      <c r="S94" s="41">
        <v>0</v>
      </c>
      <c r="V94" s="2" t="s">
        <v>1000</v>
      </c>
    </row>
    <row r="95" spans="2:22" x14ac:dyDescent="0.2">
      <c r="B95" s="2" t="s">
        <v>96</v>
      </c>
      <c r="F95" s="2" t="s">
        <v>89</v>
      </c>
      <c r="J95" s="48">
        <f t="shared" si="8"/>
        <v>0</v>
      </c>
      <c r="L95" s="41">
        <v>0</v>
      </c>
      <c r="M95" s="41">
        <v>0</v>
      </c>
      <c r="N95" s="41">
        <v>0</v>
      </c>
      <c r="O95" s="41">
        <v>0</v>
      </c>
      <c r="P95" s="41">
        <v>0</v>
      </c>
      <c r="Q95" s="41">
        <v>0</v>
      </c>
      <c r="S95" s="41">
        <v>0</v>
      </c>
      <c r="V95" s="2" t="s">
        <v>1000</v>
      </c>
    </row>
    <row r="97" spans="2:24" x14ac:dyDescent="0.2">
      <c r="B97" s="2" t="s">
        <v>97</v>
      </c>
      <c r="F97" s="2" t="s">
        <v>89</v>
      </c>
      <c r="J97" s="48">
        <f>SUM(L97:Q97,S97)</f>
        <v>16820</v>
      </c>
      <c r="L97" s="41">
        <v>0</v>
      </c>
      <c r="M97" s="41">
        <v>8055</v>
      </c>
      <c r="N97" s="41">
        <v>6911</v>
      </c>
      <c r="O97" s="41">
        <v>0</v>
      </c>
      <c r="P97" s="41">
        <v>1854</v>
      </c>
      <c r="Q97" s="41">
        <v>0</v>
      </c>
      <c r="S97" s="41">
        <v>0</v>
      </c>
      <c r="V97" s="2" t="s">
        <v>1000</v>
      </c>
    </row>
    <row r="100" spans="2:24" s="9" customFormat="1" x14ac:dyDescent="0.2">
      <c r="B100" s="9" t="s">
        <v>259</v>
      </c>
    </row>
    <row r="102" spans="2:24" x14ac:dyDescent="0.2">
      <c r="B102" s="33" t="s">
        <v>79</v>
      </c>
    </row>
    <row r="104" spans="2:24" x14ac:dyDescent="0.2">
      <c r="B104" s="33" t="s">
        <v>80</v>
      </c>
      <c r="X104" s="32"/>
    </row>
    <row r="105" spans="2:24" x14ac:dyDescent="0.2">
      <c r="B105" s="29" t="s">
        <v>87</v>
      </c>
      <c r="F105" s="2" t="s">
        <v>89</v>
      </c>
      <c r="J105" s="48">
        <f>SUM(L105:Q105,S105)</f>
        <v>0</v>
      </c>
      <c r="L105" s="41">
        <v>0</v>
      </c>
      <c r="M105" s="41">
        <v>0</v>
      </c>
      <c r="N105" s="41">
        <v>0</v>
      </c>
      <c r="O105" s="41">
        <v>0</v>
      </c>
      <c r="P105" s="41">
        <v>0</v>
      </c>
      <c r="Q105" s="41">
        <v>0</v>
      </c>
      <c r="S105" s="41">
        <v>0</v>
      </c>
      <c r="V105" s="2" t="s">
        <v>643</v>
      </c>
    </row>
    <row r="106" spans="2:24" x14ac:dyDescent="0.2">
      <c r="B106" s="29" t="s">
        <v>88</v>
      </c>
      <c r="F106" s="2" t="s">
        <v>89</v>
      </c>
      <c r="J106" s="48">
        <f t="shared" ref="J106:J110" si="9">SUM(L106:Q106,S106)</f>
        <v>0</v>
      </c>
      <c r="L106" s="41">
        <v>0</v>
      </c>
      <c r="M106" s="41">
        <v>0</v>
      </c>
      <c r="N106" s="41">
        <v>0</v>
      </c>
      <c r="O106" s="41">
        <v>0</v>
      </c>
      <c r="P106" s="41">
        <v>0</v>
      </c>
      <c r="Q106" s="41">
        <v>0</v>
      </c>
      <c r="S106" s="41">
        <v>0</v>
      </c>
      <c r="V106" s="2" t="s">
        <v>644</v>
      </c>
    </row>
    <row r="107" spans="2:24" x14ac:dyDescent="0.2">
      <c r="B107" s="29" t="s">
        <v>90</v>
      </c>
      <c r="F107" s="2" t="s">
        <v>89</v>
      </c>
      <c r="J107" s="48">
        <f t="shared" si="9"/>
        <v>0</v>
      </c>
      <c r="L107" s="41">
        <v>0</v>
      </c>
      <c r="M107" s="41">
        <v>0</v>
      </c>
      <c r="N107" s="41">
        <v>0</v>
      </c>
      <c r="O107" s="41">
        <v>0</v>
      </c>
      <c r="P107" s="41">
        <v>0</v>
      </c>
      <c r="Q107" s="41">
        <v>0</v>
      </c>
      <c r="S107" s="41">
        <v>0</v>
      </c>
      <c r="V107" s="2" t="s">
        <v>645</v>
      </c>
    </row>
    <row r="108" spans="2:24" x14ac:dyDescent="0.2">
      <c r="B108" s="2" t="s">
        <v>121</v>
      </c>
      <c r="F108" s="2" t="s">
        <v>89</v>
      </c>
      <c r="J108" s="48">
        <f t="shared" si="9"/>
        <v>0</v>
      </c>
      <c r="L108" s="41">
        <v>0</v>
      </c>
      <c r="M108" s="41">
        <v>0</v>
      </c>
      <c r="N108" s="41">
        <v>0</v>
      </c>
      <c r="O108" s="41">
        <v>0</v>
      </c>
      <c r="P108" s="41">
        <v>0</v>
      </c>
      <c r="Q108" s="41">
        <v>0</v>
      </c>
      <c r="S108" s="41">
        <v>0</v>
      </c>
      <c r="V108" s="2" t="s">
        <v>646</v>
      </c>
    </row>
    <row r="109" spans="2:24" x14ac:dyDescent="0.2">
      <c r="B109" s="2" t="s">
        <v>122</v>
      </c>
      <c r="F109" s="2" t="s">
        <v>89</v>
      </c>
      <c r="J109" s="48">
        <f t="shared" si="9"/>
        <v>0</v>
      </c>
      <c r="L109" s="41">
        <v>0</v>
      </c>
      <c r="M109" s="41">
        <v>0</v>
      </c>
      <c r="N109" s="41">
        <v>0</v>
      </c>
      <c r="O109" s="41">
        <v>0</v>
      </c>
      <c r="P109" s="41">
        <v>0</v>
      </c>
      <c r="Q109" s="41">
        <v>0</v>
      </c>
      <c r="S109" s="41">
        <v>0</v>
      </c>
      <c r="V109" s="2" t="s">
        <v>647</v>
      </c>
    </row>
    <row r="110" spans="2:24" x14ac:dyDescent="0.2">
      <c r="B110" s="2" t="s">
        <v>180</v>
      </c>
      <c r="F110" s="2" t="s">
        <v>89</v>
      </c>
      <c r="J110" s="48">
        <f t="shared" si="9"/>
        <v>1</v>
      </c>
      <c r="L110" s="41">
        <v>0</v>
      </c>
      <c r="M110" s="41">
        <v>0</v>
      </c>
      <c r="N110" s="41">
        <v>0</v>
      </c>
      <c r="O110" s="41">
        <v>0</v>
      </c>
      <c r="P110" s="41">
        <v>1</v>
      </c>
      <c r="Q110" s="41">
        <v>0</v>
      </c>
      <c r="S110" s="41">
        <v>0</v>
      </c>
      <c r="V110" s="2" t="s">
        <v>648</v>
      </c>
    </row>
    <row r="111" spans="2:24" x14ac:dyDescent="0.2">
      <c r="B111" s="32"/>
    </row>
    <row r="112" spans="2:24" x14ac:dyDescent="0.2">
      <c r="B112" s="1" t="s">
        <v>91</v>
      </c>
    </row>
    <row r="113" spans="2:22" x14ac:dyDescent="0.2">
      <c r="B113" s="2" t="s">
        <v>123</v>
      </c>
      <c r="F113" s="2" t="s">
        <v>89</v>
      </c>
      <c r="J113" s="48">
        <f t="shared" ref="J113:J117" si="10">SUM(L113:Q113,S113)</f>
        <v>0.83333333333333337</v>
      </c>
      <c r="L113" s="41">
        <v>0</v>
      </c>
      <c r="M113" s="41">
        <v>0</v>
      </c>
      <c r="N113" s="41">
        <v>0.83333333333333337</v>
      </c>
      <c r="O113" s="41">
        <v>0</v>
      </c>
      <c r="P113" s="41">
        <v>0</v>
      </c>
      <c r="Q113" s="41">
        <v>0</v>
      </c>
      <c r="S113" s="41">
        <v>0</v>
      </c>
      <c r="V113" s="2" t="s">
        <v>649</v>
      </c>
    </row>
    <row r="114" spans="2:22" x14ac:dyDescent="0.2">
      <c r="B114" s="2" t="s">
        <v>124</v>
      </c>
      <c r="F114" s="2" t="s">
        <v>89</v>
      </c>
      <c r="J114" s="48">
        <f t="shared" si="10"/>
        <v>0</v>
      </c>
      <c r="L114" s="41">
        <v>0</v>
      </c>
      <c r="M114" s="41">
        <v>0</v>
      </c>
      <c r="N114" s="41">
        <v>0</v>
      </c>
      <c r="O114" s="41">
        <v>0</v>
      </c>
      <c r="P114" s="41">
        <v>0</v>
      </c>
      <c r="Q114" s="41">
        <v>0</v>
      </c>
      <c r="S114" s="41">
        <v>0</v>
      </c>
      <c r="V114" s="2" t="s">
        <v>650</v>
      </c>
    </row>
    <row r="115" spans="2:22" x14ac:dyDescent="0.2">
      <c r="B115" s="2" t="s">
        <v>125</v>
      </c>
      <c r="F115" s="2" t="s">
        <v>89</v>
      </c>
      <c r="J115" s="48">
        <f t="shared" si="10"/>
        <v>0</v>
      </c>
      <c r="L115" s="41">
        <v>0</v>
      </c>
      <c r="M115" s="41">
        <v>0</v>
      </c>
      <c r="N115" s="41">
        <v>0</v>
      </c>
      <c r="O115" s="41">
        <v>0</v>
      </c>
      <c r="P115" s="41">
        <v>0</v>
      </c>
      <c r="Q115" s="41">
        <v>0</v>
      </c>
      <c r="S115" s="41">
        <v>0</v>
      </c>
      <c r="V115" s="2" t="s">
        <v>651</v>
      </c>
    </row>
    <row r="116" spans="2:22" x14ac:dyDescent="0.2">
      <c r="B116" s="2" t="s">
        <v>126</v>
      </c>
      <c r="F116" s="2" t="s">
        <v>89</v>
      </c>
      <c r="J116" s="48">
        <f t="shared" si="10"/>
        <v>0</v>
      </c>
      <c r="L116" s="41">
        <v>0</v>
      </c>
      <c r="M116" s="41">
        <v>0</v>
      </c>
      <c r="N116" s="41">
        <v>0</v>
      </c>
      <c r="O116" s="41">
        <v>0</v>
      </c>
      <c r="P116" s="41">
        <v>0</v>
      </c>
      <c r="Q116" s="41">
        <v>0</v>
      </c>
      <c r="S116" s="41">
        <v>0</v>
      </c>
      <c r="V116" s="2" t="s">
        <v>652</v>
      </c>
    </row>
    <row r="117" spans="2:22" x14ac:dyDescent="0.2">
      <c r="B117" s="2" t="s">
        <v>127</v>
      </c>
      <c r="F117" s="2" t="s">
        <v>89</v>
      </c>
      <c r="J117" s="48">
        <f t="shared" si="10"/>
        <v>0</v>
      </c>
      <c r="L117" s="41">
        <v>0</v>
      </c>
      <c r="M117" s="41">
        <v>0</v>
      </c>
      <c r="N117" s="41">
        <v>0</v>
      </c>
      <c r="O117" s="41">
        <v>0</v>
      </c>
      <c r="P117" s="41">
        <v>0</v>
      </c>
      <c r="Q117" s="41">
        <v>0</v>
      </c>
      <c r="S117" s="41">
        <v>0</v>
      </c>
      <c r="V117" s="2" t="s">
        <v>653</v>
      </c>
    </row>
    <row r="119" spans="2:22" x14ac:dyDescent="0.2">
      <c r="B119" s="33" t="s">
        <v>1003</v>
      </c>
    </row>
    <row r="121" spans="2:22" x14ac:dyDescent="0.2">
      <c r="B121" s="33" t="s">
        <v>93</v>
      </c>
    </row>
    <row r="122" spans="2:22" x14ac:dyDescent="0.2">
      <c r="B122" s="2" t="s">
        <v>95</v>
      </c>
      <c r="F122" s="2" t="s">
        <v>89</v>
      </c>
      <c r="J122" s="48">
        <f t="shared" ref="J122:J123" si="11">SUM(L122:Q122,S122)</f>
        <v>2537</v>
      </c>
      <c r="L122" s="41">
        <v>734</v>
      </c>
      <c r="M122" s="41">
        <v>0</v>
      </c>
      <c r="N122" s="41">
        <v>0</v>
      </c>
      <c r="O122" s="41">
        <v>1803</v>
      </c>
      <c r="P122" s="41">
        <v>0</v>
      </c>
      <c r="Q122" s="41">
        <v>0</v>
      </c>
      <c r="S122" s="41">
        <v>0</v>
      </c>
      <c r="V122" s="2" t="s">
        <v>1004</v>
      </c>
    </row>
    <row r="123" spans="2:22" x14ac:dyDescent="0.2">
      <c r="B123" s="2" t="s">
        <v>96</v>
      </c>
      <c r="F123" s="2" t="s">
        <v>89</v>
      </c>
      <c r="J123" s="48">
        <f t="shared" si="11"/>
        <v>88</v>
      </c>
      <c r="L123" s="41">
        <v>88</v>
      </c>
      <c r="M123" s="41">
        <v>0</v>
      </c>
      <c r="N123" s="41">
        <v>0</v>
      </c>
      <c r="O123" s="41">
        <v>0</v>
      </c>
      <c r="P123" s="41">
        <v>0</v>
      </c>
      <c r="Q123" s="41">
        <v>0</v>
      </c>
      <c r="S123" s="41">
        <v>0</v>
      </c>
      <c r="V123" s="2" t="s">
        <v>1004</v>
      </c>
    </row>
    <row r="125" spans="2:22" x14ac:dyDescent="0.2">
      <c r="B125" s="2" t="s">
        <v>97</v>
      </c>
      <c r="F125" s="2" t="s">
        <v>89</v>
      </c>
      <c r="J125" s="48">
        <f>SUM(L125:Q125,S125)</f>
        <v>19205</v>
      </c>
      <c r="L125" s="41">
        <v>0</v>
      </c>
      <c r="M125" s="41">
        <v>9353</v>
      </c>
      <c r="N125" s="41">
        <v>7998</v>
      </c>
      <c r="O125" s="41">
        <v>0</v>
      </c>
      <c r="P125" s="41">
        <v>1854</v>
      </c>
      <c r="Q125" s="41">
        <v>0</v>
      </c>
      <c r="S125" s="41">
        <v>0</v>
      </c>
      <c r="V125" s="2" t="s">
        <v>1004</v>
      </c>
    </row>
    <row r="128" spans="2:22" s="9" customFormat="1" x14ac:dyDescent="0.2">
      <c r="B128" s="9" t="s">
        <v>260</v>
      </c>
    </row>
    <row r="130" spans="2:24" x14ac:dyDescent="0.2">
      <c r="B130" s="33" t="s">
        <v>79</v>
      </c>
    </row>
    <row r="132" spans="2:24" x14ac:dyDescent="0.2">
      <c r="B132" s="33" t="s">
        <v>80</v>
      </c>
      <c r="X132" s="32"/>
    </row>
    <row r="133" spans="2:24" x14ac:dyDescent="0.2">
      <c r="B133" s="29" t="s">
        <v>87</v>
      </c>
      <c r="F133" s="2" t="s">
        <v>89</v>
      </c>
      <c r="J133" s="48">
        <f>SUM(L133:Q133,S133)</f>
        <v>0</v>
      </c>
      <c r="L133" s="41">
        <v>0</v>
      </c>
      <c r="M133" s="41">
        <v>0</v>
      </c>
      <c r="N133" s="41">
        <v>0</v>
      </c>
      <c r="O133" s="41">
        <v>0</v>
      </c>
      <c r="P133" s="41">
        <v>0</v>
      </c>
      <c r="Q133" s="41">
        <v>0</v>
      </c>
      <c r="S133" s="41">
        <v>0</v>
      </c>
      <c r="V133" s="2" t="s">
        <v>654</v>
      </c>
    </row>
    <row r="134" spans="2:24" x14ac:dyDescent="0.2">
      <c r="B134" s="29" t="s">
        <v>88</v>
      </c>
      <c r="F134" s="2" t="s">
        <v>89</v>
      </c>
      <c r="J134" s="48">
        <f t="shared" ref="J134:J138" si="12">SUM(L134:Q134,S134)</f>
        <v>0</v>
      </c>
      <c r="L134" s="41">
        <v>0</v>
      </c>
      <c r="M134" s="41">
        <v>0</v>
      </c>
      <c r="N134" s="41">
        <v>0</v>
      </c>
      <c r="O134" s="41">
        <v>0</v>
      </c>
      <c r="P134" s="41">
        <v>0</v>
      </c>
      <c r="Q134" s="41">
        <v>0</v>
      </c>
      <c r="S134" s="41">
        <v>0</v>
      </c>
      <c r="V134" s="2" t="s">
        <v>655</v>
      </c>
    </row>
    <row r="135" spans="2:24" x14ac:dyDescent="0.2">
      <c r="B135" s="29" t="s">
        <v>90</v>
      </c>
      <c r="F135" s="2" t="s">
        <v>89</v>
      </c>
      <c r="J135" s="48">
        <f t="shared" si="12"/>
        <v>0</v>
      </c>
      <c r="L135" s="41">
        <v>0</v>
      </c>
      <c r="M135" s="41">
        <v>0</v>
      </c>
      <c r="N135" s="41">
        <v>0</v>
      </c>
      <c r="O135" s="41">
        <v>0</v>
      </c>
      <c r="P135" s="41">
        <v>0</v>
      </c>
      <c r="Q135" s="41">
        <v>0</v>
      </c>
      <c r="S135" s="41">
        <v>0</v>
      </c>
      <c r="V135" s="2" t="s">
        <v>656</v>
      </c>
    </row>
    <row r="136" spans="2:24" x14ac:dyDescent="0.2">
      <c r="B136" s="2" t="s">
        <v>121</v>
      </c>
      <c r="F136" s="2" t="s">
        <v>89</v>
      </c>
      <c r="J136" s="48">
        <f t="shared" si="12"/>
        <v>0</v>
      </c>
      <c r="L136" s="41">
        <v>0</v>
      </c>
      <c r="M136" s="41">
        <v>0</v>
      </c>
      <c r="N136" s="41">
        <v>0</v>
      </c>
      <c r="O136" s="41">
        <v>0</v>
      </c>
      <c r="P136" s="41">
        <v>0</v>
      </c>
      <c r="Q136" s="41">
        <v>0</v>
      </c>
      <c r="S136" s="41">
        <v>0</v>
      </c>
      <c r="V136" s="2" t="s">
        <v>657</v>
      </c>
    </row>
    <row r="137" spans="2:24" x14ac:dyDescent="0.2">
      <c r="B137" s="2" t="s">
        <v>122</v>
      </c>
      <c r="F137" s="2" t="s">
        <v>89</v>
      </c>
      <c r="J137" s="48">
        <f t="shared" si="12"/>
        <v>0</v>
      </c>
      <c r="L137" s="41">
        <v>0</v>
      </c>
      <c r="M137" s="41">
        <v>0</v>
      </c>
      <c r="N137" s="41">
        <v>0</v>
      </c>
      <c r="O137" s="41">
        <v>0</v>
      </c>
      <c r="P137" s="41">
        <v>0</v>
      </c>
      <c r="Q137" s="41">
        <v>0</v>
      </c>
      <c r="S137" s="41">
        <v>0</v>
      </c>
      <c r="V137" s="2" t="s">
        <v>658</v>
      </c>
    </row>
    <row r="138" spans="2:24" x14ac:dyDescent="0.2">
      <c r="B138" s="2" t="s">
        <v>180</v>
      </c>
      <c r="F138" s="2" t="s">
        <v>89</v>
      </c>
      <c r="J138" s="48">
        <f t="shared" si="12"/>
        <v>1</v>
      </c>
      <c r="L138" s="41">
        <v>0</v>
      </c>
      <c r="M138" s="41">
        <v>0</v>
      </c>
      <c r="N138" s="41">
        <v>0</v>
      </c>
      <c r="O138" s="41">
        <v>0</v>
      </c>
      <c r="P138" s="41">
        <v>1</v>
      </c>
      <c r="Q138" s="41">
        <v>0</v>
      </c>
      <c r="S138" s="41">
        <v>0</v>
      </c>
      <c r="V138" s="2" t="s">
        <v>659</v>
      </c>
    </row>
    <row r="139" spans="2:24" x14ac:dyDescent="0.2">
      <c r="B139" s="32"/>
    </row>
    <row r="140" spans="2:24" x14ac:dyDescent="0.2">
      <c r="B140" s="1" t="s">
        <v>91</v>
      </c>
    </row>
    <row r="141" spans="2:24" x14ac:dyDescent="0.2">
      <c r="B141" s="2" t="s">
        <v>123</v>
      </c>
      <c r="F141" s="2" t="s">
        <v>89</v>
      </c>
      <c r="J141" s="48">
        <f t="shared" ref="J141:J145" si="13">SUM(L141:Q141,S141)</f>
        <v>0.91666666666666663</v>
      </c>
      <c r="L141" s="41">
        <v>0</v>
      </c>
      <c r="M141" s="41">
        <v>0</v>
      </c>
      <c r="N141" s="41">
        <v>0.91666666666666663</v>
      </c>
      <c r="O141" s="41">
        <v>0</v>
      </c>
      <c r="P141" s="41">
        <v>0</v>
      </c>
      <c r="Q141" s="41">
        <v>0</v>
      </c>
      <c r="S141" s="41">
        <v>0</v>
      </c>
      <c r="V141" s="2" t="s">
        <v>660</v>
      </c>
    </row>
    <row r="142" spans="2:24" x14ac:dyDescent="0.2">
      <c r="B142" s="2" t="s">
        <v>124</v>
      </c>
      <c r="F142" s="2" t="s">
        <v>89</v>
      </c>
      <c r="J142" s="48">
        <f t="shared" si="13"/>
        <v>0</v>
      </c>
      <c r="L142" s="41">
        <v>0</v>
      </c>
      <c r="M142" s="41">
        <v>0</v>
      </c>
      <c r="N142" s="41">
        <v>0</v>
      </c>
      <c r="O142" s="41">
        <v>0</v>
      </c>
      <c r="P142" s="41">
        <v>0</v>
      </c>
      <c r="Q142" s="41">
        <v>0</v>
      </c>
      <c r="S142" s="41">
        <v>0</v>
      </c>
      <c r="V142" s="2" t="s">
        <v>661</v>
      </c>
    </row>
    <row r="143" spans="2:24" x14ac:dyDescent="0.2">
      <c r="B143" s="2" t="s">
        <v>125</v>
      </c>
      <c r="F143" s="2" t="s">
        <v>89</v>
      </c>
      <c r="J143" s="48">
        <f t="shared" si="13"/>
        <v>0</v>
      </c>
      <c r="L143" s="41">
        <v>0</v>
      </c>
      <c r="M143" s="41">
        <v>0</v>
      </c>
      <c r="N143" s="41">
        <v>0</v>
      </c>
      <c r="O143" s="41">
        <v>0</v>
      </c>
      <c r="P143" s="41">
        <v>0</v>
      </c>
      <c r="Q143" s="41">
        <v>0</v>
      </c>
      <c r="S143" s="41">
        <v>0</v>
      </c>
      <c r="V143" s="2" t="s">
        <v>662</v>
      </c>
    </row>
    <row r="144" spans="2:24" x14ac:dyDescent="0.2">
      <c r="B144" s="2" t="s">
        <v>126</v>
      </c>
      <c r="F144" s="2" t="s">
        <v>89</v>
      </c>
      <c r="J144" s="48">
        <f t="shared" si="13"/>
        <v>0</v>
      </c>
      <c r="L144" s="41">
        <v>0</v>
      </c>
      <c r="M144" s="41">
        <v>0</v>
      </c>
      <c r="N144" s="41">
        <v>0</v>
      </c>
      <c r="O144" s="41">
        <v>0</v>
      </c>
      <c r="P144" s="41">
        <v>0</v>
      </c>
      <c r="Q144" s="41">
        <v>0</v>
      </c>
      <c r="S144" s="41">
        <v>0</v>
      </c>
      <c r="V144" s="2" t="s">
        <v>663</v>
      </c>
    </row>
    <row r="145" spans="2:24" x14ac:dyDescent="0.2">
      <c r="B145" s="2" t="s">
        <v>127</v>
      </c>
      <c r="F145" s="2" t="s">
        <v>89</v>
      </c>
      <c r="J145" s="48">
        <f t="shared" si="13"/>
        <v>0</v>
      </c>
      <c r="L145" s="41">
        <v>0</v>
      </c>
      <c r="M145" s="41">
        <v>0</v>
      </c>
      <c r="N145" s="41">
        <v>0</v>
      </c>
      <c r="O145" s="41">
        <v>0</v>
      </c>
      <c r="P145" s="41">
        <v>0</v>
      </c>
      <c r="Q145" s="41">
        <v>0</v>
      </c>
      <c r="S145" s="41">
        <v>0</v>
      </c>
      <c r="V145" s="2" t="s">
        <v>664</v>
      </c>
    </row>
    <row r="147" spans="2:24" x14ac:dyDescent="0.2">
      <c r="B147" s="33" t="s">
        <v>1003</v>
      </c>
    </row>
    <row r="149" spans="2:24" x14ac:dyDescent="0.2">
      <c r="B149" s="33" t="s">
        <v>93</v>
      </c>
    </row>
    <row r="150" spans="2:24" x14ac:dyDescent="0.2">
      <c r="B150" s="2" t="s">
        <v>95</v>
      </c>
      <c r="F150" s="2" t="s">
        <v>89</v>
      </c>
      <c r="J150" s="48">
        <f t="shared" ref="J150:J151" si="14">SUM(L150:Q150,S150)</f>
        <v>6616</v>
      </c>
      <c r="L150" s="41">
        <v>741</v>
      </c>
      <c r="M150" s="41">
        <v>0</v>
      </c>
      <c r="N150" s="41">
        <v>0</v>
      </c>
      <c r="O150" s="41">
        <v>3005</v>
      </c>
      <c r="P150" s="41">
        <v>0</v>
      </c>
      <c r="Q150" s="41">
        <v>842</v>
      </c>
      <c r="S150" s="41">
        <v>2028</v>
      </c>
      <c r="V150" s="2" t="s">
        <v>1005</v>
      </c>
    </row>
    <row r="151" spans="2:24" x14ac:dyDescent="0.2">
      <c r="B151" s="2" t="s">
        <v>96</v>
      </c>
      <c r="F151" s="2" t="s">
        <v>89</v>
      </c>
      <c r="J151" s="48">
        <f t="shared" si="14"/>
        <v>121</v>
      </c>
      <c r="L151" s="41">
        <v>121</v>
      </c>
      <c r="M151" s="41">
        <v>0</v>
      </c>
      <c r="N151" s="41">
        <v>0</v>
      </c>
      <c r="O151" s="41">
        <v>0</v>
      </c>
      <c r="P151" s="41">
        <v>0</v>
      </c>
      <c r="Q151" s="41">
        <v>0</v>
      </c>
      <c r="S151" s="41">
        <v>0</v>
      </c>
      <c r="V151" s="2" t="s">
        <v>1005</v>
      </c>
    </row>
    <row r="153" spans="2:24" x14ac:dyDescent="0.2">
      <c r="B153" s="2" t="s">
        <v>97</v>
      </c>
      <c r="F153" s="2" t="s">
        <v>89</v>
      </c>
      <c r="J153" s="48">
        <f>SUM(L153:Q153,S153)</f>
        <v>22780.118851293715</v>
      </c>
      <c r="L153" s="41">
        <v>0</v>
      </c>
      <c r="M153" s="41">
        <v>10483</v>
      </c>
      <c r="N153" s="41">
        <v>9551</v>
      </c>
      <c r="O153" s="41">
        <v>0</v>
      </c>
      <c r="P153" s="41">
        <v>2746.118851293716</v>
      </c>
      <c r="Q153" s="41">
        <v>0</v>
      </c>
      <c r="S153" s="41">
        <v>0</v>
      </c>
      <c r="V153" s="2" t="s">
        <v>1005</v>
      </c>
    </row>
    <row r="156" spans="2:24" s="9" customFormat="1" x14ac:dyDescent="0.2">
      <c r="B156" s="9" t="s">
        <v>261</v>
      </c>
    </row>
    <row r="158" spans="2:24" x14ac:dyDescent="0.2">
      <c r="B158" s="33" t="s">
        <v>79</v>
      </c>
    </row>
    <row r="160" spans="2:24" x14ac:dyDescent="0.2">
      <c r="B160" s="33" t="s">
        <v>80</v>
      </c>
      <c r="V160" s="98"/>
      <c r="X160" s="32"/>
    </row>
    <row r="161" spans="2:22" x14ac:dyDescent="0.2">
      <c r="B161" s="29" t="s">
        <v>87</v>
      </c>
      <c r="F161" s="2" t="s">
        <v>89</v>
      </c>
      <c r="J161" s="48">
        <f>SUM(L161:Q161,S161)</f>
        <v>0</v>
      </c>
      <c r="L161" s="106">
        <v>0</v>
      </c>
      <c r="M161" s="106">
        <v>0</v>
      </c>
      <c r="N161" s="106">
        <v>0</v>
      </c>
      <c r="O161" s="106">
        <v>0</v>
      </c>
      <c r="P161" s="106">
        <v>0</v>
      </c>
      <c r="Q161" s="106">
        <v>0</v>
      </c>
      <c r="R161" s="23"/>
      <c r="S161" s="106">
        <v>0</v>
      </c>
      <c r="V161" s="2" t="s">
        <v>665</v>
      </c>
    </row>
    <row r="162" spans="2:22" x14ac:dyDescent="0.2">
      <c r="B162" s="29" t="s">
        <v>88</v>
      </c>
      <c r="F162" s="2" t="s">
        <v>89</v>
      </c>
      <c r="J162" s="48">
        <f t="shared" ref="J162:J166" si="15">SUM(L162:Q162,S162)</f>
        <v>0</v>
      </c>
      <c r="L162" s="106">
        <v>0</v>
      </c>
      <c r="M162" s="106">
        <v>0</v>
      </c>
      <c r="N162" s="106">
        <v>0</v>
      </c>
      <c r="O162" s="106">
        <v>0</v>
      </c>
      <c r="P162" s="106">
        <v>0</v>
      </c>
      <c r="Q162" s="106">
        <v>0</v>
      </c>
      <c r="R162" s="23"/>
      <c r="S162" s="106">
        <v>0</v>
      </c>
      <c r="V162" s="2" t="s">
        <v>666</v>
      </c>
    </row>
    <row r="163" spans="2:22" x14ac:dyDescent="0.2">
      <c r="B163" s="29" t="s">
        <v>90</v>
      </c>
      <c r="F163" s="2" t="s">
        <v>89</v>
      </c>
      <c r="J163" s="48">
        <f t="shared" si="15"/>
        <v>0</v>
      </c>
      <c r="L163" s="106">
        <v>0</v>
      </c>
      <c r="M163" s="106">
        <v>0</v>
      </c>
      <c r="N163" s="106">
        <v>0</v>
      </c>
      <c r="O163" s="106">
        <v>0</v>
      </c>
      <c r="P163" s="106">
        <v>0</v>
      </c>
      <c r="Q163" s="106">
        <v>0</v>
      </c>
      <c r="R163" s="23"/>
      <c r="S163" s="106">
        <v>0</v>
      </c>
      <c r="V163" s="2" t="s">
        <v>667</v>
      </c>
    </row>
    <row r="164" spans="2:22" x14ac:dyDescent="0.2">
      <c r="B164" s="2" t="s">
        <v>121</v>
      </c>
      <c r="F164" s="2" t="s">
        <v>89</v>
      </c>
      <c r="J164" s="48">
        <f t="shared" si="15"/>
        <v>0</v>
      </c>
      <c r="L164" s="106">
        <v>0</v>
      </c>
      <c r="M164" s="106">
        <v>0</v>
      </c>
      <c r="N164" s="106">
        <v>0</v>
      </c>
      <c r="O164" s="106">
        <v>0</v>
      </c>
      <c r="P164" s="106">
        <v>0</v>
      </c>
      <c r="Q164" s="106">
        <v>0</v>
      </c>
      <c r="R164" s="23"/>
      <c r="S164" s="106">
        <v>0</v>
      </c>
      <c r="V164" s="2" t="s">
        <v>668</v>
      </c>
    </row>
    <row r="165" spans="2:22" x14ac:dyDescent="0.2">
      <c r="B165" s="2" t="s">
        <v>122</v>
      </c>
      <c r="F165" s="2" t="s">
        <v>89</v>
      </c>
      <c r="J165" s="48">
        <f t="shared" si="15"/>
        <v>0</v>
      </c>
      <c r="L165" s="106">
        <v>0</v>
      </c>
      <c r="M165" s="106">
        <v>0</v>
      </c>
      <c r="N165" s="106">
        <v>0</v>
      </c>
      <c r="O165" s="106">
        <v>0</v>
      </c>
      <c r="P165" s="106">
        <v>0</v>
      </c>
      <c r="Q165" s="106">
        <v>0</v>
      </c>
      <c r="R165" s="23"/>
      <c r="S165" s="106">
        <v>0</v>
      </c>
      <c r="V165" s="2" t="s">
        <v>669</v>
      </c>
    </row>
    <row r="166" spans="2:22" x14ac:dyDescent="0.2">
      <c r="B166" s="2" t="s">
        <v>180</v>
      </c>
      <c r="F166" s="2" t="s">
        <v>89</v>
      </c>
      <c r="J166" s="48">
        <f t="shared" si="15"/>
        <v>1</v>
      </c>
      <c r="L166" s="106">
        <v>0</v>
      </c>
      <c r="M166" s="106">
        <v>0</v>
      </c>
      <c r="N166" s="106">
        <v>0</v>
      </c>
      <c r="O166" s="106">
        <v>0</v>
      </c>
      <c r="P166" s="106">
        <v>1</v>
      </c>
      <c r="Q166" s="106">
        <v>0</v>
      </c>
      <c r="R166" s="23"/>
      <c r="S166" s="106">
        <v>0</v>
      </c>
      <c r="V166" s="2" t="s">
        <v>670</v>
      </c>
    </row>
    <row r="167" spans="2:22" x14ac:dyDescent="0.2">
      <c r="B167" s="32"/>
      <c r="L167" s="23"/>
      <c r="M167" s="27"/>
      <c r="N167" s="27"/>
      <c r="O167" s="23"/>
      <c r="P167" s="23"/>
      <c r="Q167" s="23"/>
      <c r="R167" s="23"/>
      <c r="S167" s="23"/>
    </row>
    <row r="168" spans="2:22" x14ac:dyDescent="0.2">
      <c r="B168" s="1" t="s">
        <v>91</v>
      </c>
      <c r="L168" s="23"/>
      <c r="M168" s="27"/>
      <c r="N168" s="23"/>
      <c r="O168" s="23"/>
      <c r="P168" s="23"/>
      <c r="Q168" s="23"/>
      <c r="R168" s="23"/>
      <c r="S168" s="23"/>
    </row>
    <row r="169" spans="2:22" x14ac:dyDescent="0.2">
      <c r="B169" s="2" t="s">
        <v>123</v>
      </c>
      <c r="F169" s="2" t="s">
        <v>89</v>
      </c>
      <c r="J169" s="48">
        <f t="shared" ref="J169:J173" si="16">SUM(L169:Q169,S169)</f>
        <v>0</v>
      </c>
      <c r="L169" s="106">
        <v>0</v>
      </c>
      <c r="M169" s="106">
        <v>0</v>
      </c>
      <c r="N169" s="106">
        <v>0</v>
      </c>
      <c r="O169" s="106">
        <v>0</v>
      </c>
      <c r="P169" s="106">
        <v>0</v>
      </c>
      <c r="Q169" s="106">
        <v>0</v>
      </c>
      <c r="R169" s="23"/>
      <c r="S169" s="106">
        <v>0</v>
      </c>
      <c r="V169" s="2" t="s">
        <v>671</v>
      </c>
    </row>
    <row r="170" spans="2:22" x14ac:dyDescent="0.2">
      <c r="B170" s="2" t="s">
        <v>124</v>
      </c>
      <c r="F170" s="2" t="s">
        <v>89</v>
      </c>
      <c r="J170" s="48">
        <f t="shared" si="16"/>
        <v>0</v>
      </c>
      <c r="L170" s="106">
        <v>0</v>
      </c>
      <c r="M170" s="106">
        <v>0</v>
      </c>
      <c r="N170" s="106">
        <v>0</v>
      </c>
      <c r="O170" s="106">
        <v>0</v>
      </c>
      <c r="P170" s="106">
        <v>0</v>
      </c>
      <c r="Q170" s="106">
        <v>0</v>
      </c>
      <c r="R170" s="23"/>
      <c r="S170" s="106">
        <v>0</v>
      </c>
      <c r="V170" s="2" t="s">
        <v>672</v>
      </c>
    </row>
    <row r="171" spans="2:22" x14ac:dyDescent="0.2">
      <c r="B171" s="2" t="s">
        <v>125</v>
      </c>
      <c r="F171" s="2" t="s">
        <v>89</v>
      </c>
      <c r="J171" s="48">
        <f t="shared" si="16"/>
        <v>0</v>
      </c>
      <c r="L171" s="106">
        <v>0</v>
      </c>
      <c r="M171" s="106">
        <v>0</v>
      </c>
      <c r="N171" s="106">
        <v>0</v>
      </c>
      <c r="O171" s="106">
        <v>0</v>
      </c>
      <c r="P171" s="106">
        <v>0</v>
      </c>
      <c r="Q171" s="106">
        <v>0</v>
      </c>
      <c r="R171" s="23"/>
      <c r="S171" s="106">
        <v>0</v>
      </c>
      <c r="V171" s="2" t="s">
        <v>673</v>
      </c>
    </row>
    <row r="172" spans="2:22" x14ac:dyDescent="0.2">
      <c r="B172" s="2" t="s">
        <v>126</v>
      </c>
      <c r="F172" s="2" t="s">
        <v>89</v>
      </c>
      <c r="J172" s="48">
        <f t="shared" si="16"/>
        <v>0</v>
      </c>
      <c r="L172" s="106">
        <v>0</v>
      </c>
      <c r="M172" s="106">
        <v>0</v>
      </c>
      <c r="N172" s="106">
        <v>0</v>
      </c>
      <c r="O172" s="106">
        <v>0</v>
      </c>
      <c r="P172" s="106">
        <v>0</v>
      </c>
      <c r="Q172" s="106">
        <v>0</v>
      </c>
      <c r="R172" s="23"/>
      <c r="S172" s="106">
        <v>0</v>
      </c>
      <c r="V172" s="2" t="s">
        <v>674</v>
      </c>
    </row>
    <row r="173" spans="2:22" x14ac:dyDescent="0.2">
      <c r="B173" s="2" t="s">
        <v>127</v>
      </c>
      <c r="F173" s="2" t="s">
        <v>89</v>
      </c>
      <c r="J173" s="48">
        <f t="shared" si="16"/>
        <v>0</v>
      </c>
      <c r="L173" s="106">
        <v>0</v>
      </c>
      <c r="M173" s="106">
        <v>0</v>
      </c>
      <c r="N173" s="106">
        <v>0</v>
      </c>
      <c r="O173" s="106">
        <v>0</v>
      </c>
      <c r="P173" s="106">
        <v>0</v>
      </c>
      <c r="Q173" s="106">
        <v>0</v>
      </c>
      <c r="R173" s="23"/>
      <c r="S173" s="106">
        <v>0</v>
      </c>
      <c r="V173" s="2" t="s">
        <v>675</v>
      </c>
    </row>
    <row r="174" spans="2:22" x14ac:dyDescent="0.2">
      <c r="L174" s="23"/>
      <c r="M174" s="27"/>
      <c r="N174" s="23"/>
      <c r="O174" s="23"/>
      <c r="P174" s="23"/>
      <c r="Q174" s="23"/>
      <c r="R174" s="23"/>
      <c r="S174" s="23"/>
    </row>
    <row r="175" spans="2:22" x14ac:dyDescent="0.2">
      <c r="B175" s="33" t="s">
        <v>1003</v>
      </c>
      <c r="L175" s="23"/>
      <c r="M175" s="27"/>
      <c r="N175" s="23"/>
      <c r="O175" s="23"/>
      <c r="P175" s="23"/>
      <c r="Q175" s="23"/>
      <c r="R175" s="23"/>
      <c r="S175" s="23"/>
    </row>
    <row r="176" spans="2:22" x14ac:dyDescent="0.2">
      <c r="L176" s="23"/>
      <c r="M176" s="27"/>
      <c r="N176" s="23"/>
      <c r="O176" s="23"/>
      <c r="P176" s="23"/>
      <c r="Q176" s="23"/>
      <c r="R176" s="23"/>
      <c r="S176" s="23"/>
    </row>
    <row r="177" spans="2:22" x14ac:dyDescent="0.2">
      <c r="B177" s="33" t="s">
        <v>93</v>
      </c>
      <c r="L177" s="23"/>
      <c r="M177" s="27"/>
      <c r="N177" s="23"/>
      <c r="O177" s="23"/>
      <c r="P177" s="23"/>
      <c r="Q177" s="23"/>
      <c r="R177" s="23"/>
      <c r="S177" s="23"/>
    </row>
    <row r="178" spans="2:22" x14ac:dyDescent="0.2">
      <c r="B178" s="2" t="s">
        <v>95</v>
      </c>
      <c r="F178" s="2" t="s">
        <v>89</v>
      </c>
      <c r="J178" s="48">
        <f t="shared" ref="J178:J179" si="17">SUM(L178:Q178,S178)</f>
        <v>12112.063022462326</v>
      </c>
      <c r="L178" s="106">
        <v>1388</v>
      </c>
      <c r="M178" s="106">
        <v>0</v>
      </c>
      <c r="N178" s="106">
        <v>0</v>
      </c>
      <c r="O178" s="106">
        <v>6054</v>
      </c>
      <c r="P178" s="106">
        <v>2996.063022462326</v>
      </c>
      <c r="Q178" s="106">
        <v>0</v>
      </c>
      <c r="R178" s="23"/>
      <c r="S178" s="106">
        <v>1674</v>
      </c>
      <c r="V178" s="2" t="s">
        <v>1006</v>
      </c>
    </row>
    <row r="179" spans="2:22" x14ac:dyDescent="0.2">
      <c r="B179" s="2" t="s">
        <v>96</v>
      </c>
      <c r="F179" s="2" t="s">
        <v>89</v>
      </c>
      <c r="J179" s="48">
        <f t="shared" si="17"/>
        <v>136</v>
      </c>
      <c r="L179" s="106">
        <v>136</v>
      </c>
      <c r="M179" s="106">
        <v>0</v>
      </c>
      <c r="N179" s="106">
        <v>0</v>
      </c>
      <c r="O179" s="106">
        <v>0</v>
      </c>
      <c r="P179" s="106">
        <v>0</v>
      </c>
      <c r="Q179" s="106">
        <v>0</v>
      </c>
      <c r="R179" s="23"/>
      <c r="S179" s="106">
        <v>0</v>
      </c>
      <c r="V179" s="2" t="s">
        <v>1006</v>
      </c>
    </row>
    <row r="180" spans="2:22" x14ac:dyDescent="0.2">
      <c r="L180" s="23"/>
      <c r="M180" s="27"/>
      <c r="N180" s="23"/>
      <c r="O180" s="27"/>
      <c r="P180" s="23"/>
      <c r="Q180" s="23"/>
      <c r="R180" s="23"/>
      <c r="S180" s="27"/>
    </row>
    <row r="181" spans="2:22" x14ac:dyDescent="0.2">
      <c r="B181" s="2" t="s">
        <v>97</v>
      </c>
      <c r="F181" s="2" t="s">
        <v>89</v>
      </c>
      <c r="J181" s="48">
        <f>SUM(L181:Q181,S181)</f>
        <v>22265.080181973273</v>
      </c>
      <c r="L181" s="106">
        <v>0</v>
      </c>
      <c r="M181" s="106">
        <v>11398</v>
      </c>
      <c r="N181" s="106">
        <v>10013</v>
      </c>
      <c r="O181" s="106">
        <v>0</v>
      </c>
      <c r="P181" s="106">
        <v>0</v>
      </c>
      <c r="Q181" s="106">
        <v>854.0801819732726</v>
      </c>
      <c r="R181" s="23"/>
      <c r="S181" s="106">
        <v>0</v>
      </c>
      <c r="V181" s="2" t="s">
        <v>1006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E1FFE1"/>
  </sheetPr>
  <dimension ref="A2:X25"/>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1" width="2.7109375" style="2" customWidth="1"/>
    <col min="22" max="22" width="53.140625" style="2" bestFit="1"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22" customFormat="1" ht="18" x14ac:dyDescent="0.2">
      <c r="B2" s="22" t="s">
        <v>948</v>
      </c>
    </row>
    <row r="4" spans="2:24" x14ac:dyDescent="0.2">
      <c r="B4" s="33" t="s">
        <v>28</v>
      </c>
      <c r="C4" s="1"/>
      <c r="D4" s="1"/>
      <c r="L4"/>
    </row>
    <row r="5" spans="2:24" x14ac:dyDescent="0.2">
      <c r="B5" s="27" t="s">
        <v>952</v>
      </c>
      <c r="C5" s="3"/>
      <c r="D5" s="3"/>
      <c r="H5" s="23"/>
    </row>
    <row r="6" spans="2:24" x14ac:dyDescent="0.2">
      <c r="B6" s="27" t="s">
        <v>953</v>
      </c>
      <c r="C6" s="3"/>
      <c r="D6" s="3"/>
      <c r="H6" s="23"/>
    </row>
    <row r="7" spans="2:24" x14ac:dyDescent="0.2">
      <c r="B7" s="32"/>
      <c r="C7" s="3"/>
      <c r="D7" s="3"/>
    </row>
    <row r="8" spans="2:24" x14ac:dyDescent="0.2">
      <c r="B8" s="5" t="s">
        <v>29</v>
      </c>
      <c r="C8" s="3"/>
      <c r="D8" s="3"/>
    </row>
    <row r="9" spans="2:24" x14ac:dyDescent="0.2">
      <c r="B9" s="27" t="s">
        <v>508</v>
      </c>
    </row>
    <row r="10" spans="2:24" x14ac:dyDescent="0.2">
      <c r="B10" s="100"/>
    </row>
    <row r="11" spans="2:24" s="9" customFormat="1" x14ac:dyDescent="0.2">
      <c r="B11" s="9" t="s">
        <v>44</v>
      </c>
      <c r="F11" s="9" t="s">
        <v>26</v>
      </c>
      <c r="H11" s="9" t="s">
        <v>27</v>
      </c>
      <c r="J11" s="9" t="s">
        <v>47</v>
      </c>
      <c r="L11" s="9" t="s">
        <v>81</v>
      </c>
      <c r="M11" s="9" t="s">
        <v>82</v>
      </c>
      <c r="N11" s="9" t="s">
        <v>83</v>
      </c>
      <c r="O11" s="9" t="s">
        <v>85</v>
      </c>
      <c r="P11" s="9" t="s">
        <v>117</v>
      </c>
      <c r="Q11" s="9" t="s">
        <v>86</v>
      </c>
      <c r="S11" s="9" t="s">
        <v>84</v>
      </c>
      <c r="V11" s="9" t="s">
        <v>45</v>
      </c>
      <c r="X11" s="9" t="s">
        <v>46</v>
      </c>
    </row>
    <row r="14" spans="2:24" s="9" customFormat="1" x14ac:dyDescent="0.2">
      <c r="B14" s="9" t="s">
        <v>950</v>
      </c>
    </row>
    <row r="16" spans="2:24" x14ac:dyDescent="0.2">
      <c r="B16" s="33" t="s">
        <v>949</v>
      </c>
      <c r="X16" s="32"/>
    </row>
    <row r="18" spans="1:24" x14ac:dyDescent="0.2">
      <c r="A18" s="10"/>
      <c r="B18" s="33" t="s">
        <v>950</v>
      </c>
      <c r="X18" s="32"/>
    </row>
    <row r="19" spans="1:24" x14ac:dyDescent="0.2">
      <c r="B19" s="29" t="s">
        <v>954</v>
      </c>
      <c r="F19" s="2" t="s">
        <v>951</v>
      </c>
      <c r="J19" s="48">
        <f>SUM(L19:Q19,S19)</f>
        <v>0</v>
      </c>
      <c r="L19" s="41">
        <v>0</v>
      </c>
      <c r="M19" s="41">
        <v>0</v>
      </c>
      <c r="N19" s="41">
        <v>0</v>
      </c>
      <c r="O19" s="41">
        <v>0</v>
      </c>
      <c r="P19" s="41">
        <v>0</v>
      </c>
      <c r="Q19" s="41">
        <v>0</v>
      </c>
      <c r="S19" s="41">
        <v>0</v>
      </c>
      <c r="V19" s="2" t="s">
        <v>993</v>
      </c>
      <c r="X19" s="2" t="s">
        <v>508</v>
      </c>
    </row>
    <row r="20" spans="1:24" x14ac:dyDescent="0.2">
      <c r="B20" s="29" t="s">
        <v>955</v>
      </c>
      <c r="F20" s="2" t="s">
        <v>951</v>
      </c>
      <c r="J20" s="48">
        <f t="shared" ref="J20:J24" si="0">SUM(L20:Q20,S20)</f>
        <v>0</v>
      </c>
      <c r="L20" s="41">
        <v>0</v>
      </c>
      <c r="M20" s="41">
        <v>0</v>
      </c>
      <c r="N20" s="41">
        <v>0</v>
      </c>
      <c r="O20" s="41">
        <v>0</v>
      </c>
      <c r="P20" s="41">
        <v>0</v>
      </c>
      <c r="Q20" s="41">
        <v>0</v>
      </c>
      <c r="S20" s="41">
        <v>0</v>
      </c>
      <c r="V20" s="2" t="s">
        <v>994</v>
      </c>
    </row>
    <row r="21" spans="1:24" x14ac:dyDescent="0.2">
      <c r="B21" s="29" t="s">
        <v>956</v>
      </c>
      <c r="F21" s="2" t="s">
        <v>951</v>
      </c>
      <c r="J21" s="48">
        <f>SUM(L21:Q21,S21)</f>
        <v>0</v>
      </c>
      <c r="L21" s="41">
        <v>0</v>
      </c>
      <c r="M21" s="41">
        <v>0</v>
      </c>
      <c r="N21" s="41">
        <v>0</v>
      </c>
      <c r="O21" s="41">
        <v>0</v>
      </c>
      <c r="P21" s="41">
        <v>0</v>
      </c>
      <c r="Q21" s="41">
        <v>0</v>
      </c>
      <c r="S21" s="41">
        <v>0</v>
      </c>
      <c r="V21" s="2" t="s">
        <v>995</v>
      </c>
    </row>
    <row r="22" spans="1:24" x14ac:dyDescent="0.2">
      <c r="B22" s="29" t="s">
        <v>957</v>
      </c>
      <c r="F22" s="2" t="s">
        <v>951</v>
      </c>
      <c r="J22" s="48">
        <f t="shared" si="0"/>
        <v>0</v>
      </c>
      <c r="L22" s="41">
        <v>0</v>
      </c>
      <c r="M22" s="41">
        <v>0</v>
      </c>
      <c r="N22" s="41">
        <v>0</v>
      </c>
      <c r="O22" s="41">
        <v>0</v>
      </c>
      <c r="P22" s="41">
        <v>0</v>
      </c>
      <c r="Q22" s="41">
        <v>0</v>
      </c>
      <c r="S22" s="41">
        <v>0</v>
      </c>
      <c r="V22" s="2" t="s">
        <v>996</v>
      </c>
    </row>
    <row r="23" spans="1:24" x14ac:dyDescent="0.2">
      <c r="B23" s="29" t="s">
        <v>958</v>
      </c>
      <c r="F23" s="2" t="s">
        <v>951</v>
      </c>
      <c r="J23" s="48">
        <f t="shared" si="0"/>
        <v>220.08333333333334</v>
      </c>
      <c r="L23" s="41">
        <v>0</v>
      </c>
      <c r="M23" s="41">
        <v>220.08333333333334</v>
      </c>
      <c r="N23" s="41">
        <v>0</v>
      </c>
      <c r="O23" s="41">
        <v>0</v>
      </c>
      <c r="P23" s="41">
        <v>0</v>
      </c>
      <c r="Q23" s="41">
        <v>0</v>
      </c>
      <c r="S23" s="41">
        <v>0</v>
      </c>
      <c r="V23" s="2" t="s">
        <v>997</v>
      </c>
    </row>
    <row r="24" spans="1:24" x14ac:dyDescent="0.2">
      <c r="B24" s="29" t="s">
        <v>959</v>
      </c>
      <c r="F24" s="2" t="s">
        <v>951</v>
      </c>
      <c r="J24" s="48">
        <f t="shared" si="0"/>
        <v>334.25</v>
      </c>
      <c r="L24" s="41">
        <v>0</v>
      </c>
      <c r="M24" s="41">
        <v>334.25</v>
      </c>
      <c r="N24" s="41">
        <v>0</v>
      </c>
      <c r="O24" s="41">
        <v>0</v>
      </c>
      <c r="P24" s="41">
        <v>0</v>
      </c>
      <c r="Q24" s="41">
        <v>0</v>
      </c>
      <c r="S24" s="41">
        <v>0</v>
      </c>
      <c r="V24" s="2" t="s">
        <v>998</v>
      </c>
    </row>
    <row r="25" spans="1:24" x14ac:dyDescent="0.2">
      <c r="B25" s="3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E1FFE1"/>
  </sheetPr>
  <dimension ref="B2:X155"/>
  <sheetViews>
    <sheetView showGridLines="0" zoomScale="85" zoomScaleNormal="85" workbookViewId="0">
      <pane xSplit="6" ySplit="10" topLeftCell="G11" activePane="bottomRight" state="frozen"/>
      <selection activeCell="M41" sqref="M41"/>
      <selection pane="topRight" activeCell="M41" sqref="M41"/>
      <selection pane="bottomLeft" activeCell="M41" sqref="M41"/>
      <selection pane="bottomRight" activeCell="G11" sqref="G11"/>
    </sheetView>
  </sheetViews>
  <sheetFormatPr defaultRowHeight="12.75" x14ac:dyDescent="0.2"/>
  <cols>
    <col min="1" max="1" width="4.7109375" style="2" customWidth="1"/>
    <col min="2" max="2" width="43.1406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 style="2" customWidth="1"/>
    <col min="19" max="19" width="12.5703125" style="2" customWidth="1"/>
    <col min="20" max="20" width="5.2851562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2" customFormat="1" ht="18" x14ac:dyDescent="0.2">
      <c r="B2" s="22" t="s">
        <v>105</v>
      </c>
    </row>
    <row r="4" spans="2:23" x14ac:dyDescent="0.2">
      <c r="B4" s="33" t="s">
        <v>28</v>
      </c>
      <c r="C4" s="1"/>
      <c r="D4" s="1"/>
      <c r="L4"/>
    </row>
    <row r="5" spans="2:23" x14ac:dyDescent="0.2">
      <c r="B5" s="27" t="s">
        <v>106</v>
      </c>
      <c r="C5" s="3"/>
      <c r="D5" s="3"/>
      <c r="H5" s="23"/>
    </row>
    <row r="6" spans="2:23" x14ac:dyDescent="0.2">
      <c r="B6" s="27" t="s">
        <v>107</v>
      </c>
      <c r="C6" s="3"/>
      <c r="D6" s="3"/>
      <c r="H6" s="23"/>
    </row>
    <row r="7" spans="2:23" x14ac:dyDescent="0.2">
      <c r="C7" s="3"/>
      <c r="D7" s="3"/>
      <c r="H7" s="23"/>
    </row>
    <row r="9" spans="2:23" s="9" customFormat="1" x14ac:dyDescent="0.2">
      <c r="B9" s="9" t="s">
        <v>44</v>
      </c>
      <c r="F9" s="9" t="s">
        <v>26</v>
      </c>
      <c r="H9" s="9" t="s">
        <v>27</v>
      </c>
      <c r="J9" s="9" t="s">
        <v>47</v>
      </c>
      <c r="L9" s="9" t="s">
        <v>81</v>
      </c>
      <c r="M9" s="9" t="s">
        <v>82</v>
      </c>
      <c r="N9" s="9" t="s">
        <v>83</v>
      </c>
      <c r="O9" s="9" t="s">
        <v>85</v>
      </c>
      <c r="P9" s="9" t="s">
        <v>117</v>
      </c>
      <c r="Q9" s="9" t="s">
        <v>86</v>
      </c>
      <c r="S9" s="9" t="s">
        <v>84</v>
      </c>
      <c r="U9" s="9" t="s">
        <v>45</v>
      </c>
      <c r="W9" s="9" t="s">
        <v>46</v>
      </c>
    </row>
    <row r="12" spans="2:23" s="9" customFormat="1" x14ac:dyDescent="0.2">
      <c r="B12" s="9" t="s">
        <v>105</v>
      </c>
    </row>
    <row r="14" spans="2:23" x14ac:dyDescent="0.2">
      <c r="B14" s="33" t="s">
        <v>108</v>
      </c>
    </row>
    <row r="15" spans="2:23" x14ac:dyDescent="0.2">
      <c r="B15" s="2" t="s">
        <v>109</v>
      </c>
      <c r="F15" s="2" t="s">
        <v>111</v>
      </c>
      <c r="L15" s="82">
        <v>18</v>
      </c>
      <c r="M15" s="82">
        <v>18</v>
      </c>
      <c r="N15" s="82">
        <v>17.994499999999999</v>
      </c>
      <c r="O15" s="82">
        <v>18</v>
      </c>
      <c r="P15" s="82">
        <v>18</v>
      </c>
      <c r="Q15" s="82">
        <v>18</v>
      </c>
      <c r="S15" s="82">
        <v>18</v>
      </c>
      <c r="U15" s="2" t="s">
        <v>825</v>
      </c>
    </row>
    <row r="16" spans="2:23" x14ac:dyDescent="0.2">
      <c r="B16" s="2" t="s">
        <v>110</v>
      </c>
      <c r="F16" s="2" t="s">
        <v>111</v>
      </c>
      <c r="L16" s="82">
        <v>25.878900000000002</v>
      </c>
      <c r="M16" s="82">
        <v>26.2759</v>
      </c>
      <c r="N16" s="82">
        <v>32.046999999999997</v>
      </c>
      <c r="O16" s="82">
        <v>31.456</v>
      </c>
      <c r="P16" s="82">
        <v>29.0306</v>
      </c>
      <c r="Q16" s="82">
        <v>22.045999999999999</v>
      </c>
      <c r="S16" s="82">
        <v>26.516400000000004</v>
      </c>
      <c r="U16" s="2" t="s">
        <v>826</v>
      </c>
    </row>
    <row r="17" spans="2:21" x14ac:dyDescent="0.2">
      <c r="L17" s="68"/>
      <c r="M17" s="68"/>
      <c r="N17" s="68"/>
      <c r="O17" s="68"/>
      <c r="P17" s="68"/>
      <c r="Q17" s="68"/>
      <c r="S17" s="68"/>
    </row>
    <row r="18" spans="2:21" x14ac:dyDescent="0.2">
      <c r="B18" s="33" t="s">
        <v>112</v>
      </c>
      <c r="L18" s="68"/>
      <c r="M18" s="68"/>
      <c r="N18" s="68"/>
      <c r="O18" s="68"/>
      <c r="P18" s="68"/>
      <c r="Q18" s="68"/>
      <c r="S18" s="68"/>
    </row>
    <row r="19" spans="2:21" x14ac:dyDescent="0.2">
      <c r="B19" s="2" t="s">
        <v>109</v>
      </c>
      <c r="F19" s="2" t="s">
        <v>111</v>
      </c>
      <c r="L19" s="82">
        <v>18</v>
      </c>
      <c r="M19" s="82">
        <v>18</v>
      </c>
      <c r="N19" s="82">
        <v>18</v>
      </c>
      <c r="O19" s="82">
        <v>18</v>
      </c>
      <c r="P19" s="82">
        <v>18</v>
      </c>
      <c r="Q19" s="82">
        <v>18</v>
      </c>
      <c r="S19" s="82">
        <v>18</v>
      </c>
      <c r="U19" s="2" t="s">
        <v>827</v>
      </c>
    </row>
    <row r="20" spans="2:21" x14ac:dyDescent="0.2">
      <c r="B20" s="2" t="s">
        <v>110</v>
      </c>
      <c r="F20" s="2" t="s">
        <v>111</v>
      </c>
      <c r="L20" s="82">
        <v>25.869</v>
      </c>
      <c r="M20" s="82">
        <v>26.2759</v>
      </c>
      <c r="N20" s="82">
        <v>32.04</v>
      </c>
      <c r="O20" s="82">
        <v>31.456</v>
      </c>
      <c r="P20" s="82">
        <v>29.0306</v>
      </c>
      <c r="Q20" s="82">
        <v>22.045999999999999</v>
      </c>
      <c r="S20" s="82">
        <v>26.516400000000004</v>
      </c>
      <c r="U20" s="2" t="s">
        <v>828</v>
      </c>
    </row>
    <row r="21" spans="2:21" x14ac:dyDescent="0.2">
      <c r="L21" s="68"/>
      <c r="M21" s="68"/>
      <c r="N21" s="68"/>
      <c r="O21" s="68"/>
      <c r="P21" s="68"/>
      <c r="Q21" s="68"/>
      <c r="S21" s="68"/>
    </row>
    <row r="22" spans="2:21" x14ac:dyDescent="0.2">
      <c r="B22" s="33" t="s">
        <v>113</v>
      </c>
      <c r="L22" s="68"/>
      <c r="M22" s="68"/>
      <c r="N22" s="68"/>
      <c r="O22" s="68"/>
      <c r="P22" s="68"/>
      <c r="Q22" s="68"/>
      <c r="S22" s="68"/>
    </row>
    <row r="23" spans="2:21" x14ac:dyDescent="0.2">
      <c r="B23" s="2" t="s">
        <v>109</v>
      </c>
      <c r="F23" s="2" t="s">
        <v>111</v>
      </c>
      <c r="L23" s="82">
        <v>529.67769999999996</v>
      </c>
      <c r="M23" s="82">
        <v>1036.0999999999999</v>
      </c>
      <c r="N23" s="82">
        <v>855</v>
      </c>
      <c r="O23" s="82">
        <v>612.85</v>
      </c>
      <c r="P23" s="82">
        <v>780.01620000000003</v>
      </c>
      <c r="Q23" s="82">
        <v>324</v>
      </c>
      <c r="S23" s="82">
        <v>527.82120000000009</v>
      </c>
      <c r="U23" s="2" t="s">
        <v>829</v>
      </c>
    </row>
    <row r="24" spans="2:21" x14ac:dyDescent="0.2">
      <c r="B24" s="2" t="s">
        <v>114</v>
      </c>
      <c r="F24" s="2" t="s">
        <v>111</v>
      </c>
      <c r="L24" s="82">
        <v>29.9465</v>
      </c>
      <c r="M24" s="82">
        <v>0</v>
      </c>
      <c r="N24" s="82"/>
      <c r="O24" s="82">
        <v>33.18</v>
      </c>
      <c r="P24" s="82"/>
      <c r="Q24" s="82"/>
      <c r="S24" s="82">
        <v>22.450800000000001</v>
      </c>
      <c r="U24" s="2" t="s">
        <v>830</v>
      </c>
    </row>
    <row r="25" spans="2:21" x14ac:dyDescent="0.2">
      <c r="B25" s="2" t="s">
        <v>115</v>
      </c>
      <c r="F25" s="2" t="s">
        <v>111</v>
      </c>
      <c r="L25" s="82">
        <v>20.105</v>
      </c>
      <c r="M25" s="82">
        <v>0</v>
      </c>
      <c r="N25" s="82"/>
      <c r="O25" s="82">
        <v>22.55</v>
      </c>
      <c r="P25" s="82"/>
      <c r="Q25" s="82"/>
      <c r="S25" s="82">
        <v>22.450800000000001</v>
      </c>
      <c r="U25" s="2" t="s">
        <v>831</v>
      </c>
    </row>
    <row r="26" spans="2:21" x14ac:dyDescent="0.2">
      <c r="B26" s="2" t="s">
        <v>116</v>
      </c>
      <c r="F26" s="2" t="s">
        <v>111</v>
      </c>
      <c r="L26" s="82"/>
      <c r="M26" s="82">
        <v>23.823</v>
      </c>
      <c r="N26" s="82">
        <v>22.080000000000002</v>
      </c>
      <c r="O26" s="82"/>
      <c r="P26" s="82">
        <v>25.25</v>
      </c>
      <c r="Q26" s="82">
        <v>28.5944</v>
      </c>
      <c r="S26" s="82">
        <v>0</v>
      </c>
      <c r="U26" s="2" t="s">
        <v>832</v>
      </c>
    </row>
    <row r="28" spans="2:21" s="9" customFormat="1" x14ac:dyDescent="0.2">
      <c r="B28" s="9" t="s">
        <v>170</v>
      </c>
    </row>
    <row r="30" spans="2:21" x14ac:dyDescent="0.2">
      <c r="B30" s="33" t="s">
        <v>141</v>
      </c>
    </row>
    <row r="32" spans="2:21" s="1" customFormat="1" x14ac:dyDescent="0.2">
      <c r="B32" s="1" t="s">
        <v>142</v>
      </c>
      <c r="R32" s="2"/>
    </row>
    <row r="33" spans="2:21" x14ac:dyDescent="0.2">
      <c r="B33" s="2" t="s">
        <v>143</v>
      </c>
      <c r="F33" s="2" t="s">
        <v>111</v>
      </c>
      <c r="L33" s="41">
        <v>30.7803</v>
      </c>
      <c r="M33" s="41">
        <v>31.05</v>
      </c>
      <c r="N33" s="41">
        <v>32.886499999999998</v>
      </c>
      <c r="O33" s="41">
        <v>31.1</v>
      </c>
      <c r="P33" s="41">
        <v>30</v>
      </c>
      <c r="Q33" s="41">
        <v>28.54</v>
      </c>
      <c r="S33" s="41">
        <v>30.601199999999999</v>
      </c>
      <c r="U33" s="2" t="s">
        <v>833</v>
      </c>
    </row>
    <row r="34" spans="2:21" x14ac:dyDescent="0.2">
      <c r="B34" s="2" t="s">
        <v>144</v>
      </c>
      <c r="F34" s="2" t="s">
        <v>111</v>
      </c>
      <c r="L34" s="41">
        <v>47.0413</v>
      </c>
      <c r="M34" s="41">
        <v>53.48</v>
      </c>
      <c r="N34" s="41">
        <v>62.086500000000001</v>
      </c>
      <c r="O34" s="41">
        <v>72.099999999999994</v>
      </c>
      <c r="P34" s="41">
        <v>64.8</v>
      </c>
      <c r="Q34" s="41">
        <v>28.54</v>
      </c>
      <c r="S34" s="41">
        <v>61.298400000000001</v>
      </c>
      <c r="U34" s="2" t="s">
        <v>834</v>
      </c>
    </row>
    <row r="35" spans="2:21" x14ac:dyDescent="0.2">
      <c r="B35" s="2" t="s">
        <v>145</v>
      </c>
      <c r="F35" s="2" t="s">
        <v>111</v>
      </c>
      <c r="L35" s="41">
        <v>47.0413</v>
      </c>
      <c r="M35" s="41">
        <v>53.48</v>
      </c>
      <c r="N35" s="41">
        <v>62.086500000000001</v>
      </c>
      <c r="O35" s="41">
        <v>72.099999999999994</v>
      </c>
      <c r="P35" s="41">
        <v>64.8</v>
      </c>
      <c r="Q35" s="41">
        <v>28.54</v>
      </c>
      <c r="S35" s="41">
        <v>65.540400000000005</v>
      </c>
      <c r="U35" s="2" t="s">
        <v>835</v>
      </c>
    </row>
    <row r="36" spans="2:21" x14ac:dyDescent="0.2">
      <c r="B36" s="2" t="s">
        <v>146</v>
      </c>
      <c r="F36" s="2" t="s">
        <v>111</v>
      </c>
      <c r="L36" s="41">
        <v>60.248100000000001</v>
      </c>
      <c r="M36" s="41">
        <v>66.88</v>
      </c>
      <c r="N36" s="41">
        <v>102.19999999999999</v>
      </c>
      <c r="O36" s="41">
        <v>97.7</v>
      </c>
      <c r="P36" s="41">
        <v>104</v>
      </c>
      <c r="Q36" s="41">
        <v>28.54</v>
      </c>
      <c r="S36" s="41">
        <v>100.3836</v>
      </c>
      <c r="U36" s="2" t="s">
        <v>836</v>
      </c>
    </row>
    <row r="38" spans="2:21" s="1" customFormat="1" x14ac:dyDescent="0.2">
      <c r="B38" s="1" t="s">
        <v>147</v>
      </c>
      <c r="R38" s="2"/>
      <c r="U38" s="2"/>
    </row>
    <row r="39" spans="2:21" x14ac:dyDescent="0.2">
      <c r="B39" s="2" t="s">
        <v>143</v>
      </c>
      <c r="F39" s="2" t="s">
        <v>111</v>
      </c>
      <c r="L39" s="41"/>
      <c r="M39" s="41"/>
      <c r="N39" s="41"/>
      <c r="O39" s="41">
        <v>31.1</v>
      </c>
      <c r="P39" s="41"/>
      <c r="Q39" s="41">
        <v>28.54</v>
      </c>
      <c r="S39" s="41"/>
      <c r="U39" s="2" t="s">
        <v>837</v>
      </c>
    </row>
    <row r="40" spans="2:21" x14ac:dyDescent="0.2">
      <c r="B40" s="2" t="s">
        <v>144</v>
      </c>
      <c r="F40" s="2" t="s">
        <v>111</v>
      </c>
      <c r="L40" s="41"/>
      <c r="M40" s="41"/>
      <c r="N40" s="41"/>
      <c r="O40" s="41">
        <v>72.099999999999994</v>
      </c>
      <c r="P40" s="41"/>
      <c r="Q40" s="41">
        <v>28.54</v>
      </c>
      <c r="S40" s="41"/>
      <c r="U40" s="2" t="s">
        <v>838</v>
      </c>
    </row>
    <row r="41" spans="2:21" x14ac:dyDescent="0.2">
      <c r="B41" s="2" t="s">
        <v>145</v>
      </c>
      <c r="F41" s="2" t="s">
        <v>111</v>
      </c>
      <c r="L41" s="41"/>
      <c r="M41" s="41"/>
      <c r="N41" s="41"/>
      <c r="O41" s="41">
        <v>72.099999999999994</v>
      </c>
      <c r="P41" s="41"/>
      <c r="Q41" s="41">
        <v>28.54</v>
      </c>
      <c r="S41" s="41"/>
      <c r="U41" s="2" t="s">
        <v>839</v>
      </c>
    </row>
    <row r="42" spans="2:21" x14ac:dyDescent="0.2">
      <c r="B42" s="2" t="s">
        <v>146</v>
      </c>
      <c r="F42" s="2" t="s">
        <v>111</v>
      </c>
      <c r="L42" s="41">
        <v>93.454700000000003</v>
      </c>
      <c r="M42" s="41"/>
      <c r="N42" s="41"/>
      <c r="O42" s="41">
        <v>97.7</v>
      </c>
      <c r="P42" s="41"/>
      <c r="Q42" s="41">
        <v>28.54</v>
      </c>
      <c r="S42" s="41"/>
      <c r="U42" s="2" t="s">
        <v>840</v>
      </c>
    </row>
    <row r="45" spans="2:21" s="1" customFormat="1" x14ac:dyDescent="0.2">
      <c r="B45" s="1" t="s">
        <v>148</v>
      </c>
      <c r="R45" s="2"/>
      <c r="U45" s="2"/>
    </row>
    <row r="47" spans="2:21" s="1" customFormat="1" x14ac:dyDescent="0.2">
      <c r="B47" s="1" t="s">
        <v>149</v>
      </c>
      <c r="R47" s="2"/>
      <c r="U47" s="2"/>
    </row>
    <row r="48" spans="2:21" x14ac:dyDescent="0.2">
      <c r="B48" s="2" t="s">
        <v>150</v>
      </c>
      <c r="F48" s="2" t="s">
        <v>111</v>
      </c>
      <c r="L48" s="41">
        <v>465.72050000000002</v>
      </c>
      <c r="M48" s="41">
        <v>344.17</v>
      </c>
      <c r="N48" s="41">
        <v>532.31999999999994</v>
      </c>
      <c r="O48" s="41">
        <v>250</v>
      </c>
      <c r="P48" s="41">
        <v>278.83999999999997</v>
      </c>
      <c r="Q48" s="41">
        <v>464.76</v>
      </c>
      <c r="S48" s="41">
        <v>278.83999999999997</v>
      </c>
      <c r="U48" s="2" t="s">
        <v>841</v>
      </c>
    </row>
    <row r="49" spans="2:21" x14ac:dyDescent="0.2">
      <c r="B49" s="2" t="s">
        <v>151</v>
      </c>
      <c r="F49" s="2" t="s">
        <v>111</v>
      </c>
      <c r="L49" s="41">
        <v>492.49239999999998</v>
      </c>
      <c r="M49" s="41">
        <v>486.88</v>
      </c>
      <c r="N49" s="41">
        <v>556.91999999999996</v>
      </c>
      <c r="O49" s="41">
        <v>300</v>
      </c>
      <c r="P49" s="41">
        <v>544.73</v>
      </c>
      <c r="Q49" s="41">
        <v>858.95999999999992</v>
      </c>
      <c r="S49" s="41">
        <v>544.73</v>
      </c>
      <c r="U49" s="2" t="s">
        <v>842</v>
      </c>
    </row>
    <row r="50" spans="2:21" x14ac:dyDescent="0.2">
      <c r="B50" s="2" t="s">
        <v>152</v>
      </c>
      <c r="F50" s="2" t="s">
        <v>111</v>
      </c>
      <c r="L50" s="41">
        <v>492.49239999999998</v>
      </c>
      <c r="M50" s="41">
        <v>842.59</v>
      </c>
      <c r="N50" s="41">
        <v>556.91999999999996</v>
      </c>
      <c r="O50" s="41">
        <v>325</v>
      </c>
      <c r="P50" s="41">
        <v>873.46159999999998</v>
      </c>
      <c r="Q50" s="41">
        <v>858.95999999999992</v>
      </c>
      <c r="S50" s="41">
        <v>873.46159999999998</v>
      </c>
      <c r="U50" s="2" t="s">
        <v>843</v>
      </c>
    </row>
    <row r="52" spans="2:21" x14ac:dyDescent="0.2">
      <c r="B52" s="1" t="s">
        <v>153</v>
      </c>
    </row>
    <row r="53" spans="2:21" x14ac:dyDescent="0.2">
      <c r="B53" s="2" t="s">
        <v>150</v>
      </c>
      <c r="F53" s="2" t="s">
        <v>111</v>
      </c>
      <c r="L53" s="41">
        <v>465.72050000000002</v>
      </c>
      <c r="M53" s="41">
        <v>344.17</v>
      </c>
      <c r="N53" s="41">
        <v>498.12</v>
      </c>
      <c r="O53" s="41">
        <v>250</v>
      </c>
      <c r="P53" s="41">
        <v>278.83999999999997</v>
      </c>
      <c r="Q53" s="41">
        <v>464.76</v>
      </c>
      <c r="S53" s="41">
        <v>278.83999999999997</v>
      </c>
      <c r="U53" s="2" t="s">
        <v>844</v>
      </c>
    </row>
    <row r="54" spans="2:21" x14ac:dyDescent="0.2">
      <c r="B54" s="2" t="s">
        <v>151</v>
      </c>
      <c r="F54" s="2" t="s">
        <v>111</v>
      </c>
      <c r="L54" s="41">
        <v>492.49239999999998</v>
      </c>
      <c r="M54" s="41">
        <v>486.88</v>
      </c>
      <c r="N54" s="41">
        <v>506.64000000000004</v>
      </c>
      <c r="O54" s="41">
        <v>300</v>
      </c>
      <c r="P54" s="41">
        <v>544.73</v>
      </c>
      <c r="Q54" s="41">
        <v>858.95999999999992</v>
      </c>
      <c r="S54" s="41">
        <v>544.73</v>
      </c>
      <c r="U54" s="2" t="s">
        <v>845</v>
      </c>
    </row>
    <row r="55" spans="2:21" x14ac:dyDescent="0.2">
      <c r="B55" s="2" t="s">
        <v>152</v>
      </c>
      <c r="F55" s="2" t="s">
        <v>111</v>
      </c>
      <c r="L55" s="41">
        <v>492.49239999999998</v>
      </c>
      <c r="M55" s="41">
        <v>842.59</v>
      </c>
      <c r="N55" s="41">
        <v>506.64</v>
      </c>
      <c r="O55" s="41">
        <v>325</v>
      </c>
      <c r="P55" s="41">
        <v>873.46159999999998</v>
      </c>
      <c r="Q55" s="41">
        <v>858.95999999999992</v>
      </c>
      <c r="S55" s="41">
        <v>873.46159999999998</v>
      </c>
      <c r="U55" s="2" t="s">
        <v>846</v>
      </c>
    </row>
    <row r="57" spans="2:21" x14ac:dyDescent="0.2">
      <c r="B57" s="1" t="s">
        <v>154</v>
      </c>
    </row>
    <row r="58" spans="2:21" x14ac:dyDescent="0.2">
      <c r="B58" s="2" t="s">
        <v>150</v>
      </c>
      <c r="F58" s="2" t="s">
        <v>111</v>
      </c>
      <c r="L58" s="41">
        <v>1655.9758999999999</v>
      </c>
      <c r="M58" s="41">
        <v>794.32</v>
      </c>
      <c r="N58" s="41">
        <v>1027.8</v>
      </c>
      <c r="O58" s="41">
        <v>1210</v>
      </c>
      <c r="P58" s="41">
        <v>776.72280000000001</v>
      </c>
      <c r="Q58" s="41">
        <v>858.95999999999992</v>
      </c>
      <c r="S58" s="41">
        <v>776.72280000000001</v>
      </c>
      <c r="U58" s="2" t="s">
        <v>847</v>
      </c>
    </row>
    <row r="59" spans="2:21" s="1" customFormat="1" x14ac:dyDescent="0.2">
      <c r="B59" s="27" t="s">
        <v>151</v>
      </c>
      <c r="F59" s="2" t="s">
        <v>111</v>
      </c>
      <c r="L59" s="41">
        <v>1655.9758999999999</v>
      </c>
      <c r="M59" s="41">
        <v>942.28</v>
      </c>
      <c r="N59" s="41">
        <v>1035.48</v>
      </c>
      <c r="O59" s="41">
        <v>1210</v>
      </c>
      <c r="P59" s="41">
        <v>820.37049999999999</v>
      </c>
      <c r="Q59" s="41">
        <v>858.95999999999992</v>
      </c>
      <c r="R59" s="2"/>
      <c r="S59" s="41">
        <v>820.37049999999999</v>
      </c>
      <c r="U59" s="2" t="s">
        <v>848</v>
      </c>
    </row>
    <row r="60" spans="2:21" x14ac:dyDescent="0.2">
      <c r="B60" s="2" t="s">
        <v>155</v>
      </c>
      <c r="F60" s="2" t="s">
        <v>111</v>
      </c>
      <c r="L60" s="41">
        <v>1655.9758999999999</v>
      </c>
      <c r="M60" s="41">
        <v>1063.99</v>
      </c>
      <c r="N60" s="41">
        <v>1040.76</v>
      </c>
      <c r="O60" s="41">
        <v>1210</v>
      </c>
      <c r="P60" s="41">
        <v>873.46159999999998</v>
      </c>
      <c r="Q60" s="41">
        <v>858.95999999999992</v>
      </c>
      <c r="S60" s="41">
        <v>873.46159999999998</v>
      </c>
      <c r="U60" s="2" t="s">
        <v>849</v>
      </c>
    </row>
    <row r="62" spans="2:21" x14ac:dyDescent="0.2">
      <c r="B62" s="1" t="s">
        <v>156</v>
      </c>
    </row>
    <row r="63" spans="2:21" x14ac:dyDescent="0.2">
      <c r="B63" s="2" t="s">
        <v>150</v>
      </c>
      <c r="F63" s="2" t="s">
        <v>111</v>
      </c>
      <c r="L63" s="41">
        <v>1655.9758999999999</v>
      </c>
      <c r="M63" s="41">
        <v>644.27</v>
      </c>
      <c r="N63" s="41">
        <v>873.36</v>
      </c>
      <c r="O63" s="41">
        <v>1210</v>
      </c>
      <c r="P63" s="41">
        <v>776.72280000000001</v>
      </c>
      <c r="Q63" s="41">
        <v>858.95999999999992</v>
      </c>
      <c r="S63" s="41">
        <v>776.72280000000001</v>
      </c>
      <c r="U63" s="2" t="s">
        <v>850</v>
      </c>
    </row>
    <row r="64" spans="2:21" x14ac:dyDescent="0.2">
      <c r="B64" s="2" t="s">
        <v>151</v>
      </c>
      <c r="F64" s="2" t="s">
        <v>111</v>
      </c>
      <c r="L64" s="41">
        <v>1655.9758999999999</v>
      </c>
      <c r="M64" s="41">
        <v>686.24</v>
      </c>
      <c r="N64" s="41">
        <v>903.36</v>
      </c>
      <c r="O64" s="41">
        <v>1210</v>
      </c>
      <c r="P64" s="41">
        <v>820.37049999999999</v>
      </c>
      <c r="Q64" s="41">
        <v>858.95999999999992</v>
      </c>
      <c r="S64" s="41">
        <v>820.37049999999999</v>
      </c>
      <c r="U64" s="2" t="s">
        <v>851</v>
      </c>
    </row>
    <row r="65" spans="2:21" x14ac:dyDescent="0.2">
      <c r="B65" s="2" t="s">
        <v>155</v>
      </c>
      <c r="F65" s="2" t="s">
        <v>111</v>
      </c>
      <c r="L65" s="41">
        <v>1655.9758999999999</v>
      </c>
      <c r="M65" s="41">
        <v>736.61</v>
      </c>
      <c r="N65" s="41">
        <v>920.76</v>
      </c>
      <c r="O65" s="41">
        <v>1210</v>
      </c>
      <c r="P65" s="41">
        <v>873.46159999999998</v>
      </c>
      <c r="Q65" s="41">
        <v>858.95999999999992</v>
      </c>
      <c r="S65" s="41">
        <v>873.46159999999998</v>
      </c>
      <c r="U65" s="2" t="s">
        <v>852</v>
      </c>
    </row>
    <row r="68" spans="2:21" s="9" customFormat="1" x14ac:dyDescent="0.2">
      <c r="B68" s="9" t="s">
        <v>171</v>
      </c>
    </row>
    <row r="70" spans="2:21" s="1" customFormat="1" x14ac:dyDescent="0.2">
      <c r="B70" s="1" t="s">
        <v>157</v>
      </c>
      <c r="R70" s="2"/>
    </row>
    <row r="72" spans="2:21" s="1" customFormat="1" x14ac:dyDescent="0.2">
      <c r="B72" s="1" t="s">
        <v>142</v>
      </c>
      <c r="R72" s="2"/>
    </row>
    <row r="73" spans="2:21" x14ac:dyDescent="0.2">
      <c r="B73" s="2" t="s">
        <v>143</v>
      </c>
      <c r="F73" s="2" t="s">
        <v>111</v>
      </c>
      <c r="L73" s="41">
        <v>744.96</v>
      </c>
      <c r="M73" s="41">
        <v>824.56</v>
      </c>
      <c r="N73" s="41">
        <v>777.5</v>
      </c>
      <c r="O73" s="41">
        <v>625</v>
      </c>
      <c r="P73" s="41">
        <v>1267.5</v>
      </c>
      <c r="Q73" s="41">
        <v>1132</v>
      </c>
      <c r="S73" s="41">
        <v>840.29</v>
      </c>
      <c r="U73" s="2" t="s">
        <v>853</v>
      </c>
    </row>
    <row r="74" spans="2:21" x14ac:dyDescent="0.2">
      <c r="B74" s="2" t="s">
        <v>144</v>
      </c>
      <c r="F74" s="2" t="s">
        <v>111</v>
      </c>
      <c r="L74" s="41">
        <v>1150.3699999999999</v>
      </c>
      <c r="M74" s="41">
        <v>1562.29</v>
      </c>
      <c r="N74" s="41">
        <v>1484</v>
      </c>
      <c r="O74" s="41">
        <v>1333</v>
      </c>
      <c r="P74" s="41">
        <v>2225.5</v>
      </c>
      <c r="Q74" s="41">
        <v>2807</v>
      </c>
      <c r="S74" s="41">
        <v>1515.45</v>
      </c>
      <c r="U74" s="2" t="s">
        <v>854</v>
      </c>
    </row>
    <row r="75" spans="2:21" x14ac:dyDescent="0.2">
      <c r="B75" s="2" t="s">
        <v>145</v>
      </c>
      <c r="F75" s="2" t="s">
        <v>111</v>
      </c>
      <c r="L75" s="41">
        <v>1150.3699999999999</v>
      </c>
      <c r="M75" s="41">
        <v>1599.67</v>
      </c>
      <c r="N75" s="41">
        <v>1484</v>
      </c>
      <c r="O75" s="41">
        <v>1333</v>
      </c>
      <c r="P75" s="41">
        <v>2225.5</v>
      </c>
      <c r="Q75" s="41">
        <v>3909</v>
      </c>
      <c r="S75" s="41">
        <v>1515.45</v>
      </c>
      <c r="U75" s="2" t="s">
        <v>855</v>
      </c>
    </row>
    <row r="76" spans="2:21" x14ac:dyDescent="0.2">
      <c r="B76" s="2" t="s">
        <v>146</v>
      </c>
      <c r="F76" s="2" t="s">
        <v>111</v>
      </c>
      <c r="L76" s="41">
        <v>1505.93</v>
      </c>
      <c r="M76" s="41">
        <v>2198.79</v>
      </c>
      <c r="N76" s="41">
        <v>2200</v>
      </c>
      <c r="O76" s="41">
        <v>1950</v>
      </c>
      <c r="P76" s="41">
        <v>3120</v>
      </c>
      <c r="Q76" s="41">
        <v>4044</v>
      </c>
      <c r="S76" s="41">
        <v>2000.6399999999999</v>
      </c>
      <c r="U76" s="2" t="s">
        <v>856</v>
      </c>
    </row>
    <row r="78" spans="2:21" s="1" customFormat="1" x14ac:dyDescent="0.2">
      <c r="B78" s="1" t="s">
        <v>147</v>
      </c>
      <c r="R78" s="2"/>
      <c r="U78" s="2"/>
    </row>
    <row r="79" spans="2:21" x14ac:dyDescent="0.2">
      <c r="B79" s="2" t="s">
        <v>143</v>
      </c>
      <c r="F79" s="2" t="s">
        <v>111</v>
      </c>
      <c r="L79" s="41"/>
      <c r="M79" s="41"/>
      <c r="N79" s="41"/>
      <c r="O79" s="41"/>
      <c r="P79" s="41"/>
      <c r="Q79" s="41">
        <v>1132</v>
      </c>
      <c r="S79" s="41"/>
      <c r="U79" s="2" t="s">
        <v>857</v>
      </c>
    </row>
    <row r="80" spans="2:21" x14ac:dyDescent="0.2">
      <c r="B80" s="2" t="s">
        <v>144</v>
      </c>
      <c r="F80" s="2" t="s">
        <v>111</v>
      </c>
      <c r="L80" s="41"/>
      <c r="M80" s="41"/>
      <c r="N80" s="41"/>
      <c r="O80" s="41"/>
      <c r="P80" s="41"/>
      <c r="Q80" s="41">
        <v>2807</v>
      </c>
      <c r="S80" s="41"/>
      <c r="U80" s="2" t="s">
        <v>858</v>
      </c>
    </row>
    <row r="81" spans="2:21" x14ac:dyDescent="0.2">
      <c r="B81" s="2" t="s">
        <v>145</v>
      </c>
      <c r="F81" s="2" t="s">
        <v>111</v>
      </c>
      <c r="L81" s="41"/>
      <c r="M81" s="41"/>
      <c r="N81" s="41"/>
      <c r="O81" s="41"/>
      <c r="P81" s="41"/>
      <c r="Q81" s="41">
        <v>3909</v>
      </c>
      <c r="S81" s="41"/>
      <c r="U81" s="2" t="s">
        <v>859</v>
      </c>
    </row>
    <row r="82" spans="2:21" x14ac:dyDescent="0.2">
      <c r="B82" s="2" t="s">
        <v>146</v>
      </c>
      <c r="F82" s="2" t="s">
        <v>111</v>
      </c>
      <c r="L82" s="41"/>
      <c r="M82" s="41"/>
      <c r="N82" s="41"/>
      <c r="O82" s="41"/>
      <c r="P82" s="41"/>
      <c r="Q82" s="41">
        <v>4044</v>
      </c>
      <c r="S82" s="41"/>
      <c r="U82" s="2" t="s">
        <v>860</v>
      </c>
    </row>
    <row r="85" spans="2:21" s="1" customFormat="1" x14ac:dyDescent="0.2">
      <c r="B85" s="1" t="s">
        <v>158</v>
      </c>
      <c r="R85" s="2"/>
      <c r="U85" s="2"/>
    </row>
    <row r="87" spans="2:21" s="1" customFormat="1" x14ac:dyDescent="0.2">
      <c r="B87" s="1" t="s">
        <v>142</v>
      </c>
      <c r="R87" s="2"/>
      <c r="U87" s="2"/>
    </row>
    <row r="88" spans="2:21" x14ac:dyDescent="0.2">
      <c r="B88" s="2" t="s">
        <v>143</v>
      </c>
      <c r="F88" s="2" t="s">
        <v>111</v>
      </c>
      <c r="L88" s="41">
        <v>20.82</v>
      </c>
      <c r="M88" s="41">
        <v>24.71</v>
      </c>
      <c r="N88" s="41">
        <v>30.5</v>
      </c>
      <c r="O88" s="41">
        <v>17.2</v>
      </c>
      <c r="P88" s="41">
        <v>46.95</v>
      </c>
      <c r="Q88" s="41">
        <v>66</v>
      </c>
      <c r="S88" s="41">
        <v>31.68</v>
      </c>
      <c r="U88" s="2" t="s">
        <v>861</v>
      </c>
    </row>
    <row r="89" spans="2:21" x14ac:dyDescent="0.2">
      <c r="B89" s="2" t="s">
        <v>144</v>
      </c>
      <c r="F89" s="2" t="s">
        <v>111</v>
      </c>
      <c r="L89" s="41">
        <v>22.2</v>
      </c>
      <c r="M89" s="41">
        <v>30.5</v>
      </c>
      <c r="N89" s="41">
        <v>36</v>
      </c>
      <c r="O89" s="41">
        <v>25.4</v>
      </c>
      <c r="P89" s="41">
        <v>51.9</v>
      </c>
      <c r="Q89" s="41">
        <v>54</v>
      </c>
      <c r="S89" s="41">
        <v>33.480000000000004</v>
      </c>
      <c r="U89" s="2" t="s">
        <v>862</v>
      </c>
    </row>
    <row r="90" spans="2:21" x14ac:dyDescent="0.2">
      <c r="B90" s="2" t="s">
        <v>145</v>
      </c>
      <c r="F90" s="2" t="s">
        <v>111</v>
      </c>
      <c r="L90" s="41">
        <v>25.39</v>
      </c>
      <c r="M90" s="41">
        <v>30.5</v>
      </c>
      <c r="N90" s="41">
        <v>36</v>
      </c>
      <c r="O90" s="41">
        <v>25.4</v>
      </c>
      <c r="P90" s="41">
        <v>51.9</v>
      </c>
      <c r="Q90" s="41">
        <v>54</v>
      </c>
      <c r="S90" s="41">
        <v>35.28</v>
      </c>
      <c r="U90" s="2" t="s">
        <v>863</v>
      </c>
    </row>
    <row r="91" spans="2:21" x14ac:dyDescent="0.2">
      <c r="B91" s="2" t="s">
        <v>146</v>
      </c>
      <c r="F91" s="2" t="s">
        <v>111</v>
      </c>
      <c r="L91" s="41">
        <v>28.85</v>
      </c>
      <c r="M91" s="41">
        <v>30.5</v>
      </c>
      <c r="N91" s="41">
        <v>36</v>
      </c>
      <c r="O91" s="41">
        <v>20</v>
      </c>
      <c r="P91" s="41">
        <v>55.9</v>
      </c>
      <c r="Q91" s="41">
        <v>54</v>
      </c>
      <c r="S91" s="41">
        <v>36.72</v>
      </c>
      <c r="U91" s="2" t="s">
        <v>864</v>
      </c>
    </row>
    <row r="93" spans="2:21" s="1" customFormat="1" x14ac:dyDescent="0.2">
      <c r="B93" s="1" t="s">
        <v>147</v>
      </c>
      <c r="R93" s="2"/>
      <c r="U93" s="2"/>
    </row>
    <row r="94" spans="2:21" x14ac:dyDescent="0.2">
      <c r="B94" s="2" t="s">
        <v>143</v>
      </c>
      <c r="F94" s="2" t="s">
        <v>111</v>
      </c>
      <c r="L94" s="41">
        <v>20.53</v>
      </c>
      <c r="M94" s="41"/>
      <c r="N94" s="41"/>
      <c r="O94" s="41"/>
      <c r="P94" s="41"/>
      <c r="Q94" s="41">
        <v>66</v>
      </c>
      <c r="S94" s="41"/>
      <c r="U94" s="2" t="s">
        <v>865</v>
      </c>
    </row>
    <row r="95" spans="2:21" x14ac:dyDescent="0.2">
      <c r="B95" s="2" t="s">
        <v>144</v>
      </c>
      <c r="F95" s="2" t="s">
        <v>111</v>
      </c>
      <c r="L95" s="41">
        <v>22.2</v>
      </c>
      <c r="M95" s="41"/>
      <c r="N95" s="41"/>
      <c r="O95" s="41"/>
      <c r="P95" s="41"/>
      <c r="Q95" s="41">
        <v>54</v>
      </c>
      <c r="S95" s="41"/>
      <c r="U95" s="2" t="s">
        <v>866</v>
      </c>
    </row>
    <row r="96" spans="2:21" x14ac:dyDescent="0.2">
      <c r="B96" s="2" t="s">
        <v>145</v>
      </c>
      <c r="F96" s="2" t="s">
        <v>111</v>
      </c>
      <c r="L96" s="41">
        <v>25.39</v>
      </c>
      <c r="M96" s="41"/>
      <c r="N96" s="41"/>
      <c r="O96" s="41"/>
      <c r="P96" s="41"/>
      <c r="Q96" s="41">
        <v>54</v>
      </c>
      <c r="S96" s="41"/>
      <c r="U96" s="2" t="s">
        <v>867</v>
      </c>
    </row>
    <row r="97" spans="2:21" x14ac:dyDescent="0.2">
      <c r="B97" s="2" t="s">
        <v>146</v>
      </c>
      <c r="F97" s="2" t="s">
        <v>111</v>
      </c>
      <c r="L97" s="41">
        <v>28.93</v>
      </c>
      <c r="M97" s="41"/>
      <c r="N97" s="41"/>
      <c r="O97" s="41"/>
      <c r="P97" s="41"/>
      <c r="Q97" s="41">
        <v>54</v>
      </c>
      <c r="S97" s="41"/>
      <c r="U97" s="2" t="s">
        <v>868</v>
      </c>
    </row>
    <row r="100" spans="2:21" s="1" customFormat="1" x14ac:dyDescent="0.2">
      <c r="B100" s="1" t="s">
        <v>159</v>
      </c>
      <c r="R100" s="2"/>
      <c r="U100" s="2"/>
    </row>
    <row r="102" spans="2:21" s="1" customFormat="1" x14ac:dyDescent="0.2">
      <c r="B102" s="1" t="s">
        <v>149</v>
      </c>
      <c r="R102" s="2"/>
      <c r="U102" s="2"/>
    </row>
    <row r="103" spans="2:21" x14ac:dyDescent="0.2">
      <c r="B103" s="2" t="s">
        <v>150</v>
      </c>
      <c r="F103" s="2" t="s">
        <v>111</v>
      </c>
      <c r="L103" s="41">
        <v>10866.68</v>
      </c>
      <c r="M103" s="41">
        <v>9633.7900000000009</v>
      </c>
      <c r="N103" s="41">
        <v>12713</v>
      </c>
      <c r="O103" s="41">
        <v>5805</v>
      </c>
      <c r="P103" s="41">
        <v>7823.55</v>
      </c>
      <c r="Q103" s="41">
        <v>5520</v>
      </c>
      <c r="S103" s="41">
        <v>7823.55</v>
      </c>
      <c r="U103" s="2" t="s">
        <v>869</v>
      </c>
    </row>
    <row r="104" spans="2:21" x14ac:dyDescent="0.2">
      <c r="B104" s="2" t="s">
        <v>151</v>
      </c>
      <c r="F104" s="2" t="s">
        <v>111</v>
      </c>
      <c r="L104" s="41">
        <v>11491.35</v>
      </c>
      <c r="M104" s="41">
        <v>13609.29</v>
      </c>
      <c r="N104" s="41">
        <v>13303</v>
      </c>
      <c r="O104" s="41">
        <v>9830</v>
      </c>
      <c r="P104" s="41">
        <v>15283.78</v>
      </c>
      <c r="Q104" s="41">
        <v>23285</v>
      </c>
      <c r="S104" s="41">
        <v>15283.78</v>
      </c>
      <c r="U104" s="2" t="s">
        <v>870</v>
      </c>
    </row>
    <row r="105" spans="2:21" x14ac:dyDescent="0.2">
      <c r="B105" s="2" t="s">
        <v>152</v>
      </c>
      <c r="F105" s="2" t="s">
        <v>111</v>
      </c>
      <c r="L105" s="41">
        <v>0</v>
      </c>
      <c r="M105" s="41">
        <v>0</v>
      </c>
      <c r="N105" s="41">
        <v>13303</v>
      </c>
      <c r="O105" s="41">
        <v>10965</v>
      </c>
      <c r="P105" s="41">
        <v>24507.22</v>
      </c>
      <c r="Q105" s="41">
        <v>23285</v>
      </c>
      <c r="S105" s="41">
        <v>24507.22</v>
      </c>
      <c r="U105" s="2" t="s">
        <v>871</v>
      </c>
    </row>
    <row r="107" spans="2:21" s="1" customFormat="1" x14ac:dyDescent="0.2">
      <c r="B107" s="1" t="s">
        <v>153</v>
      </c>
      <c r="R107" s="2"/>
      <c r="U107" s="2"/>
    </row>
    <row r="108" spans="2:21" x14ac:dyDescent="0.2">
      <c r="B108" s="2" t="s">
        <v>150</v>
      </c>
      <c r="F108" s="2" t="s">
        <v>111</v>
      </c>
      <c r="L108" s="41">
        <v>10866.68</v>
      </c>
      <c r="M108" s="41">
        <v>9633.7900000000009</v>
      </c>
      <c r="N108" s="41">
        <v>12040</v>
      </c>
      <c r="O108" s="41">
        <v>5695</v>
      </c>
      <c r="P108" s="41">
        <v>7823.55</v>
      </c>
      <c r="Q108" s="41">
        <v>5520</v>
      </c>
      <c r="S108" s="41">
        <v>7823.55</v>
      </c>
      <c r="U108" s="2" t="s">
        <v>872</v>
      </c>
    </row>
    <row r="109" spans="2:21" x14ac:dyDescent="0.2">
      <c r="B109" s="2" t="s">
        <v>151</v>
      </c>
      <c r="F109" s="2" t="s">
        <v>111</v>
      </c>
      <c r="L109" s="41">
        <v>11491.35</v>
      </c>
      <c r="M109" s="41">
        <v>13609.29</v>
      </c>
      <c r="N109" s="41">
        <v>12346</v>
      </c>
      <c r="O109" s="41">
        <v>9120</v>
      </c>
      <c r="P109" s="41">
        <v>15283.78</v>
      </c>
      <c r="Q109" s="41">
        <v>23285</v>
      </c>
      <c r="S109" s="41">
        <v>15283.78</v>
      </c>
      <c r="U109" s="2" t="s">
        <v>873</v>
      </c>
    </row>
    <row r="110" spans="2:21" x14ac:dyDescent="0.2">
      <c r="B110" s="2" t="s">
        <v>152</v>
      </c>
      <c r="F110" s="2" t="s">
        <v>111</v>
      </c>
      <c r="L110" s="41">
        <v>0</v>
      </c>
      <c r="M110" s="41">
        <v>0</v>
      </c>
      <c r="N110" s="41">
        <v>0</v>
      </c>
      <c r="O110" s="41">
        <v>10250</v>
      </c>
      <c r="P110" s="41">
        <v>24507.22</v>
      </c>
      <c r="Q110" s="41">
        <v>23285</v>
      </c>
      <c r="S110" s="41">
        <v>24507.22</v>
      </c>
      <c r="U110" s="2" t="s">
        <v>874</v>
      </c>
    </row>
    <row r="112" spans="2:21" s="1" customFormat="1" x14ac:dyDescent="0.2">
      <c r="B112" s="1" t="s">
        <v>154</v>
      </c>
      <c r="R112" s="2"/>
      <c r="U112" s="2"/>
    </row>
    <row r="113" spans="2:21" x14ac:dyDescent="0.2">
      <c r="B113" s="2" t="s">
        <v>150</v>
      </c>
      <c r="F113" s="2" t="s">
        <v>111</v>
      </c>
      <c r="L113" s="41">
        <v>38639.449999999997</v>
      </c>
      <c r="M113" s="41">
        <v>22241.01</v>
      </c>
      <c r="N113" s="41">
        <v>24490</v>
      </c>
      <c r="O113" s="41">
        <v>31820</v>
      </c>
      <c r="P113" s="41">
        <v>21793.35</v>
      </c>
      <c r="Q113" s="41">
        <v>23285</v>
      </c>
      <c r="S113" s="41">
        <v>21793.35</v>
      </c>
      <c r="U113" s="2" t="s">
        <v>875</v>
      </c>
    </row>
    <row r="114" spans="2:21" s="1" customFormat="1" x14ac:dyDescent="0.2">
      <c r="B114" s="27" t="s">
        <v>151</v>
      </c>
      <c r="F114" s="2" t="s">
        <v>111</v>
      </c>
      <c r="L114" s="41">
        <v>38639.449999999997</v>
      </c>
      <c r="M114" s="41">
        <v>26369.78</v>
      </c>
      <c r="N114" s="41">
        <v>24683</v>
      </c>
      <c r="O114" s="41">
        <v>31820</v>
      </c>
      <c r="P114" s="41">
        <v>23017.79</v>
      </c>
      <c r="Q114" s="41">
        <v>23285</v>
      </c>
      <c r="R114" s="2"/>
      <c r="S114" s="41">
        <v>23017.79</v>
      </c>
      <c r="U114" s="2" t="s">
        <v>876</v>
      </c>
    </row>
    <row r="115" spans="2:21" x14ac:dyDescent="0.2">
      <c r="B115" s="2" t="s">
        <v>155</v>
      </c>
      <c r="F115" s="2" t="s">
        <v>111</v>
      </c>
      <c r="L115" s="41">
        <v>38639.449999999997</v>
      </c>
      <c r="M115" s="41">
        <v>29767.08</v>
      </c>
      <c r="N115" s="41">
        <v>24807</v>
      </c>
      <c r="O115" s="41">
        <v>31820</v>
      </c>
      <c r="P115" s="41">
        <v>24507.22</v>
      </c>
      <c r="Q115" s="41">
        <v>23285</v>
      </c>
      <c r="S115" s="41">
        <v>24507.22</v>
      </c>
      <c r="U115" s="2" t="s">
        <v>877</v>
      </c>
    </row>
    <row r="117" spans="2:21" s="1" customFormat="1" x14ac:dyDescent="0.2">
      <c r="B117" s="1" t="s">
        <v>156</v>
      </c>
      <c r="R117" s="2"/>
      <c r="U117" s="2"/>
    </row>
    <row r="118" spans="2:21" x14ac:dyDescent="0.2">
      <c r="B118" s="2" t="s">
        <v>150</v>
      </c>
      <c r="F118" s="2" t="s">
        <v>111</v>
      </c>
      <c r="L118" s="41">
        <v>38639.449999999997</v>
      </c>
      <c r="M118" s="41">
        <v>18028.740000000002</v>
      </c>
      <c r="N118" s="41">
        <v>21163</v>
      </c>
      <c r="O118" s="41">
        <v>31820</v>
      </c>
      <c r="P118" s="41">
        <v>21793.35</v>
      </c>
      <c r="Q118" s="41">
        <v>23285</v>
      </c>
      <c r="S118" s="41">
        <v>21793.35</v>
      </c>
      <c r="U118" s="2" t="s">
        <v>878</v>
      </c>
    </row>
    <row r="119" spans="2:21" x14ac:dyDescent="0.2">
      <c r="B119" s="2" t="s">
        <v>151</v>
      </c>
      <c r="F119" s="2" t="s">
        <v>111</v>
      </c>
      <c r="L119" s="41">
        <v>38639.449999999997</v>
      </c>
      <c r="M119" s="41">
        <v>19210.5</v>
      </c>
      <c r="N119" s="41">
        <v>21878</v>
      </c>
      <c r="O119" s="41">
        <v>31820</v>
      </c>
      <c r="P119" s="41">
        <v>23017.79</v>
      </c>
      <c r="Q119" s="41">
        <v>23285</v>
      </c>
      <c r="S119" s="41">
        <v>23017.79</v>
      </c>
      <c r="U119" s="2" t="s">
        <v>879</v>
      </c>
    </row>
    <row r="120" spans="2:21" x14ac:dyDescent="0.2">
      <c r="B120" s="2" t="s">
        <v>155</v>
      </c>
      <c r="F120" s="2" t="s">
        <v>111</v>
      </c>
      <c r="L120" s="41">
        <v>38639.449999999997</v>
      </c>
      <c r="M120" s="41">
        <v>20621.64</v>
      </c>
      <c r="N120" s="41">
        <v>22102</v>
      </c>
      <c r="O120" s="41">
        <v>31820</v>
      </c>
      <c r="P120" s="41">
        <v>24507.22</v>
      </c>
      <c r="Q120" s="41">
        <v>23285</v>
      </c>
      <c r="S120" s="41">
        <v>24507.22</v>
      </c>
      <c r="U120" s="2" t="s">
        <v>880</v>
      </c>
    </row>
    <row r="123" spans="2:21" s="1" customFormat="1" x14ac:dyDescent="0.2">
      <c r="B123" s="1" t="s">
        <v>160</v>
      </c>
      <c r="R123" s="2"/>
      <c r="U123" s="2"/>
    </row>
    <row r="125" spans="2:21" s="1" customFormat="1" x14ac:dyDescent="0.2">
      <c r="B125" s="1" t="s">
        <v>149</v>
      </c>
      <c r="R125" s="2"/>
      <c r="U125" s="2"/>
    </row>
    <row r="126" spans="2:21" x14ac:dyDescent="0.2">
      <c r="B126" s="2" t="s">
        <v>150</v>
      </c>
      <c r="F126" s="2" t="s">
        <v>111</v>
      </c>
      <c r="L126" s="41">
        <v>46.28</v>
      </c>
      <c r="M126" s="41">
        <v>75.05</v>
      </c>
      <c r="N126" s="41">
        <v>93.9</v>
      </c>
      <c r="O126" s="41">
        <v>31.4</v>
      </c>
      <c r="P126" s="41">
        <v>100.34</v>
      </c>
      <c r="Q126" s="41">
        <v>140</v>
      </c>
      <c r="S126" s="41">
        <v>100.34</v>
      </c>
      <c r="U126" s="2" t="s">
        <v>881</v>
      </c>
    </row>
    <row r="127" spans="2:21" x14ac:dyDescent="0.2">
      <c r="B127" s="2" t="s">
        <v>151</v>
      </c>
      <c r="F127" s="2" t="s">
        <v>111</v>
      </c>
      <c r="L127" s="41">
        <v>53.12</v>
      </c>
      <c r="M127" s="41">
        <v>81.39</v>
      </c>
      <c r="N127" s="41">
        <v>93.9</v>
      </c>
      <c r="O127" s="41">
        <v>40.049999999999997</v>
      </c>
      <c r="P127" s="41">
        <v>106.27</v>
      </c>
      <c r="Q127" s="41">
        <v>140</v>
      </c>
      <c r="S127" s="41">
        <v>106.27</v>
      </c>
      <c r="U127" s="2" t="s">
        <v>882</v>
      </c>
    </row>
    <row r="128" spans="2:21" x14ac:dyDescent="0.2">
      <c r="B128" s="2" t="s">
        <v>152</v>
      </c>
      <c r="F128" s="2" t="s">
        <v>111</v>
      </c>
      <c r="L128" s="41">
        <v>0</v>
      </c>
      <c r="M128" s="41">
        <v>0</v>
      </c>
      <c r="N128" s="41">
        <v>93.9</v>
      </c>
      <c r="O128" s="41">
        <v>50.4</v>
      </c>
      <c r="P128" s="41">
        <v>106.89</v>
      </c>
      <c r="Q128" s="41">
        <v>140</v>
      </c>
      <c r="S128" s="41">
        <v>106.89</v>
      </c>
      <c r="U128" s="2" t="s">
        <v>883</v>
      </c>
    </row>
    <row r="130" spans="2:21" s="1" customFormat="1" x14ac:dyDescent="0.2">
      <c r="B130" s="1" t="s">
        <v>153</v>
      </c>
      <c r="R130" s="2"/>
      <c r="U130" s="2"/>
    </row>
    <row r="131" spans="2:21" x14ac:dyDescent="0.2">
      <c r="B131" s="2" t="s">
        <v>150</v>
      </c>
      <c r="F131" s="2" t="s">
        <v>111</v>
      </c>
      <c r="L131" s="41">
        <v>46.28</v>
      </c>
      <c r="M131" s="41">
        <v>75.05</v>
      </c>
      <c r="N131" s="41">
        <v>93.9</v>
      </c>
      <c r="O131" s="41">
        <v>31.4</v>
      </c>
      <c r="P131" s="41">
        <v>100.34</v>
      </c>
      <c r="Q131" s="41">
        <v>140</v>
      </c>
      <c r="S131" s="41">
        <v>100.34</v>
      </c>
      <c r="U131" s="2" t="s">
        <v>884</v>
      </c>
    </row>
    <row r="132" spans="2:21" x14ac:dyDescent="0.2">
      <c r="B132" s="2" t="s">
        <v>151</v>
      </c>
      <c r="F132" s="2" t="s">
        <v>111</v>
      </c>
      <c r="L132" s="41">
        <v>53.12</v>
      </c>
      <c r="M132" s="41">
        <v>81.39</v>
      </c>
      <c r="N132" s="41">
        <v>93.9</v>
      </c>
      <c r="O132" s="41">
        <v>40.049999999999997</v>
      </c>
      <c r="P132" s="41">
        <v>106.27</v>
      </c>
      <c r="Q132" s="41">
        <v>140</v>
      </c>
      <c r="S132" s="41">
        <v>106.27</v>
      </c>
      <c r="U132" s="2" t="s">
        <v>885</v>
      </c>
    </row>
    <row r="133" spans="2:21" x14ac:dyDescent="0.2">
      <c r="B133" s="2" t="s">
        <v>152</v>
      </c>
      <c r="F133" s="2" t="s">
        <v>111</v>
      </c>
      <c r="L133" s="41">
        <v>0</v>
      </c>
      <c r="M133" s="41">
        <v>0</v>
      </c>
      <c r="N133" s="41">
        <v>93.9</v>
      </c>
      <c r="O133" s="41">
        <v>50.4</v>
      </c>
      <c r="P133" s="41">
        <v>106.89</v>
      </c>
      <c r="Q133" s="41">
        <v>140</v>
      </c>
      <c r="S133" s="41">
        <v>106.89</v>
      </c>
      <c r="U133" s="2" t="s">
        <v>886</v>
      </c>
    </row>
    <row r="135" spans="2:21" s="1" customFormat="1" x14ac:dyDescent="0.2">
      <c r="B135" s="1" t="s">
        <v>154</v>
      </c>
      <c r="R135" s="2"/>
      <c r="U135" s="2"/>
    </row>
    <row r="136" spans="2:21" x14ac:dyDescent="0.2">
      <c r="B136" s="2" t="s">
        <v>150</v>
      </c>
      <c r="F136" s="2" t="s">
        <v>111</v>
      </c>
      <c r="L136" s="41">
        <v>73.56</v>
      </c>
      <c r="M136" s="41">
        <v>76.11</v>
      </c>
      <c r="N136" s="41">
        <v>107.7</v>
      </c>
      <c r="O136" s="41">
        <v>79.7</v>
      </c>
      <c r="P136" s="41">
        <v>104.71</v>
      </c>
      <c r="Q136" s="41">
        <v>140</v>
      </c>
      <c r="S136" s="41">
        <v>104.71</v>
      </c>
      <c r="U136" s="2" t="s">
        <v>887</v>
      </c>
    </row>
    <row r="137" spans="2:21" x14ac:dyDescent="0.2">
      <c r="B137" s="2" t="s">
        <v>151</v>
      </c>
      <c r="F137" s="2" t="s">
        <v>111</v>
      </c>
      <c r="L137" s="41">
        <v>73.56</v>
      </c>
      <c r="M137" s="41">
        <v>86.68</v>
      </c>
      <c r="N137" s="41">
        <v>107.7</v>
      </c>
      <c r="O137" s="41">
        <v>79.7</v>
      </c>
      <c r="P137" s="41">
        <v>106.35</v>
      </c>
      <c r="Q137" s="41">
        <v>140</v>
      </c>
      <c r="S137" s="41">
        <v>106.35</v>
      </c>
      <c r="U137" s="2" t="s">
        <v>888</v>
      </c>
    </row>
    <row r="138" spans="2:21" x14ac:dyDescent="0.2">
      <c r="B138" s="2" t="s">
        <v>155</v>
      </c>
      <c r="F138" s="2" t="s">
        <v>111</v>
      </c>
      <c r="L138" s="41">
        <v>73.56</v>
      </c>
      <c r="M138" s="41">
        <v>86.68</v>
      </c>
      <c r="N138" s="41">
        <v>107.7</v>
      </c>
      <c r="O138" s="41">
        <v>79.7</v>
      </c>
      <c r="P138" s="41">
        <v>106.89</v>
      </c>
      <c r="Q138" s="41">
        <v>140</v>
      </c>
      <c r="S138" s="41">
        <v>106.89</v>
      </c>
      <c r="U138" s="2" t="s">
        <v>889</v>
      </c>
    </row>
    <row r="140" spans="2:21" s="1" customFormat="1" x14ac:dyDescent="0.2">
      <c r="B140" s="1" t="s">
        <v>156</v>
      </c>
      <c r="R140" s="2"/>
      <c r="U140" s="2"/>
    </row>
    <row r="141" spans="2:21" x14ac:dyDescent="0.2">
      <c r="B141" s="2" t="s">
        <v>150</v>
      </c>
      <c r="F141" s="2" t="s">
        <v>111</v>
      </c>
      <c r="L141" s="41">
        <v>73.56</v>
      </c>
      <c r="M141" s="41">
        <v>76.11</v>
      </c>
      <c r="N141" s="41">
        <v>107.7</v>
      </c>
      <c r="O141" s="41">
        <v>79.7</v>
      </c>
      <c r="P141" s="41">
        <v>104.71</v>
      </c>
      <c r="Q141" s="41">
        <v>140</v>
      </c>
      <c r="S141" s="41">
        <v>104.71</v>
      </c>
      <c r="U141" s="2" t="s">
        <v>890</v>
      </c>
    </row>
    <row r="142" spans="2:21" x14ac:dyDescent="0.2">
      <c r="B142" s="2" t="s">
        <v>151</v>
      </c>
      <c r="F142" s="2" t="s">
        <v>111</v>
      </c>
      <c r="L142" s="41">
        <v>73.56</v>
      </c>
      <c r="M142" s="41">
        <v>86.68</v>
      </c>
      <c r="N142" s="41">
        <v>107.7</v>
      </c>
      <c r="O142" s="41">
        <v>79.7</v>
      </c>
      <c r="P142" s="41">
        <v>106.35</v>
      </c>
      <c r="Q142" s="41">
        <v>140</v>
      </c>
      <c r="S142" s="41">
        <v>106.35</v>
      </c>
      <c r="U142" s="2" t="s">
        <v>891</v>
      </c>
    </row>
    <row r="143" spans="2:21" x14ac:dyDescent="0.2">
      <c r="B143" s="2" t="s">
        <v>155</v>
      </c>
      <c r="F143" s="2" t="s">
        <v>111</v>
      </c>
      <c r="L143" s="41">
        <v>73.56</v>
      </c>
      <c r="M143" s="41">
        <v>86.68</v>
      </c>
      <c r="N143" s="41">
        <v>107.7</v>
      </c>
      <c r="O143" s="41">
        <v>79.7</v>
      </c>
      <c r="P143" s="41">
        <v>106.89</v>
      </c>
      <c r="Q143" s="41">
        <v>140</v>
      </c>
      <c r="S143" s="41">
        <v>106.89</v>
      </c>
      <c r="U143" s="2" t="s">
        <v>892</v>
      </c>
    </row>
    <row r="145" spans="2:24" s="9" customFormat="1" x14ac:dyDescent="0.2">
      <c r="B145" s="9" t="s">
        <v>367</v>
      </c>
      <c r="F145" s="9" t="s">
        <v>26</v>
      </c>
    </row>
    <row r="147" spans="2:24" x14ac:dyDescent="0.2">
      <c r="B147" s="1" t="s">
        <v>232</v>
      </c>
    </row>
    <row r="148" spans="2:24" x14ac:dyDescent="0.2">
      <c r="B148" s="2" t="s">
        <v>283</v>
      </c>
      <c r="F148" s="2" t="s">
        <v>111</v>
      </c>
      <c r="J148" s="48">
        <f>SUM(L148:Q148,S148)</f>
        <v>42985130.411141798</v>
      </c>
      <c r="L148" s="41">
        <v>-755.44100782341968</v>
      </c>
      <c r="M148" s="41">
        <v>2897416.4107277384</v>
      </c>
      <c r="N148" s="41">
        <v>32089663.765031651</v>
      </c>
      <c r="O148" s="41">
        <v>-2275905.2573175337</v>
      </c>
      <c r="P148" s="41">
        <v>10274111.274302321</v>
      </c>
      <c r="Q148" s="41">
        <v>23154.464058966867</v>
      </c>
      <c r="S148" s="41">
        <v>-22554.804653516843</v>
      </c>
      <c r="U148" s="2" t="s">
        <v>894</v>
      </c>
      <c r="X148" s="32"/>
    </row>
    <row r="149" spans="2:24" x14ac:dyDescent="0.2">
      <c r="B149" s="2" t="s">
        <v>284</v>
      </c>
      <c r="F149" s="2" t="s">
        <v>111</v>
      </c>
      <c r="J149" s="48">
        <f t="shared" ref="J149:J155" si="0">SUM(L149:Q149,S149)</f>
        <v>1929228.9594922541</v>
      </c>
      <c r="L149" s="41"/>
      <c r="M149" s="41"/>
      <c r="N149" s="41"/>
      <c r="O149" s="41">
        <v>1929228.9594922541</v>
      </c>
      <c r="P149" s="41"/>
      <c r="Q149" s="41"/>
      <c r="S149" s="41"/>
      <c r="U149" s="2" t="s">
        <v>895</v>
      </c>
    </row>
    <row r="150" spans="2:24" x14ac:dyDescent="0.2">
      <c r="B150" s="2" t="s">
        <v>285</v>
      </c>
      <c r="F150" s="2" t="s">
        <v>111</v>
      </c>
      <c r="J150" s="48">
        <f t="shared" si="0"/>
        <v>374361.53148457181</v>
      </c>
      <c r="L150" s="41">
        <v>534.56000000000006</v>
      </c>
      <c r="M150" s="41">
        <v>267719.66840657138</v>
      </c>
      <c r="N150" s="41">
        <v>66055.340000000011</v>
      </c>
      <c r="O150" s="41">
        <v>24311.686533333334</v>
      </c>
      <c r="P150" s="41">
        <v>15740.276544667058</v>
      </c>
      <c r="Q150" s="41">
        <v>0</v>
      </c>
      <c r="S150" s="41">
        <v>0</v>
      </c>
      <c r="U150" s="2" t="s">
        <v>896</v>
      </c>
    </row>
    <row r="151" spans="2:24" x14ac:dyDescent="0.2">
      <c r="B151" s="2" t="s">
        <v>286</v>
      </c>
      <c r="F151" s="2" t="s">
        <v>111</v>
      </c>
      <c r="J151" s="48">
        <f t="shared" si="0"/>
        <v>656991.11265216011</v>
      </c>
      <c r="L151" s="41">
        <v>6342.2131801600008</v>
      </c>
      <c r="M151" s="41">
        <v>202013.12550848001</v>
      </c>
      <c r="N151" s="41">
        <v>258778.98675200003</v>
      </c>
      <c r="O151" s="41">
        <v>7915.2353280000007</v>
      </c>
      <c r="P151" s="41">
        <v>169583.58971840001</v>
      </c>
      <c r="Q151" s="41">
        <v>2990.6580704000003</v>
      </c>
      <c r="S151" s="41">
        <v>9367.3040947200025</v>
      </c>
      <c r="U151" s="2" t="s">
        <v>897</v>
      </c>
    </row>
    <row r="152" spans="2:24" x14ac:dyDescent="0.2">
      <c r="B152" s="2" t="s">
        <v>287</v>
      </c>
      <c r="F152" s="2" t="s">
        <v>111</v>
      </c>
      <c r="J152" s="48">
        <f t="shared" si="0"/>
        <v>130394.89151524384</v>
      </c>
      <c r="L152" s="41">
        <v>2349.4226593157719</v>
      </c>
      <c r="M152" s="41">
        <v>42864.339586966933</v>
      </c>
      <c r="N152" s="41">
        <v>39001.344588361455</v>
      </c>
      <c r="O152" s="41">
        <v>1218.8304452391178</v>
      </c>
      <c r="P152" s="41">
        <v>36058.917957471458</v>
      </c>
      <c r="Q152" s="41">
        <v>6360.9666401633158</v>
      </c>
      <c r="S152" s="41">
        <v>2541.0696377257959</v>
      </c>
      <c r="U152" s="2" t="s">
        <v>898</v>
      </c>
    </row>
    <row r="153" spans="2:24" x14ac:dyDescent="0.2">
      <c r="B153" s="2" t="s">
        <v>288</v>
      </c>
      <c r="F153" s="2" t="s">
        <v>111</v>
      </c>
      <c r="J153" s="48">
        <f t="shared" si="0"/>
        <v>13039.221669892157</v>
      </c>
      <c r="L153" s="41">
        <v>569.62348428637256</v>
      </c>
      <c r="M153" s="41">
        <v>2514.3234159909935</v>
      </c>
      <c r="N153" s="41">
        <v>8625.5967860465498</v>
      </c>
      <c r="O153" s="41">
        <v>642.07205339378447</v>
      </c>
      <c r="P153" s="41">
        <v>-417.46880075007681</v>
      </c>
      <c r="Q153" s="41">
        <v>596.63331496306694</v>
      </c>
      <c r="S153" s="41">
        <v>508.44141596146864</v>
      </c>
      <c r="U153" s="2" t="s">
        <v>899</v>
      </c>
    </row>
    <row r="154" spans="2:24" x14ac:dyDescent="0.2">
      <c r="B154" s="2" t="s">
        <v>289</v>
      </c>
      <c r="F154" s="2" t="s">
        <v>111</v>
      </c>
      <c r="J154" s="48">
        <f t="shared" si="0"/>
        <v>32936.170816206104</v>
      </c>
      <c r="L154" s="41">
        <v>571.52570704119285</v>
      </c>
      <c r="M154" s="41">
        <v>10453.241281396002</v>
      </c>
      <c r="N154" s="41">
        <v>10762.255657499432</v>
      </c>
      <c r="O154" s="41">
        <v>442.63462567988785</v>
      </c>
      <c r="P154" s="41">
        <v>8321.1883940522384</v>
      </c>
      <c r="Q154" s="41">
        <v>1555.6539458330908</v>
      </c>
      <c r="S154" s="41">
        <v>829.6712047042605</v>
      </c>
      <c r="U154" s="2" t="s">
        <v>900</v>
      </c>
    </row>
    <row r="155" spans="2:24" x14ac:dyDescent="0.2">
      <c r="B155" s="2" t="s">
        <v>290</v>
      </c>
      <c r="F155" s="2" t="s">
        <v>111</v>
      </c>
      <c r="J155" s="48">
        <f t="shared" si="0"/>
        <v>40044535.138984568</v>
      </c>
      <c r="L155" s="41">
        <v>791194.95060726535</v>
      </c>
      <c r="M155" s="41">
        <v>12912879.17015096</v>
      </c>
      <c r="N155" s="41">
        <v>13621930.57038974</v>
      </c>
      <c r="O155" s="41">
        <v>609412.27697872987</v>
      </c>
      <c r="P155" s="41">
        <v>10446159.129509035</v>
      </c>
      <c r="Q155" s="41">
        <v>722149.77867085708</v>
      </c>
      <c r="S155" s="41">
        <v>940809.26267798012</v>
      </c>
      <c r="U155" s="2" t="s">
        <v>901</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E1FFE1"/>
  </sheetPr>
  <dimension ref="A2:W640"/>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41.42578125" style="2" customWidth="1"/>
    <col min="3" max="3" width="4.7109375" style="2" customWidth="1"/>
    <col min="4" max="4" width="4.5703125" style="2" customWidth="1"/>
    <col min="5" max="5" width="27" style="2" customWidth="1"/>
    <col min="6" max="6" width="12.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0" width="2.7109375" style="2" customWidth="1"/>
    <col min="21" max="21" width="47.5703125" style="2" bestFit="1"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2" customFormat="1" ht="18" x14ac:dyDescent="0.2">
      <c r="B2" s="22" t="s">
        <v>359</v>
      </c>
    </row>
    <row r="4" spans="2:23" x14ac:dyDescent="0.2">
      <c r="B4" s="33" t="s">
        <v>28</v>
      </c>
      <c r="C4" s="1"/>
      <c r="D4" s="1"/>
      <c r="L4"/>
    </row>
    <row r="5" spans="2:23" x14ac:dyDescent="0.2">
      <c r="B5" s="27" t="s">
        <v>977</v>
      </c>
      <c r="C5" s="3"/>
      <c r="D5" s="3"/>
      <c r="H5" s="23"/>
    </row>
    <row r="6" spans="2:23" x14ac:dyDescent="0.2">
      <c r="B6" s="27" t="s">
        <v>978</v>
      </c>
      <c r="C6" s="3"/>
      <c r="D6" s="3"/>
      <c r="H6" s="23"/>
    </row>
    <row r="7" spans="2:23" x14ac:dyDescent="0.2">
      <c r="B7" s="27"/>
      <c r="C7" s="3"/>
      <c r="D7" s="3"/>
      <c r="H7" s="23"/>
    </row>
    <row r="8" spans="2:23" x14ac:dyDescent="0.2">
      <c r="B8" s="5" t="s">
        <v>29</v>
      </c>
      <c r="C8" s="3"/>
      <c r="D8" s="3"/>
      <c r="H8" s="23"/>
    </row>
    <row r="9" spans="2:23" x14ac:dyDescent="0.2">
      <c r="B9" s="27" t="s">
        <v>823</v>
      </c>
      <c r="C9" s="3"/>
      <c r="D9" s="3"/>
      <c r="H9" s="23"/>
    </row>
    <row r="11" spans="2:23" s="9" customFormat="1" x14ac:dyDescent="0.2">
      <c r="B11" s="9" t="s">
        <v>44</v>
      </c>
      <c r="F11" s="9" t="s">
        <v>26</v>
      </c>
      <c r="H11" s="9" t="s">
        <v>27</v>
      </c>
      <c r="J11" s="9" t="s">
        <v>47</v>
      </c>
      <c r="L11" s="9" t="s">
        <v>81</v>
      </c>
      <c r="M11" s="9" t="s">
        <v>82</v>
      </c>
      <c r="N11" s="9" t="s">
        <v>83</v>
      </c>
      <c r="O11" s="9" t="s">
        <v>85</v>
      </c>
      <c r="P11" s="9" t="s">
        <v>117</v>
      </c>
      <c r="Q11" s="9" t="s">
        <v>86</v>
      </c>
      <c r="S11" s="9" t="s">
        <v>84</v>
      </c>
      <c r="U11" s="9" t="s">
        <v>45</v>
      </c>
      <c r="W11" s="9" t="s">
        <v>46</v>
      </c>
    </row>
    <row r="14" spans="2:23" s="9" customFormat="1" x14ac:dyDescent="0.2">
      <c r="B14" s="9" t="s">
        <v>358</v>
      </c>
    </row>
    <row r="16" spans="2:23" x14ac:dyDescent="0.2">
      <c r="B16" s="33" t="s">
        <v>140</v>
      </c>
    </row>
    <row r="18" spans="2:23" x14ac:dyDescent="0.2">
      <c r="B18" s="33" t="s">
        <v>119</v>
      </c>
    </row>
    <row r="19" spans="2:23" x14ac:dyDescent="0.2">
      <c r="B19" s="29" t="s">
        <v>120</v>
      </c>
      <c r="F19" s="2" t="s">
        <v>89</v>
      </c>
      <c r="J19" s="48">
        <f>SUM(L19:Q19,S19)</f>
        <v>49994.774068188286</v>
      </c>
      <c r="L19" s="41">
        <v>907</v>
      </c>
      <c r="M19" s="41">
        <v>16231.447684461877</v>
      </c>
      <c r="N19" s="41">
        <v>17578.59070072433</v>
      </c>
      <c r="O19" s="41">
        <v>642</v>
      </c>
      <c r="P19" s="41">
        <v>12557.735683002076</v>
      </c>
      <c r="Q19" s="41">
        <v>773</v>
      </c>
      <c r="S19" s="41">
        <v>1305</v>
      </c>
      <c r="U19" s="2" t="s">
        <v>677</v>
      </c>
    </row>
    <row r="20" spans="2:23" x14ac:dyDescent="0.2">
      <c r="B20" s="29" t="s">
        <v>128</v>
      </c>
      <c r="F20" s="2" t="s">
        <v>89</v>
      </c>
      <c r="J20" s="48">
        <f t="shared" ref="J20:J22" si="0">SUM(L20:Q20,S20)</f>
        <v>341.55168030027045</v>
      </c>
      <c r="L20" s="41">
        <v>5</v>
      </c>
      <c r="M20" s="41">
        <v>122.09209326838148</v>
      </c>
      <c r="N20" s="41">
        <v>106.53683245685626</v>
      </c>
      <c r="O20" s="41">
        <v>4</v>
      </c>
      <c r="P20" s="41">
        <v>90.922754575032727</v>
      </c>
      <c r="Q20" s="41">
        <v>1</v>
      </c>
      <c r="S20" s="41">
        <v>12</v>
      </c>
      <c r="U20" s="2" t="s">
        <v>678</v>
      </c>
    </row>
    <row r="21" spans="2:23" x14ac:dyDescent="0.2">
      <c r="B21" s="29" t="s">
        <v>129</v>
      </c>
      <c r="F21" s="2" t="s">
        <v>89</v>
      </c>
      <c r="J21" s="48">
        <f t="shared" si="0"/>
        <v>252.32186109248065</v>
      </c>
      <c r="L21" s="41">
        <v>3</v>
      </c>
      <c r="M21" s="41">
        <v>98.080759814150255</v>
      </c>
      <c r="N21" s="41">
        <v>98.99440184044164</v>
      </c>
      <c r="O21" s="41">
        <v>5</v>
      </c>
      <c r="P21" s="41">
        <v>42.246699437888736</v>
      </c>
      <c r="Q21" s="41">
        <v>1</v>
      </c>
      <c r="S21" s="41">
        <v>4</v>
      </c>
      <c r="U21" s="2" t="s">
        <v>679</v>
      </c>
    </row>
    <row r="22" spans="2:23" x14ac:dyDescent="0.2">
      <c r="B22" s="2" t="s">
        <v>130</v>
      </c>
      <c r="F22" s="2" t="s">
        <v>89</v>
      </c>
      <c r="J22" s="48">
        <f t="shared" si="0"/>
        <v>239.66289572584748</v>
      </c>
      <c r="L22" s="41">
        <v>4</v>
      </c>
      <c r="M22" s="41">
        <v>88.091089419539685</v>
      </c>
      <c r="N22" s="41">
        <v>100.88000949454529</v>
      </c>
      <c r="O22" s="41">
        <v>2</v>
      </c>
      <c r="P22" s="41">
        <v>35.691796811762515</v>
      </c>
      <c r="Q22" s="41">
        <v>1</v>
      </c>
      <c r="S22" s="41">
        <v>8</v>
      </c>
      <c r="U22" s="2" t="s">
        <v>680</v>
      </c>
    </row>
    <row r="24" spans="2:23" x14ac:dyDescent="0.2">
      <c r="B24" s="33" t="s">
        <v>131</v>
      </c>
    </row>
    <row r="25" spans="2:23" x14ac:dyDescent="0.2">
      <c r="B25" s="29" t="s">
        <v>120</v>
      </c>
      <c r="F25" s="2" t="s">
        <v>89</v>
      </c>
      <c r="J25" s="48">
        <f>SUM(L25:Q25,S25)</f>
        <v>0</v>
      </c>
      <c r="L25" s="41">
        <v>0</v>
      </c>
      <c r="M25" s="41">
        <v>0</v>
      </c>
      <c r="N25" s="41">
        <v>0</v>
      </c>
      <c r="O25" s="41">
        <v>0</v>
      </c>
      <c r="P25" s="41">
        <v>0</v>
      </c>
      <c r="Q25" s="41">
        <v>0</v>
      </c>
      <c r="S25" s="41">
        <v>0</v>
      </c>
      <c r="U25" s="2" t="s">
        <v>681</v>
      </c>
    </row>
    <row r="26" spans="2:23" x14ac:dyDescent="0.2">
      <c r="B26" s="29" t="s">
        <v>128</v>
      </c>
      <c r="F26" s="2" t="s">
        <v>89</v>
      </c>
      <c r="J26" s="48">
        <f t="shared" ref="J26:J28" si="1">SUM(L26:Q26,S26)</f>
        <v>0</v>
      </c>
      <c r="L26" s="41">
        <v>0</v>
      </c>
      <c r="M26" s="41">
        <v>0</v>
      </c>
      <c r="N26" s="41">
        <v>0</v>
      </c>
      <c r="O26" s="41">
        <v>0</v>
      </c>
      <c r="P26" s="41">
        <v>0</v>
      </c>
      <c r="Q26" s="41">
        <v>0</v>
      </c>
      <c r="S26" s="41">
        <v>0</v>
      </c>
      <c r="U26" s="2" t="s">
        <v>682</v>
      </c>
    </row>
    <row r="27" spans="2:23" x14ac:dyDescent="0.2">
      <c r="B27" s="29" t="s">
        <v>129</v>
      </c>
      <c r="F27" s="2" t="s">
        <v>89</v>
      </c>
      <c r="J27" s="48">
        <f t="shared" si="1"/>
        <v>0</v>
      </c>
      <c r="L27" s="41">
        <v>0</v>
      </c>
      <c r="M27" s="41">
        <v>0</v>
      </c>
      <c r="N27" s="41">
        <v>0</v>
      </c>
      <c r="O27" s="41">
        <v>0</v>
      </c>
      <c r="P27" s="41">
        <v>0</v>
      </c>
      <c r="Q27" s="41">
        <v>0</v>
      </c>
      <c r="S27" s="41">
        <v>0</v>
      </c>
      <c r="U27" s="2" t="s">
        <v>683</v>
      </c>
    </row>
    <row r="28" spans="2:23" x14ac:dyDescent="0.2">
      <c r="B28" s="2" t="s">
        <v>130</v>
      </c>
      <c r="F28" s="2" t="s">
        <v>89</v>
      </c>
      <c r="J28" s="48">
        <f t="shared" si="1"/>
        <v>0</v>
      </c>
      <c r="L28" s="41">
        <v>0</v>
      </c>
      <c r="M28" s="41">
        <v>0</v>
      </c>
      <c r="N28" s="41">
        <v>0</v>
      </c>
      <c r="O28" s="41">
        <v>0</v>
      </c>
      <c r="P28" s="41">
        <v>0</v>
      </c>
      <c r="Q28" s="41">
        <v>0</v>
      </c>
      <c r="S28" s="41">
        <v>0</v>
      </c>
      <c r="U28" s="2" t="s">
        <v>684</v>
      </c>
    </row>
    <row r="29" spans="2:23" x14ac:dyDescent="0.2">
      <c r="B29" s="33"/>
    </row>
    <row r="30" spans="2:23" x14ac:dyDescent="0.2">
      <c r="B30" s="1" t="s">
        <v>168</v>
      </c>
    </row>
    <row r="31" spans="2:23" x14ac:dyDescent="0.2">
      <c r="B31" s="33"/>
      <c r="L31" s="10"/>
      <c r="M31" s="10"/>
      <c r="N31" s="10"/>
      <c r="O31" s="10"/>
      <c r="P31" s="10"/>
      <c r="Q31" s="10"/>
      <c r="R31" s="10"/>
      <c r="S31" s="10"/>
      <c r="T31" s="10"/>
      <c r="U31" s="10"/>
      <c r="V31" s="10"/>
      <c r="W31" s="10"/>
    </row>
    <row r="32" spans="2:23" x14ac:dyDescent="0.2">
      <c r="B32" s="1" t="s">
        <v>119</v>
      </c>
      <c r="L32" s="60"/>
      <c r="M32" s="60"/>
      <c r="N32" s="60"/>
      <c r="O32" s="60"/>
      <c r="P32" s="60"/>
      <c r="Q32" s="60"/>
      <c r="R32" s="10"/>
      <c r="S32" s="60"/>
      <c r="T32" s="10"/>
      <c r="U32" s="10"/>
      <c r="V32" s="10"/>
      <c r="W32" s="10"/>
    </row>
    <row r="33" spans="1:23" x14ac:dyDescent="0.2">
      <c r="B33" s="27" t="s">
        <v>120</v>
      </c>
      <c r="F33" s="2" t="s">
        <v>89</v>
      </c>
      <c r="J33" s="48">
        <f>SUM(L33:Q33,S33)</f>
        <v>19233.270792810847</v>
      </c>
      <c r="L33" s="41">
        <v>558</v>
      </c>
      <c r="M33" s="41">
        <v>7125.7820801440694</v>
      </c>
      <c r="N33" s="41">
        <v>5980.3077483586976</v>
      </c>
      <c r="O33" s="41">
        <v>1083</v>
      </c>
      <c r="P33" s="41">
        <v>3012.1809643080792</v>
      </c>
      <c r="Q33" s="41">
        <v>83</v>
      </c>
      <c r="S33" s="41">
        <v>1391</v>
      </c>
      <c r="T33" s="10"/>
      <c r="U33" s="2" t="s">
        <v>685</v>
      </c>
      <c r="V33" s="10"/>
      <c r="W33" s="10"/>
    </row>
    <row r="34" spans="1:23" x14ac:dyDescent="0.2">
      <c r="B34" s="27" t="s">
        <v>128</v>
      </c>
      <c r="F34" s="2" t="s">
        <v>89</v>
      </c>
      <c r="J34" s="48">
        <f t="shared" ref="J34:J36" si="2">SUM(L34:Q34,S34)</f>
        <v>18738.309565924566</v>
      </c>
      <c r="L34" s="41">
        <v>25</v>
      </c>
      <c r="M34" s="41">
        <v>16841.532287486316</v>
      </c>
      <c r="N34" s="41">
        <v>837.21560029172554</v>
      </c>
      <c r="O34" s="41">
        <v>19</v>
      </c>
      <c r="P34" s="41">
        <v>522.56167814652486</v>
      </c>
      <c r="Q34" s="41">
        <v>240</v>
      </c>
      <c r="S34" s="41">
        <v>253</v>
      </c>
      <c r="T34" s="10"/>
      <c r="U34" s="2" t="s">
        <v>686</v>
      </c>
      <c r="V34" s="10"/>
      <c r="W34" s="10"/>
    </row>
    <row r="35" spans="1:23" x14ac:dyDescent="0.2">
      <c r="B35" s="27" t="s">
        <v>129</v>
      </c>
      <c r="F35" s="2" t="s">
        <v>89</v>
      </c>
      <c r="J35" s="48">
        <f t="shared" si="2"/>
        <v>1299.2192159797296</v>
      </c>
      <c r="L35" s="41"/>
      <c r="M35" s="41">
        <v>0</v>
      </c>
      <c r="N35" s="41">
        <v>777.94369938611669</v>
      </c>
      <c r="O35" s="41">
        <v>98</v>
      </c>
      <c r="P35" s="41">
        <v>423.27551659361302</v>
      </c>
      <c r="Q35" s="41">
        <v>0</v>
      </c>
      <c r="S35" s="41">
        <v>0</v>
      </c>
      <c r="T35" s="10"/>
      <c r="U35" s="2" t="s">
        <v>687</v>
      </c>
      <c r="V35" s="10"/>
      <c r="W35" s="10"/>
    </row>
    <row r="36" spans="1:23" x14ac:dyDescent="0.2">
      <c r="B36" s="52" t="s">
        <v>130</v>
      </c>
      <c r="F36" s="2" t="s">
        <v>89</v>
      </c>
      <c r="J36" s="48">
        <f t="shared" si="2"/>
        <v>1336.496317912218</v>
      </c>
      <c r="L36" s="41">
        <v>43</v>
      </c>
      <c r="M36" s="41">
        <v>0</v>
      </c>
      <c r="N36" s="41">
        <v>792.76167461251896</v>
      </c>
      <c r="O36" s="41">
        <v>10</v>
      </c>
      <c r="P36" s="41">
        <v>425.73464329969909</v>
      </c>
      <c r="Q36" s="41">
        <v>0</v>
      </c>
      <c r="S36" s="41">
        <v>65</v>
      </c>
      <c r="T36" s="10"/>
      <c r="U36" s="2" t="s">
        <v>688</v>
      </c>
      <c r="V36" s="10"/>
      <c r="W36" s="10"/>
    </row>
    <row r="37" spans="1:23" x14ac:dyDescent="0.2">
      <c r="B37" s="27"/>
      <c r="T37" s="10"/>
      <c r="V37" s="10"/>
      <c r="W37" s="10"/>
    </row>
    <row r="38" spans="1:23" x14ac:dyDescent="0.2">
      <c r="B38" s="1" t="s">
        <v>131</v>
      </c>
      <c r="T38" s="10"/>
      <c r="V38" s="10"/>
      <c r="W38" s="10"/>
    </row>
    <row r="39" spans="1:23" x14ac:dyDescent="0.2">
      <c r="B39" s="27" t="s">
        <v>120</v>
      </c>
      <c r="F39" s="2" t="s">
        <v>89</v>
      </c>
      <c r="J39" s="48">
        <f>SUM(L39:Q39,S39)</f>
        <v>0</v>
      </c>
      <c r="L39" s="41">
        <v>0</v>
      </c>
      <c r="M39" s="41">
        <v>0</v>
      </c>
      <c r="N39" s="41">
        <v>0</v>
      </c>
      <c r="O39" s="41">
        <v>0</v>
      </c>
      <c r="P39" s="41">
        <v>0</v>
      </c>
      <c r="Q39" s="41">
        <v>0</v>
      </c>
      <c r="S39" s="41">
        <v>0</v>
      </c>
      <c r="T39" s="10"/>
      <c r="U39" s="2" t="s">
        <v>689</v>
      </c>
      <c r="V39" s="10"/>
      <c r="W39" s="10"/>
    </row>
    <row r="40" spans="1:23" x14ac:dyDescent="0.2">
      <c r="B40" s="27" t="s">
        <v>128</v>
      </c>
      <c r="F40" s="2" t="s">
        <v>89</v>
      </c>
      <c r="J40" s="48">
        <f t="shared" ref="J40:J42" si="3">SUM(L40:Q40,S40)</f>
        <v>0</v>
      </c>
      <c r="L40" s="41">
        <v>0</v>
      </c>
      <c r="M40" s="41">
        <v>0</v>
      </c>
      <c r="N40" s="41">
        <v>0</v>
      </c>
      <c r="O40" s="41">
        <v>0</v>
      </c>
      <c r="P40" s="41">
        <v>0</v>
      </c>
      <c r="Q40" s="41">
        <v>0</v>
      </c>
      <c r="S40" s="41">
        <v>0</v>
      </c>
      <c r="T40" s="10"/>
      <c r="U40" s="2" t="s">
        <v>690</v>
      </c>
      <c r="V40" s="10"/>
      <c r="W40" s="10"/>
    </row>
    <row r="41" spans="1:23" x14ac:dyDescent="0.2">
      <c r="B41" s="52" t="s">
        <v>129</v>
      </c>
      <c r="F41" s="2" t="s">
        <v>89</v>
      </c>
      <c r="J41" s="48">
        <f t="shared" si="3"/>
        <v>0</v>
      </c>
      <c r="L41" s="41">
        <v>0</v>
      </c>
      <c r="M41" s="41">
        <v>0</v>
      </c>
      <c r="N41" s="41">
        <v>0</v>
      </c>
      <c r="O41" s="41">
        <v>0</v>
      </c>
      <c r="P41" s="41">
        <v>0</v>
      </c>
      <c r="Q41" s="41">
        <v>0</v>
      </c>
      <c r="S41" s="41">
        <v>0</v>
      </c>
      <c r="T41" s="10"/>
      <c r="U41" s="2" t="s">
        <v>691</v>
      </c>
      <c r="V41" s="10"/>
      <c r="W41" s="10"/>
    </row>
    <row r="42" spans="1:23" x14ac:dyDescent="0.2">
      <c r="B42" s="27" t="s">
        <v>130</v>
      </c>
      <c r="F42" s="2" t="s">
        <v>89</v>
      </c>
      <c r="J42" s="48">
        <f t="shared" si="3"/>
        <v>0</v>
      </c>
      <c r="L42" s="41">
        <v>0</v>
      </c>
      <c r="M42" s="41">
        <v>0</v>
      </c>
      <c r="N42" s="41">
        <v>0</v>
      </c>
      <c r="O42" s="41">
        <v>0</v>
      </c>
      <c r="P42" s="41">
        <v>0</v>
      </c>
      <c r="Q42" s="41">
        <v>0</v>
      </c>
      <c r="S42" s="41">
        <v>0</v>
      </c>
      <c r="T42" s="10"/>
      <c r="U42" s="2" t="s">
        <v>692</v>
      </c>
      <c r="V42" s="10"/>
      <c r="W42" s="10"/>
    </row>
    <row r="43" spans="1:23" x14ac:dyDescent="0.2">
      <c r="B43" s="52"/>
      <c r="L43" s="10"/>
      <c r="M43" s="10"/>
      <c r="N43" s="10"/>
      <c r="O43" s="10"/>
      <c r="P43" s="10"/>
      <c r="Q43" s="10"/>
      <c r="R43" s="10"/>
      <c r="S43" s="10"/>
      <c r="T43" s="10"/>
      <c r="U43" s="10"/>
      <c r="V43" s="10"/>
      <c r="W43" s="10"/>
    </row>
    <row r="44" spans="1:23" x14ac:dyDescent="0.2">
      <c r="A44" s="2" t="s">
        <v>161</v>
      </c>
      <c r="B44" s="1" t="s">
        <v>169</v>
      </c>
      <c r="L44" s="60"/>
      <c r="M44" s="60"/>
      <c r="N44" s="60"/>
      <c r="O44" s="60"/>
      <c r="P44" s="60"/>
      <c r="Q44" s="60"/>
      <c r="R44" s="10"/>
      <c r="S44" s="60"/>
      <c r="T44" s="10"/>
      <c r="U44" s="10"/>
      <c r="V44" s="10"/>
      <c r="W44" s="10"/>
    </row>
    <row r="45" spans="1:23" x14ac:dyDescent="0.2">
      <c r="B45" s="27"/>
      <c r="L45" s="60"/>
      <c r="M45" s="60"/>
      <c r="N45" s="60"/>
      <c r="O45" s="60"/>
      <c r="P45" s="60"/>
      <c r="Q45" s="60"/>
      <c r="R45" s="10"/>
      <c r="S45" s="60"/>
      <c r="T45" s="10"/>
      <c r="U45" s="10"/>
      <c r="V45" s="10"/>
      <c r="W45" s="10"/>
    </row>
    <row r="46" spans="1:23" x14ac:dyDescent="0.2">
      <c r="B46" s="1" t="s">
        <v>119</v>
      </c>
      <c r="L46" s="60"/>
      <c r="M46" s="60"/>
      <c r="N46" s="60"/>
      <c r="O46" s="60"/>
      <c r="P46" s="60"/>
      <c r="Q46" s="60"/>
      <c r="R46" s="10"/>
      <c r="S46" s="60"/>
      <c r="T46" s="10"/>
      <c r="U46" s="10"/>
      <c r="V46" s="10"/>
      <c r="W46" s="10"/>
    </row>
    <row r="47" spans="1:23" x14ac:dyDescent="0.2">
      <c r="B47" s="27" t="s">
        <v>132</v>
      </c>
      <c r="F47" s="2" t="s">
        <v>89</v>
      </c>
      <c r="J47" s="48">
        <f t="shared" ref="J47:J54" si="4">SUM(L47:Q47,S47)</f>
        <v>37.202307884396305</v>
      </c>
      <c r="L47" s="41">
        <v>2</v>
      </c>
      <c r="M47" s="41">
        <v>24.894065062821348</v>
      </c>
      <c r="N47" s="41">
        <v>0</v>
      </c>
      <c r="O47" s="41">
        <v>0</v>
      </c>
      <c r="P47" s="41">
        <v>10.308242821574957</v>
      </c>
      <c r="Q47" s="41">
        <v>0</v>
      </c>
      <c r="R47" s="10"/>
      <c r="S47" s="41">
        <v>0</v>
      </c>
      <c r="T47" s="10"/>
      <c r="U47" s="2" t="s">
        <v>693</v>
      </c>
      <c r="V47" s="10"/>
      <c r="W47" s="10"/>
    </row>
    <row r="48" spans="1:23" x14ac:dyDescent="0.2">
      <c r="B48" s="52" t="s">
        <v>133</v>
      </c>
      <c r="F48" s="2" t="s">
        <v>89</v>
      </c>
      <c r="J48" s="48">
        <f t="shared" si="4"/>
        <v>107.48365655553563</v>
      </c>
      <c r="L48" s="41">
        <v>8</v>
      </c>
      <c r="M48" s="41">
        <v>40.499531084757272</v>
      </c>
      <c r="N48" s="41">
        <v>51.360016877052608</v>
      </c>
      <c r="O48" s="41">
        <v>0</v>
      </c>
      <c r="P48" s="41">
        <v>5.6241085937257447</v>
      </c>
      <c r="Q48" s="41">
        <v>1</v>
      </c>
      <c r="R48" s="10"/>
      <c r="S48" s="41">
        <v>1</v>
      </c>
      <c r="T48" s="10"/>
      <c r="U48" s="2" t="s">
        <v>694</v>
      </c>
      <c r="V48" s="10"/>
      <c r="W48" s="10"/>
    </row>
    <row r="49" spans="2:23" x14ac:dyDescent="0.2">
      <c r="B49" s="27" t="s">
        <v>134</v>
      </c>
      <c r="F49" s="2" t="s">
        <v>89</v>
      </c>
      <c r="J49" s="48">
        <f t="shared" si="4"/>
        <v>35.262531876396693</v>
      </c>
      <c r="L49" s="41">
        <v>0</v>
      </c>
      <c r="M49" s="41">
        <v>16.428370737094554</v>
      </c>
      <c r="N49" s="41">
        <v>17.460737528539404</v>
      </c>
      <c r="O49" s="41">
        <v>0</v>
      </c>
      <c r="P49" s="41">
        <v>1.3734236107627353</v>
      </c>
      <c r="Q49" s="41">
        <v>0</v>
      </c>
      <c r="R49" s="10"/>
      <c r="S49" s="41">
        <v>0</v>
      </c>
      <c r="T49" s="10"/>
      <c r="U49" s="2" t="s">
        <v>695</v>
      </c>
      <c r="V49" s="10"/>
      <c r="W49" s="10"/>
    </row>
    <row r="50" spans="2:23" x14ac:dyDescent="0.2">
      <c r="B50" s="52" t="s">
        <v>135</v>
      </c>
      <c r="F50" s="2" t="s">
        <v>89</v>
      </c>
      <c r="J50" s="48">
        <f t="shared" si="4"/>
        <v>10.402079380246157</v>
      </c>
      <c r="L50" s="41">
        <v>0</v>
      </c>
      <c r="M50" s="41">
        <v>9.4020793802461569</v>
      </c>
      <c r="N50" s="41">
        <v>0</v>
      </c>
      <c r="O50" s="41">
        <v>1</v>
      </c>
      <c r="P50" s="41">
        <v>0</v>
      </c>
      <c r="Q50" s="41">
        <v>0</v>
      </c>
      <c r="R50" s="10"/>
      <c r="S50" s="41">
        <v>0</v>
      </c>
      <c r="T50" s="10"/>
      <c r="U50" s="2" t="s">
        <v>696</v>
      </c>
      <c r="V50" s="10"/>
      <c r="W50" s="10"/>
    </row>
    <row r="51" spans="2:23" x14ac:dyDescent="0.2">
      <c r="B51" s="27" t="s">
        <v>136</v>
      </c>
      <c r="F51" s="2" t="s">
        <v>89</v>
      </c>
      <c r="J51" s="48">
        <f t="shared" si="4"/>
        <v>4.9564797245538479</v>
      </c>
      <c r="L51" s="41">
        <v>0</v>
      </c>
      <c r="M51" s="41">
        <v>4.9564797245538479</v>
      </c>
      <c r="N51" s="41">
        <v>0</v>
      </c>
      <c r="O51" s="41">
        <v>0</v>
      </c>
      <c r="P51" s="41">
        <v>0</v>
      </c>
      <c r="Q51" s="41">
        <v>0</v>
      </c>
      <c r="R51" s="10"/>
      <c r="S51" s="41">
        <v>0</v>
      </c>
      <c r="T51" s="10"/>
      <c r="U51" s="2" t="s">
        <v>697</v>
      </c>
      <c r="V51" s="10"/>
      <c r="W51" s="10"/>
    </row>
    <row r="52" spans="2:23" x14ac:dyDescent="0.2">
      <c r="B52" s="52" t="s">
        <v>137</v>
      </c>
      <c r="F52" s="2" t="s">
        <v>89</v>
      </c>
      <c r="J52" s="48">
        <f t="shared" si="4"/>
        <v>0</v>
      </c>
      <c r="L52" s="41">
        <v>0</v>
      </c>
      <c r="M52" s="41">
        <v>0</v>
      </c>
      <c r="N52" s="41">
        <v>0</v>
      </c>
      <c r="O52" s="41">
        <v>0</v>
      </c>
      <c r="P52" s="41">
        <v>0</v>
      </c>
      <c r="Q52" s="41">
        <v>0</v>
      </c>
      <c r="R52" s="10"/>
      <c r="S52" s="41">
        <v>0</v>
      </c>
      <c r="T52" s="10"/>
      <c r="U52" s="2" t="s">
        <v>698</v>
      </c>
      <c r="V52" s="10"/>
      <c r="W52" s="10"/>
    </row>
    <row r="53" spans="2:23" x14ac:dyDescent="0.2">
      <c r="B53" s="27" t="s">
        <v>138</v>
      </c>
      <c r="F53" s="2" t="s">
        <v>89</v>
      </c>
      <c r="J53" s="48">
        <f t="shared" si="4"/>
        <v>2</v>
      </c>
      <c r="L53" s="41">
        <v>0</v>
      </c>
      <c r="M53" s="41">
        <v>2</v>
      </c>
      <c r="N53" s="41">
        <v>0</v>
      </c>
      <c r="O53" s="41">
        <v>0</v>
      </c>
      <c r="P53" s="41">
        <v>0</v>
      </c>
      <c r="Q53" s="41">
        <v>0</v>
      </c>
      <c r="R53" s="10"/>
      <c r="S53" s="41">
        <v>0</v>
      </c>
      <c r="T53" s="10"/>
      <c r="U53" s="2" t="s">
        <v>699</v>
      </c>
      <c r="V53" s="10"/>
      <c r="W53" s="10"/>
    </row>
    <row r="54" spans="2:23" x14ac:dyDescent="0.2">
      <c r="B54" s="27" t="s">
        <v>139</v>
      </c>
      <c r="F54" s="2" t="s">
        <v>89</v>
      </c>
      <c r="J54" s="48">
        <f t="shared" si="4"/>
        <v>1.9782406889992314</v>
      </c>
      <c r="L54" s="41">
        <v>0</v>
      </c>
      <c r="M54" s="41">
        <v>1.9782406889992314</v>
      </c>
      <c r="N54" s="41">
        <v>0</v>
      </c>
      <c r="O54" s="41">
        <v>0</v>
      </c>
      <c r="P54" s="41">
        <v>0</v>
      </c>
      <c r="Q54" s="41">
        <v>0</v>
      </c>
      <c r="R54" s="10"/>
      <c r="S54" s="41">
        <v>0</v>
      </c>
      <c r="T54" s="10"/>
      <c r="U54" s="2" t="s">
        <v>700</v>
      </c>
      <c r="V54" s="10"/>
      <c r="W54" s="10"/>
    </row>
    <row r="55" spans="2:23" x14ac:dyDescent="0.2">
      <c r="B55" s="27"/>
      <c r="L55" s="10"/>
      <c r="M55" s="10"/>
      <c r="N55" s="10"/>
      <c r="O55" s="10"/>
      <c r="P55" s="10"/>
      <c r="Q55" s="10"/>
      <c r="R55" s="10"/>
      <c r="S55" s="10"/>
      <c r="T55" s="10"/>
      <c r="V55" s="10"/>
      <c r="W55" s="10"/>
    </row>
    <row r="56" spans="2:23" x14ac:dyDescent="0.2">
      <c r="B56" s="59" t="s">
        <v>131</v>
      </c>
      <c r="L56" s="10"/>
      <c r="M56" s="10"/>
      <c r="N56" s="10"/>
      <c r="O56" s="10"/>
      <c r="P56" s="10"/>
      <c r="Q56" s="10"/>
      <c r="R56" s="10"/>
      <c r="S56" s="10"/>
      <c r="T56" s="10"/>
      <c r="V56" s="10"/>
      <c r="W56" s="10"/>
    </row>
    <row r="57" spans="2:23" x14ac:dyDescent="0.2">
      <c r="B57" s="27" t="s">
        <v>132</v>
      </c>
      <c r="F57" s="2" t="s">
        <v>89</v>
      </c>
      <c r="J57" s="48">
        <f t="shared" ref="J57:J64" si="5">SUM(L57:Q57,S57)</f>
        <v>1.707542879890994</v>
      </c>
      <c r="L57" s="41">
        <v>0</v>
      </c>
      <c r="M57" s="41">
        <v>1</v>
      </c>
      <c r="N57" s="41">
        <v>0</v>
      </c>
      <c r="O57" s="41">
        <v>0</v>
      </c>
      <c r="P57" s="41">
        <v>0.70754287989099385</v>
      </c>
      <c r="Q57" s="41">
        <v>0</v>
      </c>
      <c r="R57" s="10"/>
      <c r="S57" s="41">
        <v>0</v>
      </c>
      <c r="T57" s="10"/>
      <c r="U57" s="2" t="s">
        <v>701</v>
      </c>
      <c r="V57" s="10"/>
      <c r="W57" s="10"/>
    </row>
    <row r="58" spans="2:23" x14ac:dyDescent="0.2">
      <c r="B58" s="27" t="s">
        <v>133</v>
      </c>
      <c r="F58" s="2" t="s">
        <v>89</v>
      </c>
      <c r="J58" s="48">
        <f t="shared" si="5"/>
        <v>4.3779364951383037</v>
      </c>
      <c r="L58" s="41">
        <v>0</v>
      </c>
      <c r="M58" s="41">
        <v>1.9564806747058472</v>
      </c>
      <c r="N58" s="41">
        <v>1.4214558204324566</v>
      </c>
      <c r="O58" s="41">
        <v>0</v>
      </c>
      <c r="P58" s="41">
        <v>1</v>
      </c>
      <c r="Q58" s="41">
        <v>0</v>
      </c>
      <c r="R58" s="10"/>
      <c r="S58" s="41">
        <v>0</v>
      </c>
      <c r="T58" s="10"/>
      <c r="U58" s="2" t="s">
        <v>702</v>
      </c>
      <c r="V58" s="10"/>
      <c r="W58" s="10"/>
    </row>
    <row r="59" spans="2:23" x14ac:dyDescent="0.2">
      <c r="B59" s="27" t="s">
        <v>134</v>
      </c>
      <c r="F59" s="2" t="s">
        <v>89</v>
      </c>
      <c r="J59" s="48">
        <f t="shared" si="5"/>
        <v>3.4640889723138688</v>
      </c>
      <c r="L59" s="41">
        <v>0</v>
      </c>
      <c r="M59" s="41">
        <v>0.97823986227692405</v>
      </c>
      <c r="N59" s="41">
        <v>0</v>
      </c>
      <c r="O59" s="41">
        <v>1</v>
      </c>
      <c r="P59" s="41">
        <v>1.4858491100369446</v>
      </c>
      <c r="Q59" s="41">
        <v>0</v>
      </c>
      <c r="R59" s="10"/>
      <c r="S59" s="41">
        <v>0</v>
      </c>
      <c r="T59" s="10"/>
      <c r="U59" s="2" t="s">
        <v>703</v>
      </c>
      <c r="V59" s="10"/>
      <c r="W59" s="10"/>
    </row>
    <row r="60" spans="2:23" x14ac:dyDescent="0.2">
      <c r="B60" s="27" t="s">
        <v>135</v>
      </c>
      <c r="F60" s="2" t="s">
        <v>89</v>
      </c>
      <c r="J60" s="48">
        <f t="shared" si="5"/>
        <v>3.1241148321367986</v>
      </c>
      <c r="L60" s="41">
        <v>0</v>
      </c>
      <c r="M60" s="41">
        <v>0.97823986227692405</v>
      </c>
      <c r="N60" s="41">
        <v>1</v>
      </c>
      <c r="O60" s="41">
        <v>0</v>
      </c>
      <c r="P60" s="41">
        <v>1.1458749698598747</v>
      </c>
      <c r="Q60" s="41">
        <v>0</v>
      </c>
      <c r="R60" s="10"/>
      <c r="S60" s="41">
        <v>0</v>
      </c>
      <c r="T60" s="10"/>
      <c r="U60" s="2" t="s">
        <v>704</v>
      </c>
      <c r="V60" s="10"/>
      <c r="W60" s="10"/>
    </row>
    <row r="61" spans="2:23" x14ac:dyDescent="0.2">
      <c r="B61" s="27" t="s">
        <v>136</v>
      </c>
      <c r="F61" s="2" t="s">
        <v>89</v>
      </c>
      <c r="J61" s="48">
        <f t="shared" si="5"/>
        <v>2.9564797245538483</v>
      </c>
      <c r="L61" s="41">
        <v>0</v>
      </c>
      <c r="M61" s="41">
        <v>2.9564797245538483</v>
      </c>
      <c r="N61" s="41">
        <v>0</v>
      </c>
      <c r="O61" s="41">
        <v>0</v>
      </c>
      <c r="P61" s="41">
        <v>0</v>
      </c>
      <c r="Q61" s="41">
        <v>0</v>
      </c>
      <c r="R61" s="10"/>
      <c r="S61" s="41">
        <v>0</v>
      </c>
      <c r="T61" s="10"/>
      <c r="U61" s="2" t="s">
        <v>705</v>
      </c>
      <c r="V61" s="10"/>
      <c r="W61" s="10"/>
    </row>
    <row r="62" spans="2:23" x14ac:dyDescent="0.2">
      <c r="B62" s="27" t="s">
        <v>137</v>
      </c>
      <c r="F62" s="2" t="s">
        <v>89</v>
      </c>
      <c r="J62" s="48">
        <f t="shared" si="5"/>
        <v>9.4837397276548572</v>
      </c>
      <c r="L62" s="41">
        <v>0</v>
      </c>
      <c r="M62" s="41">
        <v>1.7903453103342772</v>
      </c>
      <c r="N62" s="41">
        <v>4</v>
      </c>
      <c r="O62" s="41">
        <v>0</v>
      </c>
      <c r="P62" s="41">
        <v>3.6933944173205795</v>
      </c>
      <c r="Q62" s="41">
        <v>0</v>
      </c>
      <c r="R62" s="10"/>
      <c r="S62" s="41">
        <v>0</v>
      </c>
      <c r="T62" s="10"/>
      <c r="U62" s="2" t="s">
        <v>706</v>
      </c>
      <c r="V62" s="10"/>
      <c r="W62" s="10"/>
    </row>
    <row r="63" spans="2:23" x14ac:dyDescent="0.2">
      <c r="B63" s="52" t="s">
        <v>138</v>
      </c>
      <c r="F63" s="2" t="s">
        <v>89</v>
      </c>
      <c r="J63" s="48">
        <f t="shared" si="5"/>
        <v>1.264280922873769</v>
      </c>
      <c r="L63" s="41">
        <v>0</v>
      </c>
      <c r="M63" s="41">
        <v>0.97824021064440314</v>
      </c>
      <c r="N63" s="41">
        <v>0</v>
      </c>
      <c r="O63" s="41">
        <v>0</v>
      </c>
      <c r="P63" s="41">
        <v>0.28604071222936583</v>
      </c>
      <c r="Q63" s="41">
        <v>0</v>
      </c>
      <c r="R63" s="10"/>
      <c r="S63" s="41">
        <v>0</v>
      </c>
      <c r="T63" s="10"/>
      <c r="U63" s="2" t="s">
        <v>707</v>
      </c>
      <c r="V63" s="10"/>
      <c r="W63" s="10"/>
    </row>
    <row r="64" spans="2:23" x14ac:dyDescent="0.2">
      <c r="B64" s="27" t="s">
        <v>139</v>
      </c>
      <c r="F64" s="2" t="s">
        <v>89</v>
      </c>
      <c r="J64" s="48">
        <f t="shared" si="5"/>
        <v>2.5069868451501502</v>
      </c>
      <c r="L64" s="41">
        <v>0</v>
      </c>
      <c r="M64" s="41">
        <v>2</v>
      </c>
      <c r="N64" s="41">
        <v>0</v>
      </c>
      <c r="O64" s="41">
        <v>0</v>
      </c>
      <c r="P64" s="41">
        <v>-0.49301315484984953</v>
      </c>
      <c r="Q64" s="41">
        <v>1</v>
      </c>
      <c r="R64" s="10"/>
      <c r="S64" s="41">
        <v>0</v>
      </c>
      <c r="T64" s="10"/>
      <c r="U64" s="2" t="s">
        <v>708</v>
      </c>
      <c r="V64" s="10"/>
      <c r="W64" s="10"/>
    </row>
    <row r="65" spans="1:23" x14ac:dyDescent="0.2">
      <c r="B65" s="27"/>
      <c r="L65" s="10"/>
      <c r="M65" s="10"/>
      <c r="N65" s="10"/>
      <c r="O65" s="10"/>
      <c r="P65" s="10"/>
      <c r="Q65" s="10"/>
      <c r="R65" s="10"/>
      <c r="S65" s="10"/>
      <c r="T65" s="10"/>
      <c r="U65" s="10"/>
      <c r="V65" s="10"/>
      <c r="W65" s="10"/>
    </row>
    <row r="66" spans="1:23" x14ac:dyDescent="0.2">
      <c r="A66" s="2" t="s">
        <v>161</v>
      </c>
      <c r="B66" s="1" t="s">
        <v>362</v>
      </c>
      <c r="L66" s="60"/>
      <c r="M66" s="60"/>
      <c r="N66" s="60"/>
      <c r="O66" s="60"/>
      <c r="P66" s="60"/>
      <c r="Q66" s="60"/>
      <c r="R66" s="10"/>
      <c r="S66" s="60"/>
      <c r="T66" s="10"/>
      <c r="U66" s="10"/>
      <c r="V66" s="10"/>
      <c r="W66" s="10"/>
    </row>
    <row r="67" spans="1:23" x14ac:dyDescent="0.2">
      <c r="B67" s="27"/>
      <c r="L67" s="60"/>
      <c r="M67" s="60"/>
      <c r="N67" s="60"/>
      <c r="O67" s="60"/>
      <c r="P67" s="60"/>
      <c r="Q67" s="60"/>
      <c r="R67" s="10"/>
      <c r="S67" s="60"/>
      <c r="T67" s="10"/>
      <c r="U67" s="10"/>
      <c r="V67" s="10"/>
      <c r="W67" s="10"/>
    </row>
    <row r="68" spans="1:23" x14ac:dyDescent="0.2">
      <c r="B68" s="1" t="s">
        <v>119</v>
      </c>
      <c r="L68" s="60"/>
      <c r="M68" s="60"/>
      <c r="N68" s="60"/>
      <c r="O68" s="60"/>
      <c r="P68" s="60"/>
      <c r="Q68" s="60"/>
      <c r="R68" s="10"/>
      <c r="S68" s="60"/>
      <c r="T68" s="10"/>
      <c r="U68" s="10"/>
      <c r="V68" s="10"/>
      <c r="W68" s="10"/>
    </row>
    <row r="69" spans="1:23" x14ac:dyDescent="0.2">
      <c r="B69" s="27" t="s">
        <v>132</v>
      </c>
      <c r="F69" s="2" t="s">
        <v>89</v>
      </c>
      <c r="J69" s="48">
        <f t="shared" ref="J69:J76" si="6">SUM(L69:Q69,S69)</f>
        <v>2373.4230769230771</v>
      </c>
      <c r="L69" s="41">
        <v>67</v>
      </c>
      <c r="M69" s="41">
        <v>1819.1730769230771</v>
      </c>
      <c r="N69" s="41">
        <v>0</v>
      </c>
      <c r="O69" s="41">
        <v>0</v>
      </c>
      <c r="P69" s="41">
        <v>487.25</v>
      </c>
      <c r="Q69" s="41"/>
      <c r="R69" s="10"/>
      <c r="S69" s="41"/>
      <c r="T69" s="10"/>
      <c r="U69" s="2" t="s">
        <v>709</v>
      </c>
      <c r="V69" s="10"/>
      <c r="W69" s="10"/>
    </row>
    <row r="70" spans="1:23" x14ac:dyDescent="0.2">
      <c r="B70" s="52" t="s">
        <v>133</v>
      </c>
      <c r="F70" s="2" t="s">
        <v>89</v>
      </c>
      <c r="J70" s="48">
        <f t="shared" si="6"/>
        <v>5145.247390250348</v>
      </c>
      <c r="L70" s="41">
        <v>680</v>
      </c>
      <c r="M70" s="41">
        <v>1683.7252747252749</v>
      </c>
      <c r="N70" s="41">
        <v>2553.2721155250733</v>
      </c>
      <c r="O70" s="41">
        <v>0</v>
      </c>
      <c r="P70" s="41">
        <v>97.25</v>
      </c>
      <c r="Q70" s="41">
        <v>121</v>
      </c>
      <c r="R70" s="10"/>
      <c r="S70" s="41">
        <v>10</v>
      </c>
      <c r="T70" s="10"/>
      <c r="U70" s="2" t="s">
        <v>710</v>
      </c>
      <c r="V70" s="10"/>
      <c r="W70" s="10"/>
    </row>
    <row r="71" spans="1:23" x14ac:dyDescent="0.2">
      <c r="B71" s="27" t="s">
        <v>134</v>
      </c>
      <c r="F71" s="2" t="s">
        <v>89</v>
      </c>
      <c r="J71" s="48">
        <f t="shared" si="6"/>
        <v>1358.5246431675018</v>
      </c>
      <c r="L71" s="41">
        <v>0</v>
      </c>
      <c r="M71" s="41">
        <v>391.5477579292745</v>
      </c>
      <c r="N71" s="41">
        <v>890.7268852382274</v>
      </c>
      <c r="O71" s="41">
        <v>0</v>
      </c>
      <c r="P71" s="41">
        <v>76.25</v>
      </c>
      <c r="Q71" s="41">
        <v>0</v>
      </c>
      <c r="R71" s="10"/>
      <c r="S71" s="41">
        <v>0</v>
      </c>
      <c r="T71" s="10"/>
      <c r="U71" s="2" t="s">
        <v>711</v>
      </c>
      <c r="V71" s="10"/>
      <c r="W71" s="10"/>
    </row>
    <row r="72" spans="1:23" x14ac:dyDescent="0.2">
      <c r="B72" s="52" t="s">
        <v>135</v>
      </c>
      <c r="F72" s="2" t="s">
        <v>89</v>
      </c>
      <c r="J72" s="48">
        <f t="shared" si="6"/>
        <v>141.57331024425812</v>
      </c>
      <c r="L72" s="41">
        <v>0</v>
      </c>
      <c r="M72" s="41">
        <v>139.44331024425813</v>
      </c>
      <c r="N72" s="41">
        <v>0</v>
      </c>
      <c r="O72" s="41">
        <v>2.13</v>
      </c>
      <c r="P72" s="41">
        <v>0</v>
      </c>
      <c r="Q72" s="41">
        <v>0</v>
      </c>
      <c r="R72" s="10"/>
      <c r="S72" s="41">
        <v>0</v>
      </c>
      <c r="T72" s="10"/>
      <c r="U72" s="2" t="s">
        <v>712</v>
      </c>
      <c r="V72" s="10"/>
      <c r="W72" s="10"/>
    </row>
    <row r="73" spans="1:23" x14ac:dyDescent="0.2">
      <c r="B73" s="27" t="s">
        <v>136</v>
      </c>
      <c r="F73" s="2" t="s">
        <v>89</v>
      </c>
      <c r="J73" s="48">
        <f t="shared" si="6"/>
        <v>1155.8403208166244</v>
      </c>
      <c r="L73" s="41">
        <v>0</v>
      </c>
      <c r="M73" s="41">
        <v>1155.8403208166244</v>
      </c>
      <c r="N73" s="41">
        <v>0</v>
      </c>
      <c r="O73" s="41">
        <v>0</v>
      </c>
      <c r="P73" s="41">
        <v>0</v>
      </c>
      <c r="Q73" s="41">
        <v>0</v>
      </c>
      <c r="R73" s="10"/>
      <c r="S73" s="41">
        <v>0</v>
      </c>
      <c r="T73" s="10"/>
      <c r="U73" s="2" t="s">
        <v>713</v>
      </c>
      <c r="V73" s="10"/>
      <c r="W73" s="10"/>
    </row>
    <row r="74" spans="1:23" x14ac:dyDescent="0.2">
      <c r="B74" s="52" t="s">
        <v>137</v>
      </c>
      <c r="F74" s="2" t="s">
        <v>89</v>
      </c>
      <c r="J74" s="48">
        <f t="shared" si="6"/>
        <v>0</v>
      </c>
      <c r="L74" s="41">
        <v>0</v>
      </c>
      <c r="M74" s="41">
        <v>0</v>
      </c>
      <c r="N74" s="41">
        <v>0</v>
      </c>
      <c r="O74" s="41">
        <v>0</v>
      </c>
      <c r="P74" s="41">
        <v>0</v>
      </c>
      <c r="Q74" s="41">
        <v>0</v>
      </c>
      <c r="R74" s="10"/>
      <c r="S74" s="41">
        <v>0</v>
      </c>
      <c r="T74" s="10"/>
      <c r="U74" s="2" t="s">
        <v>714</v>
      </c>
      <c r="V74" s="10"/>
      <c r="W74" s="10"/>
    </row>
    <row r="75" spans="1:23" x14ac:dyDescent="0.2">
      <c r="B75" s="27" t="s">
        <v>138</v>
      </c>
      <c r="F75" s="2" t="s">
        <v>89</v>
      </c>
      <c r="J75" s="48">
        <f t="shared" si="6"/>
        <v>5</v>
      </c>
      <c r="L75" s="41">
        <v>0</v>
      </c>
      <c r="M75" s="41">
        <v>5</v>
      </c>
      <c r="N75" s="41">
        <v>0</v>
      </c>
      <c r="O75" s="41">
        <v>0</v>
      </c>
      <c r="P75" s="41">
        <v>0</v>
      </c>
      <c r="Q75" s="41">
        <v>0</v>
      </c>
      <c r="R75" s="10"/>
      <c r="S75" s="41">
        <v>0</v>
      </c>
      <c r="T75" s="10"/>
      <c r="U75" s="2" t="s">
        <v>715</v>
      </c>
      <c r="V75" s="10"/>
      <c r="W75" s="10"/>
    </row>
    <row r="76" spans="1:23" x14ac:dyDescent="0.2">
      <c r="B76" s="27" t="s">
        <v>139</v>
      </c>
      <c r="F76" s="2" t="s">
        <v>89</v>
      </c>
      <c r="J76" s="48">
        <f t="shared" si="6"/>
        <v>67.061709467228823</v>
      </c>
      <c r="L76" s="41">
        <v>0</v>
      </c>
      <c r="M76" s="41">
        <v>67.061709467228823</v>
      </c>
      <c r="N76" s="41">
        <v>0</v>
      </c>
      <c r="O76" s="41">
        <v>0</v>
      </c>
      <c r="P76" s="41">
        <v>0</v>
      </c>
      <c r="Q76" s="41">
        <v>0</v>
      </c>
      <c r="R76" s="10"/>
      <c r="S76" s="41">
        <v>0</v>
      </c>
      <c r="T76" s="10"/>
      <c r="U76" s="2" t="s">
        <v>716</v>
      </c>
      <c r="V76" s="10"/>
      <c r="W76" s="10"/>
    </row>
    <row r="77" spans="1:23" x14ac:dyDescent="0.2">
      <c r="B77" s="27"/>
      <c r="L77" s="10"/>
      <c r="M77" s="10"/>
      <c r="N77" s="10"/>
      <c r="O77" s="10"/>
      <c r="P77" s="10"/>
      <c r="Q77" s="10"/>
      <c r="R77" s="10"/>
      <c r="S77" s="10"/>
      <c r="T77" s="10"/>
      <c r="V77" s="10"/>
      <c r="W77" s="10"/>
    </row>
    <row r="78" spans="1:23" x14ac:dyDescent="0.2">
      <c r="B78" s="59" t="s">
        <v>131</v>
      </c>
      <c r="L78" s="10"/>
      <c r="M78" s="10"/>
      <c r="N78" s="10"/>
      <c r="O78" s="10"/>
      <c r="P78" s="10"/>
      <c r="Q78" s="10"/>
      <c r="R78" s="10"/>
      <c r="S78" s="10"/>
      <c r="T78" s="10"/>
      <c r="V78" s="10"/>
      <c r="W78" s="10"/>
    </row>
    <row r="79" spans="1:23" x14ac:dyDescent="0.2">
      <c r="B79" s="27" t="s">
        <v>132</v>
      </c>
      <c r="F79" s="2" t="s">
        <v>89</v>
      </c>
      <c r="J79" s="48">
        <f t="shared" ref="J79:J86" si="7">SUM(L79:Q79,S79)</f>
        <v>374.73503785173546</v>
      </c>
      <c r="L79" s="41">
        <v>0</v>
      </c>
      <c r="M79" s="41">
        <v>374.73503785173546</v>
      </c>
      <c r="N79" s="41"/>
      <c r="O79" s="41"/>
      <c r="P79" s="41">
        <v>0</v>
      </c>
      <c r="Q79" s="41"/>
      <c r="R79" s="10"/>
      <c r="S79" s="41">
        <v>0</v>
      </c>
      <c r="T79" s="10"/>
      <c r="U79" s="2" t="s">
        <v>717</v>
      </c>
      <c r="V79" s="10"/>
      <c r="W79" s="10"/>
    </row>
    <row r="80" spans="1:23" x14ac:dyDescent="0.2">
      <c r="B80" s="27" t="s">
        <v>133</v>
      </c>
      <c r="F80" s="2" t="s">
        <v>89</v>
      </c>
      <c r="J80" s="48">
        <f t="shared" si="7"/>
        <v>486.78552186065247</v>
      </c>
      <c r="L80" s="41">
        <v>0</v>
      </c>
      <c r="M80" s="41">
        <v>209.06270532781028</v>
      </c>
      <c r="N80" s="41">
        <v>132.97281653284219</v>
      </c>
      <c r="O80" s="41"/>
      <c r="P80" s="41">
        <v>144.75</v>
      </c>
      <c r="Q80" s="41"/>
      <c r="R80" s="10"/>
      <c r="S80" s="41">
        <v>0</v>
      </c>
      <c r="T80" s="10"/>
      <c r="U80" s="2" t="s">
        <v>718</v>
      </c>
      <c r="V80" s="10"/>
      <c r="W80" s="10"/>
    </row>
    <row r="81" spans="2:23" x14ac:dyDescent="0.2">
      <c r="B81" s="27" t="s">
        <v>134</v>
      </c>
      <c r="F81" s="2" t="s">
        <v>89</v>
      </c>
      <c r="J81" s="48">
        <f t="shared" si="7"/>
        <v>428.03</v>
      </c>
      <c r="L81" s="41">
        <v>0</v>
      </c>
      <c r="M81" s="41">
        <v>0</v>
      </c>
      <c r="N81" s="41"/>
      <c r="O81" s="41">
        <v>286.02999999999997</v>
      </c>
      <c r="P81" s="41">
        <v>142</v>
      </c>
      <c r="Q81" s="41"/>
      <c r="R81" s="10"/>
      <c r="S81" s="41">
        <v>0</v>
      </c>
      <c r="T81" s="10"/>
      <c r="U81" s="2" t="s">
        <v>719</v>
      </c>
      <c r="V81" s="10"/>
      <c r="W81" s="10"/>
    </row>
    <row r="82" spans="2:23" x14ac:dyDescent="0.2">
      <c r="B82" s="27" t="s">
        <v>135</v>
      </c>
      <c r="F82" s="2" t="s">
        <v>89</v>
      </c>
      <c r="J82" s="48">
        <f t="shared" si="7"/>
        <v>898.26345852397105</v>
      </c>
      <c r="L82" s="41">
        <v>0</v>
      </c>
      <c r="M82" s="41">
        <v>384.72289672903867</v>
      </c>
      <c r="N82" s="41">
        <v>539.54056179493239</v>
      </c>
      <c r="O82" s="41"/>
      <c r="P82" s="41">
        <v>-26</v>
      </c>
      <c r="Q82" s="41"/>
      <c r="R82" s="10"/>
      <c r="S82" s="41">
        <v>0</v>
      </c>
      <c r="T82" s="10"/>
      <c r="U82" s="2" t="s">
        <v>720</v>
      </c>
      <c r="V82" s="10"/>
      <c r="W82" s="10"/>
    </row>
    <row r="83" spans="2:23" x14ac:dyDescent="0.2">
      <c r="B83" s="27" t="s">
        <v>136</v>
      </c>
      <c r="F83" s="2" t="s">
        <v>89</v>
      </c>
      <c r="J83" s="48">
        <f t="shared" si="7"/>
        <v>0</v>
      </c>
      <c r="L83" s="41">
        <v>0</v>
      </c>
      <c r="M83" s="41">
        <v>0</v>
      </c>
      <c r="N83" s="41"/>
      <c r="O83" s="41"/>
      <c r="P83" s="41">
        <v>0</v>
      </c>
      <c r="Q83" s="41"/>
      <c r="R83" s="10"/>
      <c r="S83" s="41">
        <v>0</v>
      </c>
      <c r="T83" s="10"/>
      <c r="U83" s="2" t="s">
        <v>721</v>
      </c>
      <c r="V83" s="10"/>
      <c r="W83" s="10"/>
    </row>
    <row r="84" spans="2:23" x14ac:dyDescent="0.2">
      <c r="B84" s="27" t="s">
        <v>137</v>
      </c>
      <c r="F84" s="2" t="s">
        <v>89</v>
      </c>
      <c r="J84" s="48">
        <f t="shared" si="7"/>
        <v>5416.5368008149244</v>
      </c>
      <c r="L84" s="41">
        <v>0</v>
      </c>
      <c r="M84" s="41">
        <v>1998.1245536351951</v>
      </c>
      <c r="N84" s="41">
        <v>2158.1622471797295</v>
      </c>
      <c r="O84" s="41"/>
      <c r="P84" s="41">
        <v>1260.25</v>
      </c>
      <c r="Q84" s="41"/>
      <c r="R84" s="10"/>
      <c r="S84" s="41">
        <v>0</v>
      </c>
      <c r="T84" s="10"/>
      <c r="U84" s="2" t="s">
        <v>722</v>
      </c>
      <c r="V84" s="10"/>
      <c r="W84" s="10"/>
    </row>
    <row r="85" spans="2:23" x14ac:dyDescent="0.2">
      <c r="B85" s="52" t="s">
        <v>138</v>
      </c>
      <c r="F85" s="2" t="s">
        <v>89</v>
      </c>
      <c r="J85" s="48">
        <f t="shared" si="7"/>
        <v>0</v>
      </c>
      <c r="L85" s="41">
        <v>0</v>
      </c>
      <c r="M85" s="41">
        <v>0</v>
      </c>
      <c r="N85" s="41"/>
      <c r="O85" s="41"/>
      <c r="P85" s="41"/>
      <c r="Q85" s="41"/>
      <c r="R85" s="10"/>
      <c r="S85" s="41">
        <v>0</v>
      </c>
      <c r="T85" s="10"/>
      <c r="U85" s="2" t="s">
        <v>723</v>
      </c>
      <c r="V85" s="10"/>
      <c r="W85" s="10"/>
    </row>
    <row r="86" spans="2:23" x14ac:dyDescent="0.2">
      <c r="B86" s="27" t="s">
        <v>139</v>
      </c>
      <c r="F86" s="2" t="s">
        <v>89</v>
      </c>
      <c r="J86" s="48">
        <f t="shared" si="7"/>
        <v>117</v>
      </c>
      <c r="L86" s="41">
        <v>0</v>
      </c>
      <c r="M86" s="41">
        <v>45</v>
      </c>
      <c r="N86" s="41"/>
      <c r="O86" s="41"/>
      <c r="P86" s="41"/>
      <c r="Q86" s="41">
        <v>72</v>
      </c>
      <c r="R86" s="10"/>
      <c r="S86" s="41">
        <v>0</v>
      </c>
      <c r="T86" s="10"/>
      <c r="U86" s="2" t="s">
        <v>724</v>
      </c>
      <c r="V86" s="10"/>
      <c r="W86" s="10"/>
    </row>
    <row r="87" spans="2:23" x14ac:dyDescent="0.2">
      <c r="B87" s="27"/>
      <c r="L87" s="10"/>
      <c r="M87" s="10"/>
      <c r="N87" s="10"/>
      <c r="O87" s="10"/>
      <c r="P87" s="10"/>
      <c r="Q87" s="10"/>
      <c r="R87" s="10"/>
      <c r="S87" s="10"/>
      <c r="T87" s="10"/>
      <c r="U87" s="10"/>
      <c r="V87" s="10"/>
      <c r="W87" s="10"/>
    </row>
    <row r="88" spans="2:23" s="9" customFormat="1" x14ac:dyDescent="0.2">
      <c r="B88" s="9" t="s">
        <v>360</v>
      </c>
    </row>
    <row r="90" spans="2:23" x14ac:dyDescent="0.2">
      <c r="B90" s="33" t="s">
        <v>140</v>
      </c>
    </row>
    <row r="92" spans="2:23" x14ac:dyDescent="0.2">
      <c r="B92" s="33" t="s">
        <v>119</v>
      </c>
    </row>
    <row r="93" spans="2:23" x14ac:dyDescent="0.2">
      <c r="B93" s="29" t="s">
        <v>120</v>
      </c>
      <c r="F93" s="2" t="s">
        <v>89</v>
      </c>
      <c r="J93" s="48">
        <f t="shared" ref="J93:J96" si="8">SUM(L93:Q93,S93)</f>
        <v>41209.273682374493</v>
      </c>
      <c r="L93" s="41">
        <v>923</v>
      </c>
      <c r="M93" s="41">
        <v>12030.211687767171</v>
      </c>
      <c r="N93" s="41">
        <v>17113</v>
      </c>
      <c r="O93" s="41">
        <v>589</v>
      </c>
      <c r="P93" s="41">
        <v>8376.0619946073202</v>
      </c>
      <c r="Q93" s="41">
        <v>805</v>
      </c>
      <c r="S93" s="41">
        <v>1373</v>
      </c>
      <c r="U93" s="2" t="s">
        <v>725</v>
      </c>
    </row>
    <row r="94" spans="2:23" x14ac:dyDescent="0.2">
      <c r="B94" s="29" t="s">
        <v>128</v>
      </c>
      <c r="F94" s="2" t="s">
        <v>89</v>
      </c>
      <c r="J94" s="48">
        <f t="shared" si="8"/>
        <v>213.42409924113053</v>
      </c>
      <c r="L94" s="41">
        <v>5</v>
      </c>
      <c r="M94" s="41">
        <v>59.222403567013473</v>
      </c>
      <c r="N94" s="41">
        <v>104</v>
      </c>
      <c r="O94" s="41">
        <v>1</v>
      </c>
      <c r="P94" s="41">
        <v>34.201695674117047</v>
      </c>
      <c r="Q94" s="41">
        <v>4</v>
      </c>
      <c r="S94" s="41">
        <v>6</v>
      </c>
      <c r="U94" s="2" t="s">
        <v>726</v>
      </c>
    </row>
    <row r="95" spans="2:23" x14ac:dyDescent="0.2">
      <c r="B95" s="29" t="s">
        <v>129</v>
      </c>
      <c r="F95" s="2" t="s">
        <v>89</v>
      </c>
      <c r="J95" s="48">
        <f t="shared" si="8"/>
        <v>204.57515437801425</v>
      </c>
      <c r="L95" s="41">
        <v>2</v>
      </c>
      <c r="M95" s="41">
        <v>63.917629263859006</v>
      </c>
      <c r="N95" s="41">
        <v>94</v>
      </c>
      <c r="O95" s="41">
        <v>3</v>
      </c>
      <c r="P95" s="41">
        <v>32.657525114155241</v>
      </c>
      <c r="Q95" s="41">
        <v>2</v>
      </c>
      <c r="S95" s="41">
        <v>7</v>
      </c>
      <c r="U95" s="2" t="s">
        <v>727</v>
      </c>
    </row>
    <row r="96" spans="2:23" x14ac:dyDescent="0.2">
      <c r="B96" s="2" t="s">
        <v>130</v>
      </c>
      <c r="F96" s="2" t="s">
        <v>89</v>
      </c>
      <c r="J96" s="48">
        <f t="shared" si="8"/>
        <v>167.89185123743124</v>
      </c>
      <c r="L96" s="41">
        <v>6</v>
      </c>
      <c r="M96" s="41">
        <v>62.708213256484122</v>
      </c>
      <c r="N96" s="41">
        <v>71</v>
      </c>
      <c r="O96" s="41"/>
      <c r="P96" s="41">
        <v>20.183637980947125</v>
      </c>
      <c r="Q96" s="41">
        <v>4</v>
      </c>
      <c r="S96" s="41">
        <v>4</v>
      </c>
      <c r="U96" s="2" t="s">
        <v>728</v>
      </c>
    </row>
    <row r="98" spans="2:23" x14ac:dyDescent="0.2">
      <c r="B98" s="33" t="s">
        <v>131</v>
      </c>
    </row>
    <row r="99" spans="2:23" x14ac:dyDescent="0.2">
      <c r="B99" s="29" t="s">
        <v>120</v>
      </c>
      <c r="F99" s="2" t="s">
        <v>89</v>
      </c>
      <c r="J99" s="48">
        <f t="shared" ref="J99:J102" si="9">SUM(L99:Q99,S99)</f>
        <v>0</v>
      </c>
      <c r="L99" s="41"/>
      <c r="M99" s="41"/>
      <c r="N99" s="41"/>
      <c r="O99" s="41"/>
      <c r="P99" s="41">
        <v>0</v>
      </c>
      <c r="Q99" s="41"/>
      <c r="S99" s="41">
        <v>0</v>
      </c>
      <c r="U99" s="2" t="s">
        <v>729</v>
      </c>
    </row>
    <row r="100" spans="2:23" x14ac:dyDescent="0.2">
      <c r="B100" s="29" t="s">
        <v>128</v>
      </c>
      <c r="F100" s="2" t="s">
        <v>89</v>
      </c>
      <c r="J100" s="48">
        <f t="shared" si="9"/>
        <v>0</v>
      </c>
      <c r="L100" s="41"/>
      <c r="M100" s="41"/>
      <c r="N100" s="41"/>
      <c r="O100" s="41"/>
      <c r="P100" s="41">
        <v>0</v>
      </c>
      <c r="Q100" s="41"/>
      <c r="S100" s="41">
        <v>0</v>
      </c>
      <c r="U100" s="2" t="s">
        <v>730</v>
      </c>
    </row>
    <row r="101" spans="2:23" x14ac:dyDescent="0.2">
      <c r="B101" s="29" t="s">
        <v>129</v>
      </c>
      <c r="F101" s="2" t="s">
        <v>89</v>
      </c>
      <c r="J101" s="48">
        <f t="shared" si="9"/>
        <v>0</v>
      </c>
      <c r="L101" s="41"/>
      <c r="M101" s="41"/>
      <c r="N101" s="41"/>
      <c r="O101" s="41"/>
      <c r="P101" s="41">
        <v>0</v>
      </c>
      <c r="Q101" s="41"/>
      <c r="S101" s="41">
        <v>0</v>
      </c>
      <c r="U101" s="2" t="s">
        <v>731</v>
      </c>
    </row>
    <row r="102" spans="2:23" x14ac:dyDescent="0.2">
      <c r="B102" s="2" t="s">
        <v>130</v>
      </c>
      <c r="F102" s="2" t="s">
        <v>89</v>
      </c>
      <c r="J102" s="48">
        <f t="shared" si="9"/>
        <v>0</v>
      </c>
      <c r="L102" s="41"/>
      <c r="M102" s="41"/>
      <c r="N102" s="41"/>
      <c r="O102" s="41"/>
      <c r="P102" s="41">
        <v>0</v>
      </c>
      <c r="Q102" s="41"/>
      <c r="S102" s="41">
        <v>0</v>
      </c>
      <c r="U102" s="2" t="s">
        <v>732</v>
      </c>
    </row>
    <row r="103" spans="2:23" x14ac:dyDescent="0.2">
      <c r="B103" s="33"/>
    </row>
    <row r="104" spans="2:23" x14ac:dyDescent="0.2">
      <c r="B104" s="1" t="s">
        <v>168</v>
      </c>
    </row>
    <row r="105" spans="2:23" x14ac:dyDescent="0.2">
      <c r="B105" s="33"/>
      <c r="L105" s="10"/>
      <c r="M105" s="10"/>
      <c r="N105" s="10"/>
      <c r="O105" s="10"/>
      <c r="P105" s="10"/>
      <c r="Q105" s="10"/>
      <c r="R105" s="10"/>
      <c r="S105" s="10"/>
      <c r="T105" s="10"/>
      <c r="U105" s="10"/>
      <c r="V105" s="10"/>
      <c r="W105" s="10"/>
    </row>
    <row r="106" spans="2:23" x14ac:dyDescent="0.2">
      <c r="B106" s="1" t="s">
        <v>119</v>
      </c>
      <c r="L106" s="60"/>
      <c r="M106" s="60"/>
      <c r="N106" s="60"/>
      <c r="O106" s="60"/>
      <c r="P106" s="60"/>
      <c r="Q106" s="60"/>
      <c r="R106" s="10"/>
      <c r="S106" s="60"/>
      <c r="T106" s="10"/>
      <c r="U106" s="10"/>
      <c r="V106" s="10"/>
      <c r="W106" s="10"/>
    </row>
    <row r="107" spans="2:23" x14ac:dyDescent="0.2">
      <c r="B107" s="27" t="s">
        <v>120</v>
      </c>
      <c r="F107" s="2" t="s">
        <v>89</v>
      </c>
      <c r="J107" s="48">
        <f t="shared" ref="J107:J110" si="10">SUM(L107:Q107,S107)</f>
        <v>18327.231065733955</v>
      </c>
      <c r="L107" s="41">
        <v>1435</v>
      </c>
      <c r="M107" s="41">
        <v>6082.3665496049234</v>
      </c>
      <c r="N107" s="41">
        <v>7014</v>
      </c>
      <c r="O107" s="41">
        <v>1333</v>
      </c>
      <c r="P107" s="41">
        <v>1774.8645161290326</v>
      </c>
      <c r="Q107" s="41">
        <v>58</v>
      </c>
      <c r="S107" s="41">
        <v>630</v>
      </c>
      <c r="T107" s="10"/>
      <c r="U107" s="2" t="s">
        <v>733</v>
      </c>
      <c r="V107" s="10"/>
      <c r="W107" s="10"/>
    </row>
    <row r="108" spans="2:23" x14ac:dyDescent="0.2">
      <c r="B108" s="27" t="s">
        <v>128</v>
      </c>
      <c r="F108" s="2" t="s">
        <v>89</v>
      </c>
      <c r="J108" s="48">
        <f t="shared" si="10"/>
        <v>3582.5667539409569</v>
      </c>
      <c r="L108" s="41"/>
      <c r="M108" s="41">
        <v>2975.0814656705793</v>
      </c>
      <c r="N108" s="41">
        <v>549</v>
      </c>
      <c r="O108" s="41"/>
      <c r="P108" s="41">
        <v>-1.5147117296222585</v>
      </c>
      <c r="Q108" s="41">
        <v>20</v>
      </c>
      <c r="S108" s="41">
        <v>40</v>
      </c>
      <c r="T108" s="10"/>
      <c r="U108" s="2" t="s">
        <v>734</v>
      </c>
      <c r="V108" s="10"/>
      <c r="W108" s="10"/>
    </row>
    <row r="109" spans="2:23" x14ac:dyDescent="0.2">
      <c r="B109" s="27" t="s">
        <v>129</v>
      </c>
      <c r="F109" s="2" t="s">
        <v>89</v>
      </c>
      <c r="J109" s="48">
        <f t="shared" si="10"/>
        <v>686.52419825072889</v>
      </c>
      <c r="L109" s="41"/>
      <c r="M109" s="41">
        <v>0</v>
      </c>
      <c r="N109" s="41">
        <v>497</v>
      </c>
      <c r="O109" s="41">
        <v>150</v>
      </c>
      <c r="P109" s="41">
        <v>6.524198250728876</v>
      </c>
      <c r="Q109" s="41">
        <v>0</v>
      </c>
      <c r="S109" s="41">
        <v>33</v>
      </c>
      <c r="T109" s="10"/>
      <c r="U109" s="2" t="s">
        <v>735</v>
      </c>
      <c r="V109" s="10"/>
      <c r="W109" s="10"/>
    </row>
    <row r="110" spans="2:23" x14ac:dyDescent="0.2">
      <c r="B110" s="52" t="s">
        <v>130</v>
      </c>
      <c r="F110" s="2" t="s">
        <v>89</v>
      </c>
      <c r="J110" s="48">
        <f t="shared" si="10"/>
        <v>1398.4569814072183</v>
      </c>
      <c r="L110" s="41">
        <v>497</v>
      </c>
      <c r="M110" s="41">
        <v>0</v>
      </c>
      <c r="N110" s="41">
        <v>373</v>
      </c>
      <c r="O110" s="41"/>
      <c r="P110" s="41">
        <v>221.45698140721834</v>
      </c>
      <c r="Q110" s="41">
        <v>177</v>
      </c>
      <c r="S110" s="41">
        <v>130</v>
      </c>
      <c r="T110" s="10"/>
      <c r="U110" s="2" t="s">
        <v>736</v>
      </c>
      <c r="V110" s="10"/>
      <c r="W110" s="10"/>
    </row>
    <row r="111" spans="2:23" x14ac:dyDescent="0.2">
      <c r="B111" s="27"/>
      <c r="T111" s="10"/>
      <c r="V111" s="10"/>
      <c r="W111" s="10"/>
    </row>
    <row r="112" spans="2:23" x14ac:dyDescent="0.2">
      <c r="B112" s="1" t="s">
        <v>131</v>
      </c>
      <c r="T112" s="10"/>
      <c r="V112" s="10"/>
      <c r="W112" s="10"/>
    </row>
    <row r="113" spans="1:23" x14ac:dyDescent="0.2">
      <c r="B113" s="27" t="s">
        <v>120</v>
      </c>
      <c r="F113" s="2" t="s">
        <v>89</v>
      </c>
      <c r="J113" s="48">
        <f t="shared" ref="J113:J116" si="11">SUM(L113:Q113,S113)</f>
        <v>0</v>
      </c>
      <c r="L113" s="41"/>
      <c r="M113" s="41"/>
      <c r="N113" s="41"/>
      <c r="O113" s="41"/>
      <c r="P113" s="41">
        <v>0</v>
      </c>
      <c r="Q113" s="41"/>
      <c r="S113" s="41">
        <v>0</v>
      </c>
      <c r="T113" s="10"/>
      <c r="U113" s="2" t="s">
        <v>737</v>
      </c>
      <c r="V113" s="10"/>
      <c r="W113" s="10"/>
    </row>
    <row r="114" spans="1:23" x14ac:dyDescent="0.2">
      <c r="B114" s="27" t="s">
        <v>128</v>
      </c>
      <c r="F114" s="2" t="s">
        <v>89</v>
      </c>
      <c r="J114" s="48">
        <f t="shared" si="11"/>
        <v>0</v>
      </c>
      <c r="L114" s="41"/>
      <c r="M114" s="41"/>
      <c r="N114" s="41"/>
      <c r="O114" s="41"/>
      <c r="P114" s="41">
        <v>0</v>
      </c>
      <c r="Q114" s="41"/>
      <c r="S114" s="41">
        <v>0</v>
      </c>
      <c r="T114" s="10"/>
      <c r="U114" s="2" t="s">
        <v>738</v>
      </c>
      <c r="V114" s="10"/>
      <c r="W114" s="10"/>
    </row>
    <row r="115" spans="1:23" x14ac:dyDescent="0.2">
      <c r="B115" s="52" t="s">
        <v>129</v>
      </c>
      <c r="F115" s="2" t="s">
        <v>89</v>
      </c>
      <c r="J115" s="48">
        <f t="shared" si="11"/>
        <v>0</v>
      </c>
      <c r="L115" s="41"/>
      <c r="M115" s="41"/>
      <c r="N115" s="41"/>
      <c r="O115" s="41"/>
      <c r="P115" s="41">
        <v>0</v>
      </c>
      <c r="Q115" s="41"/>
      <c r="S115" s="41">
        <v>0</v>
      </c>
      <c r="T115" s="10"/>
      <c r="U115" s="2" t="s">
        <v>739</v>
      </c>
      <c r="V115" s="10"/>
      <c r="W115" s="10"/>
    </row>
    <row r="116" spans="1:23" x14ac:dyDescent="0.2">
      <c r="B116" s="27" t="s">
        <v>130</v>
      </c>
      <c r="F116" s="2" t="s">
        <v>89</v>
      </c>
      <c r="J116" s="48">
        <f t="shared" si="11"/>
        <v>0</v>
      </c>
      <c r="L116" s="41"/>
      <c r="M116" s="41"/>
      <c r="N116" s="41"/>
      <c r="O116" s="41"/>
      <c r="P116" s="41">
        <v>0</v>
      </c>
      <c r="Q116" s="41"/>
      <c r="S116" s="41">
        <v>0</v>
      </c>
      <c r="T116" s="10"/>
      <c r="U116" s="2" t="s">
        <v>740</v>
      </c>
      <c r="V116" s="10"/>
      <c r="W116" s="10"/>
    </row>
    <row r="117" spans="1:23" x14ac:dyDescent="0.2">
      <c r="B117" s="52"/>
      <c r="L117" s="10"/>
      <c r="M117" s="10"/>
      <c r="N117" s="10"/>
      <c r="O117" s="10"/>
      <c r="P117" s="10"/>
      <c r="Q117" s="10"/>
      <c r="R117" s="10"/>
      <c r="S117" s="10"/>
      <c r="T117" s="10"/>
      <c r="U117" s="10"/>
      <c r="V117" s="10"/>
      <c r="W117" s="10"/>
    </row>
    <row r="118" spans="1:23" x14ac:dyDescent="0.2">
      <c r="A118" s="2" t="s">
        <v>161</v>
      </c>
      <c r="B118" s="1" t="s">
        <v>169</v>
      </c>
      <c r="L118" s="60"/>
      <c r="M118" s="60"/>
      <c r="N118" s="60"/>
      <c r="O118" s="60"/>
      <c r="P118" s="60"/>
      <c r="Q118" s="60"/>
      <c r="R118" s="10"/>
      <c r="S118" s="60"/>
      <c r="T118" s="10"/>
      <c r="U118" s="10"/>
      <c r="V118" s="10"/>
      <c r="W118" s="10"/>
    </row>
    <row r="119" spans="1:23" x14ac:dyDescent="0.2">
      <c r="B119" s="27"/>
      <c r="L119" s="60"/>
      <c r="M119" s="60"/>
      <c r="N119" s="60"/>
      <c r="O119" s="60"/>
      <c r="P119" s="60"/>
      <c r="Q119" s="60"/>
      <c r="R119" s="10"/>
      <c r="S119" s="60"/>
      <c r="T119" s="10"/>
      <c r="U119" s="10"/>
      <c r="V119" s="10"/>
      <c r="W119" s="10"/>
    </row>
    <row r="120" spans="1:23" x14ac:dyDescent="0.2">
      <c r="B120" s="1" t="s">
        <v>119</v>
      </c>
      <c r="L120" s="60"/>
      <c r="M120" s="60"/>
      <c r="N120" s="60"/>
      <c r="O120" s="60"/>
      <c r="P120" s="60"/>
      <c r="Q120" s="60"/>
      <c r="R120" s="10"/>
      <c r="S120" s="60"/>
      <c r="T120" s="10"/>
      <c r="U120" s="10"/>
      <c r="V120" s="10"/>
      <c r="W120" s="10"/>
    </row>
    <row r="121" spans="1:23" x14ac:dyDescent="0.2">
      <c r="B121" s="27" t="s">
        <v>132</v>
      </c>
      <c r="F121" s="2" t="s">
        <v>89</v>
      </c>
      <c r="J121" s="48">
        <f t="shared" ref="J121:J128" si="12">SUM(L121:Q121,S121)</f>
        <v>56.8732909100424</v>
      </c>
      <c r="L121" s="41">
        <v>3</v>
      </c>
      <c r="M121" s="41">
        <v>32.627898152382237</v>
      </c>
      <c r="N121" s="41"/>
      <c r="O121" s="41">
        <v>2</v>
      </c>
      <c r="P121" s="41">
        <v>19.245392757660166</v>
      </c>
      <c r="Q121" s="41"/>
      <c r="R121" s="10"/>
      <c r="S121" s="41">
        <v>0</v>
      </c>
      <c r="T121" s="10"/>
      <c r="U121" s="2" t="s">
        <v>741</v>
      </c>
      <c r="V121" s="10"/>
      <c r="W121" s="10"/>
    </row>
    <row r="122" spans="1:23" x14ac:dyDescent="0.2">
      <c r="B122" s="52" t="s">
        <v>133</v>
      </c>
      <c r="F122" s="2" t="s">
        <v>89</v>
      </c>
      <c r="J122" s="48">
        <f t="shared" si="12"/>
        <v>66.369122316658434</v>
      </c>
      <c r="L122" s="41">
        <v>2</v>
      </c>
      <c r="M122" s="41">
        <v>23.49145918668496</v>
      </c>
      <c r="N122" s="41">
        <v>31</v>
      </c>
      <c r="O122" s="41">
        <v>1</v>
      </c>
      <c r="P122" s="41">
        <v>6.8776631299734756</v>
      </c>
      <c r="Q122" s="41"/>
      <c r="R122" s="10"/>
      <c r="S122" s="41">
        <v>2</v>
      </c>
      <c r="T122" s="10"/>
      <c r="U122" s="2" t="s">
        <v>742</v>
      </c>
      <c r="V122" s="10"/>
      <c r="W122" s="10"/>
    </row>
    <row r="123" spans="1:23" x14ac:dyDescent="0.2">
      <c r="B123" s="27" t="s">
        <v>134</v>
      </c>
      <c r="F123" s="2" t="s">
        <v>89</v>
      </c>
      <c r="J123" s="48">
        <f t="shared" si="12"/>
        <v>28.837318828129824</v>
      </c>
      <c r="L123" s="41">
        <v>1</v>
      </c>
      <c r="M123" s="41">
        <v>14.600336822988435</v>
      </c>
      <c r="N123" s="41">
        <v>8</v>
      </c>
      <c r="O123" s="41"/>
      <c r="P123" s="41">
        <v>5.236982005141388</v>
      </c>
      <c r="Q123" s="41"/>
      <c r="R123" s="10"/>
      <c r="S123" s="41">
        <v>0</v>
      </c>
      <c r="T123" s="10"/>
      <c r="U123" s="2" t="s">
        <v>743</v>
      </c>
      <c r="V123" s="10"/>
      <c r="W123" s="10"/>
    </row>
    <row r="124" spans="1:23" x14ac:dyDescent="0.2">
      <c r="B124" s="52" t="s">
        <v>135</v>
      </c>
      <c r="F124" s="2" t="s">
        <v>89</v>
      </c>
      <c r="J124" s="48">
        <f t="shared" si="12"/>
        <v>5.9255848207922206</v>
      </c>
      <c r="L124" s="41">
        <v>0</v>
      </c>
      <c r="M124" s="41">
        <v>2.9255848207922206</v>
      </c>
      <c r="N124" s="41"/>
      <c r="O124" s="41"/>
      <c r="P124" s="41">
        <v>0</v>
      </c>
      <c r="Q124" s="41">
        <v>2</v>
      </c>
      <c r="R124" s="10"/>
      <c r="S124" s="41">
        <v>1</v>
      </c>
      <c r="T124" s="10"/>
      <c r="U124" s="2" t="s">
        <v>744</v>
      </c>
      <c r="V124" s="10"/>
      <c r="W124" s="10"/>
    </row>
    <row r="125" spans="1:23" x14ac:dyDescent="0.2">
      <c r="B125" s="27" t="s">
        <v>136</v>
      </c>
      <c r="F125" s="2" t="s">
        <v>89</v>
      </c>
      <c r="J125" s="48">
        <f t="shared" si="12"/>
        <v>3.940034421408849</v>
      </c>
      <c r="L125" s="41"/>
      <c r="M125" s="41">
        <v>3.940034421408849</v>
      </c>
      <c r="N125" s="41"/>
      <c r="O125" s="41"/>
      <c r="P125" s="41">
        <v>0</v>
      </c>
      <c r="Q125" s="41"/>
      <c r="R125" s="10"/>
      <c r="S125" s="41">
        <v>0</v>
      </c>
      <c r="T125" s="10"/>
      <c r="U125" s="2" t="s">
        <v>745</v>
      </c>
      <c r="V125" s="10"/>
      <c r="W125" s="10"/>
    </row>
    <row r="126" spans="1:23" x14ac:dyDescent="0.2">
      <c r="B126" s="52" t="s">
        <v>137</v>
      </c>
      <c r="F126" s="2" t="s">
        <v>89</v>
      </c>
      <c r="J126" s="48">
        <f t="shared" si="12"/>
        <v>1</v>
      </c>
      <c r="L126" s="41"/>
      <c r="M126" s="41">
        <v>1</v>
      </c>
      <c r="N126" s="41"/>
      <c r="O126" s="41"/>
      <c r="P126" s="41">
        <v>0</v>
      </c>
      <c r="Q126" s="41"/>
      <c r="R126" s="10"/>
      <c r="S126" s="41">
        <v>0</v>
      </c>
      <c r="T126" s="10"/>
      <c r="U126" s="2" t="s">
        <v>746</v>
      </c>
      <c r="V126" s="10"/>
      <c r="W126" s="10"/>
    </row>
    <row r="127" spans="1:23" x14ac:dyDescent="0.2">
      <c r="B127" s="27" t="s">
        <v>138</v>
      </c>
      <c r="F127" s="2" t="s">
        <v>89</v>
      </c>
      <c r="J127" s="48">
        <f t="shared" si="12"/>
        <v>0</v>
      </c>
      <c r="L127" s="41"/>
      <c r="M127" s="41">
        <v>0</v>
      </c>
      <c r="N127" s="41"/>
      <c r="O127" s="41"/>
      <c r="P127" s="41">
        <v>0</v>
      </c>
      <c r="Q127" s="41"/>
      <c r="R127" s="10"/>
      <c r="S127" s="41">
        <v>0</v>
      </c>
      <c r="T127" s="10"/>
      <c r="U127" s="2" t="s">
        <v>747</v>
      </c>
      <c r="V127" s="10"/>
      <c r="W127" s="10"/>
    </row>
    <row r="128" spans="1:23" x14ac:dyDescent="0.2">
      <c r="B128" s="27" t="s">
        <v>139</v>
      </c>
      <c r="F128" s="2" t="s">
        <v>89</v>
      </c>
      <c r="J128" s="48">
        <f t="shared" si="12"/>
        <v>2.9751927328697958</v>
      </c>
      <c r="L128" s="41"/>
      <c r="M128" s="41">
        <v>0.9751927328697958</v>
      </c>
      <c r="N128" s="41"/>
      <c r="O128" s="41"/>
      <c r="P128" s="41">
        <v>0</v>
      </c>
      <c r="Q128" s="41">
        <v>2</v>
      </c>
      <c r="R128" s="10"/>
      <c r="S128" s="41">
        <v>0</v>
      </c>
      <c r="T128" s="10"/>
      <c r="U128" s="2" t="s">
        <v>748</v>
      </c>
      <c r="V128" s="10"/>
      <c r="W128" s="10"/>
    </row>
    <row r="129" spans="1:23" x14ac:dyDescent="0.2">
      <c r="B129" s="27"/>
      <c r="L129" s="10"/>
      <c r="M129" s="10"/>
      <c r="N129" s="10"/>
      <c r="O129" s="10"/>
      <c r="P129" s="10"/>
      <c r="Q129" s="10"/>
      <c r="R129" s="10"/>
      <c r="S129" s="10"/>
      <c r="T129" s="10"/>
      <c r="V129" s="10"/>
      <c r="W129" s="10"/>
    </row>
    <row r="130" spans="1:23" x14ac:dyDescent="0.2">
      <c r="B130" s="59" t="s">
        <v>131</v>
      </c>
      <c r="J130" s="48">
        <f t="shared" ref="J130:J138" si="13">SUM(L130:Q130,S130)</f>
        <v>0</v>
      </c>
      <c r="L130" s="10"/>
      <c r="M130" s="10"/>
      <c r="N130" s="10"/>
      <c r="O130" s="10"/>
      <c r="P130" s="10"/>
      <c r="Q130" s="10"/>
      <c r="R130" s="10"/>
      <c r="S130" s="10"/>
      <c r="T130" s="10"/>
      <c r="V130" s="10"/>
      <c r="W130" s="10"/>
    </row>
    <row r="131" spans="1:23" x14ac:dyDescent="0.2">
      <c r="B131" s="27" t="s">
        <v>132</v>
      </c>
      <c r="F131" s="2" t="s">
        <v>89</v>
      </c>
      <c r="J131" s="48">
        <f t="shared" si="13"/>
        <v>4.4702162077797523</v>
      </c>
      <c r="L131" s="41"/>
      <c r="M131" s="41">
        <v>0.97519321015881666</v>
      </c>
      <c r="N131" s="41"/>
      <c r="O131" s="41"/>
      <c r="P131" s="41">
        <v>3.4950229976209353</v>
      </c>
      <c r="Q131" s="41"/>
      <c r="R131" s="10"/>
      <c r="S131" s="41">
        <v>0</v>
      </c>
      <c r="T131" s="10"/>
      <c r="U131" s="2" t="s">
        <v>749</v>
      </c>
      <c r="V131" s="10"/>
      <c r="W131" s="10"/>
    </row>
    <row r="132" spans="1:23" x14ac:dyDescent="0.2">
      <c r="B132" s="27" t="s">
        <v>133</v>
      </c>
      <c r="F132" s="2" t="s">
        <v>89</v>
      </c>
      <c r="J132" s="48">
        <f t="shared" si="13"/>
        <v>20.25</v>
      </c>
      <c r="L132" s="41"/>
      <c r="M132" s="41">
        <v>0</v>
      </c>
      <c r="N132" s="41">
        <v>20</v>
      </c>
      <c r="O132" s="41"/>
      <c r="P132" s="41">
        <v>0.24999999999999997</v>
      </c>
      <c r="Q132" s="41"/>
      <c r="R132" s="10"/>
      <c r="S132" s="41">
        <v>0</v>
      </c>
      <c r="T132" s="10"/>
      <c r="U132" s="2" t="s">
        <v>750</v>
      </c>
      <c r="V132" s="10"/>
      <c r="W132" s="10"/>
    </row>
    <row r="133" spans="1:23" x14ac:dyDescent="0.2">
      <c r="B133" s="27" t="s">
        <v>134</v>
      </c>
      <c r="F133" s="2" t="s">
        <v>89</v>
      </c>
      <c r="J133" s="48">
        <f t="shared" si="13"/>
        <v>3.2251134020618553</v>
      </c>
      <c r="L133" s="41"/>
      <c r="M133" s="41">
        <v>0</v>
      </c>
      <c r="N133" s="41">
        <v>2</v>
      </c>
      <c r="O133" s="41"/>
      <c r="P133" s="41">
        <v>1.2251134020618555</v>
      </c>
      <c r="Q133" s="41"/>
      <c r="R133" s="10"/>
      <c r="S133" s="41">
        <v>0</v>
      </c>
      <c r="T133" s="10"/>
      <c r="U133" s="2" t="s">
        <v>751</v>
      </c>
      <c r="V133" s="10"/>
      <c r="W133" s="10"/>
    </row>
    <row r="134" spans="1:23" x14ac:dyDescent="0.2">
      <c r="B134" s="27" t="s">
        <v>135</v>
      </c>
      <c r="F134" s="2" t="s">
        <v>89</v>
      </c>
      <c r="J134" s="48">
        <f t="shared" si="13"/>
        <v>2.7251949402640734</v>
      </c>
      <c r="L134" s="41"/>
      <c r="M134" s="41">
        <v>0.97519494026407338</v>
      </c>
      <c r="N134" s="41">
        <v>1</v>
      </c>
      <c r="O134" s="41"/>
      <c r="P134" s="41">
        <v>0.74999999999999989</v>
      </c>
      <c r="Q134" s="41"/>
      <c r="R134" s="10"/>
      <c r="S134" s="41">
        <v>0</v>
      </c>
      <c r="T134" s="10"/>
      <c r="U134" s="2" t="s">
        <v>752</v>
      </c>
      <c r="V134" s="10"/>
      <c r="W134" s="10"/>
    </row>
    <row r="135" spans="1:23" x14ac:dyDescent="0.2">
      <c r="B135" s="27" t="s">
        <v>136</v>
      </c>
      <c r="F135" s="2" t="s">
        <v>89</v>
      </c>
      <c r="J135" s="48">
        <f t="shared" si="13"/>
        <v>5.9255848207922206</v>
      </c>
      <c r="L135" s="41">
        <v>1</v>
      </c>
      <c r="M135" s="41">
        <v>2.9255848207922206</v>
      </c>
      <c r="N135" s="41">
        <v>1</v>
      </c>
      <c r="O135" s="41">
        <v>1</v>
      </c>
      <c r="P135" s="41">
        <v>0</v>
      </c>
      <c r="Q135" s="41"/>
      <c r="R135" s="10"/>
      <c r="S135" s="41">
        <v>0</v>
      </c>
      <c r="T135" s="10"/>
      <c r="U135" s="2" t="s">
        <v>753</v>
      </c>
      <c r="V135" s="10"/>
      <c r="W135" s="10"/>
    </row>
    <row r="136" spans="1:23" x14ac:dyDescent="0.2">
      <c r="B136" s="27" t="s">
        <v>137</v>
      </c>
      <c r="F136" s="2" t="s">
        <v>89</v>
      </c>
      <c r="J136" s="48">
        <f t="shared" si="13"/>
        <v>2.1884773988897699</v>
      </c>
      <c r="L136" s="41"/>
      <c r="M136" s="41">
        <v>1</v>
      </c>
      <c r="N136" s="41"/>
      <c r="O136" s="41"/>
      <c r="P136" s="41">
        <v>1.1884773988897697</v>
      </c>
      <c r="Q136" s="41"/>
      <c r="R136" s="10"/>
      <c r="S136" s="41">
        <v>0</v>
      </c>
      <c r="T136" s="10"/>
      <c r="U136" s="2" t="s">
        <v>754</v>
      </c>
      <c r="V136" s="10"/>
      <c r="W136" s="10"/>
    </row>
    <row r="137" spans="1:23" x14ac:dyDescent="0.2">
      <c r="B137" s="52" t="s">
        <v>138</v>
      </c>
      <c r="F137" s="2" t="s">
        <v>89</v>
      </c>
      <c r="J137" s="48">
        <f t="shared" si="13"/>
        <v>2.9255785883326211</v>
      </c>
      <c r="L137" s="41"/>
      <c r="M137" s="41">
        <v>2.9255785883326211</v>
      </c>
      <c r="N137" s="41"/>
      <c r="O137" s="41"/>
      <c r="P137" s="41">
        <v>0</v>
      </c>
      <c r="Q137" s="41"/>
      <c r="R137" s="10"/>
      <c r="S137" s="41">
        <v>0</v>
      </c>
      <c r="T137" s="10"/>
      <c r="U137" s="2" t="s">
        <v>755</v>
      </c>
      <c r="V137" s="10"/>
      <c r="W137" s="10"/>
    </row>
    <row r="138" spans="1:23" x14ac:dyDescent="0.2">
      <c r="B138" s="27" t="s">
        <v>139</v>
      </c>
      <c r="F138" s="2" t="s">
        <v>89</v>
      </c>
      <c r="J138" s="48">
        <f t="shared" si="13"/>
        <v>4.9751927328697958</v>
      </c>
      <c r="L138" s="41"/>
      <c r="M138" s="41">
        <v>1.9751927328697956</v>
      </c>
      <c r="N138" s="41"/>
      <c r="O138" s="41"/>
      <c r="P138" s="41">
        <v>0</v>
      </c>
      <c r="Q138" s="41">
        <v>3</v>
      </c>
      <c r="R138" s="10"/>
      <c r="S138" s="41">
        <v>0</v>
      </c>
      <c r="T138" s="10"/>
      <c r="U138" s="2" t="s">
        <v>756</v>
      </c>
      <c r="V138" s="10"/>
      <c r="W138" s="10"/>
    </row>
    <row r="139" spans="1:23" x14ac:dyDescent="0.2">
      <c r="B139" s="27"/>
      <c r="L139" s="10"/>
      <c r="M139" s="10"/>
      <c r="N139" s="10"/>
      <c r="O139" s="10"/>
      <c r="P139" s="10"/>
      <c r="Q139" s="10"/>
      <c r="R139" s="10"/>
      <c r="S139" s="10"/>
      <c r="T139" s="10"/>
      <c r="U139" s="10"/>
      <c r="V139" s="10"/>
      <c r="W139" s="10"/>
    </row>
    <row r="140" spans="1:23" x14ac:dyDescent="0.2">
      <c r="A140" s="2" t="s">
        <v>161</v>
      </c>
      <c r="B140" s="1" t="s">
        <v>362</v>
      </c>
      <c r="L140" s="60"/>
      <c r="M140" s="60"/>
      <c r="N140" s="60"/>
      <c r="O140" s="60"/>
      <c r="P140" s="60"/>
      <c r="Q140" s="60"/>
      <c r="R140" s="10"/>
      <c r="S140" s="60"/>
      <c r="T140" s="10"/>
      <c r="U140" s="10"/>
      <c r="V140" s="10"/>
      <c r="W140" s="10"/>
    </row>
    <row r="141" spans="1:23" x14ac:dyDescent="0.2">
      <c r="B141" s="27"/>
      <c r="L141" s="60"/>
      <c r="M141" s="60"/>
      <c r="N141" s="60"/>
      <c r="O141" s="60"/>
      <c r="P141" s="60"/>
      <c r="Q141" s="60"/>
      <c r="R141" s="10"/>
      <c r="S141" s="60"/>
      <c r="T141" s="10"/>
      <c r="U141" s="10"/>
      <c r="V141" s="10"/>
      <c r="W141" s="10"/>
    </row>
    <row r="142" spans="1:23" x14ac:dyDescent="0.2">
      <c r="B142" s="1" t="s">
        <v>119</v>
      </c>
      <c r="L142" s="60"/>
      <c r="M142" s="60"/>
      <c r="N142" s="60"/>
      <c r="O142" s="60"/>
      <c r="P142" s="60"/>
      <c r="Q142" s="60"/>
      <c r="R142" s="10"/>
      <c r="S142" s="60"/>
      <c r="T142" s="10"/>
      <c r="U142" s="10"/>
      <c r="V142" s="10"/>
      <c r="W142" s="10"/>
    </row>
    <row r="143" spans="1:23" x14ac:dyDescent="0.2">
      <c r="B143" s="27" t="s">
        <v>132</v>
      </c>
      <c r="F143" s="2" t="s">
        <v>89</v>
      </c>
      <c r="J143" s="48">
        <f t="shared" ref="J143:J150" si="14">SUM(L143:Q143,S143)</f>
        <v>2980.8672941404693</v>
      </c>
      <c r="L143" s="41">
        <v>550</v>
      </c>
      <c r="M143" s="41">
        <v>1680.6230430528374</v>
      </c>
      <c r="N143" s="41"/>
      <c r="O143" s="41">
        <v>99</v>
      </c>
      <c r="P143" s="41">
        <v>651.24425108763194</v>
      </c>
      <c r="Q143" s="41"/>
      <c r="R143" s="10"/>
      <c r="S143" s="41">
        <v>0</v>
      </c>
      <c r="T143" s="10"/>
      <c r="U143" s="2" t="s">
        <v>757</v>
      </c>
      <c r="V143" s="10"/>
      <c r="W143" s="10"/>
    </row>
    <row r="144" spans="1:23" x14ac:dyDescent="0.2">
      <c r="B144" s="52" t="s">
        <v>133</v>
      </c>
      <c r="F144" s="2" t="s">
        <v>89</v>
      </c>
      <c r="J144" s="48">
        <f t="shared" si="14"/>
        <v>3407.9678658491835</v>
      </c>
      <c r="L144" s="41">
        <v>102</v>
      </c>
      <c r="M144" s="41">
        <v>1063.7495107632089</v>
      </c>
      <c r="N144" s="41">
        <v>1610</v>
      </c>
      <c r="O144" s="41">
        <v>125</v>
      </c>
      <c r="P144" s="41">
        <v>267.21835508597468</v>
      </c>
      <c r="Q144" s="41"/>
      <c r="R144" s="10"/>
      <c r="S144" s="41">
        <v>240</v>
      </c>
      <c r="T144" s="10"/>
      <c r="U144" s="2" t="s">
        <v>758</v>
      </c>
      <c r="V144" s="10"/>
      <c r="W144" s="10"/>
    </row>
    <row r="145" spans="2:23" x14ac:dyDescent="0.2">
      <c r="B145" s="27" t="s">
        <v>134</v>
      </c>
      <c r="F145" s="2" t="s">
        <v>89</v>
      </c>
      <c r="J145" s="48">
        <f t="shared" si="14"/>
        <v>1382.6802567404577</v>
      </c>
      <c r="L145" s="41">
        <v>16</v>
      </c>
      <c r="M145" s="41">
        <v>101.27816461346188</v>
      </c>
      <c r="N145" s="41">
        <v>1200</v>
      </c>
      <c r="O145" s="41"/>
      <c r="P145" s="41">
        <v>65.402092126995782</v>
      </c>
      <c r="Q145" s="41"/>
      <c r="R145" s="10"/>
      <c r="S145" s="41">
        <v>0</v>
      </c>
      <c r="T145" s="10"/>
      <c r="U145" s="2" t="s">
        <v>759</v>
      </c>
      <c r="V145" s="10"/>
      <c r="W145" s="10"/>
    </row>
    <row r="146" spans="2:23" x14ac:dyDescent="0.2">
      <c r="B146" s="52" t="s">
        <v>135</v>
      </c>
      <c r="F146" s="2" t="s">
        <v>89</v>
      </c>
      <c r="J146" s="48">
        <f t="shared" si="14"/>
        <v>112.6859489376897</v>
      </c>
      <c r="L146" s="41"/>
      <c r="M146" s="41">
        <v>62.685948937689702</v>
      </c>
      <c r="N146" s="41"/>
      <c r="O146" s="41"/>
      <c r="P146" s="41">
        <v>0</v>
      </c>
      <c r="Q146" s="41">
        <v>35</v>
      </c>
      <c r="R146" s="10"/>
      <c r="S146" s="41">
        <v>15</v>
      </c>
      <c r="T146" s="10"/>
      <c r="U146" s="2" t="s">
        <v>760</v>
      </c>
      <c r="V146" s="10"/>
      <c r="W146" s="10"/>
    </row>
    <row r="147" spans="2:23" x14ac:dyDescent="0.2">
      <c r="B147" s="27" t="s">
        <v>136</v>
      </c>
      <c r="F147" s="2" t="s">
        <v>89</v>
      </c>
      <c r="J147" s="48">
        <f t="shared" si="14"/>
        <v>774.98660953401179</v>
      </c>
      <c r="L147" s="41"/>
      <c r="M147" s="41">
        <v>774.98660953401179</v>
      </c>
      <c r="N147" s="41"/>
      <c r="O147" s="41"/>
      <c r="P147" s="41">
        <v>0</v>
      </c>
      <c r="Q147" s="41"/>
      <c r="R147" s="10"/>
      <c r="S147" s="41">
        <v>0</v>
      </c>
      <c r="T147" s="10"/>
      <c r="U147" s="2" t="s">
        <v>761</v>
      </c>
      <c r="V147" s="10"/>
      <c r="W147" s="10"/>
    </row>
    <row r="148" spans="2:23" x14ac:dyDescent="0.2">
      <c r="B148" s="52" t="s">
        <v>137</v>
      </c>
      <c r="F148" s="2" t="s">
        <v>89</v>
      </c>
      <c r="J148" s="48">
        <f t="shared" si="14"/>
        <v>120</v>
      </c>
      <c r="L148" s="41"/>
      <c r="M148" s="41">
        <v>120</v>
      </c>
      <c r="N148" s="41"/>
      <c r="O148" s="41"/>
      <c r="P148" s="41">
        <v>0</v>
      </c>
      <c r="Q148" s="41"/>
      <c r="R148" s="10"/>
      <c r="S148" s="41">
        <v>0</v>
      </c>
      <c r="T148" s="10"/>
      <c r="U148" s="2" t="s">
        <v>762</v>
      </c>
      <c r="V148" s="10"/>
      <c r="W148" s="10"/>
    </row>
    <row r="149" spans="2:23" x14ac:dyDescent="0.2">
      <c r="B149" s="27" t="s">
        <v>138</v>
      </c>
      <c r="F149" s="2" t="s">
        <v>89</v>
      </c>
      <c r="J149" s="48">
        <f t="shared" si="14"/>
        <v>0</v>
      </c>
      <c r="L149" s="41"/>
      <c r="M149" s="41">
        <v>0</v>
      </c>
      <c r="N149" s="41"/>
      <c r="O149" s="41"/>
      <c r="P149" s="41">
        <v>0</v>
      </c>
      <c r="Q149" s="41"/>
      <c r="R149" s="10"/>
      <c r="S149" s="41">
        <v>0</v>
      </c>
      <c r="T149" s="10"/>
      <c r="U149" s="2" t="s">
        <v>763</v>
      </c>
      <c r="V149" s="10"/>
      <c r="W149" s="10"/>
    </row>
    <row r="150" spans="2:23" x14ac:dyDescent="0.2">
      <c r="B150" s="27" t="s">
        <v>139</v>
      </c>
      <c r="F150" s="2" t="s">
        <v>89</v>
      </c>
      <c r="J150" s="48">
        <f t="shared" si="14"/>
        <v>45</v>
      </c>
      <c r="L150" s="41"/>
      <c r="M150" s="41">
        <v>0</v>
      </c>
      <c r="N150" s="41"/>
      <c r="O150" s="41"/>
      <c r="P150" s="41">
        <v>0</v>
      </c>
      <c r="Q150" s="41">
        <v>45</v>
      </c>
      <c r="R150" s="10"/>
      <c r="S150" s="41">
        <v>0</v>
      </c>
      <c r="T150" s="10"/>
      <c r="U150" s="2" t="s">
        <v>764</v>
      </c>
      <c r="V150" s="10"/>
      <c r="W150" s="10"/>
    </row>
    <row r="151" spans="2:23" x14ac:dyDescent="0.2">
      <c r="B151" s="27"/>
      <c r="L151" s="10"/>
      <c r="M151" s="10"/>
      <c r="N151" s="10"/>
      <c r="O151" s="10"/>
      <c r="P151" s="10"/>
      <c r="Q151" s="10"/>
      <c r="R151" s="10"/>
      <c r="S151" s="10"/>
      <c r="T151" s="10"/>
      <c r="V151" s="10"/>
      <c r="W151" s="10"/>
    </row>
    <row r="152" spans="2:23" x14ac:dyDescent="0.2">
      <c r="B152" s="59" t="s">
        <v>131</v>
      </c>
      <c r="J152" s="48">
        <f t="shared" ref="J152:J160" si="15">SUM(L152:Q152,S152)</f>
        <v>0</v>
      </c>
      <c r="L152" s="10"/>
      <c r="M152" s="10"/>
      <c r="N152" s="10"/>
      <c r="O152" s="10"/>
      <c r="P152" s="10"/>
      <c r="Q152" s="10"/>
      <c r="R152" s="10"/>
      <c r="S152" s="10"/>
      <c r="T152" s="10"/>
      <c r="V152" s="10"/>
      <c r="W152" s="10"/>
    </row>
    <row r="153" spans="2:23" x14ac:dyDescent="0.2">
      <c r="B153" s="27" t="s">
        <v>132</v>
      </c>
      <c r="F153" s="2" t="s">
        <v>89</v>
      </c>
      <c r="J153" s="48">
        <f t="shared" si="15"/>
        <v>174.34817528533182</v>
      </c>
      <c r="L153" s="41"/>
      <c r="M153" s="41">
        <v>0</v>
      </c>
      <c r="N153" s="41"/>
      <c r="O153" s="41">
        <v>0</v>
      </c>
      <c r="P153" s="41">
        <v>174.34817528533182</v>
      </c>
      <c r="Q153" s="41"/>
      <c r="R153" s="10"/>
      <c r="S153" s="41">
        <v>0</v>
      </c>
      <c r="T153" s="10"/>
      <c r="U153" s="2" t="s">
        <v>765</v>
      </c>
      <c r="V153" s="10"/>
      <c r="W153" s="10"/>
    </row>
    <row r="154" spans="2:23" x14ac:dyDescent="0.2">
      <c r="B154" s="27" t="s">
        <v>133</v>
      </c>
      <c r="F154" s="2" t="s">
        <v>89</v>
      </c>
      <c r="J154" s="48">
        <f t="shared" si="15"/>
        <v>1852.7136818373961</v>
      </c>
      <c r="L154" s="41"/>
      <c r="M154" s="41">
        <v>0</v>
      </c>
      <c r="N154" s="41">
        <v>1792</v>
      </c>
      <c r="O154" s="41">
        <v>0</v>
      </c>
      <c r="P154" s="41">
        <v>60.713681837396074</v>
      </c>
      <c r="Q154" s="41"/>
      <c r="R154" s="10"/>
      <c r="S154" s="41">
        <v>0</v>
      </c>
      <c r="T154" s="10"/>
      <c r="U154" s="2" t="s">
        <v>766</v>
      </c>
      <c r="V154" s="10"/>
      <c r="W154" s="10"/>
    </row>
    <row r="155" spans="2:23" x14ac:dyDescent="0.2">
      <c r="B155" s="27" t="s">
        <v>134</v>
      </c>
      <c r="F155" s="2" t="s">
        <v>89</v>
      </c>
      <c r="J155" s="48">
        <f t="shared" si="15"/>
        <v>283.4029871776807</v>
      </c>
      <c r="L155" s="41"/>
      <c r="M155" s="41">
        <v>0</v>
      </c>
      <c r="N155" s="41">
        <v>63</v>
      </c>
      <c r="O155" s="41">
        <v>0</v>
      </c>
      <c r="P155" s="41">
        <v>220.4029871776807</v>
      </c>
      <c r="Q155" s="41"/>
      <c r="R155" s="10"/>
      <c r="S155" s="41">
        <v>0</v>
      </c>
      <c r="T155" s="10"/>
      <c r="U155" s="2" t="s">
        <v>767</v>
      </c>
      <c r="V155" s="10"/>
      <c r="W155" s="10"/>
    </row>
    <row r="156" spans="2:23" x14ac:dyDescent="0.2">
      <c r="B156" s="27" t="s">
        <v>135</v>
      </c>
      <c r="F156" s="2" t="s">
        <v>89</v>
      </c>
      <c r="J156" s="48">
        <f t="shared" si="15"/>
        <v>2631.8780078343593</v>
      </c>
      <c r="L156" s="41"/>
      <c r="M156" s="41">
        <v>288.87800783435927</v>
      </c>
      <c r="N156" s="41">
        <v>2223</v>
      </c>
      <c r="O156" s="41">
        <v>0</v>
      </c>
      <c r="P156" s="41">
        <v>120.00000000000003</v>
      </c>
      <c r="Q156" s="41"/>
      <c r="R156" s="10"/>
      <c r="S156" s="41">
        <v>0</v>
      </c>
      <c r="T156" s="10"/>
      <c r="U156" s="2" t="s">
        <v>768</v>
      </c>
      <c r="V156" s="10"/>
      <c r="W156" s="10"/>
    </row>
    <row r="157" spans="2:23" x14ac:dyDescent="0.2">
      <c r="B157" s="27" t="s">
        <v>136</v>
      </c>
      <c r="F157" s="2" t="s">
        <v>89</v>
      </c>
      <c r="J157" s="48">
        <f t="shared" si="15"/>
        <v>511.86583659764966</v>
      </c>
      <c r="L157" s="41">
        <v>46</v>
      </c>
      <c r="M157" s="41">
        <v>397.86583659764966</v>
      </c>
      <c r="N157" s="41">
        <v>68</v>
      </c>
      <c r="O157" s="41">
        <v>0</v>
      </c>
      <c r="P157" s="41">
        <v>0</v>
      </c>
      <c r="Q157" s="41"/>
      <c r="R157" s="10"/>
      <c r="S157" s="41">
        <v>0</v>
      </c>
      <c r="T157" s="10"/>
      <c r="U157" s="2" t="s">
        <v>769</v>
      </c>
      <c r="V157" s="10"/>
      <c r="W157" s="10"/>
    </row>
    <row r="158" spans="2:23" x14ac:dyDescent="0.2">
      <c r="B158" s="27" t="s">
        <v>137</v>
      </c>
      <c r="F158" s="2" t="s">
        <v>89</v>
      </c>
      <c r="J158" s="48">
        <f t="shared" si="15"/>
        <v>1205.7953008313373</v>
      </c>
      <c r="L158" s="41"/>
      <c r="M158" s="41">
        <v>0</v>
      </c>
      <c r="N158" s="41"/>
      <c r="O158" s="41">
        <v>0</v>
      </c>
      <c r="P158" s="41">
        <v>1205.7953008313373</v>
      </c>
      <c r="Q158" s="41"/>
      <c r="R158" s="10"/>
      <c r="S158" s="41">
        <v>0</v>
      </c>
      <c r="T158" s="10"/>
      <c r="U158" s="2" t="s">
        <v>770</v>
      </c>
      <c r="V158" s="10"/>
      <c r="W158" s="10"/>
    </row>
    <row r="159" spans="2:23" x14ac:dyDescent="0.2">
      <c r="B159" s="52" t="s">
        <v>138</v>
      </c>
      <c r="F159" s="2" t="s">
        <v>89</v>
      </c>
      <c r="J159" s="48">
        <f t="shared" si="15"/>
        <v>195.88696138780077</v>
      </c>
      <c r="L159" s="41"/>
      <c r="M159" s="41">
        <v>195.88696138780077</v>
      </c>
      <c r="N159" s="41"/>
      <c r="O159" s="41">
        <v>0</v>
      </c>
      <c r="P159" s="41">
        <v>0</v>
      </c>
      <c r="Q159" s="41"/>
      <c r="R159" s="10"/>
      <c r="S159" s="41">
        <v>0</v>
      </c>
      <c r="T159" s="10"/>
      <c r="U159" s="2" t="s">
        <v>771</v>
      </c>
      <c r="V159" s="10"/>
      <c r="W159" s="10"/>
    </row>
    <row r="160" spans="2:23" x14ac:dyDescent="0.2">
      <c r="B160" s="27" t="s">
        <v>139</v>
      </c>
      <c r="F160" s="2" t="s">
        <v>89</v>
      </c>
      <c r="J160" s="48">
        <f t="shared" si="15"/>
        <v>90</v>
      </c>
      <c r="L160" s="41"/>
      <c r="M160" s="41">
        <v>45</v>
      </c>
      <c r="N160" s="41"/>
      <c r="O160" s="41">
        <v>0</v>
      </c>
      <c r="P160" s="41">
        <v>0</v>
      </c>
      <c r="Q160" s="41">
        <v>45</v>
      </c>
      <c r="R160" s="10"/>
      <c r="S160" s="41">
        <v>0</v>
      </c>
      <c r="T160" s="10"/>
      <c r="U160" s="2" t="s">
        <v>772</v>
      </c>
      <c r="V160" s="10"/>
      <c r="W160" s="10"/>
    </row>
    <row r="161" spans="2:23" x14ac:dyDescent="0.2">
      <c r="B161" s="27"/>
      <c r="L161" s="10"/>
      <c r="M161" s="10"/>
      <c r="N161" s="10"/>
      <c r="O161" s="10"/>
      <c r="P161" s="10"/>
      <c r="Q161" s="10"/>
      <c r="R161" s="10"/>
      <c r="S161" s="10"/>
      <c r="T161" s="10"/>
      <c r="U161" s="10"/>
      <c r="V161" s="10"/>
      <c r="W161" s="10"/>
    </row>
    <row r="162" spans="2:23" s="9" customFormat="1" x14ac:dyDescent="0.2">
      <c r="B162" s="9" t="s">
        <v>361</v>
      </c>
    </row>
    <row r="164" spans="2:23" x14ac:dyDescent="0.2">
      <c r="B164" s="33" t="s">
        <v>140</v>
      </c>
    </row>
    <row r="166" spans="2:23" x14ac:dyDescent="0.2">
      <c r="B166" s="33" t="s">
        <v>119</v>
      </c>
    </row>
    <row r="167" spans="2:23" x14ac:dyDescent="0.2">
      <c r="B167" s="29" t="s">
        <v>120</v>
      </c>
      <c r="F167" s="2" t="s">
        <v>89</v>
      </c>
      <c r="J167" s="48">
        <f t="shared" ref="J167:J170" si="16">SUM(L167:Q167,S167)</f>
        <v>22624.584614640622</v>
      </c>
      <c r="L167" s="106">
        <v>338.31056327782994</v>
      </c>
      <c r="M167" s="106">
        <v>6505.0720191774426</v>
      </c>
      <c r="N167" s="106">
        <v>10901.156203169739</v>
      </c>
      <c r="O167" s="106">
        <v>294</v>
      </c>
      <c r="P167" s="106">
        <v>3454.0458290156103</v>
      </c>
      <c r="Q167" s="106">
        <v>473</v>
      </c>
      <c r="R167" s="23"/>
      <c r="S167" s="106">
        <v>659</v>
      </c>
      <c r="U167" s="2" t="s">
        <v>773</v>
      </c>
    </row>
    <row r="168" spans="2:23" x14ac:dyDescent="0.2">
      <c r="B168" s="29" t="s">
        <v>128</v>
      </c>
      <c r="F168" s="2" t="s">
        <v>89</v>
      </c>
      <c r="J168" s="48">
        <f t="shared" si="16"/>
        <v>130.03049762757578</v>
      </c>
      <c r="L168" s="106">
        <v>1</v>
      </c>
      <c r="M168" s="106">
        <v>45.804526387009467</v>
      </c>
      <c r="N168" s="106">
        <v>36.627384109226696</v>
      </c>
      <c r="O168" s="106">
        <v>2</v>
      </c>
      <c r="P168" s="106">
        <v>41.598587131339634</v>
      </c>
      <c r="Q168" s="106">
        <v>0</v>
      </c>
      <c r="R168" s="23"/>
      <c r="S168" s="106">
        <v>3</v>
      </c>
      <c r="U168" s="2" t="s">
        <v>774</v>
      </c>
    </row>
    <row r="169" spans="2:23" x14ac:dyDescent="0.2">
      <c r="B169" s="29" t="s">
        <v>129</v>
      </c>
      <c r="F169" s="2" t="s">
        <v>89</v>
      </c>
      <c r="J169" s="48">
        <f t="shared" si="16"/>
        <v>120.5384026675564</v>
      </c>
      <c r="L169" s="106">
        <v>3.000206910821436</v>
      </c>
      <c r="M169" s="106">
        <v>46.191956969921236</v>
      </c>
      <c r="N169" s="106">
        <v>49.404378565933676</v>
      </c>
      <c r="O169" s="106">
        <v>1</v>
      </c>
      <c r="P169" s="106">
        <v>17.941860220880052</v>
      </c>
      <c r="Q169" s="106">
        <v>0</v>
      </c>
      <c r="R169" s="23"/>
      <c r="S169" s="106">
        <v>3</v>
      </c>
      <c r="U169" s="2" t="s">
        <v>775</v>
      </c>
    </row>
    <row r="170" spans="2:23" x14ac:dyDescent="0.2">
      <c r="B170" s="2" t="s">
        <v>130</v>
      </c>
      <c r="F170" s="2" t="s">
        <v>89</v>
      </c>
      <c r="J170" s="48">
        <f t="shared" si="16"/>
        <v>103.13317556041817</v>
      </c>
      <c r="L170" s="106">
        <v>2.9999367768856291</v>
      </c>
      <c r="M170" s="106">
        <v>49.255020070667953</v>
      </c>
      <c r="N170" s="106">
        <v>32.368385956991034</v>
      </c>
      <c r="O170" s="106">
        <v>1</v>
      </c>
      <c r="P170" s="106">
        <v>10.509832755873548</v>
      </c>
      <c r="Q170" s="106">
        <v>2</v>
      </c>
      <c r="R170" s="23"/>
      <c r="S170" s="106">
        <v>5</v>
      </c>
      <c r="U170" s="2" t="s">
        <v>776</v>
      </c>
    </row>
    <row r="171" spans="2:23" x14ac:dyDescent="0.2">
      <c r="L171" s="23"/>
      <c r="M171" s="23"/>
      <c r="N171" s="23"/>
      <c r="O171" s="23"/>
      <c r="P171" s="23"/>
      <c r="Q171" s="23"/>
      <c r="R171" s="23"/>
      <c r="S171" s="23"/>
    </row>
    <row r="172" spans="2:23" x14ac:dyDescent="0.2">
      <c r="B172" s="33" t="s">
        <v>131</v>
      </c>
      <c r="L172" s="23"/>
      <c r="M172" s="23"/>
      <c r="N172" s="23"/>
      <c r="O172" s="23"/>
      <c r="P172" s="23"/>
      <c r="Q172" s="23"/>
      <c r="R172" s="23"/>
      <c r="S172" s="23"/>
    </row>
    <row r="173" spans="2:23" x14ac:dyDescent="0.2">
      <c r="B173" s="29" t="s">
        <v>120</v>
      </c>
      <c r="F173" s="2" t="s">
        <v>89</v>
      </c>
      <c r="J173" s="48">
        <f t="shared" ref="J173:J176" si="17">SUM(L173:Q173,S173)</f>
        <v>0</v>
      </c>
      <c r="L173" s="99"/>
      <c r="M173" s="99"/>
      <c r="N173" s="99"/>
      <c r="O173" s="99"/>
      <c r="P173" s="106">
        <v>0</v>
      </c>
      <c r="Q173" s="99"/>
      <c r="R173" s="23"/>
      <c r="S173" s="106">
        <v>0</v>
      </c>
      <c r="U173" s="2" t="s">
        <v>777</v>
      </c>
    </row>
    <row r="174" spans="2:23" x14ac:dyDescent="0.2">
      <c r="B174" s="29" t="s">
        <v>128</v>
      </c>
      <c r="F174" s="2" t="s">
        <v>89</v>
      </c>
      <c r="J174" s="48">
        <f t="shared" si="17"/>
        <v>0</v>
      </c>
      <c r="L174" s="99"/>
      <c r="M174" s="99"/>
      <c r="N174" s="99"/>
      <c r="O174" s="99"/>
      <c r="P174" s="106">
        <v>0</v>
      </c>
      <c r="Q174" s="99"/>
      <c r="R174" s="23"/>
      <c r="S174" s="106">
        <v>0</v>
      </c>
      <c r="U174" s="2" t="s">
        <v>778</v>
      </c>
    </row>
    <row r="175" spans="2:23" x14ac:dyDescent="0.2">
      <c r="B175" s="29" t="s">
        <v>129</v>
      </c>
      <c r="F175" s="2" t="s">
        <v>89</v>
      </c>
      <c r="J175" s="48">
        <f t="shared" si="17"/>
        <v>0</v>
      </c>
      <c r="L175" s="99"/>
      <c r="M175" s="99"/>
      <c r="N175" s="99"/>
      <c r="O175" s="99"/>
      <c r="P175" s="106">
        <v>0</v>
      </c>
      <c r="Q175" s="99"/>
      <c r="R175" s="23"/>
      <c r="S175" s="106">
        <v>0</v>
      </c>
      <c r="U175" s="2" t="s">
        <v>779</v>
      </c>
    </row>
    <row r="176" spans="2:23" x14ac:dyDescent="0.2">
      <c r="B176" s="2" t="s">
        <v>130</v>
      </c>
      <c r="F176" s="2" t="s">
        <v>89</v>
      </c>
      <c r="J176" s="48">
        <f t="shared" si="17"/>
        <v>0</v>
      </c>
      <c r="L176" s="99"/>
      <c r="M176" s="99"/>
      <c r="N176" s="99"/>
      <c r="O176" s="99"/>
      <c r="P176" s="106">
        <v>0</v>
      </c>
      <c r="Q176" s="99"/>
      <c r="R176" s="23"/>
      <c r="S176" s="106">
        <v>0</v>
      </c>
      <c r="U176" s="2" t="s">
        <v>780</v>
      </c>
    </row>
    <row r="177" spans="1:23" x14ac:dyDescent="0.2">
      <c r="B177" s="33"/>
      <c r="L177" s="23"/>
      <c r="M177" s="23"/>
      <c r="N177" s="23"/>
      <c r="O177" s="23"/>
      <c r="P177" s="23"/>
      <c r="Q177" s="23"/>
      <c r="R177" s="23"/>
      <c r="S177" s="23"/>
    </row>
    <row r="178" spans="1:23" x14ac:dyDescent="0.2">
      <c r="B178" s="1" t="s">
        <v>168</v>
      </c>
      <c r="L178" s="23"/>
      <c r="M178" s="23"/>
      <c r="N178" s="23"/>
      <c r="O178" s="23"/>
      <c r="P178" s="23"/>
      <c r="Q178" s="23"/>
      <c r="R178" s="23"/>
      <c r="S178" s="23"/>
    </row>
    <row r="179" spans="1:23" x14ac:dyDescent="0.2">
      <c r="B179" s="33"/>
      <c r="L179" s="67"/>
      <c r="M179" s="67"/>
      <c r="N179" s="67"/>
      <c r="O179" s="67"/>
      <c r="P179" s="67"/>
      <c r="Q179" s="67"/>
      <c r="R179" s="67"/>
      <c r="S179" s="67"/>
      <c r="T179" s="10"/>
      <c r="U179" s="10"/>
      <c r="V179" s="10"/>
      <c r="W179" s="10"/>
    </row>
    <row r="180" spans="1:23" x14ac:dyDescent="0.2">
      <c r="B180" s="1" t="s">
        <v>119</v>
      </c>
      <c r="L180" s="101"/>
      <c r="M180" s="101"/>
      <c r="N180" s="101"/>
      <c r="O180" s="101"/>
      <c r="P180" s="101"/>
      <c r="Q180" s="101"/>
      <c r="R180" s="67"/>
      <c r="S180" s="101"/>
      <c r="T180" s="10"/>
      <c r="U180" s="10"/>
      <c r="V180" s="10"/>
      <c r="W180" s="10"/>
    </row>
    <row r="181" spans="1:23" x14ac:dyDescent="0.2">
      <c r="B181" s="27" t="s">
        <v>120</v>
      </c>
      <c r="F181" s="2" t="s">
        <v>89</v>
      </c>
      <c r="J181" s="48">
        <f t="shared" ref="J181:J184" si="18">SUM(L181:Q181,S181)</f>
        <v>11934.867473500928</v>
      </c>
      <c r="L181" s="106">
        <v>1078.3721993598535</v>
      </c>
      <c r="M181" s="106">
        <v>4309.3601368691197</v>
      </c>
      <c r="N181" s="106">
        <v>3797.3810947187635</v>
      </c>
      <c r="O181" s="106">
        <v>611</v>
      </c>
      <c r="P181" s="106">
        <v>1589.7540425531918</v>
      </c>
      <c r="Q181" s="106">
        <v>80</v>
      </c>
      <c r="R181" s="23"/>
      <c r="S181" s="106">
        <v>469</v>
      </c>
      <c r="T181" s="10"/>
      <c r="U181" s="2" t="s">
        <v>781</v>
      </c>
      <c r="V181" s="10"/>
      <c r="W181" s="10"/>
    </row>
    <row r="182" spans="1:23" x14ac:dyDescent="0.2">
      <c r="B182" s="27" t="s">
        <v>128</v>
      </c>
      <c r="F182" s="2" t="s">
        <v>89</v>
      </c>
      <c r="J182" s="48">
        <f t="shared" si="18"/>
        <v>2400.1855982224029</v>
      </c>
      <c r="L182" s="106">
        <v>55.403087478559179</v>
      </c>
      <c r="M182" s="106">
        <v>1844.1958405545927</v>
      </c>
      <c r="N182" s="106">
        <v>218.97378557386605</v>
      </c>
      <c r="O182" s="106">
        <v>10</v>
      </c>
      <c r="P182" s="106">
        <v>271.61288461538459</v>
      </c>
      <c r="Q182" s="106">
        <v>0</v>
      </c>
      <c r="R182" s="23"/>
      <c r="S182" s="99"/>
      <c r="T182" s="10"/>
      <c r="U182" s="2" t="s">
        <v>782</v>
      </c>
      <c r="V182" s="10"/>
      <c r="W182" s="10"/>
    </row>
    <row r="183" spans="1:23" x14ac:dyDescent="0.2">
      <c r="B183" s="27" t="s">
        <v>129</v>
      </c>
      <c r="F183" s="2" t="s">
        <v>89</v>
      </c>
      <c r="J183" s="48">
        <f t="shared" si="18"/>
        <v>471.69840739739436</v>
      </c>
      <c r="L183" s="106">
        <v>31.121109861267339</v>
      </c>
      <c r="M183" s="106">
        <v>0</v>
      </c>
      <c r="N183" s="106">
        <v>295.35998984381933</v>
      </c>
      <c r="O183" s="106">
        <v>9</v>
      </c>
      <c r="P183" s="106">
        <v>136.21730769230768</v>
      </c>
      <c r="Q183" s="106">
        <v>0</v>
      </c>
      <c r="R183" s="23"/>
      <c r="S183" s="99"/>
      <c r="T183" s="10"/>
      <c r="U183" s="2" t="s">
        <v>783</v>
      </c>
      <c r="V183" s="10"/>
      <c r="W183" s="10"/>
    </row>
    <row r="184" spans="1:23" x14ac:dyDescent="0.2">
      <c r="B184" s="52" t="s">
        <v>130</v>
      </c>
      <c r="F184" s="2" t="s">
        <v>89</v>
      </c>
      <c r="J184" s="48">
        <f t="shared" si="18"/>
        <v>500.7432592094828</v>
      </c>
      <c r="L184" s="106">
        <v>19.702970297029701</v>
      </c>
      <c r="M184" s="106">
        <v>0</v>
      </c>
      <c r="N184" s="106">
        <v>193.51171748388165</v>
      </c>
      <c r="O184" s="106">
        <v>0</v>
      </c>
      <c r="P184" s="106">
        <v>107.52857142857142</v>
      </c>
      <c r="Q184" s="106">
        <v>180</v>
      </c>
      <c r="R184" s="23"/>
      <c r="S184" s="99"/>
      <c r="T184" s="10"/>
      <c r="U184" s="2" t="s">
        <v>784</v>
      </c>
      <c r="V184" s="10"/>
      <c r="W184" s="10"/>
    </row>
    <row r="185" spans="1:23" x14ac:dyDescent="0.2">
      <c r="B185" s="27"/>
      <c r="L185" s="23"/>
      <c r="M185" s="23"/>
      <c r="N185" s="23"/>
      <c r="O185" s="23"/>
      <c r="P185" s="23"/>
      <c r="Q185" s="23"/>
      <c r="R185" s="23"/>
      <c r="S185" s="23"/>
      <c r="T185" s="10"/>
      <c r="V185" s="10"/>
      <c r="W185" s="10"/>
    </row>
    <row r="186" spans="1:23" x14ac:dyDescent="0.2">
      <c r="B186" s="1" t="s">
        <v>131</v>
      </c>
      <c r="L186" s="23"/>
      <c r="M186" s="23"/>
      <c r="N186" s="23"/>
      <c r="O186" s="23"/>
      <c r="P186" s="23"/>
      <c r="Q186" s="23"/>
      <c r="R186" s="23"/>
      <c r="S186" s="23"/>
      <c r="T186" s="10"/>
      <c r="V186" s="10"/>
      <c r="W186" s="10"/>
    </row>
    <row r="187" spans="1:23" x14ac:dyDescent="0.2">
      <c r="B187" s="27" t="s">
        <v>120</v>
      </c>
      <c r="F187" s="2" t="s">
        <v>89</v>
      </c>
      <c r="J187" s="48">
        <f t="shared" ref="J187:J190" si="19">SUM(L187:Q187,S187)</f>
        <v>0</v>
      </c>
      <c r="L187" s="99"/>
      <c r="M187" s="99"/>
      <c r="N187" s="99"/>
      <c r="O187" s="99"/>
      <c r="P187" s="106">
        <v>0</v>
      </c>
      <c r="Q187" s="99"/>
      <c r="R187" s="23"/>
      <c r="S187" s="106">
        <v>0</v>
      </c>
      <c r="T187" s="10"/>
      <c r="U187" s="2" t="s">
        <v>785</v>
      </c>
      <c r="V187" s="10"/>
      <c r="W187" s="10"/>
    </row>
    <row r="188" spans="1:23" x14ac:dyDescent="0.2">
      <c r="B188" s="27" t="s">
        <v>128</v>
      </c>
      <c r="F188" s="2" t="s">
        <v>89</v>
      </c>
      <c r="J188" s="48">
        <f t="shared" si="19"/>
        <v>0</v>
      </c>
      <c r="L188" s="99"/>
      <c r="M188" s="99"/>
      <c r="N188" s="99"/>
      <c r="O188" s="99"/>
      <c r="P188" s="106">
        <v>0</v>
      </c>
      <c r="Q188" s="99"/>
      <c r="R188" s="23"/>
      <c r="S188" s="106">
        <v>0</v>
      </c>
      <c r="T188" s="10"/>
      <c r="U188" s="2" t="s">
        <v>786</v>
      </c>
      <c r="V188" s="10"/>
      <c r="W188" s="10"/>
    </row>
    <row r="189" spans="1:23" x14ac:dyDescent="0.2">
      <c r="B189" s="52" t="s">
        <v>129</v>
      </c>
      <c r="F189" s="2" t="s">
        <v>89</v>
      </c>
      <c r="J189" s="48">
        <f t="shared" si="19"/>
        <v>0</v>
      </c>
      <c r="L189" s="99"/>
      <c r="M189" s="99"/>
      <c r="N189" s="99"/>
      <c r="O189" s="99"/>
      <c r="P189" s="106">
        <v>0</v>
      </c>
      <c r="Q189" s="99"/>
      <c r="R189" s="23"/>
      <c r="S189" s="106">
        <v>0</v>
      </c>
      <c r="T189" s="10"/>
      <c r="U189" s="2" t="s">
        <v>787</v>
      </c>
      <c r="V189" s="10"/>
      <c r="W189" s="10"/>
    </row>
    <row r="190" spans="1:23" x14ac:dyDescent="0.2">
      <c r="B190" s="27" t="s">
        <v>130</v>
      </c>
      <c r="F190" s="2" t="s">
        <v>89</v>
      </c>
      <c r="J190" s="48">
        <f t="shared" si="19"/>
        <v>0</v>
      </c>
      <c r="L190" s="99"/>
      <c r="M190" s="99"/>
      <c r="N190" s="99"/>
      <c r="O190" s="99"/>
      <c r="P190" s="106">
        <v>0</v>
      </c>
      <c r="Q190" s="99"/>
      <c r="R190" s="23"/>
      <c r="S190" s="106">
        <v>0</v>
      </c>
      <c r="T190" s="10"/>
      <c r="U190" s="2" t="s">
        <v>788</v>
      </c>
      <c r="V190" s="10"/>
      <c r="W190" s="10"/>
    </row>
    <row r="191" spans="1:23" x14ac:dyDescent="0.2">
      <c r="B191" s="52"/>
      <c r="L191" s="67"/>
      <c r="M191" s="67"/>
      <c r="N191" s="67"/>
      <c r="O191" s="67"/>
      <c r="P191" s="67"/>
      <c r="Q191" s="67"/>
      <c r="R191" s="67"/>
      <c r="S191" s="67"/>
      <c r="T191" s="10"/>
      <c r="U191" s="10"/>
      <c r="V191" s="10"/>
      <c r="W191" s="10"/>
    </row>
    <row r="192" spans="1:23" x14ac:dyDescent="0.2">
      <c r="A192" s="2" t="s">
        <v>161</v>
      </c>
      <c r="B192" s="1" t="s">
        <v>169</v>
      </c>
      <c r="L192" s="101"/>
      <c r="M192" s="101"/>
      <c r="N192" s="101"/>
      <c r="O192" s="101"/>
      <c r="P192" s="101"/>
      <c r="Q192" s="101"/>
      <c r="R192" s="67"/>
      <c r="S192" s="101"/>
      <c r="T192" s="10"/>
      <c r="U192" s="10"/>
      <c r="V192" s="10"/>
      <c r="W192" s="10"/>
    </row>
    <row r="193" spans="2:23" x14ac:dyDescent="0.2">
      <c r="B193" s="27"/>
      <c r="L193" s="101"/>
      <c r="M193" s="101"/>
      <c r="N193" s="101"/>
      <c r="O193" s="101"/>
      <c r="P193" s="101"/>
      <c r="Q193" s="101"/>
      <c r="R193" s="67"/>
      <c r="S193" s="101"/>
      <c r="T193" s="10"/>
      <c r="U193" s="10"/>
      <c r="V193" s="10"/>
      <c r="W193" s="10"/>
    </row>
    <row r="194" spans="2:23" x14ac:dyDescent="0.2">
      <c r="B194" s="1" t="s">
        <v>119</v>
      </c>
      <c r="L194" s="101"/>
      <c r="M194" s="101"/>
      <c r="N194" s="101"/>
      <c r="O194" s="101"/>
      <c r="P194" s="101"/>
      <c r="Q194" s="101"/>
      <c r="R194" s="67"/>
      <c r="S194" s="101"/>
      <c r="T194" s="10"/>
      <c r="U194" s="10"/>
      <c r="V194" s="10"/>
      <c r="W194" s="10"/>
    </row>
    <row r="195" spans="2:23" x14ac:dyDescent="0.2">
      <c r="B195" s="27" t="s">
        <v>132</v>
      </c>
      <c r="F195" s="2" t="s">
        <v>89</v>
      </c>
      <c r="J195" s="48">
        <f t="shared" ref="J195:J202" si="20">SUM(L195:Q195,S195)</f>
        <v>45.026135320783425</v>
      </c>
      <c r="L195" s="106">
        <v>2.0133522873885159</v>
      </c>
      <c r="M195" s="106">
        <v>19.985608343308432</v>
      </c>
      <c r="N195" s="99"/>
      <c r="O195" s="106">
        <v>1</v>
      </c>
      <c r="P195" s="106">
        <v>17.027174690086476</v>
      </c>
      <c r="Q195" s="106">
        <v>3</v>
      </c>
      <c r="R195" s="67"/>
      <c r="S195" s="106">
        <v>2</v>
      </c>
      <c r="T195" s="10"/>
      <c r="U195" s="2" t="s">
        <v>789</v>
      </c>
      <c r="V195" s="10"/>
      <c r="W195" s="10"/>
    </row>
    <row r="196" spans="2:23" x14ac:dyDescent="0.2">
      <c r="B196" s="52" t="s">
        <v>133</v>
      </c>
      <c r="F196" s="2" t="s">
        <v>89</v>
      </c>
      <c r="J196" s="48">
        <f t="shared" si="20"/>
        <v>44.150094590760624</v>
      </c>
      <c r="L196" s="106">
        <v>4</v>
      </c>
      <c r="M196" s="106">
        <v>10.900207757185511</v>
      </c>
      <c r="N196" s="106">
        <v>24.620325605788363</v>
      </c>
      <c r="O196" s="99"/>
      <c r="P196" s="106">
        <v>3.6295612277867537</v>
      </c>
      <c r="Q196" s="106">
        <v>1</v>
      </c>
      <c r="R196" s="67"/>
      <c r="S196" s="99"/>
      <c r="T196" s="10"/>
      <c r="U196" s="2" t="s">
        <v>790</v>
      </c>
      <c r="V196" s="10"/>
      <c r="W196" s="10"/>
    </row>
    <row r="197" spans="2:23" x14ac:dyDescent="0.2">
      <c r="B197" s="27" t="s">
        <v>134</v>
      </c>
      <c r="F197" s="2" t="s">
        <v>89</v>
      </c>
      <c r="J197" s="48">
        <f t="shared" si="20"/>
        <v>13.585494982274557</v>
      </c>
      <c r="L197" s="99"/>
      <c r="M197" s="106">
        <v>6.4020379398655773</v>
      </c>
      <c r="N197" s="106">
        <v>2.8848231238452495</v>
      </c>
      <c r="O197" s="99"/>
      <c r="P197" s="106">
        <v>2.2986339185637297</v>
      </c>
      <c r="Q197" s="106">
        <v>2</v>
      </c>
      <c r="R197" s="67"/>
      <c r="S197" s="99"/>
      <c r="T197" s="10"/>
      <c r="U197" s="2" t="s">
        <v>791</v>
      </c>
      <c r="V197" s="10"/>
      <c r="W197" s="10"/>
    </row>
    <row r="198" spans="2:23" x14ac:dyDescent="0.2">
      <c r="B198" s="52" t="s">
        <v>135</v>
      </c>
      <c r="F198" s="2" t="s">
        <v>89</v>
      </c>
      <c r="J198" s="48">
        <f t="shared" si="20"/>
        <v>4.7480686697926568</v>
      </c>
      <c r="L198" s="99">
        <v>0</v>
      </c>
      <c r="M198" s="106">
        <v>4.7480686697926568</v>
      </c>
      <c r="N198" s="99"/>
      <c r="O198" s="99"/>
      <c r="P198" s="106">
        <v>0</v>
      </c>
      <c r="Q198" s="106"/>
      <c r="R198" s="67"/>
      <c r="S198" s="99"/>
      <c r="T198" s="10"/>
      <c r="U198" s="2" t="s">
        <v>792</v>
      </c>
      <c r="V198" s="10"/>
      <c r="W198" s="10"/>
    </row>
    <row r="199" spans="2:23" x14ac:dyDescent="0.2">
      <c r="B199" s="27" t="s">
        <v>136</v>
      </c>
      <c r="F199" s="2" t="s">
        <v>89</v>
      </c>
      <c r="J199" s="48">
        <f t="shared" si="20"/>
        <v>6</v>
      </c>
      <c r="L199" s="99"/>
      <c r="M199" s="106">
        <v>5</v>
      </c>
      <c r="N199" s="99"/>
      <c r="O199" s="99"/>
      <c r="P199" s="106">
        <v>0</v>
      </c>
      <c r="Q199" s="106">
        <v>1</v>
      </c>
      <c r="R199" s="67"/>
      <c r="S199" s="99"/>
      <c r="T199" s="10"/>
      <c r="U199" s="2" t="s">
        <v>793</v>
      </c>
      <c r="V199" s="10"/>
      <c r="W199" s="10"/>
    </row>
    <row r="200" spans="2:23" x14ac:dyDescent="0.2">
      <c r="B200" s="52" t="s">
        <v>137</v>
      </c>
      <c r="F200" s="2" t="s">
        <v>89</v>
      </c>
      <c r="J200" s="48">
        <f t="shared" si="20"/>
        <v>0</v>
      </c>
      <c r="L200" s="99"/>
      <c r="M200" s="106">
        <v>0</v>
      </c>
      <c r="N200" s="99"/>
      <c r="O200" s="99"/>
      <c r="P200" s="106">
        <v>0</v>
      </c>
      <c r="Q200" s="99"/>
      <c r="R200" s="67"/>
      <c r="S200" s="99"/>
      <c r="T200" s="10"/>
      <c r="U200" s="2" t="s">
        <v>794</v>
      </c>
      <c r="V200" s="10"/>
      <c r="W200" s="10"/>
    </row>
    <row r="201" spans="2:23" x14ac:dyDescent="0.2">
      <c r="B201" s="27" t="s">
        <v>138</v>
      </c>
      <c r="F201" s="2" t="s">
        <v>89</v>
      </c>
      <c r="J201" s="48">
        <f t="shared" si="20"/>
        <v>0</v>
      </c>
      <c r="L201" s="99"/>
      <c r="M201" s="106">
        <v>0</v>
      </c>
      <c r="N201" s="99"/>
      <c r="O201" s="99"/>
      <c r="P201" s="106">
        <v>0</v>
      </c>
      <c r="Q201" s="99"/>
      <c r="R201" s="67"/>
      <c r="S201" s="99"/>
      <c r="T201" s="10"/>
      <c r="U201" s="2" t="s">
        <v>795</v>
      </c>
      <c r="V201" s="10"/>
      <c r="W201" s="10"/>
    </row>
    <row r="202" spans="2:23" x14ac:dyDescent="0.2">
      <c r="B202" s="27" t="s">
        <v>139</v>
      </c>
      <c r="F202" s="2" t="s">
        <v>89</v>
      </c>
      <c r="J202" s="48">
        <f t="shared" si="20"/>
        <v>0</v>
      </c>
      <c r="L202" s="99"/>
      <c r="M202" s="106">
        <v>0</v>
      </c>
      <c r="N202" s="99"/>
      <c r="O202" s="99"/>
      <c r="P202" s="106">
        <v>0</v>
      </c>
      <c r="Q202" s="99"/>
      <c r="R202" s="67"/>
      <c r="S202" s="99"/>
      <c r="T202" s="10"/>
      <c r="U202" s="2" t="s">
        <v>796</v>
      </c>
      <c r="V202" s="10"/>
      <c r="W202" s="10"/>
    </row>
    <row r="203" spans="2:23" x14ac:dyDescent="0.2">
      <c r="B203" s="27"/>
      <c r="L203" s="67"/>
      <c r="M203" s="67"/>
      <c r="N203" s="67"/>
      <c r="O203" s="67"/>
      <c r="P203" s="67"/>
      <c r="Q203" s="67"/>
      <c r="R203" s="67"/>
      <c r="S203" s="67"/>
      <c r="T203" s="10"/>
      <c r="V203" s="10"/>
      <c r="W203" s="10"/>
    </row>
    <row r="204" spans="2:23" x14ac:dyDescent="0.2">
      <c r="B204" s="59" t="s">
        <v>131</v>
      </c>
      <c r="L204" s="67"/>
      <c r="M204" s="67"/>
      <c r="N204" s="67"/>
      <c r="O204" s="67"/>
      <c r="P204" s="67"/>
      <c r="Q204" s="67"/>
      <c r="R204" s="67"/>
      <c r="S204" s="67"/>
      <c r="T204" s="10"/>
      <c r="V204" s="10"/>
      <c r="W204" s="10"/>
    </row>
    <row r="205" spans="2:23" x14ac:dyDescent="0.2">
      <c r="B205" s="27" t="s">
        <v>132</v>
      </c>
      <c r="F205" s="2" t="s">
        <v>89</v>
      </c>
      <c r="J205" s="48">
        <f t="shared" ref="J205:J212" si="21">SUM(L205:Q205,S205)</f>
        <v>4.4998779662138775</v>
      </c>
      <c r="L205" s="99"/>
      <c r="M205" s="106">
        <v>0</v>
      </c>
      <c r="N205" s="99"/>
      <c r="O205" s="99"/>
      <c r="P205" s="106">
        <v>4.4998779662138775</v>
      </c>
      <c r="Q205" s="99"/>
      <c r="R205" s="67"/>
      <c r="S205" s="106">
        <v>0</v>
      </c>
      <c r="T205" s="10"/>
      <c r="U205" s="2" t="s">
        <v>797</v>
      </c>
      <c r="V205" s="10"/>
      <c r="W205" s="10"/>
    </row>
    <row r="206" spans="2:23" x14ac:dyDescent="0.2">
      <c r="B206" s="27" t="s">
        <v>133</v>
      </c>
      <c r="F206" s="2" t="s">
        <v>89</v>
      </c>
      <c r="J206" s="48">
        <f t="shared" si="21"/>
        <v>12.551180226684883</v>
      </c>
      <c r="L206" s="99"/>
      <c r="M206" s="106">
        <v>1</v>
      </c>
      <c r="N206" s="106">
        <v>9.474844529027779</v>
      </c>
      <c r="O206" s="99"/>
      <c r="P206" s="106">
        <v>2.0763356976571044</v>
      </c>
      <c r="Q206" s="99"/>
      <c r="R206" s="67"/>
      <c r="S206" s="106">
        <v>0</v>
      </c>
      <c r="T206" s="10"/>
      <c r="U206" s="2" t="s">
        <v>798</v>
      </c>
      <c r="V206" s="10"/>
      <c r="W206" s="10"/>
    </row>
    <row r="207" spans="2:23" x14ac:dyDescent="0.2">
      <c r="B207" s="27" t="s">
        <v>134</v>
      </c>
      <c r="F207" s="2" t="s">
        <v>89</v>
      </c>
      <c r="J207" s="48">
        <f t="shared" si="21"/>
        <v>3.2529211202463149</v>
      </c>
      <c r="L207" s="99"/>
      <c r="M207" s="106">
        <v>1</v>
      </c>
      <c r="N207" s="99"/>
      <c r="O207" s="99"/>
      <c r="P207" s="106">
        <v>1.2529211202463149</v>
      </c>
      <c r="Q207" s="106">
        <v>1</v>
      </c>
      <c r="R207" s="67"/>
      <c r="S207" s="106">
        <v>0</v>
      </c>
      <c r="T207" s="10"/>
      <c r="U207" s="2" t="s">
        <v>799</v>
      </c>
      <c r="V207" s="10"/>
      <c r="W207" s="10"/>
    </row>
    <row r="208" spans="2:23" x14ac:dyDescent="0.2">
      <c r="B208" s="27" t="s">
        <v>135</v>
      </c>
      <c r="F208" s="2" t="s">
        <v>89</v>
      </c>
      <c r="J208" s="48">
        <f t="shared" si="21"/>
        <v>3.2629295434499292</v>
      </c>
      <c r="L208" s="99"/>
      <c r="M208" s="106">
        <v>3</v>
      </c>
      <c r="N208" s="99"/>
      <c r="O208" s="99"/>
      <c r="P208" s="106">
        <v>0.26292954344992914</v>
      </c>
      <c r="Q208" s="106"/>
      <c r="R208" s="67"/>
      <c r="S208" s="106">
        <v>0</v>
      </c>
      <c r="T208" s="10"/>
      <c r="U208" s="2" t="s">
        <v>800</v>
      </c>
      <c r="V208" s="10"/>
      <c r="W208" s="10"/>
    </row>
    <row r="209" spans="1:23" x14ac:dyDescent="0.2">
      <c r="B209" s="27" t="s">
        <v>136</v>
      </c>
      <c r="F209" s="2" t="s">
        <v>89</v>
      </c>
      <c r="J209" s="48">
        <f t="shared" si="21"/>
        <v>4.268424551893335</v>
      </c>
      <c r="L209" s="99"/>
      <c r="M209" s="106">
        <v>3</v>
      </c>
      <c r="N209" s="106">
        <v>1.0184246582646803</v>
      </c>
      <c r="O209" s="99"/>
      <c r="P209" s="106">
        <v>0.24999989362865424</v>
      </c>
      <c r="Q209" s="106"/>
      <c r="R209" s="67"/>
      <c r="S209" s="106">
        <v>0</v>
      </c>
      <c r="T209" s="10"/>
      <c r="U209" s="2" t="s">
        <v>801</v>
      </c>
      <c r="V209" s="10"/>
      <c r="W209" s="10"/>
    </row>
    <row r="210" spans="1:23" x14ac:dyDescent="0.2">
      <c r="B210" s="27" t="s">
        <v>137</v>
      </c>
      <c r="F210" s="2" t="s">
        <v>89</v>
      </c>
      <c r="J210" s="48">
        <f t="shared" si="21"/>
        <v>4.7393843469660464</v>
      </c>
      <c r="L210" s="106">
        <v>1</v>
      </c>
      <c r="M210" s="106">
        <v>0</v>
      </c>
      <c r="N210" s="106">
        <v>1.7393843469660459</v>
      </c>
      <c r="O210" s="99"/>
      <c r="P210" s="106">
        <v>2</v>
      </c>
      <c r="Q210" s="106"/>
      <c r="R210" s="67"/>
      <c r="S210" s="106">
        <v>0</v>
      </c>
      <c r="T210" s="10"/>
      <c r="U210" s="2" t="s">
        <v>802</v>
      </c>
      <c r="V210" s="10"/>
      <c r="W210" s="10"/>
    </row>
    <row r="211" spans="1:23" x14ac:dyDescent="0.2">
      <c r="B211" s="52" t="s">
        <v>138</v>
      </c>
      <c r="F211" s="2" t="s">
        <v>89</v>
      </c>
      <c r="J211" s="48">
        <f t="shared" si="21"/>
        <v>3.2055708729245986</v>
      </c>
      <c r="L211" s="99"/>
      <c r="M211" s="106">
        <v>1</v>
      </c>
      <c r="N211" s="106">
        <v>0.91014153267393194</v>
      </c>
      <c r="O211" s="99"/>
      <c r="P211" s="106">
        <v>1.2954293402506667</v>
      </c>
      <c r="Q211" s="106"/>
      <c r="R211" s="67"/>
      <c r="S211" s="106">
        <v>0</v>
      </c>
      <c r="T211" s="10"/>
      <c r="U211" s="2" t="s">
        <v>803</v>
      </c>
      <c r="V211" s="10"/>
      <c r="W211" s="10"/>
    </row>
    <row r="212" spans="1:23" x14ac:dyDescent="0.2">
      <c r="B212" s="27" t="s">
        <v>139</v>
      </c>
      <c r="F212" s="2" t="s">
        <v>89</v>
      </c>
      <c r="J212" s="48">
        <f t="shared" si="21"/>
        <v>3</v>
      </c>
      <c r="L212" s="99"/>
      <c r="M212" s="106">
        <v>2</v>
      </c>
      <c r="N212" s="99"/>
      <c r="O212" s="99"/>
      <c r="P212" s="106">
        <v>1</v>
      </c>
      <c r="Q212" s="106"/>
      <c r="R212" s="67"/>
      <c r="S212" s="106">
        <v>0</v>
      </c>
      <c r="T212" s="10"/>
      <c r="U212" s="2" t="s">
        <v>804</v>
      </c>
      <c r="V212" s="10"/>
      <c r="W212" s="10"/>
    </row>
    <row r="213" spans="1:23" x14ac:dyDescent="0.2">
      <c r="B213" s="27"/>
      <c r="L213" s="67"/>
      <c r="M213" s="61"/>
      <c r="N213" s="67"/>
      <c r="O213" s="67"/>
      <c r="P213" s="67"/>
      <c r="Q213" s="61"/>
      <c r="R213" s="67"/>
      <c r="S213" s="67"/>
      <c r="T213" s="10"/>
      <c r="U213" s="10"/>
      <c r="V213" s="10"/>
      <c r="W213" s="10"/>
    </row>
    <row r="214" spans="1:23" x14ac:dyDescent="0.2">
      <c r="A214" s="2" t="s">
        <v>161</v>
      </c>
      <c r="B214" s="1" t="s">
        <v>362</v>
      </c>
      <c r="L214" s="101"/>
      <c r="M214" s="107"/>
      <c r="N214" s="107"/>
      <c r="O214" s="101"/>
      <c r="P214" s="101"/>
      <c r="Q214" s="101"/>
      <c r="R214" s="67"/>
      <c r="S214" s="101"/>
      <c r="T214" s="10"/>
      <c r="U214" s="10"/>
      <c r="V214" s="10"/>
      <c r="W214" s="10"/>
    </row>
    <row r="215" spans="1:23" x14ac:dyDescent="0.2">
      <c r="B215" s="27"/>
      <c r="L215" s="101"/>
      <c r="M215" s="101"/>
      <c r="N215" s="101"/>
      <c r="O215" s="101"/>
      <c r="P215" s="101"/>
      <c r="Q215" s="101"/>
      <c r="R215" s="67"/>
      <c r="S215" s="101"/>
      <c r="T215" s="10"/>
      <c r="U215" s="10"/>
      <c r="V215" s="10"/>
      <c r="W215" s="10"/>
    </row>
    <row r="216" spans="1:23" x14ac:dyDescent="0.2">
      <c r="B216" s="1" t="s">
        <v>119</v>
      </c>
      <c r="L216" s="101"/>
      <c r="M216" s="101"/>
      <c r="N216" s="101"/>
      <c r="O216" s="101"/>
      <c r="P216" s="101"/>
      <c r="Q216" s="101"/>
      <c r="R216" s="67"/>
      <c r="S216" s="101"/>
      <c r="T216" s="10"/>
      <c r="U216" s="10"/>
      <c r="V216" s="10"/>
      <c r="W216" s="10"/>
    </row>
    <row r="217" spans="1:23" x14ac:dyDescent="0.2">
      <c r="B217" s="27" t="s">
        <v>132</v>
      </c>
      <c r="F217" s="2" t="s">
        <v>89</v>
      </c>
      <c r="J217" s="48">
        <f t="shared" ref="J217:J224" si="22">SUM(L217:Q217,S217)</f>
        <v>917.98340441376627</v>
      </c>
      <c r="L217" s="106">
        <v>17</v>
      </c>
      <c r="M217" s="106">
        <v>759.89423604757553</v>
      </c>
      <c r="N217" s="99"/>
      <c r="O217" s="99"/>
      <c r="P217" s="106">
        <v>87.08916836619079</v>
      </c>
      <c r="Q217" s="106">
        <v>24</v>
      </c>
      <c r="R217" s="67"/>
      <c r="S217" s="106">
        <v>30</v>
      </c>
      <c r="T217" s="10"/>
      <c r="U217" s="2" t="s">
        <v>805</v>
      </c>
      <c r="V217" s="10"/>
      <c r="W217" s="10"/>
    </row>
    <row r="218" spans="1:23" x14ac:dyDescent="0.2">
      <c r="B218" s="52" t="s">
        <v>133</v>
      </c>
      <c r="F218" s="2" t="s">
        <v>89</v>
      </c>
      <c r="J218" s="48">
        <f t="shared" si="22"/>
        <v>1578.383478610084</v>
      </c>
      <c r="L218" s="99"/>
      <c r="M218" s="106">
        <v>778.09771271729187</v>
      </c>
      <c r="N218" s="106">
        <v>645.12113865508525</v>
      </c>
      <c r="O218" s="99"/>
      <c r="P218" s="106">
        <v>155.16462723770675</v>
      </c>
      <c r="Q218" s="99"/>
      <c r="R218" s="67"/>
      <c r="S218" s="99"/>
      <c r="T218" s="10"/>
      <c r="U218" s="2" t="s">
        <v>806</v>
      </c>
      <c r="V218" s="10"/>
      <c r="W218" s="10"/>
    </row>
    <row r="219" spans="1:23" x14ac:dyDescent="0.2">
      <c r="B219" s="27" t="s">
        <v>134</v>
      </c>
      <c r="F219" s="2" t="s">
        <v>89</v>
      </c>
      <c r="J219" s="48">
        <f t="shared" si="22"/>
        <v>417.64912790156927</v>
      </c>
      <c r="L219" s="99"/>
      <c r="M219" s="106">
        <v>71.069186590089487</v>
      </c>
      <c r="N219" s="106">
        <v>238.21190766268901</v>
      </c>
      <c r="O219" s="99"/>
      <c r="P219" s="106">
        <v>108.36803364879074</v>
      </c>
      <c r="Q219" s="99"/>
      <c r="R219" s="67"/>
      <c r="S219" s="99"/>
      <c r="T219" s="10"/>
      <c r="U219" s="2" t="s">
        <v>807</v>
      </c>
      <c r="V219" s="10"/>
      <c r="W219" s="10"/>
    </row>
    <row r="220" spans="1:23" x14ac:dyDescent="0.2">
      <c r="B220" s="52" t="s">
        <v>135</v>
      </c>
      <c r="F220" s="2" t="s">
        <v>89</v>
      </c>
      <c r="J220" s="48">
        <f t="shared" si="22"/>
        <v>184</v>
      </c>
      <c r="L220" s="99"/>
      <c r="M220" s="106">
        <v>184</v>
      </c>
      <c r="N220" s="99"/>
      <c r="O220" s="99"/>
      <c r="P220" s="106">
        <v>0</v>
      </c>
      <c r="Q220" s="99"/>
      <c r="R220" s="67"/>
      <c r="S220" s="99"/>
      <c r="T220" s="10"/>
      <c r="U220" s="2" t="s">
        <v>808</v>
      </c>
      <c r="V220" s="10"/>
      <c r="W220" s="10"/>
    </row>
    <row r="221" spans="1:23" x14ac:dyDescent="0.2">
      <c r="B221" s="27" t="s">
        <v>136</v>
      </c>
      <c r="F221" s="2" t="s">
        <v>89</v>
      </c>
      <c r="J221" s="48">
        <f t="shared" si="22"/>
        <v>220</v>
      </c>
      <c r="L221" s="99"/>
      <c r="M221" s="106">
        <v>220</v>
      </c>
      <c r="N221" s="99"/>
      <c r="O221" s="99"/>
      <c r="P221" s="106">
        <v>0</v>
      </c>
      <c r="Q221" s="99"/>
      <c r="R221" s="67"/>
      <c r="S221" s="99"/>
      <c r="T221" s="10"/>
      <c r="U221" s="2" t="s">
        <v>809</v>
      </c>
      <c r="V221" s="10"/>
      <c r="W221" s="10"/>
    </row>
    <row r="222" spans="1:23" x14ac:dyDescent="0.2">
      <c r="B222" s="52" t="s">
        <v>137</v>
      </c>
      <c r="F222" s="2" t="s">
        <v>89</v>
      </c>
      <c r="J222" s="48">
        <f t="shared" si="22"/>
        <v>0</v>
      </c>
      <c r="L222" s="99"/>
      <c r="M222" s="106">
        <v>0</v>
      </c>
      <c r="N222" s="99"/>
      <c r="O222" s="99"/>
      <c r="P222" s="106">
        <v>0</v>
      </c>
      <c r="Q222" s="99"/>
      <c r="R222" s="67"/>
      <c r="S222" s="99"/>
      <c r="T222" s="10"/>
      <c r="U222" s="2" t="s">
        <v>810</v>
      </c>
      <c r="V222" s="10"/>
      <c r="W222" s="10"/>
    </row>
    <row r="223" spans="1:23" x14ac:dyDescent="0.2">
      <c r="B223" s="27" t="s">
        <v>138</v>
      </c>
      <c r="F223" s="2" t="s">
        <v>89</v>
      </c>
      <c r="J223" s="48">
        <f t="shared" si="22"/>
        <v>0</v>
      </c>
      <c r="L223" s="99"/>
      <c r="M223" s="106">
        <v>0</v>
      </c>
      <c r="N223" s="99"/>
      <c r="O223" s="99"/>
      <c r="P223" s="106">
        <v>0</v>
      </c>
      <c r="Q223" s="99"/>
      <c r="R223" s="67"/>
      <c r="S223" s="99"/>
      <c r="T223" s="10"/>
      <c r="U223" s="2" t="s">
        <v>811</v>
      </c>
      <c r="V223" s="10"/>
      <c r="W223" s="10"/>
    </row>
    <row r="224" spans="1:23" x14ac:dyDescent="0.2">
      <c r="B224" s="27" t="s">
        <v>139</v>
      </c>
      <c r="F224" s="2" t="s">
        <v>89</v>
      </c>
      <c r="J224" s="48">
        <f t="shared" si="22"/>
        <v>0</v>
      </c>
      <c r="L224" s="99"/>
      <c r="M224" s="106">
        <v>0</v>
      </c>
      <c r="N224" s="99"/>
      <c r="O224" s="99"/>
      <c r="P224" s="106">
        <v>0</v>
      </c>
      <c r="Q224" s="99"/>
      <c r="R224" s="67"/>
      <c r="S224" s="99"/>
      <c r="T224" s="10"/>
      <c r="U224" s="2" t="s">
        <v>812</v>
      </c>
      <c r="V224" s="10"/>
      <c r="W224" s="10"/>
    </row>
    <row r="225" spans="2:23" x14ac:dyDescent="0.2">
      <c r="B225" s="27"/>
      <c r="L225" s="67"/>
      <c r="M225" s="67"/>
      <c r="N225" s="67"/>
      <c r="O225" s="67"/>
      <c r="P225" s="67"/>
      <c r="Q225" s="67"/>
      <c r="R225" s="67"/>
      <c r="S225" s="67"/>
      <c r="T225" s="10"/>
      <c r="V225" s="10"/>
      <c r="W225" s="10"/>
    </row>
    <row r="226" spans="2:23" x14ac:dyDescent="0.2">
      <c r="B226" s="59" t="s">
        <v>131</v>
      </c>
      <c r="L226" s="67"/>
      <c r="M226" s="67"/>
      <c r="N226" s="67"/>
      <c r="O226" s="67"/>
      <c r="P226" s="67"/>
      <c r="Q226" s="67"/>
      <c r="R226" s="67"/>
      <c r="S226" s="67"/>
      <c r="T226" s="10"/>
      <c r="V226" s="10"/>
      <c r="W226" s="10"/>
    </row>
    <row r="227" spans="2:23" x14ac:dyDescent="0.2">
      <c r="B227" s="27" t="s">
        <v>132</v>
      </c>
      <c r="F227" s="2" t="s">
        <v>89</v>
      </c>
      <c r="J227" s="48">
        <f t="shared" ref="J227:J234" si="23">SUM(L227:Q227,S227)</f>
        <v>337.29730237804301</v>
      </c>
      <c r="L227" s="99"/>
      <c r="M227" s="106">
        <v>0</v>
      </c>
      <c r="N227" s="99"/>
      <c r="O227" s="41">
        <v>0</v>
      </c>
      <c r="P227" s="106">
        <v>337.29730237804301</v>
      </c>
      <c r="Q227" s="99"/>
      <c r="R227" s="67"/>
      <c r="S227" s="106">
        <v>0</v>
      </c>
      <c r="T227" s="10"/>
      <c r="U227" s="2" t="s">
        <v>813</v>
      </c>
      <c r="V227" s="10"/>
      <c r="W227" s="10"/>
    </row>
    <row r="228" spans="2:23" x14ac:dyDescent="0.2">
      <c r="B228" s="27" t="s">
        <v>133</v>
      </c>
      <c r="F228" s="2" t="s">
        <v>89</v>
      </c>
      <c r="J228" s="48">
        <f t="shared" si="23"/>
        <v>765.76746189700873</v>
      </c>
      <c r="L228" s="99"/>
      <c r="M228" s="106">
        <v>550</v>
      </c>
      <c r="N228" s="106">
        <v>161.07228377876453</v>
      </c>
      <c r="O228" s="41">
        <v>0</v>
      </c>
      <c r="P228" s="106">
        <v>54.695178118244193</v>
      </c>
      <c r="Q228" s="99"/>
      <c r="R228" s="67"/>
      <c r="S228" s="106">
        <v>0</v>
      </c>
      <c r="T228" s="10"/>
      <c r="U228" s="2" t="s">
        <v>814</v>
      </c>
      <c r="V228" s="10"/>
      <c r="W228" s="10"/>
    </row>
    <row r="229" spans="2:23" x14ac:dyDescent="0.2">
      <c r="B229" s="27" t="s">
        <v>134</v>
      </c>
      <c r="F229" s="2" t="s">
        <v>89</v>
      </c>
      <c r="J229" s="48">
        <f t="shared" si="23"/>
        <v>108.91202180656077</v>
      </c>
      <c r="L229" s="99"/>
      <c r="M229" s="106">
        <v>0</v>
      </c>
      <c r="N229" s="99"/>
      <c r="O229" s="41">
        <v>0</v>
      </c>
      <c r="P229" s="106">
        <v>108.91202180656077</v>
      </c>
      <c r="Q229" s="99"/>
      <c r="R229" s="67"/>
      <c r="S229" s="106">
        <v>0</v>
      </c>
      <c r="T229" s="10"/>
      <c r="U229" s="2" t="s">
        <v>815</v>
      </c>
      <c r="V229" s="10"/>
      <c r="W229" s="10"/>
    </row>
    <row r="230" spans="2:23" x14ac:dyDescent="0.2">
      <c r="B230" s="27" t="s">
        <v>135</v>
      </c>
      <c r="F230" s="2" t="s">
        <v>89</v>
      </c>
      <c r="J230" s="48">
        <f t="shared" si="23"/>
        <v>230.7361594134787</v>
      </c>
      <c r="L230" s="99"/>
      <c r="M230" s="106">
        <v>132</v>
      </c>
      <c r="N230" s="99"/>
      <c r="O230" s="41">
        <v>0</v>
      </c>
      <c r="P230" s="106">
        <v>98.736159413478703</v>
      </c>
      <c r="Q230" s="99"/>
      <c r="R230" s="67"/>
      <c r="S230" s="106">
        <v>0</v>
      </c>
      <c r="T230" s="10"/>
      <c r="U230" s="2" t="s">
        <v>816</v>
      </c>
      <c r="V230" s="10"/>
      <c r="W230" s="10"/>
    </row>
    <row r="231" spans="2:23" x14ac:dyDescent="0.2">
      <c r="B231" s="27" t="s">
        <v>136</v>
      </c>
      <c r="F231" s="2" t="s">
        <v>89</v>
      </c>
      <c r="J231" s="48">
        <f t="shared" si="23"/>
        <v>765.17746233985702</v>
      </c>
      <c r="L231" s="99"/>
      <c r="M231" s="106">
        <v>550</v>
      </c>
      <c r="N231" s="106">
        <v>142.67741534295885</v>
      </c>
      <c r="O231" s="41">
        <v>0</v>
      </c>
      <c r="P231" s="106">
        <v>72.500046996898206</v>
      </c>
      <c r="Q231" s="99"/>
      <c r="R231" s="67"/>
      <c r="S231" s="106">
        <v>0</v>
      </c>
      <c r="T231" s="10"/>
      <c r="U231" s="2" t="s">
        <v>817</v>
      </c>
      <c r="V231" s="10"/>
      <c r="W231" s="10"/>
    </row>
    <row r="232" spans="2:23" x14ac:dyDescent="0.2">
      <c r="B232" s="27" t="s">
        <v>137</v>
      </c>
      <c r="F232" s="2" t="s">
        <v>89</v>
      </c>
      <c r="J232" s="48">
        <f t="shared" si="23"/>
        <v>1228.1324032724915</v>
      </c>
      <c r="L232" s="106">
        <v>190</v>
      </c>
      <c r="M232" s="106">
        <v>0</v>
      </c>
      <c r="N232" s="106">
        <v>501.13240327249144</v>
      </c>
      <c r="O232" s="41">
        <v>0</v>
      </c>
      <c r="P232" s="106">
        <v>537</v>
      </c>
      <c r="Q232" s="99"/>
      <c r="R232" s="67"/>
      <c r="S232" s="106">
        <v>0</v>
      </c>
      <c r="T232" s="10"/>
      <c r="U232" s="2" t="s">
        <v>818</v>
      </c>
      <c r="V232" s="10"/>
      <c r="W232" s="10"/>
    </row>
    <row r="233" spans="2:23" x14ac:dyDescent="0.2">
      <c r="B233" s="52" t="s">
        <v>138</v>
      </c>
      <c r="F233" s="2" t="s">
        <v>89</v>
      </c>
      <c r="J233" s="48">
        <f t="shared" si="23"/>
        <v>104.80624954205005</v>
      </c>
      <c r="L233" s="99"/>
      <c r="M233" s="106">
        <v>0</v>
      </c>
      <c r="N233" s="106">
        <v>104.80624954205005</v>
      </c>
      <c r="O233" s="41">
        <v>0</v>
      </c>
      <c r="P233" s="106">
        <v>0</v>
      </c>
      <c r="Q233" s="99"/>
      <c r="R233" s="67"/>
      <c r="S233" s="106">
        <v>0</v>
      </c>
      <c r="T233" s="10"/>
      <c r="U233" s="2" t="s">
        <v>819</v>
      </c>
      <c r="V233" s="10"/>
      <c r="W233" s="10"/>
    </row>
    <row r="234" spans="2:23" x14ac:dyDescent="0.2">
      <c r="B234" s="27" t="s">
        <v>139</v>
      </c>
      <c r="F234" s="2" t="s">
        <v>89</v>
      </c>
      <c r="J234" s="48">
        <f t="shared" si="23"/>
        <v>15</v>
      </c>
      <c r="L234" s="99"/>
      <c r="M234" s="106">
        <v>15</v>
      </c>
      <c r="N234" s="99"/>
      <c r="O234" s="41">
        <v>0</v>
      </c>
      <c r="P234" s="106">
        <v>0</v>
      </c>
      <c r="Q234" s="99"/>
      <c r="R234" s="67"/>
      <c r="S234" s="106">
        <v>0</v>
      </c>
      <c r="T234" s="10"/>
      <c r="U234" s="2" t="s">
        <v>820</v>
      </c>
      <c r="V234" s="10"/>
      <c r="W234" s="10"/>
    </row>
    <row r="235" spans="2:23" x14ac:dyDescent="0.2">
      <c r="B235" s="27"/>
      <c r="L235" s="10"/>
      <c r="M235" s="10"/>
      <c r="N235" s="10"/>
      <c r="O235" s="10"/>
      <c r="P235" s="10"/>
      <c r="Q235" s="61"/>
      <c r="R235" s="10"/>
      <c r="S235" s="10"/>
      <c r="T235" s="10"/>
      <c r="U235" s="10"/>
      <c r="V235" s="10"/>
      <c r="W235" s="10"/>
    </row>
    <row r="236" spans="2:23" s="9" customFormat="1" x14ac:dyDescent="0.2">
      <c r="B236" s="9" t="s">
        <v>167</v>
      </c>
    </row>
    <row r="238" spans="2:23" x14ac:dyDescent="0.2">
      <c r="B238" s="33" t="s">
        <v>140</v>
      </c>
    </row>
    <row r="240" spans="2:23" x14ac:dyDescent="0.2">
      <c r="B240" s="33" t="s">
        <v>119</v>
      </c>
    </row>
    <row r="241" spans="2:23" x14ac:dyDescent="0.2">
      <c r="B241" s="29" t="s">
        <v>120</v>
      </c>
      <c r="F241" s="2" t="s">
        <v>166</v>
      </c>
      <c r="L241" s="41">
        <v>682.34</v>
      </c>
      <c r="M241" s="41">
        <v>741.08</v>
      </c>
      <c r="N241" s="41">
        <v>719</v>
      </c>
      <c r="O241" s="41">
        <v>565.01</v>
      </c>
      <c r="P241" s="41">
        <v>1277.78</v>
      </c>
      <c r="Q241" s="41">
        <v>987.45</v>
      </c>
      <c r="S241" s="41">
        <v>794</v>
      </c>
      <c r="U241" s="2" t="s">
        <v>677</v>
      </c>
    </row>
    <row r="242" spans="2:23" x14ac:dyDescent="0.2">
      <c r="B242" s="29" t="s">
        <v>128</v>
      </c>
      <c r="F242" s="2" t="s">
        <v>166</v>
      </c>
      <c r="L242" s="41">
        <v>1164.8399999999999</v>
      </c>
      <c r="M242" s="41">
        <v>1404.12</v>
      </c>
      <c r="N242" s="41">
        <v>1427</v>
      </c>
      <c r="O242" s="41">
        <v>1255.5</v>
      </c>
      <c r="P242" s="41">
        <v>2239.77</v>
      </c>
      <c r="Q242" s="41">
        <v>2542.9</v>
      </c>
      <c r="S242" s="41">
        <v>1444</v>
      </c>
      <c r="U242" s="2" t="s">
        <v>678</v>
      </c>
    </row>
    <row r="243" spans="2:23" x14ac:dyDescent="0.2">
      <c r="B243" s="29" t="s">
        <v>129</v>
      </c>
      <c r="F243" s="2" t="s">
        <v>166</v>
      </c>
      <c r="L243" s="41">
        <v>1164.8399999999999</v>
      </c>
      <c r="M243" s="41">
        <v>1437.72</v>
      </c>
      <c r="N243" s="41">
        <v>1427</v>
      </c>
      <c r="O243" s="41">
        <v>1254.8</v>
      </c>
      <c r="P243" s="41">
        <v>2239.77</v>
      </c>
      <c r="Q243" s="41">
        <v>3540.9</v>
      </c>
      <c r="S243" s="41">
        <v>1444</v>
      </c>
      <c r="U243" s="2" t="s">
        <v>679</v>
      </c>
    </row>
    <row r="244" spans="2:23" x14ac:dyDescent="0.2">
      <c r="B244" s="2" t="s">
        <v>130</v>
      </c>
      <c r="F244" s="2" t="s">
        <v>166</v>
      </c>
      <c r="L244" s="41">
        <v>1588.41</v>
      </c>
      <c r="M244" s="41">
        <v>1976.19</v>
      </c>
      <c r="N244" s="41">
        <v>2129</v>
      </c>
      <c r="O244" s="41">
        <v>1812.5</v>
      </c>
      <c r="P244" s="41">
        <v>3136.29</v>
      </c>
      <c r="Q244" s="41">
        <v>3662</v>
      </c>
      <c r="S244" s="41">
        <v>1836</v>
      </c>
      <c r="U244" s="2" t="s">
        <v>680</v>
      </c>
    </row>
    <row r="246" spans="2:23" x14ac:dyDescent="0.2">
      <c r="B246" s="33" t="s">
        <v>131</v>
      </c>
    </row>
    <row r="247" spans="2:23" x14ac:dyDescent="0.2">
      <c r="B247" s="29" t="s">
        <v>120</v>
      </c>
      <c r="F247" s="2" t="s">
        <v>166</v>
      </c>
      <c r="L247" s="41">
        <v>0</v>
      </c>
      <c r="M247" s="41">
        <v>0</v>
      </c>
      <c r="N247" s="41">
        <v>0</v>
      </c>
      <c r="O247" s="41">
        <v>0</v>
      </c>
      <c r="P247" s="41">
        <v>0</v>
      </c>
      <c r="Q247" s="41">
        <v>0</v>
      </c>
      <c r="S247" s="41">
        <v>0</v>
      </c>
      <c r="U247" s="2" t="s">
        <v>681</v>
      </c>
    </row>
    <row r="248" spans="2:23" x14ac:dyDescent="0.2">
      <c r="B248" s="29" t="s">
        <v>128</v>
      </c>
      <c r="F248" s="2" t="s">
        <v>166</v>
      </c>
      <c r="L248" s="41">
        <v>0</v>
      </c>
      <c r="M248" s="41">
        <v>0</v>
      </c>
      <c r="N248" s="41">
        <v>0</v>
      </c>
      <c r="O248" s="41">
        <v>0</v>
      </c>
      <c r="P248" s="41">
        <v>0</v>
      </c>
      <c r="Q248" s="41">
        <v>0</v>
      </c>
      <c r="S248" s="41">
        <v>0</v>
      </c>
      <c r="U248" s="2" t="s">
        <v>682</v>
      </c>
    </row>
    <row r="249" spans="2:23" x14ac:dyDescent="0.2">
      <c r="B249" s="29" t="s">
        <v>129</v>
      </c>
      <c r="F249" s="2" t="s">
        <v>166</v>
      </c>
      <c r="L249" s="41">
        <v>0</v>
      </c>
      <c r="M249" s="41">
        <v>0</v>
      </c>
      <c r="N249" s="41">
        <v>0</v>
      </c>
      <c r="O249" s="41">
        <v>0</v>
      </c>
      <c r="P249" s="41">
        <v>0</v>
      </c>
      <c r="Q249" s="41">
        <v>0</v>
      </c>
      <c r="S249" s="41">
        <v>0</v>
      </c>
      <c r="U249" s="2" t="s">
        <v>683</v>
      </c>
    </row>
    <row r="250" spans="2:23" x14ac:dyDescent="0.2">
      <c r="B250" s="2" t="s">
        <v>130</v>
      </c>
      <c r="F250" s="2" t="s">
        <v>166</v>
      </c>
      <c r="L250" s="41">
        <v>0</v>
      </c>
      <c r="M250" s="41">
        <v>0</v>
      </c>
      <c r="N250" s="41">
        <v>0</v>
      </c>
      <c r="O250" s="41">
        <v>0</v>
      </c>
      <c r="P250" s="41">
        <v>0</v>
      </c>
      <c r="Q250" s="41">
        <v>0</v>
      </c>
      <c r="S250" s="41">
        <v>0</v>
      </c>
      <c r="U250" s="2" t="s">
        <v>684</v>
      </c>
    </row>
    <row r="251" spans="2:23" x14ac:dyDescent="0.2">
      <c r="B251" s="33"/>
    </row>
    <row r="252" spans="2:23" x14ac:dyDescent="0.2">
      <c r="B252" s="1" t="s">
        <v>168</v>
      </c>
    </row>
    <row r="253" spans="2:23" x14ac:dyDescent="0.2">
      <c r="B253" s="33"/>
      <c r="L253" s="10"/>
      <c r="M253" s="10"/>
      <c r="N253" s="10"/>
      <c r="O253" s="10"/>
      <c r="P253" s="10"/>
      <c r="Q253" s="10"/>
      <c r="R253" s="10"/>
      <c r="S253" s="10"/>
      <c r="T253" s="10"/>
      <c r="U253" s="10"/>
      <c r="V253" s="10"/>
      <c r="W253" s="10"/>
    </row>
    <row r="254" spans="2:23" x14ac:dyDescent="0.2">
      <c r="B254" s="1" t="s">
        <v>119</v>
      </c>
      <c r="L254" s="60"/>
      <c r="M254" s="60"/>
      <c r="N254" s="60"/>
      <c r="O254" s="60"/>
      <c r="P254" s="60"/>
      <c r="Q254" s="60"/>
      <c r="R254" s="10"/>
      <c r="S254" s="60"/>
      <c r="T254" s="10"/>
      <c r="U254" s="10"/>
      <c r="V254" s="10"/>
      <c r="W254" s="10"/>
    </row>
    <row r="255" spans="2:23" x14ac:dyDescent="0.2">
      <c r="B255" s="27" t="s">
        <v>120</v>
      </c>
      <c r="F255" s="2" t="s">
        <v>166</v>
      </c>
      <c r="L255" s="41">
        <v>20.22</v>
      </c>
      <c r="M255" s="41">
        <v>22.21</v>
      </c>
      <c r="N255" s="41">
        <v>27.9</v>
      </c>
      <c r="O255" s="41">
        <v>15</v>
      </c>
      <c r="P255" s="41">
        <v>47.91</v>
      </c>
      <c r="Q255" s="41">
        <v>59.85</v>
      </c>
      <c r="S255" s="41">
        <v>28.800000000000004</v>
      </c>
      <c r="T255" s="10"/>
      <c r="U255" s="2" t="s">
        <v>685</v>
      </c>
      <c r="V255" s="10"/>
      <c r="W255" s="10"/>
    </row>
    <row r="256" spans="2:23" x14ac:dyDescent="0.2">
      <c r="B256" s="27" t="s">
        <v>128</v>
      </c>
      <c r="F256" s="2" t="s">
        <v>166</v>
      </c>
      <c r="L256" s="41">
        <v>21.87</v>
      </c>
      <c r="M256" s="41">
        <v>27.41</v>
      </c>
      <c r="N256" s="41">
        <v>33.299999999999997</v>
      </c>
      <c r="O256" s="41">
        <v>23.91</v>
      </c>
      <c r="P256" s="41">
        <v>47.91</v>
      </c>
      <c r="Q256" s="41">
        <v>49</v>
      </c>
      <c r="S256" s="41">
        <v>30.500000000000004</v>
      </c>
      <c r="T256" s="10"/>
      <c r="U256" s="2" t="s">
        <v>686</v>
      </c>
      <c r="V256" s="10"/>
      <c r="W256" s="10"/>
    </row>
    <row r="257" spans="1:23" x14ac:dyDescent="0.2">
      <c r="B257" s="27" t="s">
        <v>129</v>
      </c>
      <c r="F257" s="2" t="s">
        <v>166</v>
      </c>
      <c r="L257" s="41">
        <v>25.01</v>
      </c>
      <c r="M257" s="41"/>
      <c r="N257" s="41">
        <v>33.299999999999997</v>
      </c>
      <c r="O257" s="41">
        <v>23.99</v>
      </c>
      <c r="P257" s="41">
        <v>47.91</v>
      </c>
      <c r="Q257" s="41">
        <v>49</v>
      </c>
      <c r="S257" s="41">
        <v>32</v>
      </c>
      <c r="T257" s="10"/>
      <c r="U257" s="2" t="s">
        <v>687</v>
      </c>
      <c r="V257" s="10"/>
      <c r="W257" s="10"/>
    </row>
    <row r="258" spans="1:23" x14ac:dyDescent="0.2">
      <c r="B258" s="52" t="s">
        <v>130</v>
      </c>
      <c r="F258" s="2" t="s">
        <v>166</v>
      </c>
      <c r="L258" s="41">
        <v>28.41</v>
      </c>
      <c r="M258" s="41"/>
      <c r="N258" s="41">
        <v>33.299999999999997</v>
      </c>
      <c r="O258" s="41">
        <v>18</v>
      </c>
      <c r="P258" s="41">
        <v>56.49</v>
      </c>
      <c r="Q258" s="41">
        <v>49</v>
      </c>
      <c r="S258" s="41">
        <v>33.300000000000004</v>
      </c>
      <c r="T258" s="10"/>
      <c r="U258" s="2" t="s">
        <v>688</v>
      </c>
      <c r="V258" s="10"/>
      <c r="W258" s="10"/>
    </row>
    <row r="259" spans="1:23" x14ac:dyDescent="0.2">
      <c r="B259" s="27"/>
      <c r="T259" s="10"/>
      <c r="V259" s="10"/>
      <c r="W259" s="10"/>
    </row>
    <row r="260" spans="1:23" x14ac:dyDescent="0.2">
      <c r="B260" s="1" t="s">
        <v>131</v>
      </c>
      <c r="T260" s="10"/>
      <c r="V260" s="10"/>
      <c r="W260" s="10"/>
    </row>
    <row r="261" spans="1:23" x14ac:dyDescent="0.2">
      <c r="B261" s="27" t="s">
        <v>120</v>
      </c>
      <c r="F261" s="2" t="s">
        <v>166</v>
      </c>
      <c r="L261" s="41">
        <v>0</v>
      </c>
      <c r="M261" s="41">
        <v>0</v>
      </c>
      <c r="N261" s="41">
        <v>0</v>
      </c>
      <c r="O261" s="41">
        <v>0</v>
      </c>
      <c r="P261" s="41">
        <v>0</v>
      </c>
      <c r="Q261" s="41">
        <v>0</v>
      </c>
      <c r="S261" s="41">
        <v>0</v>
      </c>
      <c r="T261" s="10"/>
      <c r="U261" s="2" t="s">
        <v>689</v>
      </c>
      <c r="V261" s="10"/>
      <c r="W261" s="10"/>
    </row>
    <row r="262" spans="1:23" x14ac:dyDescent="0.2">
      <c r="B262" s="27" t="s">
        <v>128</v>
      </c>
      <c r="F262" s="2" t="s">
        <v>166</v>
      </c>
      <c r="L262" s="41">
        <v>0</v>
      </c>
      <c r="M262" s="41">
        <v>0</v>
      </c>
      <c r="N262" s="41">
        <v>0</v>
      </c>
      <c r="O262" s="41">
        <v>0</v>
      </c>
      <c r="P262" s="41">
        <v>0</v>
      </c>
      <c r="Q262" s="41">
        <v>0</v>
      </c>
      <c r="S262" s="41">
        <v>0</v>
      </c>
      <c r="T262" s="10"/>
      <c r="U262" s="2" t="s">
        <v>690</v>
      </c>
      <c r="V262" s="10"/>
      <c r="W262" s="10"/>
    </row>
    <row r="263" spans="1:23" x14ac:dyDescent="0.2">
      <c r="B263" s="52" t="s">
        <v>129</v>
      </c>
      <c r="F263" s="2" t="s">
        <v>166</v>
      </c>
      <c r="L263" s="41">
        <v>0</v>
      </c>
      <c r="M263" s="41">
        <v>0</v>
      </c>
      <c r="N263" s="41">
        <v>0</v>
      </c>
      <c r="O263" s="41">
        <v>0</v>
      </c>
      <c r="P263" s="41">
        <v>0</v>
      </c>
      <c r="Q263" s="41">
        <v>0</v>
      </c>
      <c r="S263" s="41">
        <v>0</v>
      </c>
      <c r="T263" s="10"/>
      <c r="U263" s="2" t="s">
        <v>691</v>
      </c>
      <c r="V263" s="10"/>
      <c r="W263" s="10"/>
    </row>
    <row r="264" spans="1:23" x14ac:dyDescent="0.2">
      <c r="B264" s="27" t="s">
        <v>130</v>
      </c>
      <c r="F264" s="2" t="s">
        <v>166</v>
      </c>
      <c r="L264" s="41">
        <v>0</v>
      </c>
      <c r="M264" s="41">
        <v>0</v>
      </c>
      <c r="N264" s="41">
        <v>0</v>
      </c>
      <c r="O264" s="41">
        <v>0</v>
      </c>
      <c r="P264" s="41">
        <v>0</v>
      </c>
      <c r="Q264" s="41">
        <v>0</v>
      </c>
      <c r="S264" s="41">
        <v>0</v>
      </c>
      <c r="T264" s="10"/>
      <c r="U264" s="2" t="s">
        <v>692</v>
      </c>
      <c r="V264" s="10"/>
      <c r="W264" s="10"/>
    </row>
    <row r="265" spans="1:23" x14ac:dyDescent="0.2">
      <c r="B265" s="52"/>
      <c r="L265" s="10"/>
      <c r="M265" s="10"/>
      <c r="N265" s="10"/>
      <c r="O265" s="10"/>
      <c r="P265" s="10"/>
      <c r="Q265" s="10"/>
      <c r="R265" s="10"/>
      <c r="S265" s="10"/>
      <c r="T265" s="10"/>
      <c r="U265" s="10"/>
      <c r="V265" s="10"/>
      <c r="W265" s="10"/>
    </row>
    <row r="266" spans="1:23" x14ac:dyDescent="0.2">
      <c r="A266" s="2" t="s">
        <v>161</v>
      </c>
      <c r="B266" s="1" t="s">
        <v>169</v>
      </c>
      <c r="L266" s="60"/>
      <c r="M266" s="60"/>
      <c r="N266" s="60"/>
      <c r="O266" s="60"/>
      <c r="P266" s="60"/>
      <c r="Q266" s="60"/>
      <c r="R266" s="10"/>
      <c r="S266" s="60"/>
      <c r="T266" s="10"/>
      <c r="U266" s="10"/>
      <c r="V266" s="10"/>
      <c r="W266" s="10"/>
    </row>
    <row r="267" spans="1:23" x14ac:dyDescent="0.2">
      <c r="B267" s="27"/>
      <c r="L267" s="60"/>
      <c r="M267" s="60"/>
      <c r="N267" s="60"/>
      <c r="O267" s="60"/>
      <c r="P267" s="60"/>
      <c r="Q267" s="60"/>
      <c r="R267" s="10"/>
      <c r="S267" s="60"/>
      <c r="T267" s="10"/>
      <c r="U267" s="10"/>
      <c r="V267" s="10"/>
      <c r="W267" s="10"/>
    </row>
    <row r="268" spans="1:23" x14ac:dyDescent="0.2">
      <c r="B268" s="1" t="s">
        <v>119</v>
      </c>
      <c r="L268" s="60"/>
      <c r="M268" s="60"/>
      <c r="N268" s="60"/>
      <c r="O268" s="60"/>
      <c r="P268" s="60"/>
      <c r="Q268" s="60"/>
      <c r="R268" s="10"/>
      <c r="S268" s="60"/>
      <c r="T268" s="10"/>
      <c r="U268" s="10"/>
      <c r="V268" s="10"/>
      <c r="W268" s="10"/>
    </row>
    <row r="269" spans="1:23" x14ac:dyDescent="0.2">
      <c r="B269" s="27" t="s">
        <v>132</v>
      </c>
      <c r="F269" s="2" t="s">
        <v>166</v>
      </c>
      <c r="L269" s="41">
        <v>3951.73</v>
      </c>
      <c r="M269" s="41">
        <v>3006.94</v>
      </c>
      <c r="N269" s="41"/>
      <c r="O269" s="41"/>
      <c r="P269" s="41">
        <v>3679.08</v>
      </c>
      <c r="Q269" s="41"/>
      <c r="R269" s="10"/>
      <c r="S269" s="41"/>
      <c r="T269" s="10"/>
      <c r="U269" s="2" t="s">
        <v>693</v>
      </c>
      <c r="V269" s="10"/>
      <c r="W269" s="10"/>
    </row>
    <row r="270" spans="1:23" x14ac:dyDescent="0.2">
      <c r="B270" s="52" t="s">
        <v>133</v>
      </c>
      <c r="F270" s="2" t="s">
        <v>166</v>
      </c>
      <c r="L270" s="41">
        <v>3951.73</v>
      </c>
      <c r="M270" s="41">
        <v>3006.94</v>
      </c>
      <c r="N270" s="41">
        <v>2285</v>
      </c>
      <c r="O270" s="41"/>
      <c r="P270" s="41">
        <v>3679.08</v>
      </c>
      <c r="Q270" s="41">
        <v>3865</v>
      </c>
      <c r="R270" s="10"/>
      <c r="S270" s="41">
        <v>2619</v>
      </c>
      <c r="T270" s="10"/>
      <c r="U270" s="2" t="s">
        <v>694</v>
      </c>
      <c r="V270" s="10"/>
      <c r="W270" s="10"/>
    </row>
    <row r="271" spans="1:23" x14ac:dyDescent="0.2">
      <c r="B271" s="27" t="s">
        <v>134</v>
      </c>
      <c r="F271" s="2" t="s">
        <v>166</v>
      </c>
      <c r="L271" s="41">
        <v>4057.2</v>
      </c>
      <c r="M271" s="41">
        <v>3694.37</v>
      </c>
      <c r="N271" s="41">
        <v>3898</v>
      </c>
      <c r="O271" s="41"/>
      <c r="P271" s="41">
        <v>3864.68</v>
      </c>
      <c r="Q271" s="41"/>
      <c r="R271" s="10"/>
      <c r="S271" s="41"/>
      <c r="T271" s="10"/>
      <c r="U271" s="2" t="s">
        <v>695</v>
      </c>
      <c r="V271" s="10"/>
      <c r="W271" s="10"/>
    </row>
    <row r="272" spans="1:23" x14ac:dyDescent="0.2">
      <c r="B272" s="52" t="s">
        <v>135</v>
      </c>
      <c r="F272" s="2" t="s">
        <v>166</v>
      </c>
      <c r="L272" s="41">
        <v>4057.2</v>
      </c>
      <c r="M272" s="41">
        <v>3694.37</v>
      </c>
      <c r="N272" s="41"/>
      <c r="O272" s="41">
        <v>4710</v>
      </c>
      <c r="P272" s="41">
        <v>6179.47</v>
      </c>
      <c r="Q272" s="41"/>
      <c r="R272" s="10"/>
      <c r="S272" s="41"/>
      <c r="T272" s="10"/>
      <c r="U272" s="2" t="s">
        <v>696</v>
      </c>
      <c r="V272" s="10"/>
      <c r="W272" s="10"/>
    </row>
    <row r="273" spans="1:23" x14ac:dyDescent="0.2">
      <c r="B273" s="27" t="s">
        <v>136</v>
      </c>
      <c r="F273" s="2" t="s">
        <v>166</v>
      </c>
      <c r="L273" s="41">
        <v>12229.1</v>
      </c>
      <c r="M273" s="41">
        <v>3694.37</v>
      </c>
      <c r="N273" s="41"/>
      <c r="O273" s="41"/>
      <c r="P273" s="41">
        <v>6179.47</v>
      </c>
      <c r="Q273" s="41"/>
      <c r="R273" s="10"/>
      <c r="S273" s="41"/>
      <c r="T273" s="10"/>
      <c r="U273" s="2" t="s">
        <v>697</v>
      </c>
      <c r="V273" s="10"/>
      <c r="W273" s="10"/>
    </row>
    <row r="274" spans="1:23" x14ac:dyDescent="0.2">
      <c r="B274" s="52" t="s">
        <v>137</v>
      </c>
      <c r="F274" s="2" t="s">
        <v>166</v>
      </c>
      <c r="L274" s="41"/>
      <c r="M274" s="41">
        <v>4314.38</v>
      </c>
      <c r="N274" s="41"/>
      <c r="O274" s="41"/>
      <c r="P274" s="41"/>
      <c r="Q274" s="41"/>
      <c r="R274" s="10"/>
      <c r="S274" s="41"/>
      <c r="T274" s="10"/>
      <c r="U274" s="2" t="s">
        <v>698</v>
      </c>
      <c r="V274" s="10"/>
      <c r="W274" s="10"/>
    </row>
    <row r="275" spans="1:23" x14ac:dyDescent="0.2">
      <c r="B275" s="27" t="s">
        <v>138</v>
      </c>
      <c r="F275" s="2" t="s">
        <v>166</v>
      </c>
      <c r="L275" s="41"/>
      <c r="M275" s="41">
        <v>4314.38</v>
      </c>
      <c r="N275" s="41"/>
      <c r="O275" s="41"/>
      <c r="P275" s="41"/>
      <c r="Q275" s="41"/>
      <c r="R275" s="10"/>
      <c r="S275" s="41"/>
      <c r="T275" s="10"/>
      <c r="U275" s="2" t="s">
        <v>699</v>
      </c>
      <c r="V275" s="10"/>
      <c r="W275" s="10"/>
    </row>
    <row r="276" spans="1:23" x14ac:dyDescent="0.2">
      <c r="B276" s="27" t="s">
        <v>139</v>
      </c>
      <c r="F276" s="2" t="s">
        <v>166</v>
      </c>
      <c r="L276" s="41"/>
      <c r="M276" s="41">
        <v>4384.33</v>
      </c>
      <c r="N276" s="41"/>
      <c r="O276" s="41"/>
      <c r="P276" s="41"/>
      <c r="Q276" s="41"/>
      <c r="R276" s="10"/>
      <c r="S276" s="41"/>
      <c r="T276" s="10"/>
      <c r="U276" s="2" t="s">
        <v>700</v>
      </c>
      <c r="V276" s="10"/>
      <c r="W276" s="10"/>
    </row>
    <row r="277" spans="1:23" x14ac:dyDescent="0.2">
      <c r="B277" s="27"/>
      <c r="L277" s="10"/>
      <c r="M277" s="10"/>
      <c r="N277" s="10"/>
      <c r="O277" s="10"/>
      <c r="P277" s="10"/>
      <c r="Q277" s="10"/>
      <c r="R277" s="10"/>
      <c r="S277" s="10"/>
      <c r="T277" s="10"/>
      <c r="V277" s="10"/>
      <c r="W277" s="10"/>
    </row>
    <row r="278" spans="1:23" x14ac:dyDescent="0.2">
      <c r="B278" s="59" t="s">
        <v>131</v>
      </c>
      <c r="L278" s="10"/>
      <c r="M278" s="10"/>
      <c r="N278" s="10"/>
      <c r="O278" s="10"/>
      <c r="P278" s="10"/>
      <c r="Q278" s="10"/>
      <c r="R278" s="10"/>
      <c r="S278" s="10"/>
      <c r="T278" s="10"/>
      <c r="V278" s="10"/>
      <c r="W278" s="10"/>
    </row>
    <row r="279" spans="1:23" x14ac:dyDescent="0.2">
      <c r="B279" s="27" t="s">
        <v>132</v>
      </c>
      <c r="F279" s="2" t="s">
        <v>166</v>
      </c>
      <c r="L279" s="41"/>
      <c r="M279" s="41">
        <v>3006.94</v>
      </c>
      <c r="N279" s="41"/>
      <c r="O279" s="41"/>
      <c r="P279" s="41">
        <v>6179.47</v>
      </c>
      <c r="Q279" s="41"/>
      <c r="R279" s="10"/>
      <c r="S279" s="41"/>
      <c r="T279" s="10"/>
      <c r="U279" s="2" t="s">
        <v>701</v>
      </c>
      <c r="V279" s="10"/>
      <c r="W279" s="10"/>
    </row>
    <row r="280" spans="1:23" x14ac:dyDescent="0.2">
      <c r="B280" s="27" t="s">
        <v>133</v>
      </c>
      <c r="F280" s="2" t="s">
        <v>166</v>
      </c>
      <c r="L280" s="41"/>
      <c r="M280" s="41">
        <v>3006.94</v>
      </c>
      <c r="N280" s="41">
        <v>2285</v>
      </c>
      <c r="O280" s="41"/>
      <c r="P280" s="41">
        <v>6179.47</v>
      </c>
      <c r="Q280" s="41"/>
      <c r="R280" s="10"/>
      <c r="S280" s="41"/>
      <c r="T280" s="10"/>
      <c r="U280" s="2" t="s">
        <v>702</v>
      </c>
      <c r="V280" s="10"/>
      <c r="W280" s="10"/>
    </row>
    <row r="281" spans="1:23" x14ac:dyDescent="0.2">
      <c r="B281" s="27" t="s">
        <v>134</v>
      </c>
      <c r="F281" s="2" t="s">
        <v>166</v>
      </c>
      <c r="L281" s="41"/>
      <c r="M281" s="41">
        <v>3694.37</v>
      </c>
      <c r="N281" s="41"/>
      <c r="O281" s="41">
        <v>7615</v>
      </c>
      <c r="P281" s="41">
        <v>6179.47</v>
      </c>
      <c r="Q281" s="41"/>
      <c r="R281" s="10"/>
      <c r="S281" s="41"/>
      <c r="T281" s="10"/>
      <c r="U281" s="2" t="s">
        <v>703</v>
      </c>
      <c r="V281" s="10"/>
      <c r="W281" s="10"/>
    </row>
    <row r="282" spans="1:23" x14ac:dyDescent="0.2">
      <c r="B282" s="27" t="s">
        <v>135</v>
      </c>
      <c r="F282" s="2" t="s">
        <v>166</v>
      </c>
      <c r="L282" s="41"/>
      <c r="M282" s="41">
        <v>3694.37</v>
      </c>
      <c r="N282" s="41">
        <v>3898</v>
      </c>
      <c r="O282" s="41"/>
      <c r="P282" s="41">
        <v>6179.47</v>
      </c>
      <c r="Q282" s="41"/>
      <c r="R282" s="10"/>
      <c r="S282" s="41"/>
      <c r="T282" s="10"/>
      <c r="U282" s="2" t="s">
        <v>704</v>
      </c>
      <c r="V282" s="10"/>
      <c r="W282" s="10"/>
    </row>
    <row r="283" spans="1:23" x14ac:dyDescent="0.2">
      <c r="B283" s="27" t="s">
        <v>136</v>
      </c>
      <c r="F283" s="2" t="s">
        <v>166</v>
      </c>
      <c r="L283" s="41"/>
      <c r="M283" s="41">
        <v>3694.37</v>
      </c>
      <c r="N283" s="41">
        <v>3898</v>
      </c>
      <c r="O283" s="41"/>
      <c r="P283" s="41">
        <v>6179.47</v>
      </c>
      <c r="Q283" s="41"/>
      <c r="R283" s="10"/>
      <c r="S283" s="41"/>
      <c r="T283" s="10"/>
      <c r="U283" s="2" t="s">
        <v>705</v>
      </c>
      <c r="V283" s="10"/>
      <c r="W283" s="10"/>
    </row>
    <row r="284" spans="1:23" x14ac:dyDescent="0.2">
      <c r="B284" s="27" t="s">
        <v>137</v>
      </c>
      <c r="F284" s="2" t="s">
        <v>166</v>
      </c>
      <c r="L284" s="41"/>
      <c r="M284" s="41">
        <v>4314.38</v>
      </c>
      <c r="N284" s="41">
        <v>4668</v>
      </c>
      <c r="O284" s="41"/>
      <c r="P284" s="41">
        <v>6179.47</v>
      </c>
      <c r="Q284" s="41"/>
      <c r="R284" s="10"/>
      <c r="S284" s="41"/>
      <c r="T284" s="10"/>
      <c r="U284" s="2" t="s">
        <v>706</v>
      </c>
      <c r="V284" s="10"/>
      <c r="W284" s="10"/>
    </row>
    <row r="285" spans="1:23" x14ac:dyDescent="0.2">
      <c r="B285" s="52" t="s">
        <v>138</v>
      </c>
      <c r="F285" s="2" t="s">
        <v>166</v>
      </c>
      <c r="L285" s="41"/>
      <c r="M285" s="41">
        <v>4314.38</v>
      </c>
      <c r="N285" s="41"/>
      <c r="O285" s="41"/>
      <c r="P285" s="41">
        <v>6179.47</v>
      </c>
      <c r="Q285" s="41"/>
      <c r="R285" s="10"/>
      <c r="S285" s="41"/>
      <c r="T285" s="10"/>
      <c r="U285" s="2" t="s">
        <v>707</v>
      </c>
      <c r="V285" s="10"/>
      <c r="W285" s="10"/>
    </row>
    <row r="286" spans="1:23" x14ac:dyDescent="0.2">
      <c r="B286" s="27" t="s">
        <v>139</v>
      </c>
      <c r="F286" s="2" t="s">
        <v>166</v>
      </c>
      <c r="L286" s="41"/>
      <c r="M286" s="41">
        <v>4384.33</v>
      </c>
      <c r="N286" s="41"/>
      <c r="O286" s="41"/>
      <c r="P286" s="41">
        <v>6179.47</v>
      </c>
      <c r="Q286" s="41">
        <v>4745</v>
      </c>
      <c r="R286" s="10"/>
      <c r="S286" s="41"/>
      <c r="T286" s="10"/>
      <c r="U286" s="2" t="s">
        <v>708</v>
      </c>
      <c r="V286" s="10"/>
      <c r="W286" s="10"/>
    </row>
    <row r="287" spans="1:23" x14ac:dyDescent="0.2">
      <c r="B287" s="27"/>
      <c r="L287" s="10"/>
      <c r="M287" s="10"/>
      <c r="N287" s="10"/>
      <c r="O287" s="10"/>
      <c r="P287" s="10"/>
      <c r="Q287" s="10"/>
      <c r="R287" s="10"/>
      <c r="S287" s="10"/>
      <c r="T287" s="10"/>
      <c r="U287" s="10"/>
      <c r="V287" s="10"/>
      <c r="W287" s="10"/>
    </row>
    <row r="288" spans="1:23" x14ac:dyDescent="0.2">
      <c r="A288" s="2" t="s">
        <v>161</v>
      </c>
      <c r="B288" s="1" t="s">
        <v>362</v>
      </c>
      <c r="L288" s="60"/>
      <c r="M288" s="60"/>
      <c r="N288" s="60"/>
      <c r="O288" s="60"/>
      <c r="P288" s="60"/>
      <c r="Q288" s="60"/>
      <c r="R288" s="10"/>
      <c r="S288" s="60"/>
      <c r="T288" s="10"/>
      <c r="U288" s="10"/>
      <c r="V288" s="10"/>
      <c r="W288" s="10"/>
    </row>
    <row r="289" spans="2:23" x14ac:dyDescent="0.2">
      <c r="B289" s="27"/>
      <c r="L289" s="60"/>
      <c r="M289" s="60"/>
      <c r="N289" s="60"/>
      <c r="O289" s="60"/>
      <c r="P289" s="60"/>
      <c r="Q289" s="60"/>
      <c r="R289" s="10"/>
      <c r="S289" s="60"/>
      <c r="T289" s="10"/>
      <c r="U289" s="10"/>
      <c r="V289" s="10"/>
      <c r="W289" s="10"/>
    </row>
    <row r="290" spans="2:23" x14ac:dyDescent="0.2">
      <c r="B290" s="1" t="s">
        <v>119</v>
      </c>
      <c r="L290" s="60"/>
      <c r="M290" s="60"/>
      <c r="N290" s="60"/>
      <c r="O290" s="60"/>
      <c r="P290" s="60"/>
      <c r="Q290" s="60"/>
      <c r="R290" s="10"/>
      <c r="S290" s="60"/>
      <c r="T290" s="10"/>
      <c r="U290" s="10"/>
      <c r="V290" s="10"/>
      <c r="W290" s="10"/>
    </row>
    <row r="291" spans="2:23" x14ac:dyDescent="0.2">
      <c r="B291" s="27" t="s">
        <v>132</v>
      </c>
      <c r="F291" s="2" t="s">
        <v>166</v>
      </c>
      <c r="L291" s="49"/>
      <c r="M291" s="49"/>
      <c r="N291" s="49"/>
      <c r="O291" s="49"/>
      <c r="P291" s="49"/>
      <c r="Q291" s="49"/>
      <c r="R291" s="10"/>
      <c r="S291" s="49"/>
      <c r="T291" s="10"/>
      <c r="U291" s="2" t="s">
        <v>709</v>
      </c>
      <c r="V291" s="10"/>
      <c r="W291" s="10"/>
    </row>
    <row r="292" spans="2:23" x14ac:dyDescent="0.2">
      <c r="B292" s="52" t="s">
        <v>133</v>
      </c>
      <c r="F292" s="2" t="s">
        <v>166</v>
      </c>
      <c r="L292" s="49"/>
      <c r="M292" s="49"/>
      <c r="N292" s="49"/>
      <c r="O292" s="49"/>
      <c r="P292" s="49"/>
      <c r="Q292" s="49"/>
      <c r="R292" s="10"/>
      <c r="S292" s="49"/>
      <c r="T292" s="10"/>
      <c r="U292" s="2" t="s">
        <v>710</v>
      </c>
      <c r="V292" s="10"/>
      <c r="W292" s="10"/>
    </row>
    <row r="293" spans="2:23" x14ac:dyDescent="0.2">
      <c r="B293" s="27" t="s">
        <v>134</v>
      </c>
      <c r="F293" s="2" t="s">
        <v>166</v>
      </c>
      <c r="L293" s="49"/>
      <c r="M293" s="49"/>
      <c r="N293" s="49"/>
      <c r="O293" s="49"/>
      <c r="P293" s="49"/>
      <c r="Q293" s="49"/>
      <c r="R293" s="10"/>
      <c r="S293" s="49"/>
      <c r="T293" s="10"/>
      <c r="U293" s="2" t="s">
        <v>711</v>
      </c>
      <c r="V293" s="10"/>
      <c r="W293" s="10"/>
    </row>
    <row r="294" spans="2:23" x14ac:dyDescent="0.2">
      <c r="B294" s="52" t="s">
        <v>135</v>
      </c>
      <c r="F294" s="2" t="s">
        <v>166</v>
      </c>
      <c r="L294" s="49"/>
      <c r="M294" s="49"/>
      <c r="N294" s="49"/>
      <c r="O294" s="49"/>
      <c r="P294" s="49"/>
      <c r="Q294" s="49"/>
      <c r="R294" s="10"/>
      <c r="S294" s="49"/>
      <c r="T294" s="10"/>
      <c r="U294" s="2" t="s">
        <v>712</v>
      </c>
      <c r="V294" s="10"/>
      <c r="W294" s="10"/>
    </row>
    <row r="295" spans="2:23" x14ac:dyDescent="0.2">
      <c r="B295" s="27" t="s">
        <v>136</v>
      </c>
      <c r="F295" s="2" t="s">
        <v>166</v>
      </c>
      <c r="L295" s="49"/>
      <c r="M295" s="49"/>
      <c r="N295" s="49"/>
      <c r="O295" s="49"/>
      <c r="P295" s="49"/>
      <c r="Q295" s="49"/>
      <c r="R295" s="10"/>
      <c r="S295" s="49"/>
      <c r="T295" s="10"/>
      <c r="U295" s="2" t="s">
        <v>713</v>
      </c>
      <c r="V295" s="10"/>
      <c r="W295" s="10"/>
    </row>
    <row r="296" spans="2:23" x14ac:dyDescent="0.2">
      <c r="B296" s="52" t="s">
        <v>137</v>
      </c>
      <c r="F296" s="2" t="s">
        <v>166</v>
      </c>
      <c r="L296" s="49"/>
      <c r="M296" s="49"/>
      <c r="N296" s="49"/>
      <c r="O296" s="49"/>
      <c r="P296" s="49"/>
      <c r="Q296" s="49"/>
      <c r="R296" s="10"/>
      <c r="S296" s="49"/>
      <c r="T296" s="10"/>
      <c r="U296" s="2" t="s">
        <v>714</v>
      </c>
      <c r="V296" s="10"/>
      <c r="W296" s="10"/>
    </row>
    <row r="297" spans="2:23" x14ac:dyDescent="0.2">
      <c r="B297" s="27" t="s">
        <v>138</v>
      </c>
      <c r="F297" s="2" t="s">
        <v>166</v>
      </c>
      <c r="L297" s="49"/>
      <c r="M297" s="49"/>
      <c r="N297" s="49"/>
      <c r="O297" s="49"/>
      <c r="P297" s="49"/>
      <c r="Q297" s="49"/>
      <c r="R297" s="10"/>
      <c r="S297" s="49"/>
      <c r="T297" s="10"/>
      <c r="U297" s="2" t="s">
        <v>715</v>
      </c>
      <c r="V297" s="10"/>
      <c r="W297" s="10"/>
    </row>
    <row r="298" spans="2:23" x14ac:dyDescent="0.2">
      <c r="B298" s="27" t="s">
        <v>139</v>
      </c>
      <c r="F298" s="2" t="s">
        <v>166</v>
      </c>
      <c r="L298" s="49"/>
      <c r="M298" s="49"/>
      <c r="N298" s="49"/>
      <c r="O298" s="49"/>
      <c r="P298" s="49"/>
      <c r="Q298" s="49"/>
      <c r="R298" s="10"/>
      <c r="S298" s="49"/>
      <c r="T298" s="10"/>
      <c r="U298" s="2" t="s">
        <v>716</v>
      </c>
      <c r="V298" s="10"/>
      <c r="W298" s="10"/>
    </row>
    <row r="299" spans="2:23" x14ac:dyDescent="0.2">
      <c r="B299" s="27"/>
      <c r="L299" s="10"/>
      <c r="M299" s="10"/>
      <c r="N299" s="10"/>
      <c r="O299" s="10"/>
      <c r="P299" s="10"/>
      <c r="Q299" s="10"/>
      <c r="R299" s="10"/>
      <c r="S299" s="10"/>
      <c r="T299" s="10"/>
      <c r="V299" s="10"/>
      <c r="W299" s="10"/>
    </row>
    <row r="300" spans="2:23" x14ac:dyDescent="0.2">
      <c r="B300" s="59" t="s">
        <v>131</v>
      </c>
      <c r="L300" s="10"/>
      <c r="M300" s="10"/>
      <c r="N300" s="10"/>
      <c r="O300" s="10"/>
      <c r="P300" s="10"/>
      <c r="Q300" s="10"/>
      <c r="R300" s="10"/>
      <c r="S300" s="10"/>
      <c r="T300" s="10"/>
      <c r="V300" s="10"/>
      <c r="W300" s="10"/>
    </row>
    <row r="301" spans="2:23" x14ac:dyDescent="0.2">
      <c r="B301" s="27" t="s">
        <v>132</v>
      </c>
      <c r="F301" s="2" t="s">
        <v>166</v>
      </c>
      <c r="L301" s="49"/>
      <c r="M301" s="49"/>
      <c r="N301" s="49"/>
      <c r="O301" s="49"/>
      <c r="P301" s="49"/>
      <c r="Q301" s="49"/>
      <c r="R301" s="10"/>
      <c r="S301" s="49"/>
      <c r="T301" s="10"/>
      <c r="U301" s="2" t="s">
        <v>717</v>
      </c>
      <c r="V301" s="10"/>
      <c r="W301" s="10"/>
    </row>
    <row r="302" spans="2:23" x14ac:dyDescent="0.2">
      <c r="B302" s="27" t="s">
        <v>133</v>
      </c>
      <c r="F302" s="2" t="s">
        <v>166</v>
      </c>
      <c r="L302" s="49"/>
      <c r="M302" s="49"/>
      <c r="N302" s="49"/>
      <c r="O302" s="49"/>
      <c r="P302" s="49"/>
      <c r="Q302" s="49"/>
      <c r="R302" s="10"/>
      <c r="S302" s="49"/>
      <c r="T302" s="10"/>
      <c r="U302" s="2" t="s">
        <v>718</v>
      </c>
      <c r="V302" s="10"/>
      <c r="W302" s="10"/>
    </row>
    <row r="303" spans="2:23" x14ac:dyDescent="0.2">
      <c r="B303" s="27" t="s">
        <v>134</v>
      </c>
      <c r="F303" s="2" t="s">
        <v>166</v>
      </c>
      <c r="L303" s="49"/>
      <c r="M303" s="49"/>
      <c r="N303" s="49"/>
      <c r="O303" s="49"/>
      <c r="P303" s="49"/>
      <c r="Q303" s="49"/>
      <c r="R303" s="10"/>
      <c r="S303" s="49"/>
      <c r="T303" s="10"/>
      <c r="U303" s="2" t="s">
        <v>719</v>
      </c>
      <c r="V303" s="10"/>
      <c r="W303" s="10"/>
    </row>
    <row r="304" spans="2:23" x14ac:dyDescent="0.2">
      <c r="B304" s="27" t="s">
        <v>135</v>
      </c>
      <c r="F304" s="2" t="s">
        <v>166</v>
      </c>
      <c r="L304" s="49"/>
      <c r="M304" s="49"/>
      <c r="N304" s="49"/>
      <c r="O304" s="49"/>
      <c r="P304" s="49"/>
      <c r="Q304" s="49"/>
      <c r="R304" s="10"/>
      <c r="S304" s="49"/>
      <c r="T304" s="10"/>
      <c r="U304" s="2" t="s">
        <v>720</v>
      </c>
      <c r="V304" s="10"/>
      <c r="W304" s="10"/>
    </row>
    <row r="305" spans="2:23" x14ac:dyDescent="0.2">
      <c r="B305" s="27" t="s">
        <v>136</v>
      </c>
      <c r="F305" s="2" t="s">
        <v>166</v>
      </c>
      <c r="L305" s="49"/>
      <c r="M305" s="49"/>
      <c r="N305" s="49"/>
      <c r="O305" s="49"/>
      <c r="P305" s="49"/>
      <c r="Q305" s="49"/>
      <c r="R305" s="10"/>
      <c r="S305" s="49"/>
      <c r="T305" s="10"/>
      <c r="U305" s="2" t="s">
        <v>721</v>
      </c>
      <c r="V305" s="10"/>
      <c r="W305" s="10"/>
    </row>
    <row r="306" spans="2:23" x14ac:dyDescent="0.2">
      <c r="B306" s="27" t="s">
        <v>137</v>
      </c>
      <c r="F306" s="2" t="s">
        <v>166</v>
      </c>
      <c r="L306" s="49"/>
      <c r="M306" s="49"/>
      <c r="N306" s="49"/>
      <c r="O306" s="49"/>
      <c r="P306" s="49"/>
      <c r="Q306" s="49"/>
      <c r="R306" s="10"/>
      <c r="S306" s="49"/>
      <c r="T306" s="10"/>
      <c r="U306" s="2" t="s">
        <v>722</v>
      </c>
      <c r="V306" s="10"/>
      <c r="W306" s="10"/>
    </row>
    <row r="307" spans="2:23" x14ac:dyDescent="0.2">
      <c r="B307" s="52" t="s">
        <v>138</v>
      </c>
      <c r="F307" s="2" t="s">
        <v>166</v>
      </c>
      <c r="L307" s="49"/>
      <c r="M307" s="49"/>
      <c r="N307" s="49"/>
      <c r="O307" s="49"/>
      <c r="P307" s="49"/>
      <c r="Q307" s="49"/>
      <c r="R307" s="10"/>
      <c r="S307" s="49"/>
      <c r="T307" s="10"/>
      <c r="U307" s="2" t="s">
        <v>723</v>
      </c>
      <c r="V307" s="10"/>
      <c r="W307" s="10"/>
    </row>
    <row r="308" spans="2:23" x14ac:dyDescent="0.2">
      <c r="B308" s="27" t="s">
        <v>139</v>
      </c>
      <c r="F308" s="2" t="s">
        <v>166</v>
      </c>
      <c r="L308" s="49"/>
      <c r="M308" s="49"/>
      <c r="N308" s="49"/>
      <c r="O308" s="49"/>
      <c r="P308" s="49"/>
      <c r="Q308" s="49"/>
      <c r="R308" s="10"/>
      <c r="S308" s="49"/>
      <c r="T308" s="10"/>
      <c r="U308" s="2" t="s">
        <v>724</v>
      </c>
      <c r="V308" s="10"/>
      <c r="W308" s="10"/>
    </row>
    <row r="309" spans="2:23" x14ac:dyDescent="0.2">
      <c r="B309" s="27"/>
      <c r="L309" s="10"/>
      <c r="M309" s="10"/>
      <c r="N309" s="10"/>
      <c r="O309" s="10"/>
      <c r="P309" s="10"/>
      <c r="Q309" s="10"/>
      <c r="R309" s="10"/>
      <c r="S309" s="10"/>
      <c r="T309" s="10"/>
      <c r="U309" s="10"/>
      <c r="V309" s="10"/>
      <c r="W309" s="10"/>
    </row>
    <row r="310" spans="2:23" s="9" customFormat="1" x14ac:dyDescent="0.2">
      <c r="B310" s="9" t="s">
        <v>174</v>
      </c>
    </row>
    <row r="312" spans="2:23" x14ac:dyDescent="0.2">
      <c r="B312" s="33" t="s">
        <v>140</v>
      </c>
    </row>
    <row r="314" spans="2:23" x14ac:dyDescent="0.2">
      <c r="B314" s="33" t="s">
        <v>119</v>
      </c>
    </row>
    <row r="315" spans="2:23" x14ac:dyDescent="0.2">
      <c r="B315" s="29" t="s">
        <v>120</v>
      </c>
      <c r="F315" s="2" t="s">
        <v>175</v>
      </c>
      <c r="L315" s="41">
        <v>707.77</v>
      </c>
      <c r="M315" s="41">
        <v>759.94</v>
      </c>
      <c r="N315" s="41">
        <v>720.5</v>
      </c>
      <c r="O315" s="41">
        <v>570.46</v>
      </c>
      <c r="P315" s="41">
        <v>1248</v>
      </c>
      <c r="Q315" s="41">
        <v>1002</v>
      </c>
      <c r="S315" s="41">
        <v>814</v>
      </c>
      <c r="U315" s="2" t="s">
        <v>725</v>
      </c>
    </row>
    <row r="316" spans="2:23" x14ac:dyDescent="0.2">
      <c r="B316" s="29" t="s">
        <v>128</v>
      </c>
      <c r="F316" s="2" t="s">
        <v>175</v>
      </c>
      <c r="L316" s="41">
        <v>1208.25</v>
      </c>
      <c r="M316" s="41">
        <v>1439.86</v>
      </c>
      <c r="N316" s="41">
        <v>1425</v>
      </c>
      <c r="O316" s="41">
        <v>1256</v>
      </c>
      <c r="P316" s="41">
        <v>2190.0000000000005</v>
      </c>
      <c r="Q316" s="41">
        <v>2581</v>
      </c>
      <c r="S316" s="41">
        <v>1468</v>
      </c>
      <c r="U316" s="2" t="s">
        <v>726</v>
      </c>
    </row>
    <row r="317" spans="2:23" x14ac:dyDescent="0.2">
      <c r="B317" s="29" t="s">
        <v>129</v>
      </c>
      <c r="F317" s="2" t="s">
        <v>175</v>
      </c>
      <c r="L317" s="41">
        <v>1208.25</v>
      </c>
      <c r="M317" s="41">
        <v>1474.31</v>
      </c>
      <c r="N317" s="41">
        <v>1425</v>
      </c>
      <c r="O317" s="41">
        <v>1257.33</v>
      </c>
      <c r="P317" s="41">
        <v>2190.0000000000005</v>
      </c>
      <c r="Q317" s="41">
        <v>3594</v>
      </c>
      <c r="S317" s="41">
        <v>1468</v>
      </c>
      <c r="U317" s="2" t="s">
        <v>727</v>
      </c>
    </row>
    <row r="318" spans="2:23" x14ac:dyDescent="0.2">
      <c r="B318" s="2" t="s">
        <v>130</v>
      </c>
      <c r="F318" s="2" t="s">
        <v>175</v>
      </c>
      <c r="L318" s="41">
        <v>1647.6</v>
      </c>
      <c r="M318" s="41">
        <v>2026.48</v>
      </c>
      <c r="N318" s="41">
        <v>2125</v>
      </c>
      <c r="O318" s="41"/>
      <c r="P318" s="41">
        <v>3065</v>
      </c>
      <c r="Q318" s="41">
        <v>3717</v>
      </c>
      <c r="S318" s="41">
        <v>1867</v>
      </c>
      <c r="U318" s="2" t="s">
        <v>728</v>
      </c>
    </row>
    <row r="320" spans="2:23" x14ac:dyDescent="0.2">
      <c r="B320" s="33" t="s">
        <v>131</v>
      </c>
    </row>
    <row r="321" spans="2:23" x14ac:dyDescent="0.2">
      <c r="B321" s="29" t="s">
        <v>120</v>
      </c>
      <c r="F321" s="2" t="s">
        <v>175</v>
      </c>
      <c r="L321" s="41">
        <v>0</v>
      </c>
      <c r="M321" s="41">
        <v>0</v>
      </c>
      <c r="N321" s="41">
        <v>0</v>
      </c>
      <c r="O321" s="41">
        <v>0</v>
      </c>
      <c r="P321" s="41">
        <v>0</v>
      </c>
      <c r="Q321" s="41">
        <v>0</v>
      </c>
      <c r="S321" s="41">
        <v>0</v>
      </c>
      <c r="U321" s="2" t="s">
        <v>729</v>
      </c>
    </row>
    <row r="322" spans="2:23" x14ac:dyDescent="0.2">
      <c r="B322" s="29" t="s">
        <v>128</v>
      </c>
      <c r="F322" s="2" t="s">
        <v>175</v>
      </c>
      <c r="L322" s="41">
        <v>0</v>
      </c>
      <c r="M322" s="41">
        <v>0</v>
      </c>
      <c r="N322" s="41">
        <v>0</v>
      </c>
      <c r="O322" s="41">
        <v>0</v>
      </c>
      <c r="P322" s="41">
        <v>0</v>
      </c>
      <c r="Q322" s="41">
        <v>0</v>
      </c>
      <c r="S322" s="41">
        <v>0</v>
      </c>
      <c r="U322" s="2" t="s">
        <v>730</v>
      </c>
    </row>
    <row r="323" spans="2:23" x14ac:dyDescent="0.2">
      <c r="B323" s="29" t="s">
        <v>129</v>
      </c>
      <c r="F323" s="2" t="s">
        <v>175</v>
      </c>
      <c r="L323" s="41">
        <v>0</v>
      </c>
      <c r="M323" s="41">
        <v>0</v>
      </c>
      <c r="N323" s="41">
        <v>0</v>
      </c>
      <c r="O323" s="41">
        <v>0</v>
      </c>
      <c r="P323" s="41">
        <v>0</v>
      </c>
      <c r="Q323" s="41">
        <v>0</v>
      </c>
      <c r="S323" s="41">
        <v>0</v>
      </c>
      <c r="U323" s="2" t="s">
        <v>731</v>
      </c>
    </row>
    <row r="324" spans="2:23" x14ac:dyDescent="0.2">
      <c r="B324" s="2" t="s">
        <v>130</v>
      </c>
      <c r="F324" s="2" t="s">
        <v>175</v>
      </c>
      <c r="L324" s="41">
        <v>0</v>
      </c>
      <c r="M324" s="41">
        <v>0</v>
      </c>
      <c r="N324" s="41">
        <v>0</v>
      </c>
      <c r="O324" s="41">
        <v>0</v>
      </c>
      <c r="P324" s="41">
        <v>0</v>
      </c>
      <c r="Q324" s="41">
        <v>0</v>
      </c>
      <c r="S324" s="41">
        <v>0</v>
      </c>
      <c r="U324" s="2" t="s">
        <v>732</v>
      </c>
    </row>
    <row r="325" spans="2:23" x14ac:dyDescent="0.2">
      <c r="B325" s="33"/>
    </row>
    <row r="326" spans="2:23" x14ac:dyDescent="0.2">
      <c r="B326" s="1" t="s">
        <v>168</v>
      </c>
    </row>
    <row r="327" spans="2:23" x14ac:dyDescent="0.2">
      <c r="B327" s="33"/>
      <c r="L327" s="10"/>
      <c r="M327" s="10"/>
      <c r="N327" s="10"/>
      <c r="O327" s="10"/>
      <c r="P327" s="10"/>
      <c r="Q327" s="10"/>
      <c r="R327" s="10"/>
      <c r="S327" s="10"/>
      <c r="T327" s="10"/>
      <c r="U327" s="10"/>
      <c r="V327" s="10"/>
      <c r="W327" s="10"/>
    </row>
    <row r="328" spans="2:23" x14ac:dyDescent="0.2">
      <c r="B328" s="1" t="s">
        <v>119</v>
      </c>
      <c r="L328" s="60"/>
      <c r="M328" s="60"/>
      <c r="N328" s="60"/>
      <c r="O328" s="60"/>
      <c r="P328" s="60"/>
      <c r="Q328" s="60"/>
      <c r="R328" s="10"/>
      <c r="S328" s="60"/>
      <c r="T328" s="10"/>
      <c r="U328" s="10"/>
      <c r="V328" s="10"/>
      <c r="W328" s="10"/>
    </row>
    <row r="329" spans="2:23" x14ac:dyDescent="0.2">
      <c r="B329" s="27" t="s">
        <v>120</v>
      </c>
      <c r="F329" s="2" t="s">
        <v>175</v>
      </c>
      <c r="L329" s="41">
        <v>20.97</v>
      </c>
      <c r="M329" s="41">
        <v>22.78</v>
      </c>
      <c r="N329" s="41">
        <v>27.95</v>
      </c>
      <c r="O329" s="41">
        <v>15.29</v>
      </c>
      <c r="P329" s="41">
        <v>46.5</v>
      </c>
      <c r="Q329" s="41">
        <v>60.75</v>
      </c>
      <c r="S329" s="41">
        <v>29.3</v>
      </c>
      <c r="T329" s="10"/>
      <c r="U329" s="2" t="s">
        <v>733</v>
      </c>
      <c r="V329" s="10"/>
      <c r="W329" s="10"/>
    </row>
    <row r="330" spans="2:23" x14ac:dyDescent="0.2">
      <c r="B330" s="27" t="s">
        <v>128</v>
      </c>
      <c r="F330" s="2" t="s">
        <v>175</v>
      </c>
      <c r="L330" s="41">
        <v>22.68</v>
      </c>
      <c r="M330" s="41">
        <v>28.11</v>
      </c>
      <c r="N330" s="41">
        <v>33.409999999999997</v>
      </c>
      <c r="O330" s="41"/>
      <c r="P330" s="41">
        <v>50.3</v>
      </c>
      <c r="Q330" s="41">
        <v>49.75</v>
      </c>
      <c r="S330" s="41">
        <v>31</v>
      </c>
      <c r="T330" s="10"/>
      <c r="U330" s="2" t="s">
        <v>734</v>
      </c>
      <c r="V330" s="10"/>
      <c r="W330" s="10"/>
    </row>
    <row r="331" spans="2:23" x14ac:dyDescent="0.2">
      <c r="B331" s="27" t="s">
        <v>129</v>
      </c>
      <c r="F331" s="2" t="s">
        <v>175</v>
      </c>
      <c r="L331" s="41">
        <v>25.94</v>
      </c>
      <c r="M331" s="41">
        <v>28.11</v>
      </c>
      <c r="N331" s="41">
        <v>33.409999999999997</v>
      </c>
      <c r="O331" s="41">
        <v>24</v>
      </c>
      <c r="P331" s="41">
        <v>51.45</v>
      </c>
      <c r="Q331" s="41">
        <v>49.75</v>
      </c>
      <c r="S331" s="41">
        <v>32.6</v>
      </c>
      <c r="T331" s="10"/>
      <c r="U331" s="2" t="s">
        <v>735</v>
      </c>
      <c r="V331" s="10"/>
      <c r="W331" s="10"/>
    </row>
    <row r="332" spans="2:23" x14ac:dyDescent="0.2">
      <c r="B332" s="52" t="s">
        <v>130</v>
      </c>
      <c r="F332" s="2" t="s">
        <v>175</v>
      </c>
      <c r="L332" s="41">
        <v>29.47</v>
      </c>
      <c r="M332" s="41">
        <v>28.11</v>
      </c>
      <c r="N332" s="41">
        <v>33.409999999999997</v>
      </c>
      <c r="O332" s="41"/>
      <c r="P332" s="41">
        <v>54.86</v>
      </c>
      <c r="Q332" s="41">
        <v>49.75</v>
      </c>
      <c r="S332" s="41">
        <v>33.9</v>
      </c>
      <c r="T332" s="10"/>
      <c r="U332" s="2" t="s">
        <v>736</v>
      </c>
      <c r="V332" s="10"/>
      <c r="W332" s="10"/>
    </row>
    <row r="333" spans="2:23" x14ac:dyDescent="0.2">
      <c r="B333" s="27"/>
      <c r="T333" s="10"/>
      <c r="V333" s="10"/>
      <c r="W333" s="10"/>
    </row>
    <row r="334" spans="2:23" x14ac:dyDescent="0.2">
      <c r="B334" s="1" t="s">
        <v>131</v>
      </c>
      <c r="T334" s="10"/>
      <c r="V334" s="10"/>
      <c r="W334" s="10"/>
    </row>
    <row r="335" spans="2:23" x14ac:dyDescent="0.2">
      <c r="B335" s="27" t="s">
        <v>120</v>
      </c>
      <c r="F335" s="2" t="s">
        <v>175</v>
      </c>
      <c r="L335" s="41">
        <v>0</v>
      </c>
      <c r="M335" s="41">
        <v>0</v>
      </c>
      <c r="N335" s="41">
        <v>0</v>
      </c>
      <c r="O335" s="41">
        <v>0</v>
      </c>
      <c r="P335" s="41">
        <v>0</v>
      </c>
      <c r="Q335" s="41">
        <v>0</v>
      </c>
      <c r="S335" s="41">
        <v>0</v>
      </c>
      <c r="T335" s="10"/>
      <c r="U335" s="2" t="s">
        <v>737</v>
      </c>
      <c r="V335" s="10"/>
      <c r="W335" s="10"/>
    </row>
    <row r="336" spans="2:23" x14ac:dyDescent="0.2">
      <c r="B336" s="27" t="s">
        <v>128</v>
      </c>
      <c r="F336" s="2" t="s">
        <v>175</v>
      </c>
      <c r="L336" s="41">
        <v>0</v>
      </c>
      <c r="M336" s="41">
        <v>0</v>
      </c>
      <c r="N336" s="41">
        <v>0</v>
      </c>
      <c r="O336" s="41">
        <v>0</v>
      </c>
      <c r="P336" s="41">
        <v>0</v>
      </c>
      <c r="Q336" s="41">
        <v>0</v>
      </c>
      <c r="S336" s="41">
        <v>0</v>
      </c>
      <c r="T336" s="10"/>
      <c r="U336" s="2" t="s">
        <v>738</v>
      </c>
      <c r="V336" s="10"/>
      <c r="W336" s="10"/>
    </row>
    <row r="337" spans="1:23" x14ac:dyDescent="0.2">
      <c r="B337" s="52" t="s">
        <v>129</v>
      </c>
      <c r="F337" s="2" t="s">
        <v>175</v>
      </c>
      <c r="L337" s="41">
        <v>0</v>
      </c>
      <c r="M337" s="41">
        <v>0</v>
      </c>
      <c r="N337" s="41">
        <v>0</v>
      </c>
      <c r="O337" s="41">
        <v>0</v>
      </c>
      <c r="P337" s="41">
        <v>0</v>
      </c>
      <c r="Q337" s="41">
        <v>0</v>
      </c>
      <c r="S337" s="41">
        <v>0</v>
      </c>
      <c r="T337" s="10"/>
      <c r="U337" s="2" t="s">
        <v>739</v>
      </c>
      <c r="V337" s="10"/>
      <c r="W337" s="10"/>
    </row>
    <row r="338" spans="1:23" x14ac:dyDescent="0.2">
      <c r="B338" s="27" t="s">
        <v>130</v>
      </c>
      <c r="F338" s="2" t="s">
        <v>175</v>
      </c>
      <c r="L338" s="41">
        <v>0</v>
      </c>
      <c r="M338" s="41">
        <v>0</v>
      </c>
      <c r="N338" s="41">
        <v>0</v>
      </c>
      <c r="O338" s="41">
        <v>0</v>
      </c>
      <c r="P338" s="41">
        <v>0</v>
      </c>
      <c r="Q338" s="41">
        <v>0</v>
      </c>
      <c r="S338" s="41">
        <v>0</v>
      </c>
      <c r="T338" s="10"/>
      <c r="U338" s="2" t="s">
        <v>740</v>
      </c>
      <c r="V338" s="10"/>
      <c r="W338" s="10"/>
    </row>
    <row r="339" spans="1:23" x14ac:dyDescent="0.2">
      <c r="B339" s="52"/>
      <c r="L339" s="10"/>
      <c r="M339" s="10"/>
      <c r="N339" s="10"/>
      <c r="O339" s="10"/>
      <c r="P339" s="10"/>
      <c r="Q339" s="10"/>
      <c r="R339" s="10"/>
      <c r="S339" s="10"/>
      <c r="T339" s="10"/>
      <c r="U339" s="10"/>
      <c r="V339" s="10"/>
      <c r="W339" s="10"/>
    </row>
    <row r="340" spans="1:23" x14ac:dyDescent="0.2">
      <c r="A340" s="2" t="s">
        <v>161</v>
      </c>
      <c r="B340" s="1" t="s">
        <v>169</v>
      </c>
      <c r="L340" s="60"/>
      <c r="M340" s="60"/>
      <c r="N340" s="60"/>
      <c r="O340" s="60"/>
      <c r="P340" s="60"/>
      <c r="Q340" s="60"/>
      <c r="R340" s="10"/>
      <c r="S340" s="60"/>
      <c r="T340" s="10"/>
      <c r="U340" s="10"/>
      <c r="V340" s="10"/>
      <c r="W340" s="10"/>
    </row>
    <row r="341" spans="1:23" x14ac:dyDescent="0.2">
      <c r="B341" s="27"/>
      <c r="L341" s="60"/>
      <c r="M341" s="60"/>
      <c r="N341" s="60"/>
      <c r="O341" s="60"/>
      <c r="P341" s="60"/>
      <c r="Q341" s="60"/>
      <c r="R341" s="10"/>
      <c r="S341" s="60"/>
      <c r="T341" s="10"/>
      <c r="U341" s="10"/>
      <c r="V341" s="10"/>
      <c r="W341" s="10"/>
    </row>
    <row r="342" spans="1:23" x14ac:dyDescent="0.2">
      <c r="B342" s="1" t="s">
        <v>119</v>
      </c>
      <c r="L342" s="60"/>
      <c r="M342" s="60"/>
      <c r="N342" s="60"/>
      <c r="O342" s="60"/>
      <c r="P342" s="60"/>
      <c r="Q342" s="60"/>
      <c r="R342" s="10"/>
      <c r="S342" s="60"/>
      <c r="T342" s="10"/>
      <c r="U342" s="10"/>
      <c r="V342" s="10"/>
      <c r="W342" s="10"/>
    </row>
    <row r="343" spans="1:23" x14ac:dyDescent="0.2">
      <c r="B343" s="27" t="s">
        <v>132</v>
      </c>
      <c r="F343" s="2" t="s">
        <v>175</v>
      </c>
      <c r="L343" s="41">
        <v>4098.9799999999996</v>
      </c>
      <c r="M343" s="41">
        <v>3083.43</v>
      </c>
      <c r="N343" s="41"/>
      <c r="O343" s="41">
        <v>1205</v>
      </c>
      <c r="P343" s="41">
        <v>3590</v>
      </c>
      <c r="Q343" s="41"/>
      <c r="R343" s="10"/>
      <c r="S343" s="41">
        <v>2662</v>
      </c>
      <c r="T343" s="10"/>
      <c r="U343" s="2" t="s">
        <v>741</v>
      </c>
      <c r="V343" s="10"/>
      <c r="W343" s="10"/>
    </row>
    <row r="344" spans="1:23" x14ac:dyDescent="0.2">
      <c r="B344" s="52" t="s">
        <v>133</v>
      </c>
      <c r="F344" s="2" t="s">
        <v>175</v>
      </c>
      <c r="L344" s="41">
        <v>4098.9799999999996</v>
      </c>
      <c r="M344" s="41">
        <v>3083.43</v>
      </c>
      <c r="N344" s="41">
        <v>2309</v>
      </c>
      <c r="O344" s="41">
        <v>1505</v>
      </c>
      <c r="P344" s="41">
        <v>3770</v>
      </c>
      <c r="Q344" s="41"/>
      <c r="R344" s="10"/>
      <c r="S344" s="41">
        <v>2662</v>
      </c>
      <c r="T344" s="10"/>
      <c r="U344" s="2" t="s">
        <v>742</v>
      </c>
      <c r="V344" s="10"/>
      <c r="W344" s="10"/>
    </row>
    <row r="345" spans="1:23" x14ac:dyDescent="0.2">
      <c r="B345" s="27" t="s">
        <v>134</v>
      </c>
      <c r="F345" s="2" t="s">
        <v>175</v>
      </c>
      <c r="L345" s="41">
        <v>4208.38</v>
      </c>
      <c r="M345" s="41">
        <v>3788.34</v>
      </c>
      <c r="N345" s="41">
        <v>3922</v>
      </c>
      <c r="O345" s="41"/>
      <c r="P345" s="41">
        <v>3890.0000000000005</v>
      </c>
      <c r="Q345" s="41"/>
      <c r="R345" s="10"/>
      <c r="S345" s="41">
        <v>2662</v>
      </c>
      <c r="T345" s="10"/>
      <c r="U345" s="2" t="s">
        <v>743</v>
      </c>
      <c r="V345" s="10"/>
      <c r="W345" s="10"/>
    </row>
    <row r="346" spans="1:23" x14ac:dyDescent="0.2">
      <c r="B346" s="52" t="s">
        <v>135</v>
      </c>
      <c r="F346" s="2" t="s">
        <v>175</v>
      </c>
      <c r="L346" s="41">
        <v>4208.38</v>
      </c>
      <c r="M346" s="41">
        <v>3788.34</v>
      </c>
      <c r="N346" s="41"/>
      <c r="O346" s="41"/>
      <c r="P346" s="41">
        <v>0</v>
      </c>
      <c r="Q346" s="41">
        <v>4820.25</v>
      </c>
      <c r="R346" s="10"/>
      <c r="S346" s="41">
        <v>2662</v>
      </c>
      <c r="T346" s="10"/>
      <c r="U346" s="2" t="s">
        <v>744</v>
      </c>
      <c r="V346" s="10"/>
      <c r="W346" s="10"/>
    </row>
    <row r="347" spans="1:23" x14ac:dyDescent="0.2">
      <c r="B347" s="27" t="s">
        <v>136</v>
      </c>
      <c r="F347" s="2" t="s">
        <v>175</v>
      </c>
      <c r="L347" s="41"/>
      <c r="M347" s="41">
        <v>3788.34</v>
      </c>
      <c r="N347" s="41"/>
      <c r="O347" s="41"/>
      <c r="P347" s="41">
        <v>0</v>
      </c>
      <c r="Q347" s="41"/>
      <c r="R347" s="10"/>
      <c r="S347" s="41">
        <v>3195</v>
      </c>
      <c r="T347" s="10"/>
      <c r="U347" s="2" t="s">
        <v>745</v>
      </c>
      <c r="V347" s="10"/>
      <c r="W347" s="10"/>
    </row>
    <row r="348" spans="1:23" x14ac:dyDescent="0.2">
      <c r="B348" s="52" t="s">
        <v>137</v>
      </c>
      <c r="F348" s="2" t="s">
        <v>175</v>
      </c>
      <c r="L348" s="41"/>
      <c r="M348" s="41">
        <v>4424.13</v>
      </c>
      <c r="N348" s="41"/>
      <c r="O348" s="41"/>
      <c r="P348" s="41">
        <v>0</v>
      </c>
      <c r="Q348" s="41"/>
      <c r="R348" s="10"/>
      <c r="S348" s="41">
        <v>3195</v>
      </c>
      <c r="T348" s="10"/>
      <c r="U348" s="2" t="s">
        <v>746</v>
      </c>
      <c r="V348" s="10"/>
      <c r="W348" s="10"/>
    </row>
    <row r="349" spans="1:23" x14ac:dyDescent="0.2">
      <c r="B349" s="27" t="s">
        <v>138</v>
      </c>
      <c r="F349" s="2" t="s">
        <v>175</v>
      </c>
      <c r="L349" s="41"/>
      <c r="M349" s="41">
        <v>4424.13</v>
      </c>
      <c r="N349" s="41"/>
      <c r="O349" s="41"/>
      <c r="P349" s="41">
        <v>0</v>
      </c>
      <c r="Q349" s="41"/>
      <c r="R349" s="10"/>
      <c r="S349" s="41">
        <v>3871</v>
      </c>
      <c r="T349" s="10"/>
      <c r="U349" s="2" t="s">
        <v>747</v>
      </c>
      <c r="V349" s="10"/>
      <c r="W349" s="10"/>
    </row>
    <row r="350" spans="1:23" x14ac:dyDescent="0.2">
      <c r="B350" s="27" t="s">
        <v>139</v>
      </c>
      <c r="F350" s="2" t="s">
        <v>175</v>
      </c>
      <c r="L350" s="41"/>
      <c r="M350" s="41">
        <v>4495.8599999999997</v>
      </c>
      <c r="N350" s="41"/>
      <c r="O350" s="41"/>
      <c r="P350" s="41">
        <v>0</v>
      </c>
      <c r="Q350" s="41">
        <v>4820.25</v>
      </c>
      <c r="R350" s="10"/>
      <c r="S350" s="41">
        <v>0</v>
      </c>
      <c r="T350" s="10"/>
      <c r="U350" s="2" t="s">
        <v>748</v>
      </c>
      <c r="V350" s="10"/>
      <c r="W350" s="10"/>
    </row>
    <row r="351" spans="1:23" x14ac:dyDescent="0.2">
      <c r="B351" s="27"/>
      <c r="L351" s="10"/>
      <c r="M351" s="10"/>
      <c r="N351" s="10"/>
      <c r="O351" s="10"/>
      <c r="P351" s="10"/>
      <c r="Q351" s="10"/>
      <c r="R351" s="10"/>
      <c r="S351" s="10"/>
      <c r="T351" s="10"/>
      <c r="V351" s="10"/>
      <c r="W351" s="10"/>
    </row>
    <row r="352" spans="1:23" x14ac:dyDescent="0.2">
      <c r="B352" s="59" t="s">
        <v>131</v>
      </c>
      <c r="L352" s="10"/>
      <c r="M352" s="10"/>
      <c r="N352" s="10"/>
      <c r="O352" s="10"/>
      <c r="P352" s="10"/>
      <c r="Q352" s="10"/>
      <c r="R352" s="10"/>
      <c r="S352" s="10"/>
      <c r="T352" s="10"/>
      <c r="V352" s="10"/>
      <c r="W352" s="10"/>
    </row>
    <row r="353" spans="1:23" x14ac:dyDescent="0.2">
      <c r="B353" s="27" t="s">
        <v>132</v>
      </c>
      <c r="F353" s="2" t="s">
        <v>175</v>
      </c>
      <c r="L353" s="41"/>
      <c r="M353" s="41">
        <v>3083.43</v>
      </c>
      <c r="N353" s="41"/>
      <c r="O353" s="41"/>
      <c r="P353" s="41">
        <v>6305.0000000000009</v>
      </c>
      <c r="Q353" s="41"/>
      <c r="R353" s="10"/>
      <c r="S353" s="41">
        <v>8697</v>
      </c>
      <c r="T353" s="10"/>
      <c r="U353" s="2" t="s">
        <v>749</v>
      </c>
      <c r="V353" s="10"/>
      <c r="W353" s="10"/>
    </row>
    <row r="354" spans="1:23" x14ac:dyDescent="0.2">
      <c r="B354" s="27" t="s">
        <v>133</v>
      </c>
      <c r="F354" s="2" t="s">
        <v>175</v>
      </c>
      <c r="L354" s="41"/>
      <c r="M354" s="41">
        <v>3083.43</v>
      </c>
      <c r="N354" s="41">
        <v>2309</v>
      </c>
      <c r="O354" s="41"/>
      <c r="P354" s="41">
        <v>6305.0000000000009</v>
      </c>
      <c r="Q354" s="41"/>
      <c r="R354" s="10"/>
      <c r="S354" s="41">
        <v>8697</v>
      </c>
      <c r="T354" s="10"/>
      <c r="U354" s="2" t="s">
        <v>750</v>
      </c>
      <c r="V354" s="10"/>
      <c r="W354" s="10"/>
    </row>
    <row r="355" spans="1:23" x14ac:dyDescent="0.2">
      <c r="B355" s="27" t="s">
        <v>134</v>
      </c>
      <c r="F355" s="2" t="s">
        <v>175</v>
      </c>
      <c r="L355" s="41"/>
      <c r="M355" s="41">
        <v>3788.34</v>
      </c>
      <c r="N355" s="41">
        <v>3922</v>
      </c>
      <c r="O355" s="41"/>
      <c r="P355" s="41">
        <v>6305.0000000000009</v>
      </c>
      <c r="Q355" s="41"/>
      <c r="R355" s="10"/>
      <c r="S355" s="41">
        <v>9768</v>
      </c>
      <c r="T355" s="10"/>
      <c r="U355" s="2" t="s">
        <v>751</v>
      </c>
      <c r="V355" s="10"/>
      <c r="W355" s="10"/>
    </row>
    <row r="356" spans="1:23" x14ac:dyDescent="0.2">
      <c r="B356" s="27" t="s">
        <v>135</v>
      </c>
      <c r="F356" s="2" t="s">
        <v>175</v>
      </c>
      <c r="L356" s="41"/>
      <c r="M356" s="41">
        <v>3788.34</v>
      </c>
      <c r="N356" s="41">
        <v>3922</v>
      </c>
      <c r="O356" s="41"/>
      <c r="P356" s="41">
        <v>6305.0000000000009</v>
      </c>
      <c r="Q356" s="41"/>
      <c r="R356" s="10"/>
      <c r="S356" s="41">
        <v>9768</v>
      </c>
      <c r="T356" s="10"/>
      <c r="U356" s="2" t="s">
        <v>752</v>
      </c>
      <c r="V356" s="10"/>
      <c r="W356" s="10"/>
    </row>
    <row r="357" spans="1:23" x14ac:dyDescent="0.2">
      <c r="B357" s="27" t="s">
        <v>136</v>
      </c>
      <c r="F357" s="2" t="s">
        <v>175</v>
      </c>
      <c r="L357" s="41">
        <v>12684.79</v>
      </c>
      <c r="M357" s="41">
        <v>3788.34</v>
      </c>
      <c r="N357" s="41">
        <v>3922</v>
      </c>
      <c r="O357" s="41">
        <v>7615</v>
      </c>
      <c r="P357" s="41">
        <v>0</v>
      </c>
      <c r="Q357" s="41"/>
      <c r="R357" s="10"/>
      <c r="S357" s="41">
        <v>9768</v>
      </c>
      <c r="T357" s="10"/>
      <c r="U357" s="2" t="s">
        <v>753</v>
      </c>
      <c r="V357" s="10"/>
      <c r="W357" s="10"/>
    </row>
    <row r="358" spans="1:23" x14ac:dyDescent="0.2">
      <c r="B358" s="27" t="s">
        <v>137</v>
      </c>
      <c r="F358" s="2" t="s">
        <v>175</v>
      </c>
      <c r="L358" s="41"/>
      <c r="M358" s="41">
        <v>4424.13</v>
      </c>
      <c r="N358" s="41"/>
      <c r="O358" s="41"/>
      <c r="P358" s="41">
        <v>6305.0000000000009</v>
      </c>
      <c r="Q358" s="41"/>
      <c r="R358" s="10"/>
      <c r="S358" s="41">
        <v>11745</v>
      </c>
      <c r="T358" s="10"/>
      <c r="U358" s="2" t="s">
        <v>754</v>
      </c>
      <c r="V358" s="10"/>
      <c r="W358" s="10"/>
    </row>
    <row r="359" spans="1:23" x14ac:dyDescent="0.2">
      <c r="B359" s="52" t="s">
        <v>138</v>
      </c>
      <c r="F359" s="2" t="s">
        <v>175</v>
      </c>
      <c r="L359" s="41"/>
      <c r="M359" s="41">
        <v>4424.13</v>
      </c>
      <c r="N359" s="41"/>
      <c r="O359" s="41"/>
      <c r="P359" s="41">
        <v>0</v>
      </c>
      <c r="Q359" s="41"/>
      <c r="R359" s="10"/>
      <c r="S359" s="41">
        <v>11745</v>
      </c>
      <c r="T359" s="10"/>
      <c r="U359" s="2" t="s">
        <v>755</v>
      </c>
      <c r="V359" s="10"/>
      <c r="W359" s="10"/>
    </row>
    <row r="360" spans="1:23" x14ac:dyDescent="0.2">
      <c r="B360" s="27" t="s">
        <v>139</v>
      </c>
      <c r="F360" s="2" t="s">
        <v>175</v>
      </c>
      <c r="L360" s="41"/>
      <c r="M360" s="41">
        <v>4495.8599999999997</v>
      </c>
      <c r="N360" s="41"/>
      <c r="O360" s="41"/>
      <c r="P360" s="41">
        <v>0</v>
      </c>
      <c r="Q360" s="41">
        <v>4820.25</v>
      </c>
      <c r="R360" s="10"/>
      <c r="S360" s="41">
        <v>11745</v>
      </c>
      <c r="T360" s="10"/>
      <c r="U360" s="2" t="s">
        <v>756</v>
      </c>
      <c r="V360" s="10"/>
      <c r="W360" s="10"/>
    </row>
    <row r="361" spans="1:23" x14ac:dyDescent="0.2">
      <c r="B361" s="27"/>
      <c r="L361" s="60"/>
      <c r="M361" s="60"/>
      <c r="N361" s="60"/>
      <c r="O361" s="60"/>
      <c r="P361" s="60"/>
      <c r="Q361" s="60"/>
      <c r="R361" s="10"/>
      <c r="S361" s="60"/>
      <c r="T361" s="10"/>
      <c r="U361" s="10"/>
      <c r="V361" s="10"/>
      <c r="W361" s="10"/>
    </row>
    <row r="362" spans="1:23" x14ac:dyDescent="0.2">
      <c r="A362" s="2" t="s">
        <v>161</v>
      </c>
      <c r="B362" s="1" t="s">
        <v>362</v>
      </c>
      <c r="L362" s="60"/>
      <c r="M362" s="60"/>
      <c r="N362" s="60"/>
      <c r="O362" s="60"/>
      <c r="P362" s="60"/>
      <c r="Q362" s="60"/>
      <c r="R362" s="10"/>
      <c r="S362" s="60"/>
      <c r="T362" s="10"/>
      <c r="U362" s="10"/>
      <c r="V362" s="10"/>
      <c r="W362" s="10"/>
    </row>
    <row r="363" spans="1:23" x14ac:dyDescent="0.2">
      <c r="B363" s="27"/>
      <c r="L363" s="60"/>
      <c r="M363" s="60"/>
      <c r="N363" s="60"/>
      <c r="O363" s="60"/>
      <c r="P363" s="60"/>
      <c r="Q363" s="60"/>
      <c r="R363" s="10"/>
      <c r="S363" s="60"/>
      <c r="T363" s="10"/>
      <c r="U363" s="10"/>
      <c r="V363" s="10"/>
      <c r="W363" s="10"/>
    </row>
    <row r="364" spans="1:23" x14ac:dyDescent="0.2">
      <c r="B364" s="1" t="s">
        <v>119</v>
      </c>
      <c r="L364" s="60"/>
      <c r="M364" s="60"/>
      <c r="N364" s="60"/>
      <c r="O364" s="60"/>
      <c r="P364" s="60"/>
      <c r="Q364" s="60"/>
      <c r="R364" s="10"/>
      <c r="S364" s="60"/>
      <c r="T364" s="10"/>
      <c r="U364" s="10"/>
      <c r="V364" s="10"/>
      <c r="W364" s="10"/>
    </row>
    <row r="365" spans="1:23" x14ac:dyDescent="0.2">
      <c r="B365" s="27" t="s">
        <v>132</v>
      </c>
      <c r="F365" s="2" t="s">
        <v>175</v>
      </c>
      <c r="L365" s="49"/>
      <c r="M365" s="49"/>
      <c r="N365" s="49"/>
      <c r="O365" s="49"/>
      <c r="P365" s="49"/>
      <c r="Q365" s="49"/>
      <c r="R365" s="10"/>
      <c r="S365" s="49"/>
      <c r="T365" s="10"/>
      <c r="U365" s="2" t="s">
        <v>757</v>
      </c>
      <c r="V365" s="10"/>
      <c r="W365" s="10"/>
    </row>
    <row r="366" spans="1:23" x14ac:dyDescent="0.2">
      <c r="B366" s="52" t="s">
        <v>133</v>
      </c>
      <c r="F366" s="2" t="s">
        <v>175</v>
      </c>
      <c r="L366" s="49"/>
      <c r="M366" s="49"/>
      <c r="N366" s="49"/>
      <c r="O366" s="49"/>
      <c r="P366" s="49"/>
      <c r="Q366" s="49"/>
      <c r="R366" s="10"/>
      <c r="S366" s="49"/>
      <c r="T366" s="10"/>
      <c r="U366" s="2" t="s">
        <v>758</v>
      </c>
      <c r="V366" s="10"/>
      <c r="W366" s="10"/>
    </row>
    <row r="367" spans="1:23" x14ac:dyDescent="0.2">
      <c r="B367" s="27" t="s">
        <v>134</v>
      </c>
      <c r="F367" s="2" t="s">
        <v>175</v>
      </c>
      <c r="L367" s="49"/>
      <c r="M367" s="49"/>
      <c r="N367" s="49"/>
      <c r="O367" s="49"/>
      <c r="P367" s="49"/>
      <c r="Q367" s="49"/>
      <c r="R367" s="10"/>
      <c r="S367" s="49"/>
      <c r="T367" s="10"/>
      <c r="U367" s="2" t="s">
        <v>759</v>
      </c>
      <c r="V367" s="10"/>
      <c r="W367" s="10"/>
    </row>
    <row r="368" spans="1:23" x14ac:dyDescent="0.2">
      <c r="B368" s="52" t="s">
        <v>135</v>
      </c>
      <c r="F368" s="2" t="s">
        <v>175</v>
      </c>
      <c r="L368" s="49"/>
      <c r="M368" s="49"/>
      <c r="N368" s="49"/>
      <c r="O368" s="49"/>
      <c r="P368" s="49"/>
      <c r="Q368" s="49"/>
      <c r="R368" s="10"/>
      <c r="S368" s="49"/>
      <c r="T368" s="10"/>
      <c r="U368" s="2" t="s">
        <v>760</v>
      </c>
      <c r="V368" s="10"/>
      <c r="W368" s="10"/>
    </row>
    <row r="369" spans="2:23" x14ac:dyDescent="0.2">
      <c r="B369" s="27" t="s">
        <v>136</v>
      </c>
      <c r="F369" s="2" t="s">
        <v>175</v>
      </c>
      <c r="L369" s="49"/>
      <c r="M369" s="49"/>
      <c r="N369" s="49"/>
      <c r="O369" s="49"/>
      <c r="P369" s="49"/>
      <c r="Q369" s="49"/>
      <c r="R369" s="10"/>
      <c r="S369" s="49"/>
      <c r="T369" s="10"/>
      <c r="U369" s="2" t="s">
        <v>761</v>
      </c>
      <c r="V369" s="10"/>
      <c r="W369" s="10"/>
    </row>
    <row r="370" spans="2:23" x14ac:dyDescent="0.2">
      <c r="B370" s="52" t="s">
        <v>137</v>
      </c>
      <c r="F370" s="2" t="s">
        <v>175</v>
      </c>
      <c r="L370" s="49"/>
      <c r="M370" s="49"/>
      <c r="N370" s="49"/>
      <c r="O370" s="49"/>
      <c r="P370" s="49"/>
      <c r="Q370" s="49"/>
      <c r="R370" s="10"/>
      <c r="S370" s="49"/>
      <c r="T370" s="10"/>
      <c r="U370" s="2" t="s">
        <v>762</v>
      </c>
      <c r="V370" s="10"/>
      <c r="W370" s="10"/>
    </row>
    <row r="371" spans="2:23" x14ac:dyDescent="0.2">
      <c r="B371" s="27" t="s">
        <v>138</v>
      </c>
      <c r="F371" s="2" t="s">
        <v>175</v>
      </c>
      <c r="L371" s="49"/>
      <c r="M371" s="49"/>
      <c r="N371" s="49"/>
      <c r="O371" s="49"/>
      <c r="P371" s="49"/>
      <c r="Q371" s="49"/>
      <c r="R371" s="10"/>
      <c r="S371" s="49"/>
      <c r="T371" s="10"/>
      <c r="U371" s="2" t="s">
        <v>763</v>
      </c>
      <c r="V371" s="10"/>
      <c r="W371" s="10"/>
    </row>
    <row r="372" spans="2:23" x14ac:dyDescent="0.2">
      <c r="B372" s="27" t="s">
        <v>139</v>
      </c>
      <c r="F372" s="2" t="s">
        <v>175</v>
      </c>
      <c r="L372" s="49"/>
      <c r="M372" s="49"/>
      <c r="N372" s="49"/>
      <c r="O372" s="49"/>
      <c r="P372" s="49"/>
      <c r="Q372" s="49"/>
      <c r="R372" s="10"/>
      <c r="S372" s="49"/>
      <c r="T372" s="10"/>
      <c r="U372" s="2" t="s">
        <v>764</v>
      </c>
      <c r="V372" s="10"/>
      <c r="W372" s="10"/>
    </row>
    <row r="373" spans="2:23" x14ac:dyDescent="0.2">
      <c r="B373" s="27"/>
      <c r="L373" s="10"/>
      <c r="M373" s="10"/>
      <c r="N373" s="10"/>
      <c r="O373" s="10"/>
      <c r="P373" s="10"/>
      <c r="Q373" s="10"/>
      <c r="R373" s="10"/>
      <c r="S373" s="10"/>
      <c r="T373" s="10"/>
      <c r="V373" s="10"/>
      <c r="W373" s="10"/>
    </row>
    <row r="374" spans="2:23" x14ac:dyDescent="0.2">
      <c r="B374" s="59" t="s">
        <v>131</v>
      </c>
      <c r="L374" s="10"/>
      <c r="M374" s="10"/>
      <c r="N374" s="10"/>
      <c r="O374" s="10"/>
      <c r="P374" s="10"/>
      <c r="Q374" s="10"/>
      <c r="R374" s="10"/>
      <c r="S374" s="10"/>
      <c r="T374" s="10"/>
      <c r="V374" s="10"/>
      <c r="W374" s="10"/>
    </row>
    <row r="375" spans="2:23" x14ac:dyDescent="0.2">
      <c r="B375" s="27" t="s">
        <v>132</v>
      </c>
      <c r="F375" s="2" t="s">
        <v>175</v>
      </c>
      <c r="L375" s="49"/>
      <c r="M375" s="49"/>
      <c r="N375" s="49"/>
      <c r="O375" s="49"/>
      <c r="P375" s="49"/>
      <c r="Q375" s="49"/>
      <c r="R375" s="10"/>
      <c r="S375" s="49"/>
      <c r="T375" s="10"/>
      <c r="U375" s="2" t="s">
        <v>765</v>
      </c>
      <c r="V375" s="10"/>
      <c r="W375" s="10"/>
    </row>
    <row r="376" spans="2:23" x14ac:dyDescent="0.2">
      <c r="B376" s="27" t="s">
        <v>133</v>
      </c>
      <c r="F376" s="2" t="s">
        <v>175</v>
      </c>
      <c r="L376" s="49"/>
      <c r="M376" s="49"/>
      <c r="N376" s="49"/>
      <c r="O376" s="49"/>
      <c r="P376" s="49"/>
      <c r="Q376" s="49"/>
      <c r="R376" s="10"/>
      <c r="S376" s="49"/>
      <c r="T376" s="10"/>
      <c r="U376" s="2" t="s">
        <v>766</v>
      </c>
      <c r="V376" s="10"/>
      <c r="W376" s="10"/>
    </row>
    <row r="377" spans="2:23" x14ac:dyDescent="0.2">
      <c r="B377" s="27" t="s">
        <v>134</v>
      </c>
      <c r="F377" s="2" t="s">
        <v>175</v>
      </c>
      <c r="L377" s="49"/>
      <c r="M377" s="49"/>
      <c r="N377" s="49"/>
      <c r="O377" s="49"/>
      <c r="P377" s="49"/>
      <c r="Q377" s="49"/>
      <c r="R377" s="10"/>
      <c r="S377" s="49"/>
      <c r="T377" s="10"/>
      <c r="U377" s="2" t="s">
        <v>767</v>
      </c>
      <c r="V377" s="10"/>
      <c r="W377" s="10"/>
    </row>
    <row r="378" spans="2:23" x14ac:dyDescent="0.2">
      <c r="B378" s="27" t="s">
        <v>135</v>
      </c>
      <c r="F378" s="2" t="s">
        <v>175</v>
      </c>
      <c r="L378" s="49"/>
      <c r="M378" s="49"/>
      <c r="N378" s="49"/>
      <c r="O378" s="49"/>
      <c r="P378" s="49"/>
      <c r="Q378" s="49"/>
      <c r="R378" s="10"/>
      <c r="S378" s="49"/>
      <c r="T378" s="10"/>
      <c r="U378" s="2" t="s">
        <v>768</v>
      </c>
      <c r="V378" s="10"/>
      <c r="W378" s="10"/>
    </row>
    <row r="379" spans="2:23" x14ac:dyDescent="0.2">
      <c r="B379" s="27" t="s">
        <v>136</v>
      </c>
      <c r="F379" s="2" t="s">
        <v>175</v>
      </c>
      <c r="L379" s="49"/>
      <c r="M379" s="49"/>
      <c r="N379" s="49"/>
      <c r="O379" s="49"/>
      <c r="P379" s="49"/>
      <c r="Q379" s="49"/>
      <c r="R379" s="10"/>
      <c r="S379" s="49"/>
      <c r="T379" s="10"/>
      <c r="U379" s="2" t="s">
        <v>769</v>
      </c>
      <c r="V379" s="10"/>
      <c r="W379" s="10"/>
    </row>
    <row r="380" spans="2:23" x14ac:dyDescent="0.2">
      <c r="B380" s="27" t="s">
        <v>137</v>
      </c>
      <c r="F380" s="2" t="s">
        <v>175</v>
      </c>
      <c r="L380" s="49"/>
      <c r="M380" s="49"/>
      <c r="N380" s="49"/>
      <c r="O380" s="49"/>
      <c r="P380" s="49"/>
      <c r="Q380" s="49"/>
      <c r="R380" s="10"/>
      <c r="S380" s="49"/>
      <c r="T380" s="10"/>
      <c r="U380" s="2" t="s">
        <v>770</v>
      </c>
      <c r="V380" s="10"/>
      <c r="W380" s="10"/>
    </row>
    <row r="381" spans="2:23" x14ac:dyDescent="0.2">
      <c r="B381" s="52" t="s">
        <v>138</v>
      </c>
      <c r="F381" s="2" t="s">
        <v>175</v>
      </c>
      <c r="L381" s="49"/>
      <c r="M381" s="49"/>
      <c r="N381" s="49"/>
      <c r="O381" s="49"/>
      <c r="P381" s="49"/>
      <c r="Q381" s="49"/>
      <c r="R381" s="10"/>
      <c r="S381" s="49"/>
      <c r="T381" s="10"/>
      <c r="U381" s="2" t="s">
        <v>771</v>
      </c>
      <c r="V381" s="10"/>
      <c r="W381" s="10"/>
    </row>
    <row r="382" spans="2:23" x14ac:dyDescent="0.2">
      <c r="B382" s="27" t="s">
        <v>139</v>
      </c>
      <c r="F382" s="2" t="s">
        <v>175</v>
      </c>
      <c r="L382" s="49"/>
      <c r="M382" s="49"/>
      <c r="N382" s="49"/>
      <c r="O382" s="49"/>
      <c r="P382" s="49"/>
      <c r="Q382" s="49"/>
      <c r="R382" s="10"/>
      <c r="S382" s="49"/>
      <c r="T382" s="10"/>
      <c r="U382" s="2" t="s">
        <v>772</v>
      </c>
      <c r="V382" s="10"/>
      <c r="W382" s="10"/>
    </row>
    <row r="383" spans="2:23" x14ac:dyDescent="0.2">
      <c r="B383" s="27"/>
      <c r="L383" s="10"/>
      <c r="M383" s="10"/>
      <c r="N383" s="10"/>
      <c r="O383" s="10"/>
      <c r="P383" s="10"/>
      <c r="Q383" s="10"/>
      <c r="R383" s="10"/>
      <c r="S383" s="10"/>
      <c r="T383" s="10"/>
      <c r="U383" s="10"/>
      <c r="V383" s="10"/>
      <c r="W383" s="10"/>
    </row>
    <row r="384" spans="2:23" s="9" customFormat="1" x14ac:dyDescent="0.2">
      <c r="B384" s="9" t="s">
        <v>172</v>
      </c>
    </row>
    <row r="386" spans="2:21" x14ac:dyDescent="0.2">
      <c r="B386" s="33" t="s">
        <v>140</v>
      </c>
    </row>
    <row r="388" spans="2:21" x14ac:dyDescent="0.2">
      <c r="B388" s="33" t="s">
        <v>119</v>
      </c>
    </row>
    <row r="389" spans="2:21" x14ac:dyDescent="0.2">
      <c r="B389" s="29" t="s">
        <v>120</v>
      </c>
      <c r="F389" s="2" t="s">
        <v>173</v>
      </c>
      <c r="L389" s="106">
        <v>756.11</v>
      </c>
      <c r="M389" s="106">
        <v>780.07</v>
      </c>
      <c r="N389" s="106">
        <v>756</v>
      </c>
      <c r="O389" s="106">
        <v>582.65</v>
      </c>
      <c r="P389" s="106">
        <v>1270</v>
      </c>
      <c r="Q389" s="106">
        <v>1030.98</v>
      </c>
      <c r="R389" s="23"/>
      <c r="S389" s="106">
        <v>805.05</v>
      </c>
      <c r="U389" s="2" t="s">
        <v>773</v>
      </c>
    </row>
    <row r="390" spans="2:21" x14ac:dyDescent="0.2">
      <c r="B390" s="29" t="s">
        <v>128</v>
      </c>
      <c r="F390" s="2" t="s">
        <v>173</v>
      </c>
      <c r="L390" s="106">
        <v>1208.25</v>
      </c>
      <c r="M390" s="106">
        <v>1478</v>
      </c>
      <c r="N390" s="106">
        <v>1442</v>
      </c>
      <c r="O390" s="106">
        <v>1258</v>
      </c>
      <c r="P390" s="106">
        <v>2230</v>
      </c>
      <c r="Q390" s="106">
        <v>2652.98</v>
      </c>
      <c r="R390" s="23"/>
      <c r="S390" s="106">
        <v>1451.85</v>
      </c>
      <c r="U390" s="2" t="s">
        <v>774</v>
      </c>
    </row>
    <row r="391" spans="2:21" x14ac:dyDescent="0.2">
      <c r="B391" s="29" t="s">
        <v>129</v>
      </c>
      <c r="F391" s="2" t="s">
        <v>173</v>
      </c>
      <c r="L391" s="106">
        <v>1208.25</v>
      </c>
      <c r="M391" s="106">
        <v>1513.36</v>
      </c>
      <c r="N391" s="106">
        <v>1442</v>
      </c>
      <c r="O391" s="106">
        <v>1260</v>
      </c>
      <c r="P391" s="106">
        <v>2230</v>
      </c>
      <c r="Q391" s="106">
        <v>3694.98</v>
      </c>
      <c r="R391" s="23"/>
      <c r="S391" s="106">
        <v>1451.85</v>
      </c>
      <c r="U391" s="2" t="s">
        <v>775</v>
      </c>
    </row>
    <row r="392" spans="2:21" x14ac:dyDescent="0.2">
      <c r="B392" s="2" t="s">
        <v>130</v>
      </c>
      <c r="F392" s="2" t="s">
        <v>173</v>
      </c>
      <c r="L392" s="106">
        <v>1581.7</v>
      </c>
      <c r="M392" s="106">
        <v>2080.15</v>
      </c>
      <c r="N392" s="106">
        <v>2149</v>
      </c>
      <c r="O392" s="106">
        <v>1865</v>
      </c>
      <c r="P392" s="106">
        <v>3125</v>
      </c>
      <c r="Q392" s="106">
        <v>3820.98</v>
      </c>
      <c r="R392" s="23"/>
      <c r="S392" s="106">
        <v>1846.46</v>
      </c>
      <c r="U392" s="2" t="s">
        <v>776</v>
      </c>
    </row>
    <row r="393" spans="2:21" x14ac:dyDescent="0.2">
      <c r="L393" s="23"/>
      <c r="M393" s="23"/>
      <c r="N393" s="23"/>
      <c r="O393" s="23"/>
      <c r="P393" s="23"/>
      <c r="Q393" s="23"/>
      <c r="R393" s="23"/>
      <c r="S393" s="23"/>
    </row>
    <row r="394" spans="2:21" x14ac:dyDescent="0.2">
      <c r="B394" s="33" t="s">
        <v>131</v>
      </c>
      <c r="L394" s="23"/>
      <c r="M394" s="23"/>
      <c r="N394" s="23"/>
      <c r="O394" s="23"/>
      <c r="P394" s="23"/>
      <c r="Q394" s="23"/>
      <c r="R394" s="23"/>
      <c r="S394" s="23"/>
    </row>
    <row r="395" spans="2:21" x14ac:dyDescent="0.2">
      <c r="B395" s="29" t="s">
        <v>120</v>
      </c>
      <c r="F395" s="2" t="s">
        <v>173</v>
      </c>
      <c r="L395" s="41">
        <v>0</v>
      </c>
      <c r="M395" s="41">
        <v>0</v>
      </c>
      <c r="N395" s="41">
        <v>0</v>
      </c>
      <c r="O395" s="41">
        <v>0</v>
      </c>
      <c r="P395" s="41">
        <v>0</v>
      </c>
      <c r="Q395" s="41">
        <v>0</v>
      </c>
      <c r="S395" s="41">
        <v>0</v>
      </c>
      <c r="U395" s="2" t="s">
        <v>777</v>
      </c>
    </row>
    <row r="396" spans="2:21" x14ac:dyDescent="0.2">
      <c r="B396" s="29" t="s">
        <v>128</v>
      </c>
      <c r="F396" s="2" t="s">
        <v>173</v>
      </c>
      <c r="L396" s="41">
        <v>0</v>
      </c>
      <c r="M396" s="41">
        <v>0</v>
      </c>
      <c r="N396" s="41">
        <v>0</v>
      </c>
      <c r="O396" s="41">
        <v>0</v>
      </c>
      <c r="P396" s="41">
        <v>0</v>
      </c>
      <c r="Q396" s="41">
        <v>0</v>
      </c>
      <c r="S396" s="41">
        <v>0</v>
      </c>
      <c r="U396" s="2" t="s">
        <v>778</v>
      </c>
    </row>
    <row r="397" spans="2:21" x14ac:dyDescent="0.2">
      <c r="B397" s="29" t="s">
        <v>129</v>
      </c>
      <c r="F397" s="2" t="s">
        <v>173</v>
      </c>
      <c r="L397" s="41">
        <v>0</v>
      </c>
      <c r="M397" s="41">
        <v>0</v>
      </c>
      <c r="N397" s="41">
        <v>0</v>
      </c>
      <c r="O397" s="41">
        <v>0</v>
      </c>
      <c r="P397" s="41">
        <v>0</v>
      </c>
      <c r="Q397" s="41">
        <v>0</v>
      </c>
      <c r="S397" s="41">
        <v>0</v>
      </c>
      <c r="U397" s="2" t="s">
        <v>779</v>
      </c>
    </row>
    <row r="398" spans="2:21" x14ac:dyDescent="0.2">
      <c r="B398" s="2" t="s">
        <v>130</v>
      </c>
      <c r="F398" s="2" t="s">
        <v>173</v>
      </c>
      <c r="L398" s="41">
        <v>0</v>
      </c>
      <c r="M398" s="41">
        <v>0</v>
      </c>
      <c r="N398" s="41">
        <v>0</v>
      </c>
      <c r="O398" s="41">
        <v>0</v>
      </c>
      <c r="P398" s="41">
        <v>0</v>
      </c>
      <c r="Q398" s="41">
        <v>0</v>
      </c>
      <c r="S398" s="41">
        <v>0</v>
      </c>
      <c r="U398" s="2" t="s">
        <v>780</v>
      </c>
    </row>
    <row r="399" spans="2:21" x14ac:dyDescent="0.2">
      <c r="B399" s="33"/>
      <c r="L399" s="23"/>
      <c r="M399" s="23"/>
      <c r="N399" s="23"/>
      <c r="O399" s="23"/>
      <c r="P399" s="23"/>
      <c r="Q399" s="23"/>
      <c r="R399" s="23"/>
      <c r="S399" s="23"/>
    </row>
    <row r="400" spans="2:21" x14ac:dyDescent="0.2">
      <c r="B400" s="1" t="s">
        <v>168</v>
      </c>
      <c r="L400" s="23"/>
      <c r="M400" s="23"/>
      <c r="N400" s="23"/>
      <c r="O400" s="23"/>
      <c r="P400" s="23"/>
      <c r="Q400" s="23"/>
      <c r="R400" s="23"/>
      <c r="S400" s="23"/>
    </row>
    <row r="401" spans="1:23" x14ac:dyDescent="0.2">
      <c r="B401" s="33"/>
      <c r="L401" s="67"/>
      <c r="M401" s="67"/>
      <c r="N401" s="67"/>
      <c r="O401" s="67"/>
      <c r="P401" s="67"/>
      <c r="Q401" s="67"/>
      <c r="R401" s="67"/>
      <c r="S401" s="67"/>
      <c r="T401" s="10"/>
      <c r="U401" s="10"/>
      <c r="V401" s="10"/>
      <c r="W401" s="10"/>
    </row>
    <row r="402" spans="1:23" x14ac:dyDescent="0.2">
      <c r="B402" s="1" t="s">
        <v>119</v>
      </c>
      <c r="L402" s="101"/>
      <c r="M402" s="101"/>
      <c r="N402" s="101"/>
      <c r="O402" s="101"/>
      <c r="P402" s="101"/>
      <c r="Q402" s="101"/>
      <c r="R402" s="67"/>
      <c r="S402" s="101"/>
      <c r="T402" s="10"/>
      <c r="U402" s="10"/>
      <c r="V402" s="10"/>
      <c r="W402" s="10"/>
    </row>
    <row r="403" spans="1:23" x14ac:dyDescent="0.2">
      <c r="B403" s="27" t="s">
        <v>120</v>
      </c>
      <c r="F403" s="2" t="s">
        <v>173</v>
      </c>
      <c r="L403" s="106">
        <v>21.87</v>
      </c>
      <c r="M403" s="106">
        <v>23.38</v>
      </c>
      <c r="N403" s="106">
        <v>29.6</v>
      </c>
      <c r="O403" s="106">
        <v>16.010000000000002</v>
      </c>
      <c r="P403" s="106">
        <v>47</v>
      </c>
      <c r="Q403" s="106">
        <v>62.480000000000004</v>
      </c>
      <c r="R403" s="23"/>
      <c r="S403" s="106">
        <v>29.3</v>
      </c>
      <c r="T403" s="10"/>
      <c r="U403" s="2" t="s">
        <v>781</v>
      </c>
      <c r="V403" s="10"/>
      <c r="W403" s="10"/>
    </row>
    <row r="404" spans="1:23" x14ac:dyDescent="0.2">
      <c r="B404" s="27" t="s">
        <v>128</v>
      </c>
      <c r="F404" s="2" t="s">
        <v>173</v>
      </c>
      <c r="L404" s="106">
        <v>23.32</v>
      </c>
      <c r="M404" s="106">
        <v>28.85</v>
      </c>
      <c r="N404" s="106">
        <v>35.1</v>
      </c>
      <c r="O404" s="106">
        <v>24</v>
      </c>
      <c r="P404" s="106">
        <v>52</v>
      </c>
      <c r="Q404" s="106">
        <v>51.17</v>
      </c>
      <c r="R404" s="23"/>
      <c r="S404" s="106">
        <v>31</v>
      </c>
      <c r="T404" s="10"/>
      <c r="U404" s="2" t="s">
        <v>782</v>
      </c>
      <c r="V404" s="10"/>
      <c r="W404" s="10"/>
    </row>
    <row r="405" spans="1:23" x14ac:dyDescent="0.2">
      <c r="B405" s="27" t="s">
        <v>129</v>
      </c>
      <c r="F405" s="2" t="s">
        <v>173</v>
      </c>
      <c r="L405" s="106">
        <v>26.67</v>
      </c>
      <c r="M405" s="106">
        <v>28.85</v>
      </c>
      <c r="N405" s="106">
        <v>35.1</v>
      </c>
      <c r="O405" s="106">
        <v>24</v>
      </c>
      <c r="P405" s="106">
        <v>52</v>
      </c>
      <c r="Q405" s="106">
        <v>51.17</v>
      </c>
      <c r="R405" s="23"/>
      <c r="S405" s="106">
        <v>32.6</v>
      </c>
      <c r="T405" s="10"/>
      <c r="U405" s="2" t="s">
        <v>783</v>
      </c>
      <c r="V405" s="10"/>
      <c r="W405" s="10"/>
    </row>
    <row r="406" spans="1:23" x14ac:dyDescent="0.2">
      <c r="B406" s="52" t="s">
        <v>130</v>
      </c>
      <c r="F406" s="2" t="s">
        <v>173</v>
      </c>
      <c r="L406" s="106">
        <v>30.3</v>
      </c>
      <c r="M406" s="106">
        <v>28.85</v>
      </c>
      <c r="N406" s="106">
        <v>35.1</v>
      </c>
      <c r="O406" s="106">
        <v>0</v>
      </c>
      <c r="P406" s="106">
        <v>56</v>
      </c>
      <c r="Q406" s="106">
        <v>51.17</v>
      </c>
      <c r="R406" s="23"/>
      <c r="S406" s="106">
        <v>33.9</v>
      </c>
      <c r="T406" s="10"/>
      <c r="U406" s="2" t="s">
        <v>784</v>
      </c>
      <c r="V406" s="10"/>
      <c r="W406" s="10"/>
    </row>
    <row r="407" spans="1:23" x14ac:dyDescent="0.2">
      <c r="B407" s="27"/>
      <c r="L407" s="23"/>
      <c r="M407" s="23"/>
      <c r="N407" s="23"/>
      <c r="O407" s="23"/>
      <c r="P407" s="23"/>
      <c r="Q407" s="23"/>
      <c r="R407" s="23"/>
      <c r="S407" s="23"/>
      <c r="T407" s="10"/>
      <c r="V407" s="10"/>
      <c r="W407" s="10"/>
    </row>
    <row r="408" spans="1:23" x14ac:dyDescent="0.2">
      <c r="B408" s="1" t="s">
        <v>131</v>
      </c>
      <c r="L408" s="23"/>
      <c r="M408" s="23"/>
      <c r="N408" s="23"/>
      <c r="O408" s="23"/>
      <c r="P408" s="23"/>
      <c r="Q408" s="23"/>
      <c r="R408" s="23"/>
      <c r="S408" s="23"/>
      <c r="T408" s="10"/>
      <c r="V408" s="10"/>
      <c r="W408" s="10"/>
    </row>
    <row r="409" spans="1:23" x14ac:dyDescent="0.2">
      <c r="B409" s="27" t="s">
        <v>120</v>
      </c>
      <c r="F409" s="2" t="s">
        <v>173</v>
      </c>
      <c r="L409" s="99"/>
      <c r="M409" s="99"/>
      <c r="N409" s="99"/>
      <c r="O409" s="99"/>
      <c r="P409" s="106">
        <v>0</v>
      </c>
      <c r="Q409" s="99"/>
      <c r="R409" s="23"/>
      <c r="S409" s="106">
        <v>0</v>
      </c>
      <c r="T409" s="10"/>
      <c r="U409" s="2" t="s">
        <v>785</v>
      </c>
      <c r="V409" s="10"/>
      <c r="W409" s="10"/>
    </row>
    <row r="410" spans="1:23" x14ac:dyDescent="0.2">
      <c r="B410" s="27" t="s">
        <v>128</v>
      </c>
      <c r="F410" s="2" t="s">
        <v>173</v>
      </c>
      <c r="L410" s="99"/>
      <c r="M410" s="99"/>
      <c r="N410" s="99"/>
      <c r="O410" s="99"/>
      <c r="P410" s="106">
        <v>0</v>
      </c>
      <c r="Q410" s="99"/>
      <c r="R410" s="23"/>
      <c r="S410" s="106">
        <v>0</v>
      </c>
      <c r="T410" s="10"/>
      <c r="U410" s="2" t="s">
        <v>786</v>
      </c>
      <c r="V410" s="10"/>
      <c r="W410" s="10"/>
    </row>
    <row r="411" spans="1:23" x14ac:dyDescent="0.2">
      <c r="B411" s="52" t="s">
        <v>129</v>
      </c>
      <c r="F411" s="2" t="s">
        <v>173</v>
      </c>
      <c r="L411" s="99"/>
      <c r="M411" s="99"/>
      <c r="N411" s="99"/>
      <c r="O411" s="99"/>
      <c r="P411" s="106">
        <v>0</v>
      </c>
      <c r="Q411" s="99"/>
      <c r="R411" s="23"/>
      <c r="S411" s="106">
        <v>0</v>
      </c>
      <c r="T411" s="10"/>
      <c r="U411" s="2" t="s">
        <v>787</v>
      </c>
      <c r="V411" s="10"/>
      <c r="W411" s="10"/>
    </row>
    <row r="412" spans="1:23" x14ac:dyDescent="0.2">
      <c r="B412" s="27" t="s">
        <v>130</v>
      </c>
      <c r="F412" s="2" t="s">
        <v>173</v>
      </c>
      <c r="L412" s="99"/>
      <c r="M412" s="99"/>
      <c r="N412" s="99"/>
      <c r="O412" s="99"/>
      <c r="P412" s="106">
        <v>0</v>
      </c>
      <c r="Q412" s="99"/>
      <c r="R412" s="23"/>
      <c r="S412" s="106">
        <v>0</v>
      </c>
      <c r="T412" s="10"/>
      <c r="U412" s="2" t="s">
        <v>788</v>
      </c>
      <c r="V412" s="10"/>
      <c r="W412" s="10"/>
    </row>
    <row r="413" spans="1:23" x14ac:dyDescent="0.2">
      <c r="B413" s="52"/>
      <c r="L413" s="67"/>
      <c r="M413" s="67"/>
      <c r="N413" s="67"/>
      <c r="O413" s="67"/>
      <c r="P413" s="67"/>
      <c r="Q413" s="67"/>
      <c r="R413" s="67"/>
      <c r="S413" s="67"/>
      <c r="T413" s="10"/>
      <c r="U413" s="10"/>
      <c r="V413" s="10"/>
      <c r="W413" s="10"/>
    </row>
    <row r="414" spans="1:23" x14ac:dyDescent="0.2">
      <c r="A414" s="2" t="s">
        <v>161</v>
      </c>
      <c r="B414" s="1" t="s">
        <v>169</v>
      </c>
      <c r="L414" s="101"/>
      <c r="M414" s="101"/>
      <c r="N414" s="101"/>
      <c r="O414" s="101"/>
      <c r="P414" s="101"/>
      <c r="Q414" s="101"/>
      <c r="R414" s="67"/>
      <c r="S414" s="101"/>
      <c r="T414" s="10"/>
      <c r="U414" s="10"/>
      <c r="V414" s="10"/>
      <c r="W414" s="10"/>
    </row>
    <row r="415" spans="1:23" x14ac:dyDescent="0.2">
      <c r="B415" s="27"/>
      <c r="L415" s="101"/>
      <c r="M415" s="101"/>
      <c r="N415" s="101"/>
      <c r="O415" s="101"/>
      <c r="P415" s="101"/>
      <c r="Q415" s="101"/>
      <c r="R415" s="67"/>
      <c r="S415" s="101"/>
      <c r="T415" s="10"/>
      <c r="U415" s="10"/>
      <c r="V415" s="10"/>
      <c r="W415" s="10"/>
    </row>
    <row r="416" spans="1:23" x14ac:dyDescent="0.2">
      <c r="B416" s="1" t="s">
        <v>119</v>
      </c>
      <c r="L416" s="101"/>
      <c r="M416" s="101"/>
      <c r="N416" s="101"/>
      <c r="O416" s="101"/>
      <c r="P416" s="101"/>
      <c r="Q416" s="101"/>
      <c r="R416" s="67"/>
      <c r="S416" s="101"/>
      <c r="T416" s="10"/>
      <c r="U416" s="10"/>
      <c r="V416" s="10"/>
      <c r="W416" s="10"/>
    </row>
    <row r="417" spans="2:23" x14ac:dyDescent="0.2">
      <c r="B417" s="27" t="s">
        <v>132</v>
      </c>
      <c r="F417" s="2" t="s">
        <v>173</v>
      </c>
      <c r="L417" s="106">
        <v>10657.35</v>
      </c>
      <c r="M417" s="106">
        <v>12300.624318113914</v>
      </c>
      <c r="N417" s="99"/>
      <c r="O417" s="106">
        <v>7300</v>
      </c>
      <c r="P417" s="106">
        <v>7553.72</v>
      </c>
      <c r="Q417" s="106">
        <v>18000</v>
      </c>
      <c r="R417" s="67"/>
      <c r="S417" s="106">
        <v>8652.26</v>
      </c>
      <c r="T417" s="10"/>
      <c r="U417" s="2" t="s">
        <v>789</v>
      </c>
      <c r="V417" s="10"/>
      <c r="W417" s="10"/>
    </row>
    <row r="418" spans="2:23" x14ac:dyDescent="0.2">
      <c r="B418" s="52" t="s">
        <v>133</v>
      </c>
      <c r="F418" s="2" t="s">
        <v>173</v>
      </c>
      <c r="L418" s="106">
        <v>10657.35</v>
      </c>
      <c r="M418" s="106">
        <v>13718.709159595981</v>
      </c>
      <c r="N418" s="106">
        <v>7721</v>
      </c>
      <c r="O418" s="99"/>
      <c r="P418" s="106">
        <v>7737.5</v>
      </c>
      <c r="Q418" s="106">
        <v>18000</v>
      </c>
      <c r="R418" s="67"/>
      <c r="S418" s="106">
        <v>8652.26</v>
      </c>
      <c r="T418" s="10"/>
      <c r="U418" s="2" t="s">
        <v>790</v>
      </c>
      <c r="V418" s="10"/>
      <c r="W418" s="10"/>
    </row>
    <row r="419" spans="2:23" x14ac:dyDescent="0.2">
      <c r="B419" s="27" t="s">
        <v>134</v>
      </c>
      <c r="F419" s="2" t="s">
        <v>173</v>
      </c>
      <c r="L419" s="99"/>
      <c r="M419" s="106">
        <v>15756.381162920445</v>
      </c>
      <c r="N419" s="106">
        <v>12131</v>
      </c>
      <c r="O419" s="99"/>
      <c r="P419" s="106">
        <v>10215.35</v>
      </c>
      <c r="Q419" s="106">
        <v>22101.75</v>
      </c>
      <c r="R419" s="67"/>
      <c r="S419" s="106">
        <v>8652.26</v>
      </c>
      <c r="T419" s="10"/>
      <c r="U419" s="2" t="s">
        <v>791</v>
      </c>
      <c r="V419" s="10"/>
      <c r="W419" s="10"/>
    </row>
    <row r="420" spans="2:23" x14ac:dyDescent="0.2">
      <c r="B420" s="52" t="s">
        <v>135</v>
      </c>
      <c r="F420" s="2" t="s">
        <v>173</v>
      </c>
      <c r="L420" s="99"/>
      <c r="M420" s="106">
        <v>23163.860434394872</v>
      </c>
      <c r="N420" s="99"/>
      <c r="O420" s="99"/>
      <c r="P420" s="106">
        <v>23502.57</v>
      </c>
      <c r="Q420" s="106"/>
      <c r="R420" s="67"/>
      <c r="S420" s="106">
        <v>8652.26</v>
      </c>
      <c r="T420" s="10"/>
      <c r="U420" s="2" t="s">
        <v>792</v>
      </c>
      <c r="V420" s="10"/>
      <c r="W420" s="10"/>
    </row>
    <row r="421" spans="2:23" x14ac:dyDescent="0.2">
      <c r="B421" s="27" t="s">
        <v>136</v>
      </c>
      <c r="F421" s="2" t="s">
        <v>173</v>
      </c>
      <c r="L421" s="99"/>
      <c r="M421" s="106">
        <v>23569.984</v>
      </c>
      <c r="N421" s="99"/>
      <c r="O421" s="99"/>
      <c r="P421" s="106">
        <v>23502.57</v>
      </c>
      <c r="Q421" s="106">
        <v>22101.75</v>
      </c>
      <c r="R421" s="67"/>
      <c r="S421" s="106">
        <v>10384.66</v>
      </c>
      <c r="T421" s="10"/>
      <c r="U421" s="2" t="s">
        <v>793</v>
      </c>
      <c r="V421" s="10"/>
      <c r="W421" s="10"/>
    </row>
    <row r="422" spans="2:23" x14ac:dyDescent="0.2">
      <c r="B422" s="52" t="s">
        <v>137</v>
      </c>
      <c r="F422" s="2" t="s">
        <v>173</v>
      </c>
      <c r="L422" s="99"/>
      <c r="M422" s="106"/>
      <c r="N422" s="99"/>
      <c r="O422" s="99"/>
      <c r="P422" s="106">
        <v>0</v>
      </c>
      <c r="Q422" s="99"/>
      <c r="R422" s="67"/>
      <c r="S422" s="106">
        <v>10384.66</v>
      </c>
      <c r="T422" s="10"/>
      <c r="U422" s="2" t="s">
        <v>794</v>
      </c>
      <c r="V422" s="10"/>
      <c r="W422" s="10"/>
    </row>
    <row r="423" spans="2:23" x14ac:dyDescent="0.2">
      <c r="B423" s="27" t="s">
        <v>138</v>
      </c>
      <c r="F423" s="2" t="s">
        <v>173</v>
      </c>
      <c r="L423" s="99"/>
      <c r="M423" s="106"/>
      <c r="N423" s="99"/>
      <c r="O423" s="99"/>
      <c r="P423" s="106">
        <v>0</v>
      </c>
      <c r="Q423" s="99"/>
      <c r="R423" s="67"/>
      <c r="S423" s="106">
        <v>12581.85</v>
      </c>
      <c r="T423" s="10"/>
      <c r="U423" s="2" t="s">
        <v>795</v>
      </c>
      <c r="V423" s="10"/>
      <c r="W423" s="10"/>
    </row>
    <row r="424" spans="2:23" x14ac:dyDescent="0.2">
      <c r="B424" s="27" t="s">
        <v>139</v>
      </c>
      <c r="F424" s="2" t="s">
        <v>173</v>
      </c>
      <c r="L424" s="99"/>
      <c r="M424" s="106"/>
      <c r="N424" s="99"/>
      <c r="O424" s="99"/>
      <c r="P424" s="106">
        <v>0</v>
      </c>
      <c r="Q424" s="99"/>
      <c r="R424" s="67"/>
      <c r="S424" s="106">
        <v>0</v>
      </c>
      <c r="T424" s="10"/>
      <c r="U424" s="2" t="s">
        <v>796</v>
      </c>
      <c r="V424" s="10"/>
      <c r="W424" s="10"/>
    </row>
    <row r="425" spans="2:23" x14ac:dyDescent="0.2">
      <c r="B425" s="27"/>
      <c r="L425" s="67"/>
      <c r="M425" s="67"/>
      <c r="N425" s="67"/>
      <c r="O425" s="67"/>
      <c r="P425" s="67"/>
      <c r="Q425" s="67"/>
      <c r="R425" s="67"/>
      <c r="S425" s="67"/>
      <c r="T425" s="10"/>
      <c r="V425" s="10"/>
      <c r="W425" s="10"/>
    </row>
    <row r="426" spans="2:23" x14ac:dyDescent="0.2">
      <c r="B426" s="59" t="s">
        <v>131</v>
      </c>
      <c r="L426" s="67"/>
      <c r="M426" s="67"/>
      <c r="N426" s="67"/>
      <c r="O426" s="67"/>
      <c r="P426" s="67"/>
      <c r="Q426" s="67"/>
      <c r="R426" s="67"/>
      <c r="S426" s="67"/>
      <c r="T426" s="10"/>
      <c r="V426" s="10"/>
      <c r="W426" s="10"/>
    </row>
    <row r="427" spans="2:23" x14ac:dyDescent="0.2">
      <c r="B427" s="27" t="s">
        <v>132</v>
      </c>
      <c r="F427" s="2" t="s">
        <v>173</v>
      </c>
      <c r="L427" s="99"/>
      <c r="M427" s="106"/>
      <c r="N427" s="99"/>
      <c r="O427" s="99"/>
      <c r="P427" s="106">
        <v>21756.27</v>
      </c>
      <c r="Q427" s="99"/>
      <c r="R427" s="67"/>
      <c r="S427" s="106">
        <v>28267.73</v>
      </c>
      <c r="T427" s="10"/>
      <c r="U427" s="2" t="s">
        <v>797</v>
      </c>
      <c r="V427" s="10"/>
      <c r="W427" s="10"/>
    </row>
    <row r="428" spans="2:23" x14ac:dyDescent="0.2">
      <c r="B428" s="27" t="s">
        <v>133</v>
      </c>
      <c r="F428" s="2" t="s">
        <v>173</v>
      </c>
      <c r="L428" s="99"/>
      <c r="M428" s="106">
        <v>16376.21</v>
      </c>
      <c r="N428" s="106">
        <v>22000</v>
      </c>
      <c r="O428" s="99"/>
      <c r="P428" s="106">
        <v>22027.439999999999</v>
      </c>
      <c r="Q428" s="99"/>
      <c r="R428" s="67"/>
      <c r="S428" s="106">
        <v>28267.73</v>
      </c>
      <c r="T428" s="10"/>
      <c r="U428" s="2" t="s">
        <v>798</v>
      </c>
      <c r="V428" s="10"/>
      <c r="W428" s="10"/>
    </row>
    <row r="429" spans="2:23" x14ac:dyDescent="0.2">
      <c r="B429" s="27" t="s">
        <v>134</v>
      </c>
      <c r="F429" s="2" t="s">
        <v>173</v>
      </c>
      <c r="L429" s="99"/>
      <c r="M429" s="106">
        <v>16837.72</v>
      </c>
      <c r="N429" s="99"/>
      <c r="O429" s="99"/>
      <c r="P429" s="106">
        <v>22351.87</v>
      </c>
      <c r="Q429" s="106">
        <v>22101.75</v>
      </c>
      <c r="R429" s="67"/>
      <c r="S429" s="106">
        <v>31748.78</v>
      </c>
      <c r="T429" s="10"/>
      <c r="U429" s="2" t="s">
        <v>799</v>
      </c>
      <c r="V429" s="10"/>
      <c r="W429" s="10"/>
    </row>
    <row r="430" spans="2:23" x14ac:dyDescent="0.2">
      <c r="B430" s="27" t="s">
        <v>135</v>
      </c>
      <c r="F430" s="2" t="s">
        <v>173</v>
      </c>
      <c r="L430" s="99"/>
      <c r="M430" s="106">
        <v>23442.906666666666</v>
      </c>
      <c r="N430" s="99"/>
      <c r="O430" s="99"/>
      <c r="P430" s="106">
        <v>23502.57</v>
      </c>
      <c r="Q430" s="106"/>
      <c r="R430" s="67"/>
      <c r="S430" s="106">
        <v>31748.78</v>
      </c>
      <c r="T430" s="10"/>
      <c r="U430" s="2" t="s">
        <v>800</v>
      </c>
      <c r="V430" s="10"/>
      <c r="W430" s="10"/>
    </row>
    <row r="431" spans="2:23" x14ac:dyDescent="0.2">
      <c r="B431" s="27" t="s">
        <v>136</v>
      </c>
      <c r="F431" s="2" t="s">
        <v>173</v>
      </c>
      <c r="L431" s="99"/>
      <c r="M431" s="106">
        <v>20151.929999999997</v>
      </c>
      <c r="N431" s="106">
        <v>24792.01</v>
      </c>
      <c r="O431" s="99"/>
      <c r="P431" s="106">
        <v>23502.57</v>
      </c>
      <c r="Q431" s="106"/>
      <c r="R431" s="67"/>
      <c r="S431" s="106">
        <v>31748.78</v>
      </c>
      <c r="T431" s="10"/>
      <c r="U431" s="2" t="s">
        <v>801</v>
      </c>
      <c r="V431" s="10"/>
      <c r="W431" s="10"/>
    </row>
    <row r="432" spans="2:23" x14ac:dyDescent="0.2">
      <c r="B432" s="27" t="s">
        <v>137</v>
      </c>
      <c r="F432" s="2" t="s">
        <v>173</v>
      </c>
      <c r="L432" s="106">
        <v>38054.370000000003</v>
      </c>
      <c r="M432" s="106"/>
      <c r="N432" s="106">
        <v>25610.01</v>
      </c>
      <c r="O432" s="99"/>
      <c r="P432" s="106">
        <v>23502.57</v>
      </c>
      <c r="Q432" s="106"/>
      <c r="R432" s="67"/>
      <c r="S432" s="106">
        <v>38174.6</v>
      </c>
      <c r="T432" s="10"/>
      <c r="U432" s="2" t="s">
        <v>802</v>
      </c>
      <c r="V432" s="10"/>
      <c r="W432" s="10"/>
    </row>
    <row r="433" spans="1:23" x14ac:dyDescent="0.2">
      <c r="B433" s="52" t="s">
        <v>138</v>
      </c>
      <c r="F433" s="2" t="s">
        <v>173</v>
      </c>
      <c r="L433" s="99"/>
      <c r="M433" s="106">
        <v>17893.54</v>
      </c>
      <c r="N433" s="106">
        <v>25610.01</v>
      </c>
      <c r="O433" s="99"/>
      <c r="P433" s="106">
        <v>27663.84</v>
      </c>
      <c r="Q433" s="106"/>
      <c r="R433" s="67"/>
      <c r="S433" s="106">
        <v>38174.6</v>
      </c>
      <c r="T433" s="10"/>
      <c r="U433" s="2" t="s">
        <v>803</v>
      </c>
      <c r="V433" s="10"/>
      <c r="W433" s="10"/>
    </row>
    <row r="434" spans="1:23" x14ac:dyDescent="0.2">
      <c r="B434" s="27" t="s">
        <v>139</v>
      </c>
      <c r="F434" s="2" t="s">
        <v>173</v>
      </c>
      <c r="L434" s="99"/>
      <c r="M434" s="106">
        <v>19604.63</v>
      </c>
      <c r="N434" s="99"/>
      <c r="O434" s="99"/>
      <c r="P434" s="106">
        <v>27663.84</v>
      </c>
      <c r="Q434" s="106"/>
      <c r="R434" s="67"/>
      <c r="S434" s="106">
        <v>38174.6</v>
      </c>
      <c r="T434" s="10"/>
      <c r="U434" s="2" t="s">
        <v>804</v>
      </c>
      <c r="V434" s="10"/>
      <c r="W434" s="10"/>
    </row>
    <row r="435" spans="1:23" x14ac:dyDescent="0.2">
      <c r="L435" s="67"/>
      <c r="M435" s="67"/>
      <c r="N435" s="67"/>
      <c r="O435" s="67"/>
      <c r="P435" s="67"/>
      <c r="Q435" s="108"/>
      <c r="R435" s="67"/>
      <c r="S435" s="67"/>
      <c r="T435" s="10"/>
      <c r="U435" s="10"/>
      <c r="V435" s="10"/>
      <c r="W435" s="10"/>
    </row>
    <row r="436" spans="1:23" x14ac:dyDescent="0.2">
      <c r="A436" s="2" t="s">
        <v>161</v>
      </c>
      <c r="B436" s="1" t="s">
        <v>362</v>
      </c>
      <c r="L436" s="101"/>
      <c r="M436" s="101"/>
      <c r="N436" s="107"/>
      <c r="O436" s="101"/>
      <c r="P436" s="101"/>
      <c r="Q436" s="101"/>
      <c r="R436" s="67"/>
      <c r="S436" s="101"/>
      <c r="T436" s="10"/>
      <c r="U436" s="10"/>
      <c r="V436" s="10"/>
      <c r="W436" s="10"/>
    </row>
    <row r="437" spans="1:23" x14ac:dyDescent="0.2">
      <c r="B437" s="27"/>
      <c r="L437" s="101"/>
      <c r="M437" s="101"/>
      <c r="N437" s="101"/>
      <c r="O437" s="101"/>
      <c r="P437" s="101"/>
      <c r="Q437" s="101"/>
      <c r="R437" s="67"/>
      <c r="S437" s="101"/>
      <c r="T437" s="10"/>
      <c r="U437" s="10"/>
      <c r="V437" s="10"/>
      <c r="W437" s="10"/>
    </row>
    <row r="438" spans="1:23" x14ac:dyDescent="0.2">
      <c r="B438" s="1" t="s">
        <v>119</v>
      </c>
      <c r="L438" s="101"/>
      <c r="M438" s="101"/>
      <c r="N438" s="101"/>
      <c r="O438" s="101"/>
      <c r="P438" s="101"/>
      <c r="Q438" s="101"/>
      <c r="R438" s="67"/>
      <c r="S438" s="101"/>
      <c r="T438" s="10"/>
      <c r="U438" s="10"/>
      <c r="V438" s="10"/>
      <c r="W438" s="10"/>
    </row>
    <row r="439" spans="1:23" x14ac:dyDescent="0.2">
      <c r="B439" s="27" t="s">
        <v>132</v>
      </c>
      <c r="F439" s="2" t="s">
        <v>173</v>
      </c>
      <c r="L439" s="106">
        <v>54</v>
      </c>
      <c r="M439" s="106">
        <v>58.193651040184243</v>
      </c>
      <c r="N439" s="99"/>
      <c r="O439" s="99"/>
      <c r="P439" s="106">
        <v>88.26</v>
      </c>
      <c r="Q439" s="106">
        <v>150</v>
      </c>
      <c r="R439" s="67"/>
      <c r="S439" s="106">
        <v>72</v>
      </c>
      <c r="T439" s="10"/>
      <c r="U439" s="2" t="s">
        <v>910</v>
      </c>
      <c r="V439" s="10"/>
      <c r="W439" s="10"/>
    </row>
    <row r="440" spans="1:23" x14ac:dyDescent="0.2">
      <c r="B440" s="52" t="s">
        <v>133</v>
      </c>
      <c r="F440" s="2" t="s">
        <v>173</v>
      </c>
      <c r="L440" s="106"/>
      <c r="M440" s="106">
        <v>62.680315341988724</v>
      </c>
      <c r="N440" s="106">
        <v>105.4</v>
      </c>
      <c r="O440" s="99"/>
      <c r="P440" s="106">
        <v>88.26</v>
      </c>
      <c r="Q440" s="99"/>
      <c r="R440" s="67"/>
      <c r="S440" s="106">
        <v>72</v>
      </c>
      <c r="T440" s="10"/>
      <c r="V440" s="10"/>
      <c r="W440" s="10"/>
    </row>
    <row r="441" spans="1:23" x14ac:dyDescent="0.2">
      <c r="B441" s="27" t="s">
        <v>134</v>
      </c>
      <c r="F441" s="2" t="s">
        <v>173</v>
      </c>
      <c r="L441" s="106"/>
      <c r="M441" s="106">
        <v>74.87</v>
      </c>
      <c r="N441" s="106">
        <v>105.4</v>
      </c>
      <c r="O441" s="99"/>
      <c r="P441" s="106">
        <v>95.1</v>
      </c>
      <c r="Q441" s="99"/>
      <c r="R441" s="67"/>
      <c r="S441" s="106">
        <v>72</v>
      </c>
      <c r="T441" s="10"/>
      <c r="V441" s="10"/>
      <c r="W441" s="10"/>
    </row>
    <row r="442" spans="1:23" x14ac:dyDescent="0.2">
      <c r="B442" s="52" t="s">
        <v>135</v>
      </c>
      <c r="F442" s="2" t="s">
        <v>173</v>
      </c>
      <c r="L442" s="106"/>
      <c r="M442" s="106">
        <v>81.174999999999997</v>
      </c>
      <c r="N442" s="99"/>
      <c r="O442" s="99"/>
      <c r="P442" s="106">
        <v>106.39</v>
      </c>
      <c r="Q442" s="99"/>
      <c r="R442" s="67"/>
      <c r="S442" s="106">
        <v>72</v>
      </c>
      <c r="T442" s="10"/>
      <c r="V442" s="10"/>
      <c r="W442" s="10"/>
    </row>
    <row r="443" spans="1:23" x14ac:dyDescent="0.2">
      <c r="B443" s="27" t="s">
        <v>136</v>
      </c>
      <c r="F443" s="2" t="s">
        <v>173</v>
      </c>
      <c r="L443" s="106"/>
      <c r="M443" s="106">
        <v>71.48</v>
      </c>
      <c r="N443" s="99"/>
      <c r="O443" s="99"/>
      <c r="P443" s="106">
        <v>106.39</v>
      </c>
      <c r="Q443" s="99"/>
      <c r="R443" s="67"/>
      <c r="S443" s="106">
        <v>82</v>
      </c>
      <c r="T443" s="10"/>
      <c r="V443" s="10"/>
      <c r="W443" s="10"/>
    </row>
    <row r="444" spans="1:23" x14ac:dyDescent="0.2">
      <c r="B444" s="52" t="s">
        <v>137</v>
      </c>
      <c r="F444" s="2" t="s">
        <v>173</v>
      </c>
      <c r="L444" s="106"/>
      <c r="M444" s="106">
        <v>74.87</v>
      </c>
      <c r="N444" s="99"/>
      <c r="O444" s="99"/>
      <c r="P444" s="99"/>
      <c r="Q444" s="99"/>
      <c r="R444" s="67"/>
      <c r="S444" s="106">
        <v>82</v>
      </c>
      <c r="T444" s="10"/>
      <c r="V444" s="10"/>
      <c r="W444" s="10"/>
    </row>
    <row r="445" spans="1:23" x14ac:dyDescent="0.2">
      <c r="B445" s="27" t="s">
        <v>138</v>
      </c>
      <c r="F445" s="2" t="s">
        <v>173</v>
      </c>
      <c r="L445" s="106"/>
      <c r="M445" s="106">
        <v>0</v>
      </c>
      <c r="N445" s="99"/>
      <c r="O445" s="99"/>
      <c r="P445" s="99"/>
      <c r="Q445" s="99"/>
      <c r="R445" s="67"/>
      <c r="S445" s="106">
        <v>82</v>
      </c>
      <c r="T445" s="10"/>
      <c r="V445" s="10"/>
      <c r="W445" s="10"/>
    </row>
    <row r="446" spans="1:23" x14ac:dyDescent="0.2">
      <c r="B446" s="27" t="s">
        <v>139</v>
      </c>
      <c r="F446" s="2" t="s">
        <v>173</v>
      </c>
      <c r="L446" s="106"/>
      <c r="M446" s="106">
        <v>0</v>
      </c>
      <c r="N446" s="99"/>
      <c r="O446" s="99"/>
      <c r="P446" s="99"/>
      <c r="Q446" s="99"/>
      <c r="R446" s="67"/>
      <c r="S446" s="106"/>
      <c r="T446" s="10"/>
      <c r="V446" s="10"/>
      <c r="W446" s="10"/>
    </row>
    <row r="447" spans="1:23" x14ac:dyDescent="0.2">
      <c r="B447" s="27"/>
      <c r="L447" s="67"/>
      <c r="M447" s="61"/>
      <c r="N447" s="67"/>
      <c r="O447" s="67"/>
      <c r="P447" s="67"/>
      <c r="Q447" s="67"/>
      <c r="R447" s="67"/>
      <c r="S447" s="67"/>
      <c r="T447" s="10"/>
      <c r="V447" s="10"/>
      <c r="W447" s="10"/>
    </row>
    <row r="448" spans="1:23" x14ac:dyDescent="0.2">
      <c r="B448" s="59" t="s">
        <v>131</v>
      </c>
      <c r="L448" s="67"/>
      <c r="M448" s="61"/>
      <c r="N448" s="67"/>
      <c r="O448" s="67"/>
      <c r="P448" s="67"/>
      <c r="Q448" s="67"/>
      <c r="R448" s="67"/>
      <c r="S448" s="67"/>
      <c r="T448" s="10"/>
      <c r="V448" s="10"/>
      <c r="W448" s="10"/>
    </row>
    <row r="449" spans="1:23" x14ac:dyDescent="0.2">
      <c r="B449" s="27" t="s">
        <v>132</v>
      </c>
      <c r="F449" s="2" t="s">
        <v>173</v>
      </c>
      <c r="L449" s="99"/>
      <c r="M449" s="106">
        <v>95.55</v>
      </c>
      <c r="N449" s="99"/>
      <c r="O449" s="99"/>
      <c r="P449" s="106">
        <v>106.39</v>
      </c>
      <c r="Q449" s="99"/>
      <c r="R449" s="67"/>
      <c r="S449" s="106">
        <v>92</v>
      </c>
      <c r="T449" s="10"/>
      <c r="V449" s="10"/>
      <c r="W449" s="10"/>
    </row>
    <row r="450" spans="1:23" x14ac:dyDescent="0.2">
      <c r="B450" s="27" t="s">
        <v>133</v>
      </c>
      <c r="F450" s="2" t="s">
        <v>173</v>
      </c>
      <c r="L450" s="99"/>
      <c r="M450" s="106">
        <v>95.55</v>
      </c>
      <c r="N450" s="106">
        <v>105.40000000000002</v>
      </c>
      <c r="O450" s="99"/>
      <c r="P450" s="106">
        <v>106.39</v>
      </c>
      <c r="Q450" s="99"/>
      <c r="R450" s="67"/>
      <c r="S450" s="106">
        <v>92</v>
      </c>
      <c r="T450" s="10"/>
      <c r="V450" s="10"/>
      <c r="W450" s="10"/>
    </row>
    <row r="451" spans="1:23" x14ac:dyDescent="0.2">
      <c r="B451" s="27" t="s">
        <v>134</v>
      </c>
      <c r="F451" s="2" t="s">
        <v>173</v>
      </c>
      <c r="L451" s="99"/>
      <c r="M451" s="106">
        <v>95.55</v>
      </c>
      <c r="N451" s="106"/>
      <c r="O451" s="99"/>
      <c r="P451" s="106">
        <v>106.39</v>
      </c>
      <c r="Q451" s="99"/>
      <c r="R451" s="67"/>
      <c r="S451" s="106">
        <v>102</v>
      </c>
      <c r="T451" s="10"/>
      <c r="V451" s="10"/>
      <c r="W451" s="10"/>
    </row>
    <row r="452" spans="1:23" x14ac:dyDescent="0.2">
      <c r="B452" s="27" t="s">
        <v>135</v>
      </c>
      <c r="F452" s="2" t="s">
        <v>173</v>
      </c>
      <c r="L452" s="99"/>
      <c r="M452" s="106">
        <v>95.55</v>
      </c>
      <c r="N452" s="106"/>
      <c r="O452" s="99"/>
      <c r="P452" s="106">
        <v>106.39</v>
      </c>
      <c r="Q452" s="99"/>
      <c r="R452" s="67"/>
      <c r="S452" s="106">
        <v>102</v>
      </c>
      <c r="T452" s="10"/>
      <c r="V452" s="10"/>
      <c r="W452" s="10"/>
    </row>
    <row r="453" spans="1:23" x14ac:dyDescent="0.2">
      <c r="B453" s="27" t="s">
        <v>136</v>
      </c>
      <c r="F453" s="2" t="s">
        <v>173</v>
      </c>
      <c r="L453" s="99"/>
      <c r="M453" s="106">
        <v>95.55</v>
      </c>
      <c r="N453" s="106">
        <v>105.4</v>
      </c>
      <c r="O453" s="99"/>
      <c r="P453" s="106">
        <v>106.39</v>
      </c>
      <c r="Q453" s="99"/>
      <c r="R453" s="67"/>
      <c r="S453" s="106">
        <v>102</v>
      </c>
      <c r="T453" s="10"/>
      <c r="V453" s="10"/>
      <c r="W453" s="10"/>
    </row>
    <row r="454" spans="1:23" x14ac:dyDescent="0.2">
      <c r="B454" s="27" t="s">
        <v>137</v>
      </c>
      <c r="F454" s="2" t="s">
        <v>173</v>
      </c>
      <c r="L454" s="106">
        <v>88.58</v>
      </c>
      <c r="M454" s="106">
        <v>95.55</v>
      </c>
      <c r="N454" s="106">
        <v>105.4</v>
      </c>
      <c r="O454" s="99"/>
      <c r="P454" s="106">
        <v>106.39</v>
      </c>
      <c r="Q454" s="99"/>
      <c r="R454" s="67"/>
      <c r="S454" s="106">
        <v>102</v>
      </c>
      <c r="T454" s="10"/>
      <c r="V454" s="10"/>
      <c r="W454" s="10"/>
    </row>
    <row r="455" spans="1:23" x14ac:dyDescent="0.2">
      <c r="B455" s="52" t="s">
        <v>138</v>
      </c>
      <c r="F455" s="2" t="s">
        <v>173</v>
      </c>
      <c r="L455" s="99"/>
      <c r="M455" s="106">
        <v>95.55</v>
      </c>
      <c r="N455" s="106">
        <v>105.4</v>
      </c>
      <c r="O455" s="99"/>
      <c r="P455" s="106">
        <v>115.85</v>
      </c>
      <c r="Q455" s="99"/>
      <c r="R455" s="67"/>
      <c r="S455" s="106">
        <v>102</v>
      </c>
      <c r="T455" s="10"/>
      <c r="V455" s="10"/>
      <c r="W455" s="10"/>
    </row>
    <row r="456" spans="1:23" x14ac:dyDescent="0.2">
      <c r="B456" s="27" t="s">
        <v>139</v>
      </c>
      <c r="F456" s="2" t="s">
        <v>173</v>
      </c>
      <c r="L456" s="99"/>
      <c r="M456" s="106">
        <v>106.82</v>
      </c>
      <c r="N456" s="99"/>
      <c r="O456" s="99"/>
      <c r="P456" s="106">
        <v>115.85</v>
      </c>
      <c r="Q456" s="99"/>
      <c r="R456" s="67"/>
      <c r="S456" s="106">
        <v>102</v>
      </c>
      <c r="T456" s="10"/>
      <c r="V456" s="10"/>
      <c r="W456" s="10"/>
    </row>
    <row r="457" spans="1:23" x14ac:dyDescent="0.2">
      <c r="B457" s="27"/>
      <c r="L457" s="10"/>
      <c r="M457" s="10"/>
      <c r="N457" s="10"/>
      <c r="O457" s="10"/>
      <c r="P457" s="10"/>
      <c r="Q457" s="10"/>
      <c r="R457" s="10"/>
      <c r="S457" s="10"/>
      <c r="T457" s="10"/>
      <c r="U457" s="10"/>
      <c r="V457" s="10"/>
      <c r="W457" s="10"/>
    </row>
    <row r="458" spans="1:23" s="9" customFormat="1" x14ac:dyDescent="0.2">
      <c r="B458" s="9" t="s">
        <v>369</v>
      </c>
    </row>
    <row r="459" spans="1:23" x14ac:dyDescent="0.2">
      <c r="B459" s="52"/>
      <c r="L459" s="10"/>
      <c r="M459" s="10"/>
      <c r="N459" s="10"/>
      <c r="O459" s="10"/>
      <c r="P459" s="10"/>
      <c r="Q459" s="10"/>
      <c r="R459" s="10"/>
      <c r="S459" s="10"/>
      <c r="T459" s="10"/>
      <c r="U459" s="10"/>
      <c r="V459" s="10"/>
      <c r="W459" s="10"/>
    </row>
    <row r="460" spans="1:23" x14ac:dyDescent="0.2">
      <c r="A460" s="2" t="s">
        <v>161</v>
      </c>
      <c r="B460" s="1" t="s">
        <v>169</v>
      </c>
      <c r="L460" s="60"/>
      <c r="M460" s="60"/>
      <c r="N460" s="60"/>
      <c r="O460" s="60"/>
      <c r="P460" s="60"/>
      <c r="Q460" s="60"/>
      <c r="R460" s="10"/>
      <c r="S460" s="60"/>
      <c r="T460" s="10"/>
      <c r="U460" s="10"/>
      <c r="V460" s="10"/>
      <c r="W460" s="10"/>
    </row>
    <row r="461" spans="1:23" x14ac:dyDescent="0.2">
      <c r="B461" s="27"/>
      <c r="L461" s="60"/>
      <c r="M461" s="60"/>
      <c r="N461" s="60"/>
      <c r="O461" s="60"/>
      <c r="P461" s="60"/>
      <c r="Q461" s="60"/>
      <c r="R461" s="10"/>
      <c r="S461" s="60"/>
      <c r="T461" s="10"/>
      <c r="U461" s="10"/>
      <c r="V461" s="10"/>
      <c r="W461" s="10"/>
    </row>
    <row r="462" spans="1:23" x14ac:dyDescent="0.2">
      <c r="B462" s="1" t="s">
        <v>119</v>
      </c>
      <c r="L462" s="60"/>
      <c r="M462" s="60"/>
      <c r="N462" s="60"/>
      <c r="O462" s="60"/>
      <c r="P462" s="60"/>
      <c r="Q462" s="60"/>
      <c r="R462" s="10"/>
      <c r="S462" s="60"/>
      <c r="T462" s="10"/>
      <c r="U462" s="10"/>
      <c r="V462" s="10"/>
      <c r="W462" s="10"/>
    </row>
    <row r="463" spans="1:23" x14ac:dyDescent="0.2">
      <c r="B463" s="27" t="s">
        <v>132</v>
      </c>
      <c r="F463" s="2" t="s">
        <v>166</v>
      </c>
      <c r="L463" s="41">
        <v>10656.34</v>
      </c>
      <c r="M463" s="41">
        <v>182996.17000000004</v>
      </c>
      <c r="N463" s="41"/>
      <c r="O463" s="41"/>
      <c r="P463" s="41">
        <v>44145.229999999996</v>
      </c>
      <c r="Q463" s="41"/>
      <c r="R463" s="10"/>
      <c r="S463" s="41"/>
      <c r="T463" s="10"/>
      <c r="U463" s="2" t="s">
        <v>693</v>
      </c>
      <c r="V463" s="10"/>
      <c r="W463" s="10"/>
    </row>
    <row r="464" spans="1:23" x14ac:dyDescent="0.2">
      <c r="B464" s="52" t="s">
        <v>133</v>
      </c>
      <c r="F464" s="2" t="s">
        <v>166</v>
      </c>
      <c r="L464" s="41">
        <v>37089.51</v>
      </c>
      <c r="M464" s="41">
        <v>328304.08000000007</v>
      </c>
      <c r="N464" s="41">
        <v>201004.73108995787</v>
      </c>
      <c r="O464" s="41"/>
      <c r="P464" s="41">
        <v>26437.480000000003</v>
      </c>
      <c r="Q464" s="41">
        <v>1727.3000000000002</v>
      </c>
      <c r="R464" s="10"/>
      <c r="S464" s="41"/>
      <c r="T464" s="10"/>
      <c r="U464" s="2" t="s">
        <v>694</v>
      </c>
      <c r="V464" s="10"/>
      <c r="W464" s="10"/>
    </row>
    <row r="465" spans="2:23" x14ac:dyDescent="0.2">
      <c r="B465" s="27" t="s">
        <v>134</v>
      </c>
      <c r="F465" s="2" t="s">
        <v>166</v>
      </c>
      <c r="L465" s="41"/>
      <c r="M465" s="41">
        <v>139364.82999999999</v>
      </c>
      <c r="N465" s="41">
        <v>65908.962737575406</v>
      </c>
      <c r="O465" s="41"/>
      <c r="P465" s="41">
        <v>17482.43</v>
      </c>
      <c r="Q465" s="41"/>
      <c r="R465" s="10"/>
      <c r="S465" s="41"/>
      <c r="T465" s="10"/>
      <c r="U465" s="2" t="s">
        <v>695</v>
      </c>
      <c r="V465" s="10"/>
      <c r="W465" s="10"/>
    </row>
    <row r="466" spans="2:23" x14ac:dyDescent="0.2">
      <c r="B466" s="52" t="s">
        <v>135</v>
      </c>
      <c r="F466" s="2" t="s">
        <v>166</v>
      </c>
      <c r="L466" s="41"/>
      <c r="M466" s="41">
        <v>119991.01000000001</v>
      </c>
      <c r="N466" s="41"/>
      <c r="O466" s="41">
        <v>7280.24</v>
      </c>
      <c r="P466" s="41"/>
      <c r="Q466" s="41"/>
      <c r="R466" s="10"/>
      <c r="S466" s="41"/>
      <c r="T466" s="10"/>
      <c r="U466" s="2" t="s">
        <v>696</v>
      </c>
      <c r="V466" s="10"/>
      <c r="W466" s="10"/>
    </row>
    <row r="467" spans="2:23" x14ac:dyDescent="0.2">
      <c r="B467" s="27" t="s">
        <v>136</v>
      </c>
      <c r="F467" s="2" t="s">
        <v>166</v>
      </c>
      <c r="L467" s="41"/>
      <c r="M467" s="41">
        <v>83178.16</v>
      </c>
      <c r="N467" s="41"/>
      <c r="O467" s="41"/>
      <c r="P467" s="41"/>
      <c r="Q467" s="41"/>
      <c r="R467" s="10"/>
      <c r="S467" s="41"/>
      <c r="T467" s="10"/>
      <c r="U467" s="2" t="s">
        <v>697</v>
      </c>
      <c r="V467" s="10"/>
      <c r="W467" s="10"/>
    </row>
    <row r="468" spans="2:23" x14ac:dyDescent="0.2">
      <c r="B468" s="52" t="s">
        <v>137</v>
      </c>
      <c r="F468" s="2" t="s">
        <v>166</v>
      </c>
      <c r="L468" s="41"/>
      <c r="M468" s="41">
        <v>0</v>
      </c>
      <c r="N468" s="41"/>
      <c r="O468" s="41"/>
      <c r="P468" s="41"/>
      <c r="Q468" s="41"/>
      <c r="R468" s="10"/>
      <c r="S468" s="41"/>
      <c r="T468" s="10"/>
      <c r="U468" s="2" t="s">
        <v>698</v>
      </c>
      <c r="V468" s="10"/>
      <c r="W468" s="10"/>
    </row>
    <row r="469" spans="2:23" x14ac:dyDescent="0.2">
      <c r="B469" s="27" t="s">
        <v>138</v>
      </c>
      <c r="F469" s="2" t="s">
        <v>166</v>
      </c>
      <c r="L469" s="41"/>
      <c r="M469" s="41">
        <v>46144.18</v>
      </c>
      <c r="N469" s="41"/>
      <c r="O469" s="41"/>
      <c r="P469" s="41"/>
      <c r="Q469" s="41"/>
      <c r="R469" s="10"/>
      <c r="S469" s="41"/>
      <c r="T469" s="10"/>
      <c r="U469" s="2" t="s">
        <v>699</v>
      </c>
      <c r="V469" s="10"/>
      <c r="W469" s="10"/>
    </row>
    <row r="470" spans="2:23" x14ac:dyDescent="0.2">
      <c r="B470" s="27" t="s">
        <v>139</v>
      </c>
      <c r="F470" s="2" t="s">
        <v>166</v>
      </c>
      <c r="L470" s="41"/>
      <c r="M470" s="41">
        <v>18516.990000000002</v>
      </c>
      <c r="N470" s="41"/>
      <c r="O470" s="41"/>
      <c r="P470" s="41"/>
      <c r="Q470" s="41"/>
      <c r="R470" s="10"/>
      <c r="S470" s="41"/>
      <c r="T470" s="10"/>
      <c r="U470" s="2" t="s">
        <v>700</v>
      </c>
      <c r="V470" s="10"/>
      <c r="W470" s="10"/>
    </row>
    <row r="471" spans="2:23" x14ac:dyDescent="0.2">
      <c r="B471" s="27"/>
      <c r="L471" s="10"/>
      <c r="M471" s="10"/>
      <c r="N471" s="10"/>
      <c r="O471" s="10"/>
      <c r="P471" s="10"/>
      <c r="Q471" s="10"/>
      <c r="R471" s="10"/>
      <c r="S471" s="10"/>
      <c r="T471" s="10"/>
      <c r="V471" s="10"/>
      <c r="W471" s="10"/>
    </row>
    <row r="472" spans="2:23" x14ac:dyDescent="0.2">
      <c r="B472" s="59" t="s">
        <v>131</v>
      </c>
      <c r="L472" s="10"/>
      <c r="M472" s="10"/>
      <c r="N472" s="10"/>
      <c r="O472" s="10"/>
      <c r="P472" s="10"/>
      <c r="Q472" s="10"/>
      <c r="R472" s="10"/>
      <c r="S472" s="10"/>
      <c r="T472" s="10"/>
      <c r="V472" s="10"/>
      <c r="W472" s="10"/>
    </row>
    <row r="473" spans="2:23" x14ac:dyDescent="0.2">
      <c r="B473" s="27" t="s">
        <v>132</v>
      </c>
      <c r="F473" s="2" t="s">
        <v>166</v>
      </c>
      <c r="L473" s="41"/>
      <c r="M473" s="41">
        <v>18976.23</v>
      </c>
      <c r="N473" s="41"/>
      <c r="O473" s="41"/>
      <c r="P473" s="41">
        <v>7718.29</v>
      </c>
      <c r="Q473" s="41"/>
      <c r="R473" s="10"/>
      <c r="S473" s="41"/>
      <c r="T473" s="10"/>
      <c r="U473" s="2" t="s">
        <v>701</v>
      </c>
      <c r="V473" s="10"/>
      <c r="W473" s="10"/>
    </row>
    <row r="474" spans="2:23" x14ac:dyDescent="0.2">
      <c r="B474" s="27" t="s">
        <v>133</v>
      </c>
      <c r="F474" s="2" t="s">
        <v>166</v>
      </c>
      <c r="L474" s="41"/>
      <c r="M474" s="41">
        <v>22474.16</v>
      </c>
      <c r="N474" s="41">
        <v>8837.6671639254964</v>
      </c>
      <c r="O474" s="41"/>
      <c r="P474" s="41">
        <v>16106.9</v>
      </c>
      <c r="Q474" s="41"/>
      <c r="R474" s="10"/>
      <c r="S474" s="41"/>
      <c r="T474" s="10"/>
      <c r="U474" s="2" t="s">
        <v>702</v>
      </c>
      <c r="V474" s="10"/>
      <c r="W474" s="10"/>
    </row>
    <row r="475" spans="2:23" x14ac:dyDescent="0.2">
      <c r="B475" s="27" t="s">
        <v>134</v>
      </c>
      <c r="F475" s="2" t="s">
        <v>166</v>
      </c>
      <c r="L475" s="41"/>
      <c r="M475" s="41">
        <v>14455.07</v>
      </c>
      <c r="N475" s="41"/>
      <c r="O475" s="41">
        <v>30339.39</v>
      </c>
      <c r="P475" s="41">
        <v>24593.69</v>
      </c>
      <c r="Q475" s="41"/>
      <c r="R475" s="10"/>
      <c r="S475" s="41"/>
      <c r="T475" s="10"/>
      <c r="U475" s="2" t="s">
        <v>703</v>
      </c>
      <c r="V475" s="10"/>
      <c r="W475" s="10"/>
    </row>
    <row r="476" spans="2:23" x14ac:dyDescent="0.2">
      <c r="B476" s="27" t="s">
        <v>135</v>
      </c>
      <c r="F476" s="2" t="s">
        <v>166</v>
      </c>
      <c r="L476" s="41"/>
      <c r="M476" s="41">
        <v>9427.85</v>
      </c>
      <c r="N476" s="41">
        <v>60554.027638402877</v>
      </c>
      <c r="O476" s="41"/>
      <c r="P476" s="41">
        <v>132397.63</v>
      </c>
      <c r="Q476" s="41"/>
      <c r="R476" s="10"/>
      <c r="S476" s="41"/>
      <c r="T476" s="10"/>
      <c r="U476" s="2" t="s">
        <v>704</v>
      </c>
      <c r="V476" s="10"/>
      <c r="W476" s="10"/>
    </row>
    <row r="477" spans="2:23" x14ac:dyDescent="0.2">
      <c r="B477" s="27" t="s">
        <v>136</v>
      </c>
      <c r="F477" s="2" t="s">
        <v>166</v>
      </c>
      <c r="L477" s="41"/>
      <c r="M477" s="41">
        <v>16565.490000000002</v>
      </c>
      <c r="N477" s="41"/>
      <c r="O477" s="41"/>
      <c r="P477" s="41">
        <v>0</v>
      </c>
      <c r="Q477" s="41"/>
      <c r="R477" s="10"/>
      <c r="S477" s="41"/>
      <c r="T477" s="10"/>
      <c r="U477" s="2" t="s">
        <v>705</v>
      </c>
      <c r="V477" s="10"/>
      <c r="W477" s="10"/>
    </row>
    <row r="478" spans="2:23" x14ac:dyDescent="0.2">
      <c r="B478" s="27" t="s">
        <v>137</v>
      </c>
      <c r="F478" s="2" t="s">
        <v>166</v>
      </c>
      <c r="L478" s="41"/>
      <c r="M478" s="41">
        <v>33162.29</v>
      </c>
      <c r="N478" s="41">
        <v>124002.51112695361</v>
      </c>
      <c r="O478" s="41"/>
      <c r="P478" s="41">
        <v>67379.860000000015</v>
      </c>
      <c r="Q478" s="41"/>
      <c r="R478" s="10"/>
      <c r="S478" s="41"/>
      <c r="T478" s="10"/>
      <c r="U478" s="2" t="s">
        <v>706</v>
      </c>
      <c r="V478" s="10"/>
      <c r="W478" s="10"/>
    </row>
    <row r="479" spans="2:23" x14ac:dyDescent="0.2">
      <c r="B479" s="52" t="s">
        <v>138</v>
      </c>
      <c r="F479" s="2" t="s">
        <v>166</v>
      </c>
      <c r="L479" s="41"/>
      <c r="M479" s="41">
        <v>8962.25</v>
      </c>
      <c r="N479" s="41"/>
      <c r="O479" s="41"/>
      <c r="P479" s="41">
        <v>216.61999999999898</v>
      </c>
      <c r="Q479" s="41"/>
      <c r="R479" s="10"/>
      <c r="S479" s="41"/>
      <c r="T479" s="10"/>
      <c r="U479" s="2" t="s">
        <v>707</v>
      </c>
      <c r="V479" s="10"/>
      <c r="W479" s="10"/>
    </row>
    <row r="480" spans="2:23" x14ac:dyDescent="0.2">
      <c r="B480" s="27" t="s">
        <v>139</v>
      </c>
      <c r="F480" s="2" t="s">
        <v>166</v>
      </c>
      <c r="L480" s="41"/>
      <c r="M480" s="41">
        <v>45633.45</v>
      </c>
      <c r="N480" s="41"/>
      <c r="O480" s="41"/>
      <c r="P480" s="41">
        <v>-16221</v>
      </c>
      <c r="Q480" s="41">
        <v>23252</v>
      </c>
      <c r="R480" s="10"/>
      <c r="S480" s="41"/>
      <c r="T480" s="10"/>
      <c r="U480" s="2" t="s">
        <v>708</v>
      </c>
      <c r="V480" s="10"/>
      <c r="W480" s="10"/>
    </row>
    <row r="481" spans="1:23" x14ac:dyDescent="0.2">
      <c r="B481" s="27"/>
      <c r="L481" s="10"/>
      <c r="M481" s="10"/>
      <c r="N481" s="10"/>
      <c r="O481" s="10"/>
      <c r="P481" s="10"/>
      <c r="Q481" s="10"/>
      <c r="R481" s="10"/>
      <c r="S481" s="10"/>
      <c r="T481" s="10"/>
      <c r="U481" s="10"/>
      <c r="V481" s="10"/>
      <c r="W481" s="10"/>
    </row>
    <row r="482" spans="1:23" x14ac:dyDescent="0.2">
      <c r="A482" s="2" t="s">
        <v>161</v>
      </c>
      <c r="B482" s="1" t="s">
        <v>362</v>
      </c>
      <c r="L482" s="60"/>
      <c r="M482" s="60"/>
      <c r="N482" s="60"/>
      <c r="O482" s="60"/>
      <c r="P482" s="60"/>
      <c r="Q482" s="60"/>
      <c r="R482" s="10"/>
      <c r="S482" s="60"/>
      <c r="T482" s="10"/>
      <c r="U482" s="10"/>
      <c r="V482" s="10"/>
      <c r="W482" s="10"/>
    </row>
    <row r="483" spans="1:23" x14ac:dyDescent="0.2">
      <c r="B483" s="27"/>
      <c r="L483" s="60"/>
      <c r="M483" s="60"/>
      <c r="N483" s="60"/>
      <c r="O483" s="60"/>
      <c r="P483" s="60"/>
      <c r="Q483" s="60"/>
      <c r="R483" s="10"/>
      <c r="S483" s="60"/>
      <c r="T483" s="10"/>
      <c r="U483" s="10"/>
      <c r="V483" s="10"/>
      <c r="W483" s="10"/>
    </row>
    <row r="484" spans="1:23" x14ac:dyDescent="0.2">
      <c r="B484" s="1" t="s">
        <v>119</v>
      </c>
      <c r="L484" s="60"/>
      <c r="M484" s="60"/>
      <c r="N484" s="60"/>
      <c r="O484" s="60"/>
      <c r="P484" s="60"/>
      <c r="Q484" s="60"/>
      <c r="R484" s="10"/>
      <c r="S484" s="60"/>
      <c r="T484" s="10"/>
      <c r="U484" s="10"/>
      <c r="V484" s="10"/>
      <c r="W484" s="10"/>
    </row>
    <row r="485" spans="1:23" x14ac:dyDescent="0.2">
      <c r="B485" s="27" t="s">
        <v>132</v>
      </c>
      <c r="F485" s="2" t="s">
        <v>166</v>
      </c>
      <c r="L485" s="41">
        <v>4396.62</v>
      </c>
      <c r="M485" s="41">
        <v>72839.69</v>
      </c>
      <c r="N485" s="41"/>
      <c r="O485" s="41"/>
      <c r="P485" s="41">
        <v>23428.309999999998</v>
      </c>
      <c r="Q485" s="41"/>
      <c r="R485" s="10"/>
      <c r="S485" s="41"/>
      <c r="T485" s="10"/>
      <c r="U485" s="2" t="s">
        <v>709</v>
      </c>
      <c r="V485" s="10"/>
      <c r="W485" s="10"/>
    </row>
    <row r="486" spans="1:23" x14ac:dyDescent="0.2">
      <c r="B486" s="52" t="s">
        <v>133</v>
      </c>
      <c r="F486" s="2" t="s">
        <v>166</v>
      </c>
      <c r="L486" s="41">
        <v>29976.53</v>
      </c>
      <c r="M486" s="41">
        <v>67416.36</v>
      </c>
      <c r="N486" s="41">
        <v>237454.30674383181</v>
      </c>
      <c r="O486" s="41"/>
      <c r="P486" s="41">
        <v>4784.2300000000005</v>
      </c>
      <c r="Q486" s="41">
        <v>5746.29</v>
      </c>
      <c r="R486" s="10"/>
      <c r="S486" s="41">
        <v>13618.5</v>
      </c>
      <c r="T486" s="10"/>
      <c r="U486" s="2" t="s">
        <v>710</v>
      </c>
      <c r="V486" s="10"/>
      <c r="W486" s="10"/>
    </row>
    <row r="487" spans="1:23" x14ac:dyDescent="0.2">
      <c r="B487" s="27" t="s">
        <v>134</v>
      </c>
      <c r="F487" s="2" t="s">
        <v>166</v>
      </c>
      <c r="L487" s="41"/>
      <c r="M487" s="41">
        <v>21480.309999999998</v>
      </c>
      <c r="N487" s="41">
        <v>82837.600327155145</v>
      </c>
      <c r="O487" s="41"/>
      <c r="P487" s="41">
        <v>4063.3200000000006</v>
      </c>
      <c r="Q487" s="41"/>
      <c r="R487" s="10"/>
      <c r="S487" s="41"/>
      <c r="T487" s="10"/>
      <c r="U487" s="2" t="s">
        <v>711</v>
      </c>
      <c r="V487" s="10"/>
      <c r="W487" s="10"/>
    </row>
    <row r="488" spans="1:23" x14ac:dyDescent="0.2">
      <c r="B488" s="52" t="s">
        <v>135</v>
      </c>
      <c r="F488" s="2" t="s">
        <v>166</v>
      </c>
      <c r="L488" s="41"/>
      <c r="M488" s="41">
        <v>7649.8600000000006</v>
      </c>
      <c r="N488" s="41"/>
      <c r="O488" s="41">
        <v>266.76</v>
      </c>
      <c r="P488" s="41"/>
      <c r="Q488" s="41"/>
      <c r="R488" s="10"/>
      <c r="S488" s="41"/>
      <c r="T488" s="10"/>
      <c r="U488" s="2" t="s">
        <v>712</v>
      </c>
      <c r="V488" s="10"/>
      <c r="W488" s="10"/>
    </row>
    <row r="489" spans="1:23" x14ac:dyDescent="0.2">
      <c r="B489" s="27" t="s">
        <v>136</v>
      </c>
      <c r="F489" s="2" t="s">
        <v>166</v>
      </c>
      <c r="L489" s="41"/>
      <c r="M489" s="41">
        <v>63409.400000000009</v>
      </c>
      <c r="N489" s="41"/>
      <c r="O489" s="41"/>
      <c r="P489" s="41"/>
      <c r="Q489" s="41"/>
      <c r="R489" s="10"/>
      <c r="S489" s="41"/>
      <c r="T489" s="10"/>
      <c r="U489" s="2" t="s">
        <v>713</v>
      </c>
      <c r="V489" s="10"/>
      <c r="W489" s="10"/>
    </row>
    <row r="490" spans="1:23" x14ac:dyDescent="0.2">
      <c r="B490" s="52" t="s">
        <v>137</v>
      </c>
      <c r="F490" s="2" t="s">
        <v>166</v>
      </c>
      <c r="L490" s="41"/>
      <c r="M490" s="41">
        <v>0</v>
      </c>
      <c r="N490" s="41"/>
      <c r="O490" s="41"/>
      <c r="P490" s="41"/>
      <c r="Q490" s="41"/>
      <c r="R490" s="10"/>
      <c r="S490" s="41"/>
      <c r="T490" s="10"/>
      <c r="U490" s="2" t="s">
        <v>714</v>
      </c>
      <c r="V490" s="10"/>
      <c r="W490" s="10"/>
    </row>
    <row r="491" spans="1:23" x14ac:dyDescent="0.2">
      <c r="B491" s="27" t="s">
        <v>138</v>
      </c>
      <c r="F491" s="2" t="s">
        <v>166</v>
      </c>
      <c r="L491" s="41"/>
      <c r="M491" s="41">
        <v>350.05</v>
      </c>
      <c r="N491" s="41"/>
      <c r="O491" s="41"/>
      <c r="P491" s="41"/>
      <c r="Q491" s="41"/>
      <c r="R491" s="10"/>
      <c r="S491" s="41"/>
      <c r="T491" s="10"/>
      <c r="U491" s="2" t="s">
        <v>715</v>
      </c>
      <c r="V491" s="10"/>
      <c r="W491" s="10"/>
    </row>
    <row r="492" spans="1:23" x14ac:dyDescent="0.2">
      <c r="B492" s="27" t="s">
        <v>139</v>
      </c>
      <c r="F492" s="2" t="s">
        <v>166</v>
      </c>
      <c r="L492" s="41"/>
      <c r="M492" s="41">
        <v>5248.92</v>
      </c>
      <c r="N492" s="41"/>
      <c r="O492" s="41"/>
      <c r="P492" s="41"/>
      <c r="Q492" s="41"/>
      <c r="R492" s="10"/>
      <c r="S492" s="41"/>
      <c r="T492" s="10"/>
      <c r="U492" s="2" t="s">
        <v>716</v>
      </c>
      <c r="V492" s="10"/>
      <c r="W492" s="10"/>
    </row>
    <row r="493" spans="1:23" x14ac:dyDescent="0.2">
      <c r="B493" s="27"/>
      <c r="L493" s="10"/>
      <c r="M493" s="10"/>
      <c r="N493" s="10"/>
      <c r="O493" s="10"/>
      <c r="P493" s="10"/>
      <c r="Q493" s="10"/>
      <c r="R493" s="10"/>
      <c r="S493" s="10"/>
      <c r="T493" s="10"/>
      <c r="V493" s="10"/>
      <c r="W493" s="10"/>
    </row>
    <row r="494" spans="1:23" x14ac:dyDescent="0.2">
      <c r="B494" s="59" t="s">
        <v>131</v>
      </c>
      <c r="L494" s="10"/>
      <c r="M494" s="10"/>
      <c r="N494" s="10"/>
      <c r="O494" s="10"/>
      <c r="P494" s="10"/>
      <c r="Q494" s="10"/>
      <c r="R494" s="10"/>
      <c r="S494" s="10"/>
      <c r="T494" s="10"/>
      <c r="V494" s="10"/>
      <c r="W494" s="10"/>
    </row>
    <row r="495" spans="1:23" x14ac:dyDescent="0.2">
      <c r="B495" s="27" t="s">
        <v>132</v>
      </c>
      <c r="F495" s="2" t="s">
        <v>166</v>
      </c>
      <c r="L495" s="41"/>
      <c r="M495" s="41">
        <v>26235.200000000001</v>
      </c>
      <c r="N495" s="41"/>
      <c r="O495" s="41"/>
      <c r="P495" s="41">
        <v>0</v>
      </c>
      <c r="Q495" s="41"/>
      <c r="R495" s="10"/>
      <c r="S495" s="41"/>
      <c r="T495" s="10"/>
      <c r="U495" s="2" t="s">
        <v>717</v>
      </c>
      <c r="V495" s="10"/>
      <c r="W495" s="10"/>
    </row>
    <row r="496" spans="1:23" x14ac:dyDescent="0.2">
      <c r="B496" s="27" t="s">
        <v>133</v>
      </c>
      <c r="F496" s="2" t="s">
        <v>166</v>
      </c>
      <c r="L496" s="41"/>
      <c r="M496" s="41">
        <v>14636.48</v>
      </c>
      <c r="N496" s="41">
        <v>12366.471937554323</v>
      </c>
      <c r="O496" s="41"/>
      <c r="P496" s="41">
        <v>10043.07</v>
      </c>
      <c r="Q496" s="41"/>
      <c r="R496" s="10"/>
      <c r="S496" s="41"/>
      <c r="T496" s="10"/>
      <c r="U496" s="2" t="s">
        <v>718</v>
      </c>
      <c r="V496" s="10"/>
      <c r="W496" s="10"/>
    </row>
    <row r="497" spans="1:23" x14ac:dyDescent="0.2">
      <c r="B497" s="27" t="s">
        <v>134</v>
      </c>
      <c r="F497" s="2" t="s">
        <v>166</v>
      </c>
      <c r="L497" s="41"/>
      <c r="M497" s="41">
        <v>0</v>
      </c>
      <c r="N497" s="41"/>
      <c r="O497" s="41">
        <v>20000.61</v>
      </c>
      <c r="P497" s="41">
        <v>17829.240000000002</v>
      </c>
      <c r="Q497" s="41"/>
      <c r="R497" s="10"/>
      <c r="S497" s="41"/>
      <c r="T497" s="10"/>
      <c r="U497" s="2" t="s">
        <v>719</v>
      </c>
      <c r="V497" s="10"/>
      <c r="W497" s="10"/>
    </row>
    <row r="498" spans="1:23" x14ac:dyDescent="0.2">
      <c r="B498" s="27" t="s">
        <v>135</v>
      </c>
      <c r="F498" s="2" t="s">
        <v>166</v>
      </c>
      <c r="L498" s="41"/>
      <c r="M498" s="41">
        <v>26934.45</v>
      </c>
      <c r="N498" s="41">
        <v>50177.272246928711</v>
      </c>
      <c r="O498" s="41"/>
      <c r="P498" s="41">
        <v>-1748.5300000000002</v>
      </c>
      <c r="Q498" s="41"/>
      <c r="R498" s="10"/>
      <c r="S498" s="41"/>
      <c r="T498" s="10"/>
      <c r="U498" s="2" t="s">
        <v>720</v>
      </c>
      <c r="V498" s="10"/>
      <c r="W498" s="10"/>
    </row>
    <row r="499" spans="1:23" x14ac:dyDescent="0.2">
      <c r="B499" s="27" t="s">
        <v>136</v>
      </c>
      <c r="F499" s="2" t="s">
        <v>166</v>
      </c>
      <c r="L499" s="41"/>
      <c r="M499" s="41">
        <v>0</v>
      </c>
      <c r="N499" s="41"/>
      <c r="O499" s="41"/>
      <c r="P499" s="41">
        <v>0</v>
      </c>
      <c r="Q499" s="41"/>
      <c r="R499" s="10"/>
      <c r="S499" s="41"/>
      <c r="T499" s="10"/>
      <c r="U499" s="2" t="s">
        <v>721</v>
      </c>
      <c r="V499" s="10"/>
      <c r="W499" s="10"/>
    </row>
    <row r="500" spans="1:23" x14ac:dyDescent="0.2">
      <c r="B500" s="27" t="s">
        <v>137</v>
      </c>
      <c r="F500" s="2" t="s">
        <v>166</v>
      </c>
      <c r="L500" s="41"/>
      <c r="M500" s="41">
        <v>139888.70000000001</v>
      </c>
      <c r="N500" s="41">
        <v>200709.08898771484</v>
      </c>
      <c r="O500" s="41"/>
      <c r="P500" s="41">
        <v>168518.33</v>
      </c>
      <c r="Q500" s="41"/>
      <c r="R500" s="10"/>
      <c r="S500" s="41"/>
      <c r="T500" s="10"/>
      <c r="U500" s="2" t="s">
        <v>722</v>
      </c>
      <c r="V500" s="10"/>
      <c r="W500" s="10"/>
    </row>
    <row r="501" spans="1:23" x14ac:dyDescent="0.2">
      <c r="B501" s="52" t="s">
        <v>138</v>
      </c>
      <c r="F501" s="2" t="s">
        <v>166</v>
      </c>
      <c r="L501" s="41"/>
      <c r="M501" s="41">
        <v>0</v>
      </c>
      <c r="N501" s="41"/>
      <c r="O501" s="41"/>
      <c r="P501" s="41"/>
      <c r="Q501" s="41"/>
      <c r="R501" s="10"/>
      <c r="S501" s="41"/>
      <c r="T501" s="10"/>
      <c r="U501" s="2" t="s">
        <v>723</v>
      </c>
      <c r="V501" s="10"/>
      <c r="W501" s="10"/>
    </row>
    <row r="502" spans="1:23" x14ac:dyDescent="0.2">
      <c r="B502" s="27" t="s">
        <v>139</v>
      </c>
      <c r="F502" s="2" t="s">
        <v>166</v>
      </c>
      <c r="L502" s="41"/>
      <c r="M502" s="41">
        <v>3522.15</v>
      </c>
      <c r="N502" s="41"/>
      <c r="O502" s="41"/>
      <c r="P502" s="41"/>
      <c r="Q502" s="41">
        <v>14613</v>
      </c>
      <c r="R502" s="10"/>
      <c r="S502" s="41"/>
      <c r="T502" s="10"/>
      <c r="U502" s="2" t="s">
        <v>724</v>
      </c>
      <c r="V502" s="10"/>
      <c r="W502" s="10"/>
    </row>
    <row r="503" spans="1:23" x14ac:dyDescent="0.2">
      <c r="B503" s="27"/>
      <c r="L503" s="10"/>
      <c r="M503" s="10"/>
      <c r="N503" s="10"/>
      <c r="O503" s="10"/>
      <c r="P503" s="10"/>
      <c r="Q503" s="10"/>
      <c r="R503" s="10"/>
      <c r="S503" s="10"/>
      <c r="T503" s="10"/>
      <c r="U503" s="10"/>
      <c r="V503" s="10"/>
      <c r="W503" s="10"/>
    </row>
    <row r="504" spans="1:23" s="9" customFormat="1" x14ac:dyDescent="0.2">
      <c r="B504" s="9" t="s">
        <v>370</v>
      </c>
    </row>
    <row r="505" spans="1:23" x14ac:dyDescent="0.2">
      <c r="B505" s="52"/>
      <c r="L505" s="10"/>
      <c r="M505" s="10"/>
      <c r="N505" s="10"/>
      <c r="O505" s="10"/>
      <c r="P505" s="10"/>
      <c r="Q505" s="10"/>
      <c r="R505" s="10"/>
      <c r="S505" s="10"/>
      <c r="T505" s="10"/>
      <c r="U505" s="10"/>
      <c r="V505" s="10"/>
      <c r="W505" s="10"/>
    </row>
    <row r="506" spans="1:23" x14ac:dyDescent="0.2">
      <c r="A506" s="2" t="s">
        <v>161</v>
      </c>
      <c r="B506" s="1" t="s">
        <v>169</v>
      </c>
      <c r="L506" s="60"/>
      <c r="M506" s="60"/>
      <c r="N506" s="60"/>
      <c r="O506" s="60"/>
      <c r="P506" s="60"/>
      <c r="Q506" s="60"/>
      <c r="R506" s="10"/>
      <c r="S506" s="60"/>
      <c r="T506" s="10"/>
      <c r="U506" s="10"/>
      <c r="V506" s="10"/>
      <c r="W506" s="10"/>
    </row>
    <row r="507" spans="1:23" x14ac:dyDescent="0.2">
      <c r="B507" s="27"/>
      <c r="L507" s="60"/>
      <c r="M507" s="60"/>
      <c r="N507" s="60"/>
      <c r="O507" s="60"/>
      <c r="P507" s="60"/>
      <c r="Q507" s="60"/>
      <c r="R507" s="10"/>
      <c r="S507" s="60"/>
      <c r="T507" s="10"/>
      <c r="U507" s="10"/>
      <c r="V507" s="10"/>
      <c r="W507" s="10"/>
    </row>
    <row r="508" spans="1:23" x14ac:dyDescent="0.2">
      <c r="B508" s="1" t="s">
        <v>119</v>
      </c>
      <c r="L508" s="60"/>
      <c r="M508" s="60"/>
      <c r="N508" s="60"/>
      <c r="O508" s="60"/>
      <c r="P508" s="60"/>
      <c r="Q508" s="60"/>
      <c r="R508" s="10"/>
      <c r="S508" s="60"/>
      <c r="T508" s="10"/>
      <c r="U508" s="10"/>
      <c r="V508" s="10"/>
      <c r="W508" s="10"/>
    </row>
    <row r="509" spans="1:23" x14ac:dyDescent="0.2">
      <c r="B509" s="27" t="s">
        <v>132</v>
      </c>
      <c r="F509" s="2" t="s">
        <v>175</v>
      </c>
      <c r="L509" s="41">
        <v>9635</v>
      </c>
      <c r="M509" s="41">
        <v>205678.98999999996</v>
      </c>
      <c r="N509" s="41"/>
      <c r="O509" s="41">
        <v>3395.09</v>
      </c>
      <c r="P509" s="41">
        <v>146126.28000000003</v>
      </c>
      <c r="Q509" s="41"/>
      <c r="R509" s="10"/>
      <c r="S509" s="41">
        <v>0</v>
      </c>
      <c r="T509" s="10"/>
      <c r="U509" s="2" t="s">
        <v>741</v>
      </c>
      <c r="V509" s="10"/>
      <c r="W509" s="10"/>
    </row>
    <row r="510" spans="1:23" x14ac:dyDescent="0.2">
      <c r="B510" s="52" t="s">
        <v>133</v>
      </c>
      <c r="F510" s="2" t="s">
        <v>175</v>
      </c>
      <c r="L510" s="41">
        <v>8012</v>
      </c>
      <c r="M510" s="41">
        <v>174302.94</v>
      </c>
      <c r="N510" s="41">
        <v>126167.28576319791</v>
      </c>
      <c r="O510" s="41">
        <v>735.64</v>
      </c>
      <c r="P510" s="41">
        <v>32119.799999999996</v>
      </c>
      <c r="Q510" s="41"/>
      <c r="R510" s="10"/>
      <c r="S510" s="41">
        <v>9900</v>
      </c>
      <c r="T510" s="10"/>
      <c r="U510" s="2" t="s">
        <v>742</v>
      </c>
      <c r="V510" s="10"/>
      <c r="W510" s="10"/>
    </row>
    <row r="511" spans="1:23" x14ac:dyDescent="0.2">
      <c r="B511" s="27" t="s">
        <v>134</v>
      </c>
      <c r="F511" s="2" t="s">
        <v>175</v>
      </c>
      <c r="L511" s="41">
        <v>6614</v>
      </c>
      <c r="M511" s="41">
        <v>135442.23999999999</v>
      </c>
      <c r="N511" s="41">
        <v>24470.588931242964</v>
      </c>
      <c r="O511" s="41"/>
      <c r="P511" s="41">
        <v>21459.759999999998</v>
      </c>
      <c r="Q511" s="41"/>
      <c r="R511" s="10"/>
      <c r="S511" s="41">
        <v>0</v>
      </c>
      <c r="T511" s="10"/>
      <c r="U511" s="2" t="s">
        <v>743</v>
      </c>
      <c r="V511" s="10"/>
      <c r="W511" s="10"/>
    </row>
    <row r="512" spans="1:23" x14ac:dyDescent="0.2">
      <c r="B512" s="52" t="s">
        <v>135</v>
      </c>
      <c r="F512" s="2" t="s">
        <v>175</v>
      </c>
      <c r="L512" s="41"/>
      <c r="M512" s="41">
        <v>24499.800000000003</v>
      </c>
      <c r="N512" s="41"/>
      <c r="O512" s="41"/>
      <c r="P512" s="41">
        <v>0</v>
      </c>
      <c r="Q512" s="41">
        <v>36004.51</v>
      </c>
      <c r="R512" s="10"/>
      <c r="S512" s="41">
        <v>4950</v>
      </c>
      <c r="T512" s="10"/>
      <c r="U512" s="2" t="s">
        <v>744</v>
      </c>
      <c r="V512" s="10"/>
      <c r="W512" s="10"/>
    </row>
    <row r="513" spans="1:23" x14ac:dyDescent="0.2">
      <c r="B513" s="27" t="s">
        <v>136</v>
      </c>
      <c r="F513" s="2" t="s">
        <v>175</v>
      </c>
      <c r="L513" s="41"/>
      <c r="M513" s="41">
        <v>37034.67</v>
      </c>
      <c r="N513" s="41"/>
      <c r="O513" s="41"/>
      <c r="P513" s="41">
        <v>0</v>
      </c>
      <c r="Q513" s="41"/>
      <c r="R513" s="10"/>
      <c r="S513" s="41">
        <v>0</v>
      </c>
      <c r="T513" s="10"/>
      <c r="U513" s="2" t="s">
        <v>745</v>
      </c>
      <c r="V513" s="10"/>
      <c r="W513" s="10"/>
    </row>
    <row r="514" spans="1:23" x14ac:dyDescent="0.2">
      <c r="B514" s="52" t="s">
        <v>137</v>
      </c>
      <c r="F514" s="2" t="s">
        <v>175</v>
      </c>
      <c r="L514" s="41"/>
      <c r="M514" s="41">
        <v>34367.019999999997</v>
      </c>
      <c r="N514" s="41"/>
      <c r="O514" s="41"/>
      <c r="P514" s="41">
        <v>0</v>
      </c>
      <c r="Q514" s="41"/>
      <c r="R514" s="10"/>
      <c r="S514" s="41">
        <v>0</v>
      </c>
      <c r="T514" s="10"/>
      <c r="U514" s="2" t="s">
        <v>746</v>
      </c>
      <c r="V514" s="10"/>
      <c r="W514" s="10"/>
    </row>
    <row r="515" spans="1:23" x14ac:dyDescent="0.2">
      <c r="B515" s="27" t="s">
        <v>138</v>
      </c>
      <c r="F515" s="2" t="s">
        <v>175</v>
      </c>
      <c r="L515" s="41"/>
      <c r="M515" s="41">
        <v>0</v>
      </c>
      <c r="N515" s="41"/>
      <c r="O515" s="41"/>
      <c r="P515" s="41">
        <v>0</v>
      </c>
      <c r="Q515" s="41"/>
      <c r="R515" s="10"/>
      <c r="S515" s="41">
        <v>0</v>
      </c>
      <c r="T515" s="10"/>
      <c r="U515" s="2" t="s">
        <v>747</v>
      </c>
      <c r="V515" s="10"/>
      <c r="W515" s="10"/>
    </row>
    <row r="516" spans="1:23" x14ac:dyDescent="0.2">
      <c r="B516" s="27" t="s">
        <v>139</v>
      </c>
      <c r="F516" s="2" t="s">
        <v>175</v>
      </c>
      <c r="L516" s="41"/>
      <c r="M516" s="41">
        <v>54763</v>
      </c>
      <c r="N516" s="41"/>
      <c r="O516" s="41"/>
      <c r="P516" s="41">
        <v>0</v>
      </c>
      <c r="Q516" s="41">
        <v>62415.301244999995</v>
      </c>
      <c r="R516" s="10"/>
      <c r="S516" s="41">
        <v>0</v>
      </c>
      <c r="T516" s="10"/>
      <c r="U516" s="2" t="s">
        <v>748</v>
      </c>
      <c r="V516" s="10"/>
      <c r="W516" s="10"/>
    </row>
    <row r="517" spans="1:23" x14ac:dyDescent="0.2">
      <c r="B517" s="27"/>
      <c r="L517" s="10"/>
      <c r="M517" s="10"/>
      <c r="N517" s="10"/>
      <c r="O517" s="10"/>
      <c r="P517" s="10"/>
      <c r="Q517" s="10"/>
      <c r="R517" s="10"/>
      <c r="S517" s="10"/>
      <c r="T517" s="10"/>
      <c r="V517" s="10"/>
      <c r="W517" s="10"/>
    </row>
    <row r="518" spans="1:23" x14ac:dyDescent="0.2">
      <c r="B518" s="59" t="s">
        <v>131</v>
      </c>
      <c r="L518" s="10"/>
      <c r="M518" s="10"/>
      <c r="N518" s="10"/>
      <c r="O518" s="10"/>
      <c r="P518" s="10"/>
      <c r="Q518" s="10"/>
      <c r="R518" s="10"/>
      <c r="S518" s="10"/>
      <c r="T518" s="10"/>
      <c r="V518" s="10"/>
      <c r="W518" s="10"/>
    </row>
    <row r="519" spans="1:23" x14ac:dyDescent="0.2">
      <c r="B519" s="27" t="s">
        <v>132</v>
      </c>
      <c r="F519" s="2" t="s">
        <v>175</v>
      </c>
      <c r="L519" s="41"/>
      <c r="M519" s="41">
        <v>8850.98</v>
      </c>
      <c r="N519" s="41"/>
      <c r="O519" s="41"/>
      <c r="P519" s="41">
        <v>37235.090000000004</v>
      </c>
      <c r="Q519" s="41"/>
      <c r="R519" s="10"/>
      <c r="S519" s="41">
        <v>0</v>
      </c>
      <c r="T519" s="10"/>
      <c r="U519" s="2" t="s">
        <v>749</v>
      </c>
      <c r="V519" s="10"/>
      <c r="W519" s="10"/>
    </row>
    <row r="520" spans="1:23" x14ac:dyDescent="0.2">
      <c r="B520" s="27" t="s">
        <v>133</v>
      </c>
      <c r="F520" s="2" t="s">
        <v>175</v>
      </c>
      <c r="L520" s="41"/>
      <c r="M520" s="41">
        <v>0</v>
      </c>
      <c r="N520" s="41">
        <v>73160.967690178266</v>
      </c>
      <c r="O520" s="41"/>
      <c r="P520" s="41">
        <v>8222.58</v>
      </c>
      <c r="Q520" s="41"/>
      <c r="R520" s="10"/>
      <c r="S520" s="41">
        <v>0</v>
      </c>
      <c r="T520" s="10"/>
      <c r="U520" s="2" t="s">
        <v>750</v>
      </c>
      <c r="V520" s="10"/>
      <c r="W520" s="10"/>
    </row>
    <row r="521" spans="1:23" x14ac:dyDescent="0.2">
      <c r="B521" s="27" t="s">
        <v>134</v>
      </c>
      <c r="F521" s="2" t="s">
        <v>175</v>
      </c>
      <c r="L521" s="41"/>
      <c r="M521" s="41">
        <v>0</v>
      </c>
      <c r="N521" s="41">
        <v>0</v>
      </c>
      <c r="O521" s="41"/>
      <c r="P521" s="41">
        <v>35848.339999999997</v>
      </c>
      <c r="Q521" s="41"/>
      <c r="R521" s="10"/>
      <c r="S521" s="41">
        <v>0</v>
      </c>
      <c r="T521" s="10"/>
      <c r="U521" s="2" t="s">
        <v>751</v>
      </c>
      <c r="V521" s="10"/>
      <c r="W521" s="10"/>
    </row>
    <row r="522" spans="1:23" x14ac:dyDescent="0.2">
      <c r="B522" s="27" t="s">
        <v>135</v>
      </c>
      <c r="F522" s="2" t="s">
        <v>175</v>
      </c>
      <c r="L522" s="41"/>
      <c r="M522" s="41">
        <v>5378</v>
      </c>
      <c r="N522" s="41">
        <v>0</v>
      </c>
      <c r="O522" s="41"/>
      <c r="P522" s="41">
        <v>13809.810000000001</v>
      </c>
      <c r="Q522" s="41"/>
      <c r="R522" s="10"/>
      <c r="S522" s="41">
        <v>0</v>
      </c>
      <c r="T522" s="10"/>
      <c r="U522" s="2" t="s">
        <v>752</v>
      </c>
      <c r="V522" s="10"/>
      <c r="W522" s="10"/>
    </row>
    <row r="523" spans="1:23" x14ac:dyDescent="0.2">
      <c r="B523" s="27" t="s">
        <v>136</v>
      </c>
      <c r="F523" s="2" t="s">
        <v>175</v>
      </c>
      <c r="L523" s="41">
        <v>20953</v>
      </c>
      <c r="M523" s="41">
        <v>53128.41</v>
      </c>
      <c r="N523" s="41">
        <v>88992.433490421565</v>
      </c>
      <c r="O523" s="41">
        <v>21100</v>
      </c>
      <c r="P523" s="41">
        <v>0</v>
      </c>
      <c r="Q523" s="41"/>
      <c r="R523" s="10"/>
      <c r="S523" s="41">
        <v>0</v>
      </c>
      <c r="T523" s="10"/>
      <c r="U523" s="2" t="s">
        <v>753</v>
      </c>
      <c r="V523" s="10"/>
      <c r="W523" s="10"/>
    </row>
    <row r="524" spans="1:23" x14ac:dyDescent="0.2">
      <c r="B524" s="27" t="s">
        <v>137</v>
      </c>
      <c r="F524" s="2" t="s">
        <v>175</v>
      </c>
      <c r="L524" s="41"/>
      <c r="M524" s="41">
        <v>0</v>
      </c>
      <c r="N524" s="41"/>
      <c r="O524" s="41"/>
      <c r="P524" s="41">
        <v>22450.89</v>
      </c>
      <c r="Q524" s="41"/>
      <c r="R524" s="10"/>
      <c r="S524" s="41">
        <v>0</v>
      </c>
      <c r="T524" s="10"/>
      <c r="U524" s="2" t="s">
        <v>754</v>
      </c>
      <c r="V524" s="10"/>
      <c r="W524" s="10"/>
    </row>
    <row r="525" spans="1:23" x14ac:dyDescent="0.2">
      <c r="B525" s="52" t="s">
        <v>138</v>
      </c>
      <c r="F525" s="2" t="s">
        <v>175</v>
      </c>
      <c r="L525" s="41"/>
      <c r="M525" s="41">
        <v>74747.48000000001</v>
      </c>
      <c r="N525" s="41"/>
      <c r="O525" s="41"/>
      <c r="P525" s="41">
        <v>0</v>
      </c>
      <c r="Q525" s="41"/>
      <c r="R525" s="10"/>
      <c r="S525" s="41">
        <v>0</v>
      </c>
      <c r="T525" s="10"/>
      <c r="U525" s="2" t="s">
        <v>755</v>
      </c>
      <c r="V525" s="10"/>
      <c r="W525" s="10"/>
    </row>
    <row r="526" spans="1:23" x14ac:dyDescent="0.2">
      <c r="B526" s="27" t="s">
        <v>139</v>
      </c>
      <c r="F526" s="2" t="s">
        <v>175</v>
      </c>
      <c r="L526" s="41"/>
      <c r="M526" s="41">
        <v>36170.54</v>
      </c>
      <c r="N526" s="41"/>
      <c r="O526" s="41"/>
      <c r="P526" s="41">
        <v>0</v>
      </c>
      <c r="Q526" s="41">
        <v>44995.28</v>
      </c>
      <c r="R526" s="10"/>
      <c r="S526" s="41">
        <v>0</v>
      </c>
      <c r="T526" s="10"/>
      <c r="U526" s="2" t="s">
        <v>756</v>
      </c>
      <c r="V526" s="10"/>
      <c r="W526" s="10"/>
    </row>
    <row r="527" spans="1:23" x14ac:dyDescent="0.2">
      <c r="B527" s="27"/>
      <c r="L527" s="10"/>
      <c r="M527" s="10"/>
      <c r="N527" s="10"/>
      <c r="O527" s="10"/>
      <c r="P527" s="10"/>
      <c r="Q527" s="10"/>
      <c r="R527" s="10"/>
      <c r="S527" s="10"/>
      <c r="T527" s="10"/>
      <c r="U527" s="10"/>
      <c r="V527" s="10"/>
      <c r="W527" s="10"/>
    </row>
    <row r="528" spans="1:23" x14ac:dyDescent="0.2">
      <c r="A528" s="2" t="s">
        <v>161</v>
      </c>
      <c r="B528" s="1" t="s">
        <v>362</v>
      </c>
      <c r="L528" s="60"/>
      <c r="M528" s="60"/>
      <c r="N528" s="60"/>
      <c r="O528" s="60"/>
      <c r="P528" s="60"/>
      <c r="Q528" s="60"/>
      <c r="R528" s="10"/>
      <c r="S528" s="60"/>
      <c r="T528" s="10"/>
      <c r="U528" s="10"/>
      <c r="V528" s="10"/>
      <c r="W528" s="10"/>
    </row>
    <row r="529" spans="2:23" x14ac:dyDescent="0.2">
      <c r="B529" s="27"/>
      <c r="L529" s="60"/>
      <c r="M529" s="60"/>
      <c r="N529" s="60"/>
      <c r="O529" s="60"/>
      <c r="P529" s="60"/>
      <c r="Q529" s="60"/>
      <c r="R529" s="10"/>
      <c r="S529" s="60"/>
      <c r="T529" s="10"/>
      <c r="U529" s="10"/>
      <c r="V529" s="10"/>
      <c r="W529" s="10"/>
    </row>
    <row r="530" spans="2:23" x14ac:dyDescent="0.2">
      <c r="B530" s="1" t="s">
        <v>119</v>
      </c>
      <c r="L530" s="60"/>
      <c r="M530" s="60"/>
      <c r="N530" s="60"/>
      <c r="O530" s="60"/>
      <c r="P530" s="60"/>
      <c r="Q530" s="60"/>
      <c r="R530" s="10"/>
      <c r="S530" s="60"/>
      <c r="T530" s="10"/>
      <c r="U530" s="10"/>
      <c r="V530" s="10"/>
      <c r="W530" s="10"/>
    </row>
    <row r="531" spans="2:23" x14ac:dyDescent="0.2">
      <c r="B531" s="27" t="s">
        <v>132</v>
      </c>
      <c r="F531" s="2" t="s">
        <v>175</v>
      </c>
      <c r="L531" s="41">
        <v>30218</v>
      </c>
      <c r="M531" s="41">
        <v>68703.87</v>
      </c>
      <c r="N531" s="41"/>
      <c r="O531" s="41">
        <v>3829.91</v>
      </c>
      <c r="P531" s="41">
        <v>33611.129999999997</v>
      </c>
      <c r="Q531" s="41"/>
      <c r="R531" s="10"/>
      <c r="S531" s="41">
        <v>0</v>
      </c>
      <c r="T531" s="10"/>
      <c r="U531" s="2" t="s">
        <v>757</v>
      </c>
      <c r="V531" s="10"/>
      <c r="W531" s="10"/>
    </row>
    <row r="532" spans="2:23" x14ac:dyDescent="0.2">
      <c r="B532" s="52" t="s">
        <v>133</v>
      </c>
      <c r="F532" s="2" t="s">
        <v>175</v>
      </c>
      <c r="L532" s="41">
        <v>10746</v>
      </c>
      <c r="M532" s="41">
        <v>43486.079999999987</v>
      </c>
      <c r="N532" s="41">
        <v>194635.6700199639</v>
      </c>
      <c r="O532" s="41">
        <v>4564.3599999999997</v>
      </c>
      <c r="P532" s="41">
        <v>15177.9</v>
      </c>
      <c r="Q532" s="41"/>
      <c r="R532" s="10"/>
      <c r="S532" s="41">
        <v>19674</v>
      </c>
      <c r="T532" s="10"/>
      <c r="U532" s="2" t="s">
        <v>758</v>
      </c>
      <c r="V532" s="10"/>
      <c r="W532" s="10"/>
    </row>
    <row r="533" spans="2:23" x14ac:dyDescent="0.2">
      <c r="B533" s="27" t="s">
        <v>134</v>
      </c>
      <c r="F533" s="2" t="s">
        <v>175</v>
      </c>
      <c r="L533" s="41">
        <v>4086</v>
      </c>
      <c r="M533" s="41">
        <v>5672.59</v>
      </c>
      <c r="N533" s="41">
        <v>145101.54109037382</v>
      </c>
      <c r="O533" s="41"/>
      <c r="P533" s="41">
        <v>3563.76</v>
      </c>
      <c r="Q533" s="41"/>
      <c r="R533" s="10"/>
      <c r="S533" s="41">
        <v>0</v>
      </c>
      <c r="T533" s="10"/>
      <c r="U533" s="2" t="s">
        <v>759</v>
      </c>
      <c r="V533" s="10"/>
      <c r="W533" s="10"/>
    </row>
    <row r="534" spans="2:23" x14ac:dyDescent="0.2">
      <c r="B534" s="52" t="s">
        <v>135</v>
      </c>
      <c r="F534" s="2" t="s">
        <v>175</v>
      </c>
      <c r="L534" s="41"/>
      <c r="M534" s="41">
        <v>3511.04</v>
      </c>
      <c r="N534" s="41"/>
      <c r="O534" s="41"/>
      <c r="P534" s="41">
        <v>0</v>
      </c>
      <c r="Q534" s="41">
        <v>3056.96</v>
      </c>
      <c r="R534" s="10"/>
      <c r="S534" s="41">
        <v>12283</v>
      </c>
      <c r="T534" s="10"/>
      <c r="U534" s="2" t="s">
        <v>760</v>
      </c>
      <c r="V534" s="10"/>
      <c r="W534" s="10"/>
    </row>
    <row r="535" spans="2:23" x14ac:dyDescent="0.2">
      <c r="B535" s="27" t="s">
        <v>136</v>
      </c>
      <c r="F535" s="2" t="s">
        <v>175</v>
      </c>
      <c r="L535" s="41"/>
      <c r="M535" s="41">
        <v>43407</v>
      </c>
      <c r="N535" s="41"/>
      <c r="O535" s="41"/>
      <c r="P535" s="41">
        <v>0</v>
      </c>
      <c r="Q535" s="41"/>
      <c r="R535" s="10"/>
      <c r="S535" s="41">
        <v>0</v>
      </c>
      <c r="T535" s="10"/>
      <c r="U535" s="2" t="s">
        <v>761</v>
      </c>
      <c r="V535" s="10"/>
      <c r="W535" s="10"/>
    </row>
    <row r="536" spans="2:23" x14ac:dyDescent="0.2">
      <c r="B536" s="52" t="s">
        <v>137</v>
      </c>
      <c r="F536" s="2" t="s">
        <v>175</v>
      </c>
      <c r="L536" s="41"/>
      <c r="M536" s="41">
        <v>8577.6</v>
      </c>
      <c r="N536" s="41"/>
      <c r="O536" s="41"/>
      <c r="P536" s="41">
        <v>0</v>
      </c>
      <c r="Q536" s="41"/>
      <c r="R536" s="10"/>
      <c r="S536" s="41">
        <v>0</v>
      </c>
      <c r="T536" s="10"/>
      <c r="U536" s="2" t="s">
        <v>762</v>
      </c>
      <c r="V536" s="10"/>
      <c r="W536" s="10"/>
    </row>
    <row r="537" spans="2:23" x14ac:dyDescent="0.2">
      <c r="B537" s="27" t="s">
        <v>138</v>
      </c>
      <c r="F537" s="2" t="s">
        <v>175</v>
      </c>
      <c r="L537" s="41"/>
      <c r="M537" s="41">
        <v>0</v>
      </c>
      <c r="N537" s="41"/>
      <c r="O537" s="41"/>
      <c r="P537" s="41">
        <v>0</v>
      </c>
      <c r="Q537" s="41"/>
      <c r="R537" s="10"/>
      <c r="S537" s="41">
        <v>0</v>
      </c>
      <c r="T537" s="10"/>
      <c r="U537" s="2" t="s">
        <v>763</v>
      </c>
      <c r="V537" s="10"/>
      <c r="W537" s="10"/>
    </row>
    <row r="538" spans="2:23" x14ac:dyDescent="0.2">
      <c r="B538" s="27" t="s">
        <v>139</v>
      </c>
      <c r="F538" s="2" t="s">
        <v>175</v>
      </c>
      <c r="L538" s="41"/>
      <c r="M538" s="41">
        <v>0</v>
      </c>
      <c r="N538" s="41"/>
      <c r="O538" s="41"/>
      <c r="P538" s="41">
        <v>0</v>
      </c>
      <c r="Q538" s="41">
        <v>5742.6187550000004</v>
      </c>
      <c r="R538" s="10"/>
      <c r="S538" s="41">
        <v>0</v>
      </c>
      <c r="T538" s="10"/>
      <c r="U538" s="2" t="s">
        <v>764</v>
      </c>
      <c r="V538" s="10"/>
      <c r="W538" s="10"/>
    </row>
    <row r="539" spans="2:23" x14ac:dyDescent="0.2">
      <c r="B539" s="27"/>
      <c r="L539" s="10"/>
      <c r="M539" s="10"/>
      <c r="N539" s="10"/>
      <c r="O539" s="10"/>
      <c r="P539" s="10"/>
      <c r="Q539" s="10"/>
      <c r="R539" s="10"/>
      <c r="S539" s="10"/>
      <c r="T539" s="10"/>
      <c r="V539" s="10"/>
      <c r="W539" s="10"/>
    </row>
    <row r="540" spans="2:23" x14ac:dyDescent="0.2">
      <c r="B540" s="59" t="s">
        <v>131</v>
      </c>
      <c r="L540" s="10"/>
      <c r="M540" s="10"/>
      <c r="N540" s="10"/>
      <c r="O540" s="10"/>
      <c r="P540" s="10"/>
      <c r="Q540" s="10"/>
      <c r="R540" s="10"/>
      <c r="S540" s="10"/>
      <c r="T540" s="10"/>
      <c r="V540" s="10"/>
      <c r="W540" s="10"/>
    </row>
    <row r="541" spans="2:23" x14ac:dyDescent="0.2">
      <c r="B541" s="27" t="s">
        <v>132</v>
      </c>
      <c r="F541" s="2" t="s">
        <v>175</v>
      </c>
      <c r="L541" s="41"/>
      <c r="M541" s="41">
        <v>0</v>
      </c>
      <c r="N541" s="41"/>
      <c r="O541" s="41"/>
      <c r="P541" s="41">
        <v>12373.49</v>
      </c>
      <c r="Q541" s="41"/>
      <c r="R541" s="10"/>
      <c r="S541" s="41">
        <v>0</v>
      </c>
      <c r="T541" s="10"/>
      <c r="U541" s="2" t="s">
        <v>765</v>
      </c>
      <c r="V541" s="10"/>
      <c r="W541" s="10"/>
    </row>
    <row r="542" spans="2:23" x14ac:dyDescent="0.2">
      <c r="B542" s="27" t="s">
        <v>133</v>
      </c>
      <c r="F542" s="2" t="s">
        <v>175</v>
      </c>
      <c r="L542" s="41"/>
      <c r="M542" s="41">
        <v>0</v>
      </c>
      <c r="N542" s="41">
        <v>216595.89342978058</v>
      </c>
      <c r="O542" s="41"/>
      <c r="P542" s="41">
        <v>4308.8499999999995</v>
      </c>
      <c r="Q542" s="41"/>
      <c r="R542" s="10"/>
      <c r="S542" s="41">
        <v>0</v>
      </c>
      <c r="T542" s="10"/>
      <c r="U542" s="2" t="s">
        <v>766</v>
      </c>
      <c r="V542" s="10"/>
      <c r="W542" s="10"/>
    </row>
    <row r="543" spans="2:23" x14ac:dyDescent="0.2">
      <c r="B543" s="27" t="s">
        <v>134</v>
      </c>
      <c r="F543" s="2" t="s">
        <v>175</v>
      </c>
      <c r="L543" s="41"/>
      <c r="M543" s="41">
        <v>0</v>
      </c>
      <c r="N543" s="41">
        <v>7561.693075262544</v>
      </c>
      <c r="O543" s="41"/>
      <c r="P543" s="41">
        <v>22931.8</v>
      </c>
      <c r="Q543" s="41"/>
      <c r="R543" s="10"/>
      <c r="S543" s="41">
        <v>0</v>
      </c>
      <c r="T543" s="10"/>
      <c r="U543" s="2" t="s">
        <v>767</v>
      </c>
      <c r="V543" s="10"/>
      <c r="W543" s="10"/>
    </row>
    <row r="544" spans="2:23" x14ac:dyDescent="0.2">
      <c r="B544" s="27" t="s">
        <v>135</v>
      </c>
      <c r="F544" s="2" t="s">
        <v>175</v>
      </c>
      <c r="L544" s="41"/>
      <c r="M544" s="41">
        <v>20649</v>
      </c>
      <c r="N544" s="41">
        <v>268769.39649441245</v>
      </c>
      <c r="O544" s="41"/>
      <c r="P544" s="41">
        <v>8772.8100000000013</v>
      </c>
      <c r="Q544" s="41"/>
      <c r="R544" s="10"/>
      <c r="S544" s="41">
        <v>0</v>
      </c>
      <c r="T544" s="10"/>
      <c r="U544" s="2" t="s">
        <v>768</v>
      </c>
      <c r="V544" s="10"/>
      <c r="W544" s="10"/>
    </row>
    <row r="545" spans="1:23" x14ac:dyDescent="0.2">
      <c r="B545" s="27" t="s">
        <v>136</v>
      </c>
      <c r="F545" s="2" t="s">
        <v>175</v>
      </c>
      <c r="L545" s="41">
        <v>17609</v>
      </c>
      <c r="M545" s="41">
        <v>28439.45</v>
      </c>
      <c r="N545" s="41">
        <v>8244.4600151660252</v>
      </c>
      <c r="O545" s="41"/>
      <c r="P545" s="41">
        <v>0</v>
      </c>
      <c r="Q545" s="41"/>
      <c r="R545" s="10"/>
      <c r="S545" s="41">
        <v>0</v>
      </c>
      <c r="T545" s="10"/>
      <c r="U545" s="2" t="s">
        <v>769</v>
      </c>
      <c r="V545" s="10"/>
      <c r="W545" s="10"/>
    </row>
    <row r="546" spans="1:23" x14ac:dyDescent="0.2">
      <c r="B546" s="27" t="s">
        <v>137</v>
      </c>
      <c r="F546" s="2" t="s">
        <v>175</v>
      </c>
      <c r="L546" s="41"/>
      <c r="M546" s="41">
        <v>0</v>
      </c>
      <c r="N546" s="41"/>
      <c r="O546" s="41"/>
      <c r="P546" s="41">
        <v>105371.79000000001</v>
      </c>
      <c r="Q546" s="41"/>
      <c r="R546" s="10"/>
      <c r="S546" s="41">
        <v>0</v>
      </c>
      <c r="T546" s="10"/>
      <c r="U546" s="2" t="s">
        <v>770</v>
      </c>
      <c r="V546" s="10"/>
      <c r="W546" s="10"/>
    </row>
    <row r="547" spans="1:23" x14ac:dyDescent="0.2">
      <c r="B547" s="52" t="s">
        <v>138</v>
      </c>
      <c r="F547" s="2" t="s">
        <v>175</v>
      </c>
      <c r="L547" s="41"/>
      <c r="M547" s="41">
        <v>14002</v>
      </c>
      <c r="N547" s="41"/>
      <c r="O547" s="41"/>
      <c r="P547" s="41">
        <v>0</v>
      </c>
      <c r="Q547" s="41"/>
      <c r="R547" s="10"/>
      <c r="S547" s="41">
        <v>0</v>
      </c>
      <c r="T547" s="10"/>
      <c r="U547" s="2" t="s">
        <v>771</v>
      </c>
      <c r="V547" s="10"/>
      <c r="W547" s="10"/>
    </row>
    <row r="548" spans="1:23" x14ac:dyDescent="0.2">
      <c r="B548" s="27" t="s">
        <v>139</v>
      </c>
      <c r="F548" s="2" t="s">
        <v>175</v>
      </c>
      <c r="L548" s="41"/>
      <c r="M548" s="41">
        <v>3595.95</v>
      </c>
      <c r="N548" s="41"/>
      <c r="O548" s="41"/>
      <c r="P548" s="41">
        <v>0</v>
      </c>
      <c r="Q548" s="41">
        <v>40896.839999999997</v>
      </c>
      <c r="R548" s="10"/>
      <c r="S548" s="41">
        <v>0</v>
      </c>
      <c r="T548" s="10"/>
      <c r="U548" s="2" t="s">
        <v>772</v>
      </c>
      <c r="V548" s="10"/>
      <c r="W548" s="10"/>
    </row>
    <row r="549" spans="1:23" x14ac:dyDescent="0.2">
      <c r="B549" s="27"/>
      <c r="L549" s="10"/>
      <c r="M549" s="10"/>
      <c r="N549" s="10"/>
      <c r="O549" s="10"/>
      <c r="P549" s="10"/>
      <c r="Q549" s="10"/>
      <c r="R549" s="10"/>
      <c r="S549" s="10"/>
      <c r="T549" s="10"/>
      <c r="U549" s="10"/>
      <c r="V549" s="10"/>
      <c r="W549" s="10"/>
    </row>
    <row r="550" spans="1:23" s="9" customFormat="1" x14ac:dyDescent="0.2">
      <c r="B550" s="9" t="s">
        <v>372</v>
      </c>
    </row>
    <row r="551" spans="1:23" x14ac:dyDescent="0.2">
      <c r="B551" s="52"/>
      <c r="L551" s="10"/>
      <c r="M551" s="10"/>
      <c r="N551" s="10"/>
      <c r="O551" s="10"/>
      <c r="P551" s="10"/>
      <c r="Q551" s="10"/>
      <c r="R551" s="10"/>
      <c r="S551" s="10"/>
      <c r="T551" s="10"/>
      <c r="U551" s="10"/>
      <c r="V551" s="10"/>
      <c r="W551" s="10"/>
    </row>
    <row r="552" spans="1:23" x14ac:dyDescent="0.2">
      <c r="A552" s="2" t="s">
        <v>161</v>
      </c>
      <c r="B552" s="1" t="s">
        <v>169</v>
      </c>
      <c r="L552" s="60"/>
      <c r="M552" s="60"/>
      <c r="N552" s="60"/>
      <c r="O552" s="60"/>
      <c r="P552" s="60"/>
      <c r="Q552" s="60"/>
      <c r="R552" s="10"/>
      <c r="S552" s="60"/>
      <c r="T552" s="10"/>
      <c r="U552" s="10"/>
      <c r="V552" s="10"/>
      <c r="W552" s="10"/>
    </row>
    <row r="553" spans="1:23" x14ac:dyDescent="0.2">
      <c r="B553" s="27"/>
      <c r="L553" s="60"/>
      <c r="M553" s="60"/>
      <c r="N553" s="60"/>
      <c r="O553" s="60"/>
      <c r="P553" s="60"/>
      <c r="Q553" s="60"/>
      <c r="R553" s="10"/>
      <c r="S553" s="60"/>
      <c r="T553" s="10"/>
      <c r="U553" s="10"/>
      <c r="V553" s="10"/>
      <c r="W553" s="10"/>
    </row>
    <row r="554" spans="1:23" x14ac:dyDescent="0.2">
      <c r="B554" s="1" t="s">
        <v>119</v>
      </c>
      <c r="L554" s="60"/>
      <c r="M554" s="60"/>
      <c r="N554" s="60"/>
      <c r="O554" s="60"/>
      <c r="P554" s="60"/>
      <c r="Q554" s="60"/>
      <c r="R554" s="10"/>
      <c r="S554" s="60"/>
      <c r="T554" s="10"/>
      <c r="U554" s="10"/>
      <c r="V554" s="10"/>
      <c r="W554" s="10"/>
    </row>
    <row r="555" spans="1:23" x14ac:dyDescent="0.2">
      <c r="B555" s="27" t="s">
        <v>132</v>
      </c>
      <c r="F555" s="2" t="s">
        <v>230</v>
      </c>
      <c r="L555" s="70">
        <v>0</v>
      </c>
      <c r="M555" s="70">
        <v>2.975091753677649E-2</v>
      </c>
      <c r="N555" s="70"/>
      <c r="O555" s="70"/>
      <c r="P555" s="70">
        <v>0</v>
      </c>
      <c r="Q555" s="70"/>
      <c r="R555" s="62"/>
      <c r="S555" s="70"/>
      <c r="T555" s="10"/>
      <c r="U555" s="2" t="s">
        <v>999</v>
      </c>
      <c r="V555" s="10"/>
      <c r="W555" s="67"/>
    </row>
    <row r="556" spans="1:23" x14ac:dyDescent="0.2">
      <c r="B556" s="52" t="s">
        <v>133</v>
      </c>
      <c r="F556" s="2" t="s">
        <v>230</v>
      </c>
      <c r="L556" s="70">
        <v>0</v>
      </c>
      <c r="M556" s="70">
        <v>2.975091753677649E-2</v>
      </c>
      <c r="N556" s="70">
        <v>0</v>
      </c>
      <c r="O556" s="70"/>
      <c r="P556" s="70">
        <v>0</v>
      </c>
      <c r="Q556" s="70">
        <v>0</v>
      </c>
      <c r="R556" s="62"/>
      <c r="S556" s="70">
        <v>0</v>
      </c>
      <c r="T556" s="10"/>
      <c r="V556" s="10"/>
      <c r="W556" s="10"/>
    </row>
    <row r="557" spans="1:23" x14ac:dyDescent="0.2">
      <c r="B557" s="27" t="s">
        <v>134</v>
      </c>
      <c r="F557" s="2" t="s">
        <v>230</v>
      </c>
      <c r="L557" s="70"/>
      <c r="M557" s="70">
        <v>2.975091753677649E-2</v>
      </c>
      <c r="N557" s="70">
        <v>0</v>
      </c>
      <c r="O557" s="70"/>
      <c r="P557" s="70">
        <v>0</v>
      </c>
      <c r="Q557" s="70"/>
      <c r="R557" s="62"/>
      <c r="S557" s="70"/>
      <c r="T557" s="10"/>
      <c r="V557" s="10"/>
      <c r="W557" s="10"/>
    </row>
    <row r="558" spans="1:23" x14ac:dyDescent="0.2">
      <c r="B558" s="52" t="s">
        <v>135</v>
      </c>
      <c r="F558" s="2" t="s">
        <v>230</v>
      </c>
      <c r="L558" s="70"/>
      <c r="M558" s="70">
        <v>2.975091753677649E-2</v>
      </c>
      <c r="N558" s="70"/>
      <c r="O558" s="70">
        <v>0</v>
      </c>
      <c r="P558" s="70"/>
      <c r="Q558" s="70"/>
      <c r="R558" s="62"/>
      <c r="S558" s="70"/>
      <c r="T558" s="10"/>
      <c r="V558" s="10"/>
      <c r="W558" s="10"/>
    </row>
    <row r="559" spans="1:23" x14ac:dyDescent="0.2">
      <c r="B559" s="27" t="s">
        <v>136</v>
      </c>
      <c r="F559" s="2" t="s">
        <v>230</v>
      </c>
      <c r="L559" s="70"/>
      <c r="M559" s="70">
        <v>2.975091753677649E-2</v>
      </c>
      <c r="N559" s="70"/>
      <c r="O559" s="70"/>
      <c r="P559" s="70"/>
      <c r="Q559" s="70"/>
      <c r="R559" s="62"/>
      <c r="S559" s="70"/>
      <c r="T559" s="10"/>
      <c r="V559" s="10"/>
      <c r="W559" s="10"/>
    </row>
    <row r="560" spans="1:23" x14ac:dyDescent="0.2">
      <c r="B560" s="52" t="s">
        <v>137</v>
      </c>
      <c r="F560" s="2" t="s">
        <v>230</v>
      </c>
      <c r="L560" s="70"/>
      <c r="M560" s="70">
        <v>2.975091753677649E-2</v>
      </c>
      <c r="N560" s="70"/>
      <c r="O560" s="70"/>
      <c r="P560" s="70"/>
      <c r="Q560" s="70"/>
      <c r="R560" s="62"/>
      <c r="S560" s="70"/>
      <c r="T560" s="10"/>
      <c r="V560" s="10"/>
      <c r="W560" s="10"/>
    </row>
    <row r="561" spans="1:23" x14ac:dyDescent="0.2">
      <c r="B561" s="27" t="s">
        <v>138</v>
      </c>
      <c r="F561" s="2" t="s">
        <v>230</v>
      </c>
      <c r="L561" s="70"/>
      <c r="M561" s="70">
        <v>2.975091753677649E-2</v>
      </c>
      <c r="N561" s="70"/>
      <c r="O561" s="70"/>
      <c r="P561" s="70"/>
      <c r="Q561" s="70"/>
      <c r="R561" s="62"/>
      <c r="S561" s="70"/>
      <c r="T561" s="10"/>
      <c r="V561" s="10"/>
      <c r="W561" s="10"/>
    </row>
    <row r="562" spans="1:23" x14ac:dyDescent="0.2">
      <c r="B562" s="27" t="s">
        <v>139</v>
      </c>
      <c r="F562" s="2" t="s">
        <v>230</v>
      </c>
      <c r="L562" s="70"/>
      <c r="M562" s="70">
        <v>2.975091753677649E-2</v>
      </c>
      <c r="N562" s="70"/>
      <c r="O562" s="70"/>
      <c r="P562" s="70"/>
      <c r="Q562" s="70">
        <v>0</v>
      </c>
      <c r="R562" s="62"/>
      <c r="S562" s="70"/>
      <c r="T562" s="10"/>
      <c r="V562" s="10"/>
      <c r="W562" s="10"/>
    </row>
    <row r="563" spans="1:23" x14ac:dyDescent="0.2">
      <c r="B563" s="27"/>
      <c r="L563" s="62"/>
      <c r="M563" s="62"/>
      <c r="N563" s="62"/>
      <c r="O563" s="62"/>
      <c r="P563" s="62"/>
      <c r="Q563" s="62"/>
      <c r="R563" s="62"/>
      <c r="S563" s="62"/>
      <c r="T563" s="10"/>
      <c r="V563" s="10"/>
      <c r="W563" s="10"/>
    </row>
    <row r="564" spans="1:23" x14ac:dyDescent="0.2">
      <c r="B564" s="59" t="s">
        <v>131</v>
      </c>
      <c r="L564" s="62"/>
      <c r="M564" s="62"/>
      <c r="N564" s="62"/>
      <c r="O564" s="62"/>
      <c r="P564" s="62"/>
      <c r="Q564" s="62"/>
      <c r="R564" s="62"/>
      <c r="S564" s="62"/>
      <c r="T564" s="10"/>
      <c r="V564" s="10"/>
      <c r="W564" s="10"/>
    </row>
    <row r="565" spans="1:23" x14ac:dyDescent="0.2">
      <c r="B565" s="27" t="s">
        <v>132</v>
      </c>
      <c r="F565" s="2" t="s">
        <v>230</v>
      </c>
      <c r="L565" s="70"/>
      <c r="M565" s="70">
        <v>2.975091753677649E-2</v>
      </c>
      <c r="N565" s="70"/>
      <c r="O565" s="70"/>
      <c r="P565" s="70">
        <v>0</v>
      </c>
      <c r="Q565" s="70"/>
      <c r="R565" s="62"/>
      <c r="S565" s="70"/>
      <c r="T565" s="10"/>
      <c r="V565" s="10"/>
      <c r="W565" s="10"/>
    </row>
    <row r="566" spans="1:23" x14ac:dyDescent="0.2">
      <c r="B566" s="27" t="s">
        <v>133</v>
      </c>
      <c r="F566" s="2" t="s">
        <v>230</v>
      </c>
      <c r="L566" s="70"/>
      <c r="M566" s="70">
        <v>2.975091753677649E-2</v>
      </c>
      <c r="N566" s="70">
        <v>0</v>
      </c>
      <c r="O566" s="70"/>
      <c r="P566" s="70">
        <v>0</v>
      </c>
      <c r="Q566" s="70"/>
      <c r="R566" s="62"/>
      <c r="S566" s="70"/>
      <c r="T566" s="10"/>
      <c r="V566" s="10"/>
      <c r="W566" s="10"/>
    </row>
    <row r="567" spans="1:23" x14ac:dyDescent="0.2">
      <c r="B567" s="27" t="s">
        <v>134</v>
      </c>
      <c r="F567" s="2" t="s">
        <v>230</v>
      </c>
      <c r="L567" s="70"/>
      <c r="M567" s="70">
        <v>2.975091753677649E-2</v>
      </c>
      <c r="N567" s="70"/>
      <c r="O567" s="70"/>
      <c r="P567" s="70">
        <v>0</v>
      </c>
      <c r="Q567" s="70"/>
      <c r="R567" s="62"/>
      <c r="S567" s="70"/>
      <c r="T567" s="10"/>
      <c r="V567" s="10"/>
      <c r="W567" s="10"/>
    </row>
    <row r="568" spans="1:23" x14ac:dyDescent="0.2">
      <c r="B568" s="27" t="s">
        <v>135</v>
      </c>
      <c r="F568" s="2" t="s">
        <v>230</v>
      </c>
      <c r="L568" s="70"/>
      <c r="M568" s="70">
        <v>2.975091753677649E-2</v>
      </c>
      <c r="N568" s="70">
        <v>0.5</v>
      </c>
      <c r="O568" s="70">
        <v>0</v>
      </c>
      <c r="P568" s="70">
        <v>0</v>
      </c>
      <c r="Q568" s="70"/>
      <c r="R568" s="62"/>
      <c r="S568" s="70"/>
      <c r="T568" s="10"/>
      <c r="V568" s="10"/>
      <c r="W568" s="10"/>
    </row>
    <row r="569" spans="1:23" x14ac:dyDescent="0.2">
      <c r="B569" s="27" t="s">
        <v>136</v>
      </c>
      <c r="F569" s="2" t="s">
        <v>230</v>
      </c>
      <c r="L569" s="70"/>
      <c r="M569" s="70">
        <v>2.975091753677649E-2</v>
      </c>
      <c r="N569" s="70"/>
      <c r="O569" s="70"/>
      <c r="P569" s="70"/>
      <c r="Q569" s="70"/>
      <c r="R569" s="62"/>
      <c r="S569" s="70"/>
      <c r="T569" s="10"/>
      <c r="V569" s="10"/>
      <c r="W569" s="10"/>
    </row>
    <row r="570" spans="1:23" x14ac:dyDescent="0.2">
      <c r="B570" s="27" t="s">
        <v>137</v>
      </c>
      <c r="F570" s="2" t="s">
        <v>230</v>
      </c>
      <c r="L570" s="70"/>
      <c r="M570" s="70">
        <v>2.975091753677649E-2</v>
      </c>
      <c r="N570" s="70">
        <v>0.4</v>
      </c>
      <c r="O570" s="70"/>
      <c r="P570" s="70">
        <v>0</v>
      </c>
      <c r="Q570" s="70"/>
      <c r="R570" s="62"/>
      <c r="S570" s="70"/>
      <c r="T570" s="10"/>
      <c r="V570" s="10"/>
      <c r="W570" s="10"/>
    </row>
    <row r="571" spans="1:23" x14ac:dyDescent="0.2">
      <c r="B571" s="52" t="s">
        <v>138</v>
      </c>
      <c r="F571" s="2" t="s">
        <v>230</v>
      </c>
      <c r="L571" s="70"/>
      <c r="M571" s="70">
        <v>2.975091753677649E-2</v>
      </c>
      <c r="N571" s="70"/>
      <c r="O571" s="70"/>
      <c r="P571" s="70">
        <v>0</v>
      </c>
      <c r="Q571" s="70"/>
      <c r="R571" s="62"/>
      <c r="S571" s="70"/>
      <c r="T571" s="10"/>
      <c r="V571" s="10"/>
      <c r="W571" s="10"/>
    </row>
    <row r="572" spans="1:23" x14ac:dyDescent="0.2">
      <c r="B572" s="27" t="s">
        <v>139</v>
      </c>
      <c r="F572" s="2" t="s">
        <v>230</v>
      </c>
      <c r="L572" s="70"/>
      <c r="M572" s="70">
        <v>2.975091753677649E-2</v>
      </c>
      <c r="N572" s="70"/>
      <c r="O572" s="70"/>
      <c r="P572" s="70">
        <v>0</v>
      </c>
      <c r="Q572" s="70">
        <v>0</v>
      </c>
      <c r="R572" s="62"/>
      <c r="S572" s="70"/>
      <c r="T572" s="10"/>
      <c r="V572" s="10"/>
      <c r="W572" s="10"/>
    </row>
    <row r="573" spans="1:23" x14ac:dyDescent="0.2">
      <c r="B573" s="27"/>
      <c r="L573" s="62"/>
      <c r="M573" s="62"/>
      <c r="N573" s="62"/>
      <c r="O573" s="62"/>
      <c r="P573" s="62"/>
      <c r="Q573" s="62"/>
      <c r="R573" s="62"/>
      <c r="S573" s="62"/>
      <c r="T573" s="10"/>
      <c r="U573" s="10"/>
      <c r="V573" s="10"/>
      <c r="W573" s="10"/>
    </row>
    <row r="574" spans="1:23" x14ac:dyDescent="0.2">
      <c r="A574" s="2" t="s">
        <v>161</v>
      </c>
      <c r="B574" s="1" t="s">
        <v>362</v>
      </c>
      <c r="L574" s="62"/>
      <c r="M574" s="62"/>
      <c r="N574" s="62"/>
      <c r="O574" s="62"/>
      <c r="P574" s="62"/>
      <c r="Q574" s="62"/>
      <c r="R574" s="62"/>
      <c r="S574" s="62"/>
      <c r="T574" s="10"/>
      <c r="U574" s="10"/>
      <c r="V574" s="10"/>
      <c r="W574" s="10"/>
    </row>
    <row r="575" spans="1:23" x14ac:dyDescent="0.2">
      <c r="B575" s="27"/>
      <c r="L575" s="62"/>
      <c r="M575" s="62"/>
      <c r="N575" s="62"/>
      <c r="O575" s="62"/>
      <c r="P575" s="62"/>
      <c r="Q575" s="62"/>
      <c r="R575" s="62"/>
      <c r="S575" s="62"/>
      <c r="T575" s="10"/>
      <c r="U575" s="10"/>
      <c r="V575" s="10"/>
      <c r="W575" s="10"/>
    </row>
    <row r="576" spans="1:23" x14ac:dyDescent="0.2">
      <c r="B576" s="1" t="s">
        <v>119</v>
      </c>
      <c r="L576" s="62"/>
      <c r="M576" s="62"/>
      <c r="N576" s="62"/>
      <c r="O576" s="62"/>
      <c r="P576" s="62"/>
      <c r="Q576" s="62"/>
      <c r="R576" s="62"/>
      <c r="S576" s="62"/>
      <c r="T576" s="10"/>
      <c r="U576" s="10"/>
      <c r="V576" s="10"/>
      <c r="W576" s="10"/>
    </row>
    <row r="577" spans="2:23" x14ac:dyDescent="0.2">
      <c r="B577" s="27" t="s">
        <v>132</v>
      </c>
      <c r="F577" s="2" t="s">
        <v>230</v>
      </c>
      <c r="L577" s="70">
        <v>0</v>
      </c>
      <c r="M577" s="70">
        <v>0</v>
      </c>
      <c r="N577" s="70"/>
      <c r="O577" s="70"/>
      <c r="P577" s="70">
        <v>0</v>
      </c>
      <c r="Q577" s="70"/>
      <c r="R577" s="62"/>
      <c r="S577" s="70"/>
      <c r="T577" s="10"/>
      <c r="V577" s="10"/>
      <c r="W577" s="10"/>
    </row>
    <row r="578" spans="2:23" x14ac:dyDescent="0.2">
      <c r="B578" s="52" t="s">
        <v>133</v>
      </c>
      <c r="F578" s="2" t="s">
        <v>230</v>
      </c>
      <c r="L578" s="70">
        <v>0</v>
      </c>
      <c r="M578" s="70">
        <v>0</v>
      </c>
      <c r="N578" s="70">
        <v>0</v>
      </c>
      <c r="O578" s="70"/>
      <c r="P578" s="70">
        <v>0</v>
      </c>
      <c r="Q578" s="70">
        <v>0</v>
      </c>
      <c r="R578" s="62"/>
      <c r="S578" s="70">
        <v>0</v>
      </c>
      <c r="T578" s="10"/>
      <c r="V578" s="10"/>
      <c r="W578" s="10"/>
    </row>
    <row r="579" spans="2:23" x14ac:dyDescent="0.2">
      <c r="B579" s="27" t="s">
        <v>134</v>
      </c>
      <c r="F579" s="2" t="s">
        <v>230</v>
      </c>
      <c r="L579" s="70"/>
      <c r="M579" s="70">
        <v>0</v>
      </c>
      <c r="N579" s="70">
        <v>0</v>
      </c>
      <c r="O579" s="70"/>
      <c r="P579" s="70">
        <v>0</v>
      </c>
      <c r="Q579" s="70"/>
      <c r="R579" s="62"/>
      <c r="S579" s="70"/>
      <c r="T579" s="10"/>
      <c r="V579" s="10"/>
      <c r="W579" s="10"/>
    </row>
    <row r="580" spans="2:23" x14ac:dyDescent="0.2">
      <c r="B580" s="52" t="s">
        <v>135</v>
      </c>
      <c r="F580" s="2" t="s">
        <v>230</v>
      </c>
      <c r="L580" s="70"/>
      <c r="M580" s="70">
        <v>0</v>
      </c>
      <c r="N580" s="70"/>
      <c r="O580" s="70">
        <v>0</v>
      </c>
      <c r="P580" s="70"/>
      <c r="Q580" s="70"/>
      <c r="R580" s="62"/>
      <c r="S580" s="70"/>
      <c r="T580" s="10"/>
      <c r="V580" s="10"/>
      <c r="W580" s="10"/>
    </row>
    <row r="581" spans="2:23" x14ac:dyDescent="0.2">
      <c r="B581" s="27" t="s">
        <v>136</v>
      </c>
      <c r="F581" s="2" t="s">
        <v>230</v>
      </c>
      <c r="L581" s="70"/>
      <c r="M581" s="70">
        <v>0</v>
      </c>
      <c r="N581" s="70"/>
      <c r="O581" s="70"/>
      <c r="P581" s="70"/>
      <c r="Q581" s="70"/>
      <c r="R581" s="62"/>
      <c r="S581" s="70"/>
      <c r="T581" s="10"/>
      <c r="V581" s="10"/>
      <c r="W581" s="10"/>
    </row>
    <row r="582" spans="2:23" x14ac:dyDescent="0.2">
      <c r="B582" s="52" t="s">
        <v>137</v>
      </c>
      <c r="F582" s="2" t="s">
        <v>230</v>
      </c>
      <c r="L582" s="70"/>
      <c r="M582" s="70">
        <v>0</v>
      </c>
      <c r="N582" s="70"/>
      <c r="O582" s="70"/>
      <c r="P582" s="70"/>
      <c r="Q582" s="70"/>
      <c r="R582" s="62"/>
      <c r="S582" s="70"/>
      <c r="T582" s="10"/>
      <c r="V582" s="10"/>
      <c r="W582" s="10"/>
    </row>
    <row r="583" spans="2:23" x14ac:dyDescent="0.2">
      <c r="B583" s="27" t="s">
        <v>138</v>
      </c>
      <c r="F583" s="2" t="s">
        <v>230</v>
      </c>
      <c r="L583" s="70"/>
      <c r="M583" s="70">
        <v>0</v>
      </c>
      <c r="N583" s="70"/>
      <c r="O583" s="70"/>
      <c r="P583" s="70"/>
      <c r="Q583" s="70"/>
      <c r="R583" s="62"/>
      <c r="S583" s="70"/>
      <c r="T583" s="10"/>
      <c r="V583" s="10"/>
      <c r="W583" s="10"/>
    </row>
    <row r="584" spans="2:23" x14ac:dyDescent="0.2">
      <c r="B584" s="27" t="s">
        <v>139</v>
      </c>
      <c r="F584" s="2" t="s">
        <v>230</v>
      </c>
      <c r="L584" s="70"/>
      <c r="M584" s="70">
        <v>0</v>
      </c>
      <c r="N584" s="70"/>
      <c r="O584" s="70"/>
      <c r="P584" s="70"/>
      <c r="Q584" s="70">
        <v>0</v>
      </c>
      <c r="R584" s="62"/>
      <c r="S584" s="70"/>
      <c r="T584" s="10"/>
      <c r="V584" s="10"/>
      <c r="W584" s="10"/>
    </row>
    <row r="585" spans="2:23" x14ac:dyDescent="0.2">
      <c r="B585" s="27"/>
      <c r="L585" s="62"/>
      <c r="M585" s="62"/>
      <c r="N585" s="62"/>
      <c r="O585" s="62"/>
      <c r="P585" s="62"/>
      <c r="Q585" s="62"/>
      <c r="R585" s="62"/>
      <c r="S585" s="62"/>
      <c r="T585" s="10"/>
      <c r="V585" s="10"/>
      <c r="W585" s="10"/>
    </row>
    <row r="586" spans="2:23" x14ac:dyDescent="0.2">
      <c r="B586" s="59" t="s">
        <v>131</v>
      </c>
      <c r="L586" s="62"/>
      <c r="M586" s="62"/>
      <c r="N586" s="62"/>
      <c r="O586" s="62"/>
      <c r="P586" s="62"/>
      <c r="Q586" s="62"/>
      <c r="R586" s="62"/>
      <c r="S586" s="62"/>
      <c r="T586" s="10"/>
      <c r="V586" s="10"/>
      <c r="W586" s="10"/>
    </row>
    <row r="587" spans="2:23" x14ac:dyDescent="0.2">
      <c r="B587" s="27" t="s">
        <v>132</v>
      </c>
      <c r="F587" s="2" t="s">
        <v>230</v>
      </c>
      <c r="L587" s="70"/>
      <c r="M587" s="70">
        <v>0</v>
      </c>
      <c r="N587" s="70"/>
      <c r="O587" s="70"/>
      <c r="P587" s="70"/>
      <c r="Q587" s="70"/>
      <c r="R587" s="62"/>
      <c r="S587" s="70"/>
      <c r="T587" s="10"/>
      <c r="V587" s="10"/>
      <c r="W587" s="10"/>
    </row>
    <row r="588" spans="2:23" x14ac:dyDescent="0.2">
      <c r="B588" s="27" t="s">
        <v>133</v>
      </c>
      <c r="F588" s="2" t="s">
        <v>230</v>
      </c>
      <c r="L588" s="70"/>
      <c r="M588" s="70">
        <v>0</v>
      </c>
      <c r="N588" s="70">
        <v>0</v>
      </c>
      <c r="O588" s="70"/>
      <c r="P588" s="70">
        <v>0</v>
      </c>
      <c r="Q588" s="70"/>
      <c r="R588" s="62"/>
      <c r="S588" s="70"/>
      <c r="T588" s="10"/>
      <c r="V588" s="10"/>
      <c r="W588" s="10"/>
    </row>
    <row r="589" spans="2:23" x14ac:dyDescent="0.2">
      <c r="B589" s="27" t="s">
        <v>134</v>
      </c>
      <c r="F589" s="2" t="s">
        <v>230</v>
      </c>
      <c r="L589" s="70"/>
      <c r="M589" s="70">
        <v>0</v>
      </c>
      <c r="N589" s="70"/>
      <c r="O589" s="70"/>
      <c r="P589" s="70">
        <v>0</v>
      </c>
      <c r="Q589" s="70"/>
      <c r="R589" s="62"/>
      <c r="S589" s="70"/>
      <c r="T589" s="10"/>
      <c r="V589" s="10"/>
      <c r="W589" s="10"/>
    </row>
    <row r="590" spans="2:23" x14ac:dyDescent="0.2">
      <c r="B590" s="27" t="s">
        <v>135</v>
      </c>
      <c r="F590" s="2" t="s">
        <v>230</v>
      </c>
      <c r="L590" s="70"/>
      <c r="M590" s="70">
        <v>0</v>
      </c>
      <c r="N590" s="70">
        <v>0</v>
      </c>
      <c r="O590" s="70">
        <v>0</v>
      </c>
      <c r="P590" s="70">
        <v>0</v>
      </c>
      <c r="Q590" s="70"/>
      <c r="R590" s="62"/>
      <c r="S590" s="70"/>
      <c r="T590" s="10"/>
      <c r="V590" s="10"/>
      <c r="W590" s="10"/>
    </row>
    <row r="591" spans="2:23" x14ac:dyDescent="0.2">
      <c r="B591" s="27" t="s">
        <v>136</v>
      </c>
      <c r="F591" s="2" t="s">
        <v>230</v>
      </c>
      <c r="L591" s="70"/>
      <c r="M591" s="70">
        <v>0</v>
      </c>
      <c r="N591" s="70"/>
      <c r="O591" s="70"/>
      <c r="P591" s="70"/>
      <c r="Q591" s="70"/>
      <c r="R591" s="62"/>
      <c r="S591" s="70"/>
      <c r="T591" s="10"/>
      <c r="V591" s="10"/>
      <c r="W591" s="10"/>
    </row>
    <row r="592" spans="2:23" x14ac:dyDescent="0.2">
      <c r="B592" s="27" t="s">
        <v>137</v>
      </c>
      <c r="F592" s="2" t="s">
        <v>230</v>
      </c>
      <c r="L592" s="70"/>
      <c r="M592" s="70">
        <v>0</v>
      </c>
      <c r="N592" s="70">
        <v>0</v>
      </c>
      <c r="O592" s="70"/>
      <c r="P592" s="70">
        <v>0</v>
      </c>
      <c r="Q592" s="70"/>
      <c r="R592" s="62"/>
      <c r="S592" s="70"/>
      <c r="T592" s="10"/>
      <c r="V592" s="10"/>
      <c r="W592" s="10"/>
    </row>
    <row r="593" spans="1:23" x14ac:dyDescent="0.2">
      <c r="B593" s="52" t="s">
        <v>138</v>
      </c>
      <c r="F593" s="2" t="s">
        <v>230</v>
      </c>
      <c r="L593" s="70"/>
      <c r="M593" s="70">
        <v>0</v>
      </c>
      <c r="N593" s="70"/>
      <c r="O593" s="70"/>
      <c r="P593" s="70"/>
      <c r="Q593" s="70"/>
      <c r="R593" s="62"/>
      <c r="S593" s="70"/>
      <c r="T593" s="10"/>
      <c r="V593" s="10"/>
      <c r="W593" s="10"/>
    </row>
    <row r="594" spans="1:23" x14ac:dyDescent="0.2">
      <c r="B594" s="27" t="s">
        <v>139</v>
      </c>
      <c r="F594" s="2" t="s">
        <v>230</v>
      </c>
      <c r="L594" s="70"/>
      <c r="M594" s="70">
        <v>0</v>
      </c>
      <c r="N594" s="70"/>
      <c r="O594" s="70"/>
      <c r="P594" s="70"/>
      <c r="Q594" s="70">
        <v>0</v>
      </c>
      <c r="R594" s="62"/>
      <c r="S594" s="70"/>
      <c r="T594" s="10"/>
      <c r="V594" s="10"/>
      <c r="W594" s="10"/>
    </row>
    <row r="596" spans="1:23" s="9" customFormat="1" x14ac:dyDescent="0.2">
      <c r="B596" s="9" t="s">
        <v>371</v>
      </c>
    </row>
    <row r="597" spans="1:23" x14ac:dyDescent="0.2">
      <c r="B597" s="52"/>
      <c r="L597" s="10"/>
      <c r="M597" s="10"/>
      <c r="N597" s="10"/>
      <c r="O597" s="10"/>
      <c r="P597" s="10"/>
      <c r="Q597" s="10"/>
      <c r="R597" s="10"/>
      <c r="S597" s="10"/>
      <c r="T597" s="10"/>
      <c r="U597" s="10"/>
      <c r="V597" s="10"/>
      <c r="W597" s="10"/>
    </row>
    <row r="598" spans="1:23" x14ac:dyDescent="0.2">
      <c r="A598" s="2" t="s">
        <v>161</v>
      </c>
      <c r="B598" s="1" t="s">
        <v>169</v>
      </c>
      <c r="L598" s="60"/>
      <c r="M598" s="60"/>
      <c r="N598" s="60"/>
      <c r="O598" s="60"/>
      <c r="P598" s="60"/>
      <c r="Q598" s="60"/>
      <c r="R598" s="10"/>
      <c r="S598" s="60"/>
      <c r="T598" s="10"/>
      <c r="U598" s="10"/>
      <c r="V598" s="10"/>
      <c r="W598" s="10"/>
    </row>
    <row r="599" spans="1:23" x14ac:dyDescent="0.2">
      <c r="B599" s="27"/>
      <c r="L599" s="60"/>
      <c r="M599" s="60"/>
      <c r="N599" s="60"/>
      <c r="O599" s="60"/>
      <c r="P599" s="60"/>
      <c r="Q599" s="60"/>
      <c r="R599" s="10"/>
      <c r="S599" s="60"/>
      <c r="T599" s="10"/>
      <c r="U599" s="10"/>
      <c r="V599" s="10"/>
      <c r="W599" s="10"/>
    </row>
    <row r="600" spans="1:23" x14ac:dyDescent="0.2">
      <c r="B600" s="1" t="s">
        <v>119</v>
      </c>
      <c r="L600" s="60"/>
      <c r="M600" s="60"/>
      <c r="N600" s="60"/>
      <c r="O600" s="60"/>
      <c r="P600" s="60"/>
      <c r="Q600" s="60"/>
      <c r="R600" s="10"/>
      <c r="S600" s="60"/>
      <c r="T600" s="10"/>
      <c r="U600" s="10"/>
      <c r="V600" s="10"/>
      <c r="W600" s="10"/>
    </row>
    <row r="601" spans="1:23" x14ac:dyDescent="0.2">
      <c r="B601" s="27" t="s">
        <v>132</v>
      </c>
      <c r="F601" s="2" t="s">
        <v>230</v>
      </c>
      <c r="L601" s="70">
        <v>0</v>
      </c>
      <c r="M601" s="70">
        <v>0</v>
      </c>
      <c r="N601" s="70">
        <v>0</v>
      </c>
      <c r="O601" s="70">
        <v>0</v>
      </c>
      <c r="P601" s="70">
        <v>0</v>
      </c>
      <c r="Q601" s="70">
        <v>0</v>
      </c>
      <c r="R601" s="62"/>
      <c r="S601" s="70">
        <v>0</v>
      </c>
      <c r="T601" s="10"/>
      <c r="U601" s="2" t="s">
        <v>741</v>
      </c>
      <c r="V601" s="10"/>
      <c r="W601" s="67"/>
    </row>
    <row r="602" spans="1:23" x14ac:dyDescent="0.2">
      <c r="B602" s="52" t="s">
        <v>133</v>
      </c>
      <c r="F602" s="2" t="s">
        <v>230</v>
      </c>
      <c r="L602" s="70">
        <v>0</v>
      </c>
      <c r="M602" s="70">
        <v>0</v>
      </c>
      <c r="N602" s="70">
        <v>7.1254604120383784E-3</v>
      </c>
      <c r="O602" s="70">
        <v>0</v>
      </c>
      <c r="P602" s="70">
        <v>0</v>
      </c>
      <c r="Q602" s="70">
        <v>0</v>
      </c>
      <c r="R602" s="62"/>
      <c r="S602" s="70">
        <v>0</v>
      </c>
      <c r="T602" s="10"/>
      <c r="U602" s="2" t="s">
        <v>742</v>
      </c>
      <c r="V602" s="10"/>
      <c r="W602" s="10"/>
    </row>
    <row r="603" spans="1:23" x14ac:dyDescent="0.2">
      <c r="B603" s="27" t="s">
        <v>134</v>
      </c>
      <c r="F603" s="2" t="s">
        <v>230</v>
      </c>
      <c r="L603" s="70">
        <v>0</v>
      </c>
      <c r="M603" s="70">
        <v>0</v>
      </c>
      <c r="N603" s="70">
        <v>0</v>
      </c>
      <c r="O603" s="70">
        <v>0</v>
      </c>
      <c r="P603" s="70">
        <v>0</v>
      </c>
      <c r="Q603" s="70">
        <v>0</v>
      </c>
      <c r="R603" s="62"/>
      <c r="S603" s="70">
        <v>0</v>
      </c>
      <c r="T603" s="10"/>
      <c r="U603" s="2" t="s">
        <v>743</v>
      </c>
      <c r="V603" s="10"/>
      <c r="W603" s="10"/>
    </row>
    <row r="604" spans="1:23" x14ac:dyDescent="0.2">
      <c r="B604" s="52" t="s">
        <v>135</v>
      </c>
      <c r="F604" s="2" t="s">
        <v>230</v>
      </c>
      <c r="L604" s="70">
        <v>0</v>
      </c>
      <c r="M604" s="70">
        <v>0</v>
      </c>
      <c r="N604" s="70">
        <v>0</v>
      </c>
      <c r="O604" s="70">
        <v>0</v>
      </c>
      <c r="P604" s="70">
        <v>0</v>
      </c>
      <c r="Q604" s="70">
        <v>0</v>
      </c>
      <c r="R604" s="62"/>
      <c r="S604" s="70">
        <v>0</v>
      </c>
      <c r="T604" s="10"/>
      <c r="U604" s="2" t="s">
        <v>744</v>
      </c>
      <c r="V604" s="10"/>
      <c r="W604" s="10"/>
    </row>
    <row r="605" spans="1:23" x14ac:dyDescent="0.2">
      <c r="B605" s="27" t="s">
        <v>136</v>
      </c>
      <c r="F605" s="2" t="s">
        <v>230</v>
      </c>
      <c r="L605" s="70">
        <v>0</v>
      </c>
      <c r="M605" s="70">
        <v>0</v>
      </c>
      <c r="N605" s="70">
        <v>0</v>
      </c>
      <c r="O605" s="70">
        <v>0</v>
      </c>
      <c r="P605" s="70">
        <v>0</v>
      </c>
      <c r="Q605" s="70">
        <v>0</v>
      </c>
      <c r="R605" s="62"/>
      <c r="S605" s="70">
        <v>0</v>
      </c>
      <c r="T605" s="10"/>
      <c r="U605" s="2" t="s">
        <v>745</v>
      </c>
      <c r="V605" s="10"/>
      <c r="W605" s="10"/>
    </row>
    <row r="606" spans="1:23" x14ac:dyDescent="0.2">
      <c r="B606" s="52" t="s">
        <v>137</v>
      </c>
      <c r="F606" s="2" t="s">
        <v>230</v>
      </c>
      <c r="L606" s="70">
        <v>0</v>
      </c>
      <c r="M606" s="70">
        <v>0</v>
      </c>
      <c r="N606" s="70">
        <v>0</v>
      </c>
      <c r="O606" s="70">
        <v>0</v>
      </c>
      <c r="P606" s="70">
        <v>0</v>
      </c>
      <c r="Q606" s="70">
        <v>0</v>
      </c>
      <c r="R606" s="62"/>
      <c r="S606" s="70">
        <v>0</v>
      </c>
      <c r="T606" s="10"/>
      <c r="U606" s="2" t="s">
        <v>746</v>
      </c>
      <c r="V606" s="10"/>
      <c r="W606" s="10"/>
    </row>
    <row r="607" spans="1:23" x14ac:dyDescent="0.2">
      <c r="B607" s="27" t="s">
        <v>138</v>
      </c>
      <c r="F607" s="2" t="s">
        <v>230</v>
      </c>
      <c r="L607" s="70">
        <v>0</v>
      </c>
      <c r="M607" s="70">
        <v>0</v>
      </c>
      <c r="N607" s="70">
        <v>0</v>
      </c>
      <c r="O607" s="70">
        <v>0</v>
      </c>
      <c r="P607" s="70">
        <v>0</v>
      </c>
      <c r="Q607" s="70">
        <v>0</v>
      </c>
      <c r="R607" s="62"/>
      <c r="S607" s="70">
        <v>0</v>
      </c>
      <c r="T607" s="10"/>
      <c r="U607" s="2" t="s">
        <v>747</v>
      </c>
      <c r="V607" s="10"/>
      <c r="W607" s="10"/>
    </row>
    <row r="608" spans="1:23" x14ac:dyDescent="0.2">
      <c r="B608" s="27" t="s">
        <v>139</v>
      </c>
      <c r="F608" s="2" t="s">
        <v>230</v>
      </c>
      <c r="L608" s="70">
        <v>0</v>
      </c>
      <c r="M608" s="70">
        <v>0</v>
      </c>
      <c r="N608" s="70">
        <v>0</v>
      </c>
      <c r="O608" s="70">
        <v>0</v>
      </c>
      <c r="P608" s="70">
        <v>0</v>
      </c>
      <c r="Q608" s="70">
        <v>0</v>
      </c>
      <c r="R608" s="62"/>
      <c r="S608" s="70">
        <v>0</v>
      </c>
      <c r="T608" s="10"/>
      <c r="U608" s="2" t="s">
        <v>748</v>
      </c>
      <c r="V608" s="10"/>
      <c r="W608" s="10"/>
    </row>
    <row r="609" spans="1:23" x14ac:dyDescent="0.2">
      <c r="B609" s="27"/>
      <c r="L609" s="62"/>
      <c r="M609" s="62"/>
      <c r="N609" s="62"/>
      <c r="O609" s="62"/>
      <c r="P609" s="62"/>
      <c r="Q609" s="62"/>
      <c r="R609" s="62"/>
      <c r="S609" s="62"/>
      <c r="T609" s="10"/>
      <c r="V609" s="10"/>
      <c r="W609" s="10"/>
    </row>
    <row r="610" spans="1:23" x14ac:dyDescent="0.2">
      <c r="B610" s="59" t="s">
        <v>131</v>
      </c>
      <c r="L610" s="62"/>
      <c r="M610" s="62"/>
      <c r="N610" s="62"/>
      <c r="O610" s="62"/>
      <c r="P610" s="62"/>
      <c r="Q610" s="62"/>
      <c r="R610" s="62"/>
      <c r="S610" s="62"/>
      <c r="T610" s="10"/>
      <c r="V610" s="10"/>
      <c r="W610" s="10"/>
    </row>
    <row r="611" spans="1:23" x14ac:dyDescent="0.2">
      <c r="B611" s="27" t="s">
        <v>132</v>
      </c>
      <c r="F611" s="2" t="s">
        <v>230</v>
      </c>
      <c r="L611" s="70">
        <v>0</v>
      </c>
      <c r="M611" s="70">
        <v>0</v>
      </c>
      <c r="N611" s="70">
        <v>0</v>
      </c>
      <c r="O611" s="70">
        <v>0</v>
      </c>
      <c r="P611" s="70">
        <v>0</v>
      </c>
      <c r="Q611" s="70">
        <v>0</v>
      </c>
      <c r="R611" s="62"/>
      <c r="S611" s="70">
        <v>0</v>
      </c>
      <c r="T611" s="10"/>
      <c r="U611" s="2" t="s">
        <v>749</v>
      </c>
      <c r="V611" s="10"/>
      <c r="W611" s="10"/>
    </row>
    <row r="612" spans="1:23" x14ac:dyDescent="0.2">
      <c r="B612" s="27" t="s">
        <v>133</v>
      </c>
      <c r="F612" s="2" t="s">
        <v>230</v>
      </c>
      <c r="L612" s="70">
        <v>0</v>
      </c>
      <c r="M612" s="70">
        <v>0</v>
      </c>
      <c r="N612" s="70">
        <v>0.17952414264967737</v>
      </c>
      <c r="O612" s="70">
        <v>0</v>
      </c>
      <c r="P612" s="70">
        <v>0</v>
      </c>
      <c r="Q612" s="70">
        <v>0</v>
      </c>
      <c r="R612" s="62"/>
      <c r="S612" s="70">
        <v>0</v>
      </c>
      <c r="T612" s="10"/>
      <c r="U612" s="2" t="s">
        <v>750</v>
      </c>
      <c r="V612" s="10"/>
      <c r="W612" s="10"/>
    </row>
    <row r="613" spans="1:23" x14ac:dyDescent="0.2">
      <c r="B613" s="27" t="s">
        <v>134</v>
      </c>
      <c r="F613" s="2" t="s">
        <v>230</v>
      </c>
      <c r="L613" s="70">
        <v>0</v>
      </c>
      <c r="M613" s="70">
        <v>0</v>
      </c>
      <c r="N613" s="70">
        <v>0</v>
      </c>
      <c r="O613" s="70">
        <v>0</v>
      </c>
      <c r="P613" s="70">
        <v>0</v>
      </c>
      <c r="Q613" s="70">
        <v>0</v>
      </c>
      <c r="R613" s="62"/>
      <c r="S613" s="70">
        <v>0</v>
      </c>
      <c r="T613" s="10"/>
      <c r="U613" s="2" t="s">
        <v>751</v>
      </c>
      <c r="V613" s="10"/>
      <c r="W613" s="10"/>
    </row>
    <row r="614" spans="1:23" x14ac:dyDescent="0.2">
      <c r="B614" s="27" t="s">
        <v>135</v>
      </c>
      <c r="F614" s="2" t="s">
        <v>230</v>
      </c>
      <c r="L614" s="70">
        <v>0</v>
      </c>
      <c r="M614" s="70">
        <v>0</v>
      </c>
      <c r="N614" s="70">
        <v>0</v>
      </c>
      <c r="O614" s="70">
        <v>0</v>
      </c>
      <c r="P614" s="70">
        <v>0</v>
      </c>
      <c r="Q614" s="70">
        <v>0</v>
      </c>
      <c r="R614" s="62"/>
      <c r="S614" s="70">
        <v>0</v>
      </c>
      <c r="T614" s="10"/>
      <c r="U614" s="2" t="s">
        <v>752</v>
      </c>
      <c r="V614" s="10"/>
      <c r="W614" s="10"/>
    </row>
    <row r="615" spans="1:23" x14ac:dyDescent="0.2">
      <c r="B615" s="27" t="s">
        <v>136</v>
      </c>
      <c r="F615" s="2" t="s">
        <v>230</v>
      </c>
      <c r="L615" s="70">
        <v>0</v>
      </c>
      <c r="M615" s="70">
        <v>0</v>
      </c>
      <c r="N615" s="70">
        <v>0</v>
      </c>
      <c r="O615" s="70">
        <v>0</v>
      </c>
      <c r="P615" s="70">
        <v>0</v>
      </c>
      <c r="Q615" s="70">
        <v>0</v>
      </c>
      <c r="R615" s="62"/>
      <c r="S615" s="70">
        <v>0</v>
      </c>
      <c r="T615" s="10"/>
      <c r="U615" s="2" t="s">
        <v>753</v>
      </c>
      <c r="V615" s="10"/>
      <c r="W615" s="10"/>
    </row>
    <row r="616" spans="1:23" x14ac:dyDescent="0.2">
      <c r="B616" s="27" t="s">
        <v>137</v>
      </c>
      <c r="F616" s="2" t="s">
        <v>230</v>
      </c>
      <c r="L616" s="70">
        <v>0</v>
      </c>
      <c r="M616" s="70">
        <v>0</v>
      </c>
      <c r="N616" s="70">
        <v>0</v>
      </c>
      <c r="O616" s="70">
        <v>0</v>
      </c>
      <c r="P616" s="70">
        <v>0</v>
      </c>
      <c r="Q616" s="70">
        <v>0</v>
      </c>
      <c r="R616" s="62"/>
      <c r="S616" s="70">
        <v>0</v>
      </c>
      <c r="T616" s="10"/>
      <c r="U616" s="2" t="s">
        <v>754</v>
      </c>
      <c r="V616" s="10"/>
      <c r="W616" s="10"/>
    </row>
    <row r="617" spans="1:23" x14ac:dyDescent="0.2">
      <c r="B617" s="52" t="s">
        <v>138</v>
      </c>
      <c r="F617" s="2" t="s">
        <v>230</v>
      </c>
      <c r="L617" s="70">
        <v>0</v>
      </c>
      <c r="M617" s="70">
        <v>0</v>
      </c>
      <c r="N617" s="70">
        <v>0</v>
      </c>
      <c r="O617" s="70">
        <v>0</v>
      </c>
      <c r="P617" s="70">
        <v>0</v>
      </c>
      <c r="Q617" s="70">
        <v>0</v>
      </c>
      <c r="R617" s="62"/>
      <c r="S617" s="70">
        <v>0</v>
      </c>
      <c r="T617" s="10"/>
      <c r="U617" s="2" t="s">
        <v>755</v>
      </c>
      <c r="V617" s="10"/>
      <c r="W617" s="10"/>
    </row>
    <row r="618" spans="1:23" x14ac:dyDescent="0.2">
      <c r="B618" s="27" t="s">
        <v>139</v>
      </c>
      <c r="F618" s="2" t="s">
        <v>230</v>
      </c>
      <c r="L618" s="70">
        <v>0</v>
      </c>
      <c r="M618" s="70">
        <v>0</v>
      </c>
      <c r="N618" s="70">
        <v>0</v>
      </c>
      <c r="O618" s="70">
        <v>0</v>
      </c>
      <c r="P618" s="70">
        <v>0</v>
      </c>
      <c r="Q618" s="70">
        <v>0</v>
      </c>
      <c r="R618" s="62"/>
      <c r="S618" s="70">
        <v>0</v>
      </c>
      <c r="T618" s="10"/>
      <c r="U618" s="2" t="s">
        <v>756</v>
      </c>
      <c r="V618" s="10"/>
      <c r="W618" s="10"/>
    </row>
    <row r="619" spans="1:23" x14ac:dyDescent="0.2">
      <c r="B619" s="27"/>
      <c r="L619" s="62"/>
      <c r="M619" s="62"/>
      <c r="N619" s="62"/>
      <c r="O619" s="62"/>
      <c r="P619" s="62"/>
      <c r="Q619" s="62"/>
      <c r="R619" s="62"/>
      <c r="S619" s="62"/>
      <c r="T619" s="10"/>
      <c r="U619" s="10"/>
      <c r="V619" s="10"/>
      <c r="W619" s="10"/>
    </row>
    <row r="620" spans="1:23" x14ac:dyDescent="0.2">
      <c r="A620" s="2" t="s">
        <v>161</v>
      </c>
      <c r="B620" s="1" t="s">
        <v>362</v>
      </c>
      <c r="L620" s="62"/>
      <c r="M620" s="62"/>
      <c r="N620" s="62"/>
      <c r="O620" s="62"/>
      <c r="P620" s="62"/>
      <c r="Q620" s="62"/>
      <c r="R620" s="62"/>
      <c r="S620" s="62"/>
      <c r="T620" s="10"/>
      <c r="U620" s="10"/>
      <c r="V620" s="10"/>
      <c r="W620" s="10"/>
    </row>
    <row r="621" spans="1:23" x14ac:dyDescent="0.2">
      <c r="B621" s="27"/>
      <c r="L621" s="62"/>
      <c r="M621" s="62"/>
      <c r="N621" s="62"/>
      <c r="O621" s="62"/>
      <c r="P621" s="62"/>
      <c r="Q621" s="62"/>
      <c r="R621" s="62"/>
      <c r="S621" s="62"/>
      <c r="T621" s="10"/>
      <c r="U621" s="10"/>
      <c r="V621" s="10"/>
      <c r="W621" s="10"/>
    </row>
    <row r="622" spans="1:23" x14ac:dyDescent="0.2">
      <c r="B622" s="1" t="s">
        <v>119</v>
      </c>
      <c r="L622" s="62"/>
      <c r="M622" s="62"/>
      <c r="N622" s="62"/>
      <c r="O622" s="62"/>
      <c r="P622" s="62"/>
      <c r="Q622" s="62"/>
      <c r="R622" s="62"/>
      <c r="S622" s="62"/>
      <c r="T622" s="10"/>
      <c r="U622" s="10"/>
      <c r="V622" s="10"/>
      <c r="W622" s="10"/>
    </row>
    <row r="623" spans="1:23" x14ac:dyDescent="0.2">
      <c r="B623" s="27" t="s">
        <v>132</v>
      </c>
      <c r="F623" s="2" t="s">
        <v>230</v>
      </c>
      <c r="L623" s="70">
        <v>0</v>
      </c>
      <c r="M623" s="70">
        <v>0</v>
      </c>
      <c r="N623" s="70">
        <v>0</v>
      </c>
      <c r="O623" s="70">
        <v>0</v>
      </c>
      <c r="P623" s="70">
        <v>6.4727666103460368E-2</v>
      </c>
      <c r="Q623" s="70">
        <v>0</v>
      </c>
      <c r="R623" s="62"/>
      <c r="S623" s="70">
        <v>0</v>
      </c>
      <c r="T623" s="10"/>
      <c r="U623" s="2" t="s">
        <v>757</v>
      </c>
      <c r="V623" s="10"/>
      <c r="W623" s="10"/>
    </row>
    <row r="624" spans="1:23" x14ac:dyDescent="0.2">
      <c r="B624" s="52" t="s">
        <v>133</v>
      </c>
      <c r="F624" s="2" t="s">
        <v>230</v>
      </c>
      <c r="L624" s="70">
        <v>0</v>
      </c>
      <c r="M624" s="70">
        <v>0</v>
      </c>
      <c r="N624" s="70">
        <v>0</v>
      </c>
      <c r="O624" s="70">
        <v>0</v>
      </c>
      <c r="P624" s="70">
        <v>0.15017031341621701</v>
      </c>
      <c r="Q624" s="70">
        <v>0</v>
      </c>
      <c r="R624" s="62"/>
      <c r="S624" s="70">
        <v>0</v>
      </c>
      <c r="T624" s="10"/>
      <c r="U624" s="2" t="s">
        <v>758</v>
      </c>
      <c r="V624" s="10"/>
      <c r="W624" s="10"/>
    </row>
    <row r="625" spans="2:23" x14ac:dyDescent="0.2">
      <c r="B625" s="27" t="s">
        <v>134</v>
      </c>
      <c r="F625" s="2" t="s">
        <v>230</v>
      </c>
      <c r="L625" s="70">
        <v>0</v>
      </c>
      <c r="M625" s="70">
        <v>0</v>
      </c>
      <c r="N625" s="70">
        <v>0</v>
      </c>
      <c r="O625" s="70">
        <v>0</v>
      </c>
      <c r="P625" s="70">
        <v>0</v>
      </c>
      <c r="Q625" s="70">
        <v>0</v>
      </c>
      <c r="R625" s="62"/>
      <c r="S625" s="70">
        <v>0</v>
      </c>
      <c r="T625" s="10"/>
      <c r="U625" s="2" t="s">
        <v>759</v>
      </c>
      <c r="V625" s="10"/>
      <c r="W625" s="10"/>
    </row>
    <row r="626" spans="2:23" x14ac:dyDescent="0.2">
      <c r="B626" s="52" t="s">
        <v>135</v>
      </c>
      <c r="F626" s="2" t="s">
        <v>230</v>
      </c>
      <c r="L626" s="70">
        <v>0</v>
      </c>
      <c r="M626" s="70">
        <v>0</v>
      </c>
      <c r="N626" s="70">
        <v>0</v>
      </c>
      <c r="O626" s="70">
        <v>0</v>
      </c>
      <c r="P626" s="70">
        <v>0</v>
      </c>
      <c r="Q626" s="70">
        <v>0</v>
      </c>
      <c r="R626" s="62"/>
      <c r="S626" s="70">
        <v>0</v>
      </c>
      <c r="T626" s="10"/>
      <c r="U626" s="2" t="s">
        <v>760</v>
      </c>
      <c r="V626" s="10"/>
      <c r="W626" s="10"/>
    </row>
    <row r="627" spans="2:23" x14ac:dyDescent="0.2">
      <c r="B627" s="27" t="s">
        <v>136</v>
      </c>
      <c r="F627" s="2" t="s">
        <v>230</v>
      </c>
      <c r="L627" s="70">
        <v>0</v>
      </c>
      <c r="M627" s="70">
        <v>0</v>
      </c>
      <c r="N627" s="70">
        <v>0</v>
      </c>
      <c r="O627" s="70">
        <v>0</v>
      </c>
      <c r="P627" s="70">
        <v>0</v>
      </c>
      <c r="Q627" s="70">
        <v>0</v>
      </c>
      <c r="R627" s="62"/>
      <c r="S627" s="70">
        <v>0</v>
      </c>
      <c r="T627" s="10"/>
      <c r="U627" s="2" t="s">
        <v>761</v>
      </c>
      <c r="V627" s="10"/>
      <c r="W627" s="10"/>
    </row>
    <row r="628" spans="2:23" x14ac:dyDescent="0.2">
      <c r="B628" s="52" t="s">
        <v>137</v>
      </c>
      <c r="F628" s="2" t="s">
        <v>230</v>
      </c>
      <c r="L628" s="70">
        <v>0</v>
      </c>
      <c r="M628" s="70">
        <v>0</v>
      </c>
      <c r="N628" s="70">
        <v>0</v>
      </c>
      <c r="O628" s="70">
        <v>0</v>
      </c>
      <c r="P628" s="70">
        <v>0</v>
      </c>
      <c r="Q628" s="70">
        <v>0</v>
      </c>
      <c r="R628" s="62"/>
      <c r="S628" s="70">
        <v>0</v>
      </c>
      <c r="T628" s="10"/>
      <c r="U628" s="2" t="s">
        <v>762</v>
      </c>
      <c r="V628" s="10"/>
      <c r="W628" s="10"/>
    </row>
    <row r="629" spans="2:23" x14ac:dyDescent="0.2">
      <c r="B629" s="27" t="s">
        <v>138</v>
      </c>
      <c r="F629" s="2" t="s">
        <v>230</v>
      </c>
      <c r="L629" s="70">
        <v>0</v>
      </c>
      <c r="M629" s="70">
        <v>0</v>
      </c>
      <c r="N629" s="70">
        <v>0</v>
      </c>
      <c r="O629" s="70">
        <v>0</v>
      </c>
      <c r="P629" s="70">
        <v>0</v>
      </c>
      <c r="Q629" s="70">
        <v>0</v>
      </c>
      <c r="R629" s="62"/>
      <c r="S629" s="70">
        <v>0</v>
      </c>
      <c r="T629" s="10"/>
      <c r="U629" s="2" t="s">
        <v>763</v>
      </c>
      <c r="V629" s="10"/>
      <c r="W629" s="10"/>
    </row>
    <row r="630" spans="2:23" x14ac:dyDescent="0.2">
      <c r="B630" s="27" t="s">
        <v>139</v>
      </c>
      <c r="F630" s="2" t="s">
        <v>230</v>
      </c>
      <c r="L630" s="70">
        <v>0</v>
      </c>
      <c r="M630" s="70">
        <v>0</v>
      </c>
      <c r="N630" s="70">
        <v>0</v>
      </c>
      <c r="O630" s="70">
        <v>0</v>
      </c>
      <c r="P630" s="70">
        <v>0</v>
      </c>
      <c r="Q630" s="70">
        <v>0</v>
      </c>
      <c r="R630" s="62"/>
      <c r="S630" s="70">
        <v>0</v>
      </c>
      <c r="T630" s="10"/>
      <c r="U630" s="2" t="s">
        <v>764</v>
      </c>
      <c r="V630" s="10"/>
      <c r="W630" s="10"/>
    </row>
    <row r="631" spans="2:23" x14ac:dyDescent="0.2">
      <c r="B631" s="27"/>
      <c r="L631" s="62"/>
      <c r="M631" s="62"/>
      <c r="N631" s="62"/>
      <c r="O631" s="62"/>
      <c r="P631" s="62"/>
      <c r="Q631" s="62"/>
      <c r="R631" s="62"/>
      <c r="S631" s="62"/>
      <c r="T631" s="10"/>
      <c r="V631" s="10"/>
      <c r="W631" s="10"/>
    </row>
    <row r="632" spans="2:23" x14ac:dyDescent="0.2">
      <c r="B632" s="59" t="s">
        <v>131</v>
      </c>
      <c r="L632" s="62"/>
      <c r="M632" s="62"/>
      <c r="N632" s="62"/>
      <c r="O632" s="62"/>
      <c r="P632" s="62"/>
      <c r="Q632" s="62"/>
      <c r="R632" s="62"/>
      <c r="S632" s="62"/>
      <c r="T632" s="10"/>
      <c r="V632" s="10"/>
      <c r="W632" s="10"/>
    </row>
    <row r="633" spans="2:23" x14ac:dyDescent="0.2">
      <c r="B633" s="27" t="s">
        <v>132</v>
      </c>
      <c r="F633" s="2" t="s">
        <v>230</v>
      </c>
      <c r="L633" s="70">
        <v>0</v>
      </c>
      <c r="M633" s="70">
        <v>0</v>
      </c>
      <c r="N633" s="70">
        <v>0</v>
      </c>
      <c r="O633" s="70">
        <v>0</v>
      </c>
      <c r="P633" s="70">
        <v>0</v>
      </c>
      <c r="Q633" s="70">
        <v>0</v>
      </c>
      <c r="R633" s="62"/>
      <c r="S633" s="70">
        <v>0</v>
      </c>
      <c r="T633" s="10"/>
      <c r="U633" s="2" t="s">
        <v>765</v>
      </c>
      <c r="V633" s="10"/>
      <c r="W633" s="10"/>
    </row>
    <row r="634" spans="2:23" x14ac:dyDescent="0.2">
      <c r="B634" s="27" t="s">
        <v>133</v>
      </c>
      <c r="F634" s="2" t="s">
        <v>230</v>
      </c>
      <c r="L634" s="70">
        <v>0</v>
      </c>
      <c r="M634" s="70">
        <v>0</v>
      </c>
      <c r="N634" s="70">
        <v>0</v>
      </c>
      <c r="O634" s="70">
        <v>0</v>
      </c>
      <c r="P634" s="70">
        <v>0</v>
      </c>
      <c r="Q634" s="70">
        <v>0</v>
      </c>
      <c r="R634" s="62"/>
      <c r="S634" s="70">
        <v>0</v>
      </c>
      <c r="T634" s="10"/>
      <c r="U634" s="2" t="s">
        <v>766</v>
      </c>
      <c r="V634" s="10"/>
      <c r="W634" s="10"/>
    </row>
    <row r="635" spans="2:23" x14ac:dyDescent="0.2">
      <c r="B635" s="27" t="s">
        <v>134</v>
      </c>
      <c r="F635" s="2" t="s">
        <v>230</v>
      </c>
      <c r="L635" s="70">
        <v>0</v>
      </c>
      <c r="M635" s="70">
        <v>0</v>
      </c>
      <c r="N635" s="70">
        <v>0</v>
      </c>
      <c r="O635" s="70">
        <v>0</v>
      </c>
      <c r="P635" s="70">
        <v>0.31789044034920944</v>
      </c>
      <c r="Q635" s="70">
        <v>0</v>
      </c>
      <c r="R635" s="62"/>
      <c r="S635" s="70">
        <v>0</v>
      </c>
      <c r="T635" s="10"/>
      <c r="U635" s="2" t="s">
        <v>767</v>
      </c>
      <c r="V635" s="10"/>
      <c r="W635" s="10"/>
    </row>
    <row r="636" spans="2:23" x14ac:dyDescent="0.2">
      <c r="B636" s="27" t="s">
        <v>135</v>
      </c>
      <c r="F636" s="2" t="s">
        <v>230</v>
      </c>
      <c r="L636" s="70">
        <v>0</v>
      </c>
      <c r="M636" s="70">
        <v>0</v>
      </c>
      <c r="N636" s="70">
        <v>0</v>
      </c>
      <c r="O636" s="70">
        <v>0</v>
      </c>
      <c r="P636" s="70">
        <v>2.9227807281817335E-2</v>
      </c>
      <c r="Q636" s="70">
        <v>0</v>
      </c>
      <c r="R636" s="62"/>
      <c r="S636" s="70">
        <v>0</v>
      </c>
      <c r="T636" s="10"/>
      <c r="U636" s="2" t="s">
        <v>768</v>
      </c>
      <c r="V636" s="10"/>
      <c r="W636" s="10"/>
    </row>
    <row r="637" spans="2:23" x14ac:dyDescent="0.2">
      <c r="B637" s="27" t="s">
        <v>136</v>
      </c>
      <c r="F637" s="2" t="s">
        <v>230</v>
      </c>
      <c r="L637" s="70">
        <v>0</v>
      </c>
      <c r="M637" s="70">
        <v>0</v>
      </c>
      <c r="N637" s="70">
        <v>0</v>
      </c>
      <c r="O637" s="70">
        <v>0</v>
      </c>
      <c r="P637" s="70">
        <v>0</v>
      </c>
      <c r="Q637" s="70">
        <v>0</v>
      </c>
      <c r="R637" s="62"/>
      <c r="S637" s="70">
        <v>0</v>
      </c>
      <c r="T637" s="10"/>
      <c r="U637" s="2" t="s">
        <v>769</v>
      </c>
      <c r="V637" s="10"/>
      <c r="W637" s="10"/>
    </row>
    <row r="638" spans="2:23" x14ac:dyDescent="0.2">
      <c r="B638" s="27" t="s">
        <v>137</v>
      </c>
      <c r="F638" s="2" t="s">
        <v>230</v>
      </c>
      <c r="L638" s="70">
        <v>0</v>
      </c>
      <c r="M638" s="70">
        <v>0</v>
      </c>
      <c r="N638" s="70">
        <v>0</v>
      </c>
      <c r="O638" s="70">
        <v>0</v>
      </c>
      <c r="P638" s="70">
        <v>0.18787284053919923</v>
      </c>
      <c r="Q638" s="70">
        <v>0</v>
      </c>
      <c r="R638" s="62"/>
      <c r="S638" s="70">
        <v>0</v>
      </c>
      <c r="T638" s="10"/>
      <c r="U638" s="2" t="s">
        <v>770</v>
      </c>
      <c r="V638" s="10"/>
      <c r="W638" s="10"/>
    </row>
    <row r="639" spans="2:23" x14ac:dyDescent="0.2">
      <c r="B639" s="52" t="s">
        <v>138</v>
      </c>
      <c r="F639" s="2" t="s">
        <v>230</v>
      </c>
      <c r="L639" s="70">
        <v>0</v>
      </c>
      <c r="M639" s="70">
        <v>0</v>
      </c>
      <c r="N639" s="70">
        <v>0</v>
      </c>
      <c r="O639" s="70">
        <v>0</v>
      </c>
      <c r="P639" s="70">
        <v>0</v>
      </c>
      <c r="Q639" s="70">
        <v>0</v>
      </c>
      <c r="R639" s="62"/>
      <c r="S639" s="70">
        <v>0</v>
      </c>
      <c r="T639" s="10"/>
      <c r="U639" s="2" t="s">
        <v>771</v>
      </c>
      <c r="V639" s="10"/>
      <c r="W639" s="10"/>
    </row>
    <row r="640" spans="2:23" x14ac:dyDescent="0.2">
      <c r="B640" s="27" t="s">
        <v>139</v>
      </c>
      <c r="F640" s="2" t="s">
        <v>230</v>
      </c>
      <c r="L640" s="70">
        <v>0</v>
      </c>
      <c r="M640" s="70">
        <v>0</v>
      </c>
      <c r="N640" s="70">
        <v>0</v>
      </c>
      <c r="O640" s="70">
        <v>0</v>
      </c>
      <c r="P640" s="70">
        <v>0</v>
      </c>
      <c r="Q640" s="70">
        <v>0</v>
      </c>
      <c r="R640" s="62"/>
      <c r="S640" s="70">
        <v>0</v>
      </c>
      <c r="T640" s="10"/>
      <c r="U640" s="2" t="s">
        <v>772</v>
      </c>
      <c r="V640" s="10"/>
      <c r="W640" s="1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CC"/>
  </sheetPr>
  <dimension ref="B2:Y368"/>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85546875" style="2" customWidth="1"/>
    <col min="19" max="19" width="12.5703125" style="2" customWidth="1"/>
    <col min="20" max="20" width="2.7109375" style="2" customWidth="1"/>
    <col min="21" max="21" width="12.85546875" style="2" customWidth="1"/>
    <col min="22" max="22" width="13.5703125" style="2" customWidth="1"/>
    <col min="23" max="23" width="14.85546875" style="2" customWidth="1"/>
    <col min="24" max="24" width="2.7109375" style="2" customWidth="1"/>
    <col min="25" max="39" width="13.7109375" style="2" customWidth="1"/>
    <col min="40" max="16384" width="9.140625" style="2"/>
  </cols>
  <sheetData>
    <row r="2" spans="2:25" s="22" customFormat="1" ht="18" x14ac:dyDescent="0.2">
      <c r="B2" s="22" t="s">
        <v>193</v>
      </c>
    </row>
    <row r="4" spans="2:25" x14ac:dyDescent="0.2">
      <c r="B4" s="33" t="s">
        <v>55</v>
      </c>
      <c r="C4" s="1"/>
      <c r="D4" s="1"/>
    </row>
    <row r="5" spans="2:25" x14ac:dyDescent="0.2">
      <c r="B5" s="27" t="s">
        <v>192</v>
      </c>
      <c r="C5" s="3"/>
      <c r="D5" s="3"/>
      <c r="H5" s="23"/>
    </row>
    <row r="6" spans="2:25" x14ac:dyDescent="0.2">
      <c r="B6" s="27"/>
      <c r="C6" s="3"/>
      <c r="D6" s="3"/>
      <c r="H6" s="23"/>
    </row>
    <row r="7" spans="2:25" x14ac:dyDescent="0.2">
      <c r="B7" s="5" t="s">
        <v>29</v>
      </c>
      <c r="C7" s="3"/>
      <c r="D7" s="3"/>
      <c r="H7" s="23"/>
    </row>
    <row r="8" spans="2:25" x14ac:dyDescent="0.2">
      <c r="B8" s="27" t="s">
        <v>975</v>
      </c>
      <c r="C8" s="3"/>
      <c r="D8" s="3"/>
      <c r="H8" s="23"/>
    </row>
    <row r="10" spans="2:25" s="9" customFormat="1" x14ac:dyDescent="0.2">
      <c r="B10" s="9" t="s">
        <v>44</v>
      </c>
      <c r="F10" s="9" t="s">
        <v>26</v>
      </c>
      <c r="H10" s="9" t="s">
        <v>27</v>
      </c>
      <c r="J10" s="9" t="s">
        <v>47</v>
      </c>
      <c r="L10" s="9" t="s">
        <v>81</v>
      </c>
      <c r="M10" s="9" t="s">
        <v>82</v>
      </c>
      <c r="N10" s="9" t="s">
        <v>83</v>
      </c>
      <c r="O10" s="9" t="s">
        <v>85</v>
      </c>
      <c r="P10" s="9" t="s">
        <v>117</v>
      </c>
      <c r="Q10" s="9" t="s">
        <v>86</v>
      </c>
      <c r="S10" s="9" t="s">
        <v>84</v>
      </c>
      <c r="U10" s="9" t="s">
        <v>102</v>
      </c>
      <c r="V10" s="9" t="s">
        <v>103</v>
      </c>
      <c r="W10" s="9" t="s">
        <v>104</v>
      </c>
      <c r="Y10" s="9" t="s">
        <v>46</v>
      </c>
    </row>
    <row r="13" spans="2:25" s="9" customFormat="1" x14ac:dyDescent="0.2">
      <c r="B13" s="9" t="s">
        <v>181</v>
      </c>
    </row>
    <row r="15" spans="2:25" x14ac:dyDescent="0.2">
      <c r="B15" s="33" t="s">
        <v>80</v>
      </c>
    </row>
    <row r="16" spans="2:25" x14ac:dyDescent="0.2">
      <c r="B16" s="2" t="s">
        <v>87</v>
      </c>
      <c r="F16" s="2" t="s">
        <v>89</v>
      </c>
      <c r="J16" s="102">
        <f>'Volumes TD 2015-2020'!J22</f>
        <v>1.5</v>
      </c>
      <c r="Y16" s="32"/>
    </row>
    <row r="17" spans="2:10" x14ac:dyDescent="0.2">
      <c r="B17" s="2" t="s">
        <v>88</v>
      </c>
      <c r="F17" s="2" t="s">
        <v>89</v>
      </c>
      <c r="J17" s="47">
        <f>'Volumes TD 2015-2020'!J23</f>
        <v>3</v>
      </c>
    </row>
    <row r="18" spans="2:10" x14ac:dyDescent="0.2">
      <c r="B18" s="2" t="s">
        <v>90</v>
      </c>
      <c r="F18" s="2" t="s">
        <v>89</v>
      </c>
      <c r="J18" s="47">
        <f>'Volumes TD 2015-2020'!J24</f>
        <v>6</v>
      </c>
    </row>
    <row r="19" spans="2:10" x14ac:dyDescent="0.2">
      <c r="B19" s="2" t="s">
        <v>177</v>
      </c>
      <c r="F19" s="2" t="s">
        <v>89</v>
      </c>
      <c r="J19" s="47">
        <f>'Volumes TD 2015-2020'!J25</f>
        <v>10</v>
      </c>
    </row>
    <row r="20" spans="2:10" x14ac:dyDescent="0.2">
      <c r="B20" s="2" t="s">
        <v>178</v>
      </c>
      <c r="F20" s="2" t="s">
        <v>89</v>
      </c>
      <c r="J20" s="47">
        <f>'Volumes TD 2015-2020'!J26</f>
        <v>16</v>
      </c>
    </row>
    <row r="21" spans="2:10" x14ac:dyDescent="0.2">
      <c r="B21" s="2" t="s">
        <v>179</v>
      </c>
      <c r="F21" s="2" t="s">
        <v>89</v>
      </c>
      <c r="J21" s="47">
        <f>'Volumes TD 2015-2020'!J27</f>
        <v>25</v>
      </c>
    </row>
    <row r="23" spans="2:10" x14ac:dyDescent="0.2">
      <c r="B23" s="1" t="s">
        <v>91</v>
      </c>
    </row>
    <row r="24" spans="2:10" x14ac:dyDescent="0.2">
      <c r="B24" s="2" t="s">
        <v>182</v>
      </c>
      <c r="F24" s="2" t="s">
        <v>89</v>
      </c>
      <c r="J24" s="47">
        <f>'Volumes TD 2015-2020'!J30</f>
        <v>40</v>
      </c>
    </row>
    <row r="25" spans="2:10" x14ac:dyDescent="0.2">
      <c r="B25" s="2" t="s">
        <v>183</v>
      </c>
      <c r="F25" s="2" t="s">
        <v>89</v>
      </c>
      <c r="J25" s="47">
        <f>'Volumes TD 2015-2020'!J31</f>
        <v>65</v>
      </c>
    </row>
    <row r="26" spans="2:10" x14ac:dyDescent="0.2">
      <c r="B26" s="2" t="s">
        <v>184</v>
      </c>
      <c r="F26" s="2" t="s">
        <v>89</v>
      </c>
      <c r="J26" s="47">
        <f>'Volumes TD 2015-2020'!J32</f>
        <v>100</v>
      </c>
    </row>
    <row r="27" spans="2:10" x14ac:dyDescent="0.2">
      <c r="B27" s="2" t="s">
        <v>185</v>
      </c>
      <c r="F27" s="2" t="s">
        <v>89</v>
      </c>
      <c r="J27" s="47">
        <f>'Volumes TD 2015-2020'!J33</f>
        <v>160</v>
      </c>
    </row>
    <row r="28" spans="2:10" x14ac:dyDescent="0.2">
      <c r="B28" s="2" t="s">
        <v>186</v>
      </c>
      <c r="F28" s="2" t="s">
        <v>89</v>
      </c>
      <c r="J28" s="47">
        <f>'Volumes TD 2015-2020'!J34</f>
        <v>250</v>
      </c>
    </row>
    <row r="30" spans="2:10" s="9" customFormat="1" x14ac:dyDescent="0.2">
      <c r="B30" s="9" t="s">
        <v>339</v>
      </c>
    </row>
    <row r="32" spans="2:10" x14ac:dyDescent="0.2">
      <c r="B32" s="1" t="s">
        <v>176</v>
      </c>
    </row>
    <row r="34" spans="2:23" x14ac:dyDescent="0.2">
      <c r="B34" s="1" t="s">
        <v>187</v>
      </c>
    </row>
    <row r="36" spans="2:23" x14ac:dyDescent="0.2">
      <c r="B36" s="1" t="s">
        <v>80</v>
      </c>
    </row>
    <row r="37" spans="2:23" x14ac:dyDescent="0.2">
      <c r="B37" s="2" t="s">
        <v>87</v>
      </c>
      <c r="F37" s="2" t="s">
        <v>89</v>
      </c>
      <c r="J37" s="48">
        <f>SUM(L37:Q37,S37,U37:W37)</f>
        <v>757375.39516869828</v>
      </c>
      <c r="L37" s="47">
        <f>'Volumes TD 2015-2020'!L41</f>
        <v>7600.6153846153848</v>
      </c>
      <c r="M37" s="47">
        <f>'Volumes TD 2015-2020'!M41</f>
        <v>178823.72107692302</v>
      </c>
      <c r="N37" s="47">
        <f>'Volumes TD 2015-2020'!N41</f>
        <v>267142.30041728297</v>
      </c>
      <c r="O37" s="47">
        <f>'Volumes TD 2015-2020'!O41</f>
        <v>5322.2</v>
      </c>
      <c r="P37" s="47">
        <f>'Volumes TD 2015-2020'!P41</f>
        <v>278091.15615089232</v>
      </c>
      <c r="Q37" s="47">
        <f>'Volumes TD 2015-2020'!Q41</f>
        <v>5249.6204219515048</v>
      </c>
      <c r="S37" s="47">
        <f>'Volumes TD 2015-2020'!S41</f>
        <v>15145.78171703316</v>
      </c>
      <c r="U37" s="49"/>
      <c r="V37" s="49"/>
      <c r="W37" s="49"/>
    </row>
    <row r="38" spans="2:23" x14ac:dyDescent="0.2">
      <c r="B38" s="2" t="s">
        <v>88</v>
      </c>
      <c r="F38" s="2" t="s">
        <v>89</v>
      </c>
      <c r="J38" s="48">
        <f t="shared" ref="J38:J42" si="0">SUM(L38:Q38,S38,U38:W38)</f>
        <v>5999411.3242120063</v>
      </c>
      <c r="L38" s="47">
        <f>'Volumes TD 2015-2020'!L42</f>
        <v>123123.61538461539</v>
      </c>
      <c r="M38" s="47">
        <f>'Volumes TD 2015-2020'!M42</f>
        <v>1946358.8329594363</v>
      </c>
      <c r="N38" s="47">
        <f>'Volumes TD 2015-2020'!N42</f>
        <v>2091735.3200516806</v>
      </c>
      <c r="O38" s="47">
        <f>'Volumes TD 2015-2020'!O42</f>
        <v>90840.8</v>
      </c>
      <c r="P38" s="47">
        <f>'Volumes TD 2015-2020'!P42</f>
        <v>1537559.4353029886</v>
      </c>
      <c r="Q38" s="47">
        <f>'Volumes TD 2015-2020'!Q42</f>
        <v>44280.641931246901</v>
      </c>
      <c r="S38" s="47">
        <f>'Volumes TD 2015-2020'!S42</f>
        <v>165512.67858203911</v>
      </c>
      <c r="U38" s="49"/>
      <c r="V38" s="49"/>
      <c r="W38" s="49"/>
    </row>
    <row r="39" spans="2:23" x14ac:dyDescent="0.2">
      <c r="B39" s="2" t="s">
        <v>90</v>
      </c>
      <c r="F39" s="2" t="s">
        <v>89</v>
      </c>
      <c r="J39" s="48">
        <f t="shared" si="0"/>
        <v>207262.29272816423</v>
      </c>
      <c r="L39" s="47">
        <f>'Volumes TD 2015-2020'!L43</f>
        <v>5290.3076923076924</v>
      </c>
      <c r="M39" s="47">
        <f>'Volumes TD 2015-2020'!M43</f>
        <v>76471.741176199997</v>
      </c>
      <c r="N39" s="47">
        <f>'Volumes TD 2015-2020'!N43</f>
        <v>72249.092140259192</v>
      </c>
      <c r="O39" s="47">
        <f>'Volumes TD 2015-2020'!O43</f>
        <v>4488.3</v>
      </c>
      <c r="P39" s="47">
        <f>'Volumes TD 2015-2020'!P43</f>
        <v>42909.922748683326</v>
      </c>
      <c r="Q39" s="47">
        <f>'Volumes TD 2015-2020'!Q43</f>
        <v>1213.0534552798517</v>
      </c>
      <c r="S39" s="47">
        <f>'Volumes TD 2015-2020'!S43</f>
        <v>4639.8755154341925</v>
      </c>
      <c r="U39" s="49"/>
      <c r="V39" s="49"/>
      <c r="W39" s="49"/>
    </row>
    <row r="40" spans="2:23" x14ac:dyDescent="0.2">
      <c r="B40" s="2" t="s">
        <v>177</v>
      </c>
      <c r="F40" s="2" t="s">
        <v>89</v>
      </c>
      <c r="J40" s="48">
        <f t="shared" si="0"/>
        <v>27988.368856889017</v>
      </c>
      <c r="L40" s="47">
        <f>'Volumes TD 2015-2020'!L44</f>
        <v>71.92307692307692</v>
      </c>
      <c r="M40" s="47">
        <f>'Volumes TD 2015-2020'!M44</f>
        <v>7581.4417296149613</v>
      </c>
      <c r="N40" s="47">
        <f>'Volumes TD 2015-2020'!N44</f>
        <v>11427.506285808318</v>
      </c>
      <c r="O40" s="47">
        <f>'Volumes TD 2015-2020'!O44</f>
        <v>666.8</v>
      </c>
      <c r="P40" s="47">
        <f>'Volumes TD 2015-2020'!P44</f>
        <v>7722.9835083199996</v>
      </c>
      <c r="Q40" s="47">
        <f>'Volumes TD 2015-2020'!Q44</f>
        <v>368.72697798156412</v>
      </c>
      <c r="S40" s="47">
        <f>'Volumes TD 2015-2020'!S44</f>
        <v>148.98727824109551</v>
      </c>
      <c r="U40" s="49"/>
      <c r="V40" s="49"/>
      <c r="W40" s="49"/>
    </row>
    <row r="41" spans="2:23" x14ac:dyDescent="0.2">
      <c r="B41" s="2" t="s">
        <v>178</v>
      </c>
      <c r="F41" s="2" t="s">
        <v>89</v>
      </c>
      <c r="J41" s="48">
        <f t="shared" si="0"/>
        <v>67700.413100915888</v>
      </c>
      <c r="L41" s="47">
        <f>'Volumes TD 2015-2020'!L45</f>
        <v>2066.7692307692309</v>
      </c>
      <c r="M41" s="47">
        <f>'Volumes TD 2015-2020'!M45</f>
        <v>26166.456953816789</v>
      </c>
      <c r="N41" s="47">
        <f>'Volumes TD 2015-2020'!N45</f>
        <v>22007.389621321228</v>
      </c>
      <c r="O41" s="47">
        <f>'Volumes TD 2015-2020'!O45</f>
        <v>998.80000000000007</v>
      </c>
      <c r="P41" s="47">
        <f>'Volumes TD 2015-2020'!P45</f>
        <v>13591.456077308889</v>
      </c>
      <c r="Q41" s="47">
        <f>'Volumes TD 2015-2020'!Q45</f>
        <v>380.61730273254614</v>
      </c>
      <c r="S41" s="47">
        <f>'Volumes TD 2015-2020'!S45</f>
        <v>2488.9239149671971</v>
      </c>
      <c r="U41" s="49"/>
      <c r="V41" s="49"/>
      <c r="W41" s="49"/>
    </row>
    <row r="42" spans="2:23" x14ac:dyDescent="0.2">
      <c r="B42" s="2" t="s">
        <v>179</v>
      </c>
      <c r="F42" s="2" t="s">
        <v>89</v>
      </c>
      <c r="J42" s="48">
        <f t="shared" si="0"/>
        <v>25250.396339841023</v>
      </c>
      <c r="L42" s="47">
        <f>'Volumes TD 2015-2020'!L46</f>
        <v>666.15384615384619</v>
      </c>
      <c r="M42" s="47">
        <f>'Volumes TD 2015-2020'!M46</f>
        <v>8793.6782569507577</v>
      </c>
      <c r="N42" s="47">
        <f>'Volumes TD 2015-2020'!N46</f>
        <v>8601.9020238913545</v>
      </c>
      <c r="O42" s="47">
        <f>'Volumes TD 2015-2020'!O46</f>
        <v>360.6</v>
      </c>
      <c r="P42" s="47">
        <f>'Volumes TD 2015-2020'!P46</f>
        <v>5918.5749381744445</v>
      </c>
      <c r="Q42" s="47">
        <f>'Volumes TD 2015-2020'!Q46</f>
        <v>263.31827708022109</v>
      </c>
      <c r="S42" s="47">
        <f>'Volumes TD 2015-2020'!S46</f>
        <v>646.16899759039927</v>
      </c>
      <c r="U42" s="49"/>
      <c r="V42" s="49"/>
      <c r="W42" s="49"/>
    </row>
    <row r="44" spans="2:23" x14ac:dyDescent="0.2">
      <c r="B44" s="1" t="s">
        <v>91</v>
      </c>
    </row>
    <row r="45" spans="2:23" x14ac:dyDescent="0.2">
      <c r="B45" s="2" t="s">
        <v>182</v>
      </c>
      <c r="F45" s="2" t="s">
        <v>89</v>
      </c>
      <c r="J45" s="48">
        <f t="shared" ref="J45:J49" si="1">SUM(L45:Q45,S45,U45:W45)</f>
        <v>9409.4634408075981</v>
      </c>
      <c r="L45" s="47">
        <f>'Volumes TD 2015-2020'!L49</f>
        <v>231.92307692307693</v>
      </c>
      <c r="M45" s="47">
        <f>'Volumes TD 2015-2020'!M49</f>
        <v>3198.4853939534496</v>
      </c>
      <c r="N45" s="47">
        <f>'Volumes TD 2015-2020'!N49</f>
        <v>3318.8390515017086</v>
      </c>
      <c r="O45" s="47">
        <f>'Volumes TD 2015-2020'!O49</f>
        <v>141.04</v>
      </c>
      <c r="P45" s="47">
        <f>'Volumes TD 2015-2020'!P49</f>
        <v>2197.3079722222219</v>
      </c>
      <c r="Q45" s="47">
        <f>'Volumes TD 2015-2020'!Q49</f>
        <v>125.21140822457608</v>
      </c>
      <c r="S45" s="47">
        <f>'Volumes TD 2015-2020'!S49</f>
        <v>196.6565379825654</v>
      </c>
      <c r="U45" s="49"/>
      <c r="V45" s="49"/>
      <c r="W45" s="49"/>
    </row>
    <row r="46" spans="2:23" x14ac:dyDescent="0.2">
      <c r="B46" s="2" t="s">
        <v>183</v>
      </c>
      <c r="F46" s="2" t="s">
        <v>89</v>
      </c>
      <c r="J46" s="48">
        <f t="shared" si="1"/>
        <v>11258.837054608908</v>
      </c>
      <c r="L46" s="47">
        <f>'Volumes TD 2015-2020'!L50</f>
        <v>161.46153846153845</v>
      </c>
      <c r="M46" s="47">
        <f>'Volumes TD 2015-2020'!M50</f>
        <v>3298.7771622631976</v>
      </c>
      <c r="N46" s="47">
        <f>'Volumes TD 2015-2020'!N50</f>
        <v>4114.7879814258768</v>
      </c>
      <c r="O46" s="47">
        <f>'Volumes TD 2015-2020'!O50</f>
        <v>132.51</v>
      </c>
      <c r="P46" s="47">
        <f>'Volumes TD 2015-2020'!P50</f>
        <v>3090.0650000000005</v>
      </c>
      <c r="Q46" s="47">
        <f>'Volumes TD 2015-2020'!Q50</f>
        <v>223.19656344663437</v>
      </c>
      <c r="S46" s="47">
        <f>'Volumes TD 2015-2020'!S50</f>
        <v>238.03880901166079</v>
      </c>
      <c r="U46" s="49"/>
      <c r="V46" s="49"/>
      <c r="W46" s="49"/>
    </row>
    <row r="47" spans="2:23" x14ac:dyDescent="0.2">
      <c r="B47" s="2" t="s">
        <v>184</v>
      </c>
      <c r="F47" s="2" t="s">
        <v>89</v>
      </c>
      <c r="J47" s="48">
        <f t="shared" si="1"/>
        <v>4849.1435439135475</v>
      </c>
      <c r="L47" s="47">
        <f>'Volumes TD 2015-2020'!L51</f>
        <v>54.307692307692307</v>
      </c>
      <c r="M47" s="47">
        <f>'Volumes TD 2015-2020'!M51</f>
        <v>1504.5663430243924</v>
      </c>
      <c r="N47" s="47">
        <f>'Volumes TD 2015-2020'!N51</f>
        <v>1556.1580577183108</v>
      </c>
      <c r="O47" s="47">
        <f>'Volumes TD 2015-2020'!O51</f>
        <v>40.76</v>
      </c>
      <c r="P47" s="47">
        <f>'Volumes TD 2015-2020'!P51</f>
        <v>1440.6681944444447</v>
      </c>
      <c r="Q47" s="47">
        <f>'Volumes TD 2015-2020'!Q51</f>
        <v>184.8925624302548</v>
      </c>
      <c r="S47" s="47">
        <f>'Volumes TD 2015-2020'!S51</f>
        <v>67.790693988452389</v>
      </c>
      <c r="U47" s="49"/>
      <c r="V47" s="49"/>
      <c r="W47" s="49"/>
    </row>
    <row r="48" spans="2:23" x14ac:dyDescent="0.2">
      <c r="B48" s="2" t="s">
        <v>185</v>
      </c>
      <c r="F48" s="2" t="s">
        <v>89</v>
      </c>
      <c r="J48" s="48">
        <f t="shared" si="1"/>
        <v>1553.0633615133509</v>
      </c>
      <c r="L48" s="47">
        <f>'Volumes TD 2015-2020'!L52</f>
        <v>36.384615384615387</v>
      </c>
      <c r="M48" s="47">
        <f>'Volumes TD 2015-2020'!M52</f>
        <v>463.0350549716826</v>
      </c>
      <c r="N48" s="47">
        <f>'Volumes TD 2015-2020'!N52</f>
        <v>524.61564036079812</v>
      </c>
      <c r="O48" s="47">
        <f>'Volumes TD 2015-2020'!O52</f>
        <v>19.89</v>
      </c>
      <c r="P48" s="47">
        <f>'Volumes TD 2015-2020'!P52</f>
        <v>356.09424999999993</v>
      </c>
      <c r="Q48" s="47">
        <f>'Volumes TD 2015-2020'!Q52</f>
        <v>114.11179581493481</v>
      </c>
      <c r="S48" s="47">
        <f>'Volumes TD 2015-2020'!S52</f>
        <v>38.932004981320048</v>
      </c>
      <c r="U48" s="49"/>
      <c r="V48" s="49"/>
      <c r="W48" s="49"/>
    </row>
    <row r="49" spans="2:23" x14ac:dyDescent="0.2">
      <c r="B49" s="2" t="s">
        <v>186</v>
      </c>
      <c r="F49" s="2" t="s">
        <v>89</v>
      </c>
      <c r="J49" s="48">
        <f t="shared" si="1"/>
        <v>789.10075606458997</v>
      </c>
      <c r="L49" s="47">
        <f>'Volumes TD 2015-2020'!L53</f>
        <v>9.3846153846153868</v>
      </c>
      <c r="M49" s="47">
        <f>'Volumes TD 2015-2020'!M53</f>
        <v>254.35200135666634</v>
      </c>
      <c r="N49" s="47">
        <f>'Volumes TD 2015-2020'!N53</f>
        <v>130.31744308777812</v>
      </c>
      <c r="O49" s="47">
        <f>'Volumes TD 2015-2020'!O53</f>
        <v>3</v>
      </c>
      <c r="P49" s="47">
        <f>'Volumes TD 2015-2020'!P53</f>
        <v>356.25155555555557</v>
      </c>
      <c r="Q49" s="47">
        <f>'Volumes TD 2015-2020'!Q53</f>
        <v>31.802114528044296</v>
      </c>
      <c r="S49" s="47">
        <f>'Volumes TD 2015-2020'!S53</f>
        <v>3.9930261519302617</v>
      </c>
      <c r="U49" s="49"/>
      <c r="V49" s="49"/>
      <c r="W49" s="49"/>
    </row>
    <row r="50" spans="2:23" x14ac:dyDescent="0.2">
      <c r="L50" s="51"/>
      <c r="M50" s="51"/>
      <c r="N50" s="51"/>
      <c r="O50" s="51"/>
      <c r="P50" s="51"/>
      <c r="Q50" s="51"/>
      <c r="R50" s="10"/>
      <c r="S50" s="51"/>
    </row>
    <row r="51" spans="2:23" x14ac:dyDescent="0.2">
      <c r="B51" s="1" t="s">
        <v>188</v>
      </c>
    </row>
    <row r="53" spans="2:23" x14ac:dyDescent="0.2">
      <c r="B53" s="2" t="s">
        <v>93</v>
      </c>
      <c r="F53" s="2" t="s">
        <v>89</v>
      </c>
      <c r="J53" s="48">
        <f t="shared" ref="J53" si="2">SUM(L53:Q53,S53,U53:W53)</f>
        <v>8897.4111452580855</v>
      </c>
      <c r="L53" s="47">
        <f>'Volumes TD 2015-2020'!L57</f>
        <v>112</v>
      </c>
      <c r="M53" s="47">
        <f>'Volumes TD 2015-2020'!M57</f>
        <v>2653.768092240402</v>
      </c>
      <c r="N53" s="47">
        <f>'Volumes TD 2015-2020'!N57</f>
        <v>2912.7674724830658</v>
      </c>
      <c r="O53" s="47">
        <f>'Volumes TD 2015-2020'!O57</f>
        <v>89.79</v>
      </c>
      <c r="P53" s="47">
        <f>'Volumes TD 2015-2020'!P57</f>
        <v>2055.2741132075471</v>
      </c>
      <c r="Q53" s="47">
        <f>'Volumes TD 2015-2020'!Q57</f>
        <v>885.57730000000004</v>
      </c>
      <c r="S53" s="47">
        <f>'Volumes TD 2015-2020'!S57</f>
        <v>178.23416732706892</v>
      </c>
      <c r="U53" s="47">
        <f>'Volumes TD 2015-2020'!U57</f>
        <v>1</v>
      </c>
      <c r="V53" s="47">
        <f>'Volumes TD 2015-2020'!V57</f>
        <v>1</v>
      </c>
      <c r="W53" s="47">
        <f>'Volumes TD 2015-2020'!W57</f>
        <v>8</v>
      </c>
    </row>
    <row r="55" spans="2:23" x14ac:dyDescent="0.2">
      <c r="B55" s="1" t="s">
        <v>189</v>
      </c>
    </row>
    <row r="57" spans="2:23" x14ac:dyDescent="0.2">
      <c r="B57" s="2" t="s">
        <v>93</v>
      </c>
    </row>
    <row r="58" spans="2:23" x14ac:dyDescent="0.2">
      <c r="B58" s="2" t="s">
        <v>95</v>
      </c>
      <c r="F58" s="2" t="s">
        <v>89</v>
      </c>
      <c r="J58" s="48">
        <f t="shared" ref="J58:J59" si="3">SUM(L58:Q58,S58,U58:W58)</f>
        <v>663917.93306162499</v>
      </c>
      <c r="L58" s="47">
        <f>'Volumes TD 2015-2020'!L62</f>
        <v>22728</v>
      </c>
      <c r="M58" s="47">
        <f>'Volumes TD 2015-2020'!M62</f>
        <v>0</v>
      </c>
      <c r="N58" s="47">
        <f>'Volumes TD 2015-2020'!N62</f>
        <v>561247.83333333337</v>
      </c>
      <c r="O58" s="47">
        <f>'Volumes TD 2015-2020'!O62</f>
        <v>25189.5</v>
      </c>
      <c r="P58" s="47">
        <f>'Volumes TD 2015-2020'!P62</f>
        <v>0</v>
      </c>
      <c r="Q58" s="47">
        <f>'Volumes TD 2015-2020'!Q62</f>
        <v>0</v>
      </c>
      <c r="S58" s="47">
        <f>'Volumes TD 2015-2020'!S62</f>
        <v>48741.599728291629</v>
      </c>
      <c r="U58" s="47">
        <f>'Volumes TD 2015-2020'!U62</f>
        <v>0</v>
      </c>
      <c r="V58" s="47">
        <f>'Volumes TD 2015-2020'!V62</f>
        <v>6011</v>
      </c>
      <c r="W58" s="47">
        <f>'Volumes TD 2015-2020'!W62</f>
        <v>0</v>
      </c>
    </row>
    <row r="59" spans="2:23" x14ac:dyDescent="0.2">
      <c r="B59" s="2" t="s">
        <v>96</v>
      </c>
      <c r="F59" s="2" t="s">
        <v>89</v>
      </c>
      <c r="J59" s="48">
        <f t="shared" si="3"/>
        <v>154626.60058249658</v>
      </c>
      <c r="L59" s="47">
        <f>'Volumes TD 2015-2020'!L63</f>
        <v>6968.333333333333</v>
      </c>
      <c r="M59" s="47">
        <f>'Volumes TD 2015-2020'!M63</f>
        <v>0</v>
      </c>
      <c r="N59" s="47">
        <f>'Volumes TD 2015-2020'!N63</f>
        <v>133848.98878205128</v>
      </c>
      <c r="O59" s="47">
        <f>'Volumes TD 2015-2020'!O63</f>
        <v>3126.3</v>
      </c>
      <c r="P59" s="47">
        <f>'Volumes TD 2015-2020'!P63</f>
        <v>0</v>
      </c>
      <c r="Q59" s="47">
        <f>'Volumes TD 2015-2020'!Q63</f>
        <v>0</v>
      </c>
      <c r="S59" s="47">
        <f>'Volumes TD 2015-2020'!S63</f>
        <v>10682.978467111967</v>
      </c>
      <c r="U59" s="47">
        <f>'Volumes TD 2015-2020'!U63</f>
        <v>0</v>
      </c>
      <c r="V59" s="47">
        <f>'Volumes TD 2015-2020'!V63</f>
        <v>0</v>
      </c>
      <c r="W59" s="47">
        <f>'Volumes TD 2015-2020'!W63</f>
        <v>0</v>
      </c>
    </row>
    <row r="61" spans="2:23" x14ac:dyDescent="0.2">
      <c r="B61" s="27" t="s">
        <v>97</v>
      </c>
      <c r="F61" s="2" t="s">
        <v>89</v>
      </c>
      <c r="J61" s="48">
        <f t="shared" ref="J61" si="4">SUM(L61:Q61,S61,U61:W61)</f>
        <v>1806541.8962889882</v>
      </c>
      <c r="L61" s="47">
        <f>'Volumes TD 2015-2020'!L65</f>
        <v>0</v>
      </c>
      <c r="M61" s="47">
        <f>'Volumes TD 2015-2020'!M65</f>
        <v>784003.66902501509</v>
      </c>
      <c r="N61" s="47">
        <f>'Volumes TD 2015-2020'!N65</f>
        <v>67707.357908847174</v>
      </c>
      <c r="O61" s="47">
        <f>'Volumes TD 2015-2020'!O65</f>
        <v>0</v>
      </c>
      <c r="P61" s="47">
        <f>'Volumes TD 2015-2020'!P65</f>
        <v>623656.34200000006</v>
      </c>
      <c r="Q61" s="47">
        <f>'Volumes TD 2015-2020'!Q65</f>
        <v>307785.52735512593</v>
      </c>
      <c r="S61" s="47">
        <f>'Volumes TD 2015-2020'!S65</f>
        <v>0</v>
      </c>
      <c r="U61" s="47">
        <f>'Volumes TD 2015-2020'!U65</f>
        <v>4033</v>
      </c>
      <c r="V61" s="47">
        <f>'Volumes TD 2015-2020'!V65</f>
        <v>0</v>
      </c>
      <c r="W61" s="47">
        <f>'Volumes TD 2015-2020'!W65</f>
        <v>19356</v>
      </c>
    </row>
    <row r="64" spans="2:23" s="9" customFormat="1" x14ac:dyDescent="0.2">
      <c r="B64" s="9" t="s">
        <v>340</v>
      </c>
    </row>
    <row r="66" spans="2:19" x14ac:dyDescent="0.2">
      <c r="B66" s="1" t="s">
        <v>176</v>
      </c>
    </row>
    <row r="68" spans="2:19" x14ac:dyDescent="0.2">
      <c r="B68" s="1" t="s">
        <v>187</v>
      </c>
    </row>
    <row r="70" spans="2:19" x14ac:dyDescent="0.2">
      <c r="B70" s="1" t="s">
        <v>80</v>
      </c>
    </row>
    <row r="71" spans="2:19" x14ac:dyDescent="0.2">
      <c r="B71" s="2" t="s">
        <v>87</v>
      </c>
      <c r="F71" s="2" t="s">
        <v>89</v>
      </c>
      <c r="J71" s="48">
        <f t="shared" ref="J71:J76" si="5">SUM(L71:Q71,S71)</f>
        <v>781437.42991617753</v>
      </c>
      <c r="L71" s="47">
        <f>'Volumes TD 2015-2020'!L73</f>
        <v>7701.2602614015586</v>
      </c>
      <c r="M71" s="47">
        <f>'Volumes TD 2015-2020'!M73</f>
        <v>185173.76632266169</v>
      </c>
      <c r="N71" s="47">
        <f>'Volumes TD 2015-2020'!N73</f>
        <v>276463.64480900666</v>
      </c>
      <c r="O71" s="47">
        <f>'Volumes TD 2015-2020'!O73</f>
        <v>5551.55</v>
      </c>
      <c r="P71" s="47">
        <f>'Volumes TD 2015-2020'!P73</f>
        <v>284598.55395753757</v>
      </c>
      <c r="Q71" s="47">
        <f>'Volumes TD 2015-2020'!Q73</f>
        <v>5420.146003610701</v>
      </c>
      <c r="S71" s="47">
        <f>'Volumes TD 2015-2020'!S73</f>
        <v>16528.50856195933</v>
      </c>
    </row>
    <row r="72" spans="2:19" x14ac:dyDescent="0.2">
      <c r="B72" s="2" t="s">
        <v>88</v>
      </c>
      <c r="F72" s="2" t="s">
        <v>89</v>
      </c>
      <c r="J72" s="48">
        <f t="shared" si="5"/>
        <v>6021838.5502783787</v>
      </c>
      <c r="L72" s="47">
        <f>'Volumes TD 2015-2020'!L74</f>
        <v>123833.61039117537</v>
      </c>
      <c r="M72" s="47">
        <f>'Volumes TD 2015-2020'!M74</f>
        <v>1953234.3987632012</v>
      </c>
      <c r="N72" s="47">
        <f>'Volumes TD 2015-2020'!N74</f>
        <v>2100257.9562817402</v>
      </c>
      <c r="O72" s="47">
        <f>'Volumes TD 2015-2020'!O74</f>
        <v>91190.05</v>
      </c>
      <c r="P72" s="47">
        <f>'Volumes TD 2015-2020'!P74</f>
        <v>1543196.6202218614</v>
      </c>
      <c r="Q72" s="47">
        <f>'Volumes TD 2015-2020'!Q74</f>
        <v>44678.039006581166</v>
      </c>
      <c r="S72" s="47">
        <f>'Volumes TD 2015-2020'!S74</f>
        <v>165447.87561381867</v>
      </c>
    </row>
    <row r="73" spans="2:19" x14ac:dyDescent="0.2">
      <c r="B73" s="2" t="s">
        <v>90</v>
      </c>
      <c r="F73" s="2" t="s">
        <v>89</v>
      </c>
      <c r="J73" s="48">
        <f t="shared" si="5"/>
        <v>201881.14075878955</v>
      </c>
      <c r="L73" s="47">
        <f>'Volumes TD 2015-2020'!L75</f>
        <v>5309.6126776665433</v>
      </c>
      <c r="M73" s="47">
        <f>'Volumes TD 2015-2020'!M75</f>
        <v>74003.496967897314</v>
      </c>
      <c r="N73" s="47">
        <f>'Volumes TD 2015-2020'!N75</f>
        <v>71141.133879773915</v>
      </c>
      <c r="O73" s="47">
        <f>'Volumes TD 2015-2020'!O75</f>
        <v>4468.25</v>
      </c>
      <c r="P73" s="47">
        <f>'Volumes TD 2015-2020'!P75</f>
        <v>41635.511286004541</v>
      </c>
      <c r="Q73" s="47">
        <f>'Volumes TD 2015-2020'!Q75</f>
        <v>1164.4334396298379</v>
      </c>
      <c r="S73" s="47">
        <f>'Volumes TD 2015-2020'!S75</f>
        <v>4158.7025078173865</v>
      </c>
    </row>
    <row r="74" spans="2:19" x14ac:dyDescent="0.2">
      <c r="B74" s="2" t="s">
        <v>177</v>
      </c>
      <c r="F74" s="2" t="s">
        <v>89</v>
      </c>
      <c r="J74" s="48">
        <f t="shared" si="5"/>
        <v>28433.808822930288</v>
      </c>
      <c r="L74" s="47">
        <f>'Volumes TD 2015-2020'!L76</f>
        <v>88.97553763440861</v>
      </c>
      <c r="M74" s="47">
        <f>'Volumes TD 2015-2020'!M76</f>
        <v>7725.3394002001169</v>
      </c>
      <c r="N74" s="47">
        <f>'Volumes TD 2015-2020'!N76</f>
        <v>11605.81693989071</v>
      </c>
      <c r="O74" s="47">
        <f>'Volumes TD 2015-2020'!O76</f>
        <v>661</v>
      </c>
      <c r="P74" s="47">
        <f>'Volumes TD 2015-2020'!P76</f>
        <v>7813.3499540878811</v>
      </c>
      <c r="Q74" s="47">
        <f>'Volumes TD 2015-2020'!Q76</f>
        <v>369.35319292713143</v>
      </c>
      <c r="S74" s="47">
        <f>'Volumes TD 2015-2020'!S76</f>
        <v>169.97379819004524</v>
      </c>
    </row>
    <row r="75" spans="2:19" x14ac:dyDescent="0.2">
      <c r="B75" s="2" t="s">
        <v>178</v>
      </c>
      <c r="F75" s="2" t="s">
        <v>89</v>
      </c>
      <c r="J75" s="48">
        <f t="shared" si="5"/>
        <v>66756.695456843881</v>
      </c>
      <c r="L75" s="47">
        <f>'Volumes TD 2015-2020'!L77</f>
        <v>2042.3773050302807</v>
      </c>
      <c r="M75" s="47">
        <f>'Volumes TD 2015-2020'!M77</f>
        <v>25731.20747521456</v>
      </c>
      <c r="N75" s="47">
        <f>'Volumes TD 2015-2020'!N77</f>
        <v>21696.778688524839</v>
      </c>
      <c r="O75" s="47">
        <f>'Volumes TD 2015-2020'!O77</f>
        <v>971.8</v>
      </c>
      <c r="P75" s="47">
        <f>'Volumes TD 2015-2020'!P77</f>
        <v>13470.95492660894</v>
      </c>
      <c r="Q75" s="47">
        <f>'Volumes TD 2015-2020'!Q77</f>
        <v>384.45257366555569</v>
      </c>
      <c r="S75" s="47">
        <f>'Volumes TD 2015-2020'!S77</f>
        <v>2459.1244877997028</v>
      </c>
    </row>
    <row r="76" spans="2:19" x14ac:dyDescent="0.2">
      <c r="B76" s="2" t="s">
        <v>179</v>
      </c>
      <c r="F76" s="2" t="s">
        <v>89</v>
      </c>
      <c r="J76" s="48">
        <f t="shared" si="5"/>
        <v>24987.646181860255</v>
      </c>
      <c r="L76" s="47">
        <f>'Volumes TD 2015-2020'!L78</f>
        <v>660.45937152391537</v>
      </c>
      <c r="M76" s="47">
        <f>'Volumes TD 2015-2020'!M78</f>
        <v>8665.7415383686857</v>
      </c>
      <c r="N76" s="47">
        <f>'Volumes TD 2015-2020'!N78</f>
        <v>8536.6612021857927</v>
      </c>
      <c r="O76" s="47">
        <f>'Volumes TD 2015-2020'!O78</f>
        <v>347.4</v>
      </c>
      <c r="P76" s="47">
        <f>'Volumes TD 2015-2020'!P78</f>
        <v>5879.2370925396826</v>
      </c>
      <c r="Q76" s="47">
        <f>'Volumes TD 2015-2020'!Q78</f>
        <v>259.59103096667371</v>
      </c>
      <c r="S76" s="47">
        <f>'Volumes TD 2015-2020'!S78</f>
        <v>638.55594627550397</v>
      </c>
    </row>
    <row r="78" spans="2:19" x14ac:dyDescent="0.2">
      <c r="B78" s="1" t="s">
        <v>91</v>
      </c>
    </row>
    <row r="79" spans="2:19" x14ac:dyDescent="0.2">
      <c r="B79" s="2" t="s">
        <v>182</v>
      </c>
      <c r="F79" s="2" t="s">
        <v>89</v>
      </c>
      <c r="J79" s="48">
        <f t="shared" ref="J79:J83" si="6">SUM(L79:Q79,S79)</f>
        <v>9363.1329537288257</v>
      </c>
      <c r="L79" s="47">
        <f>'Volumes TD 2015-2020'!L81</f>
        <v>221.25</v>
      </c>
      <c r="M79" s="47">
        <f>'Volumes TD 2015-2020'!M81</f>
        <v>3165.3755966666668</v>
      </c>
      <c r="N79" s="47">
        <f>'Volumes TD 2015-2020'!N81</f>
        <v>3315.1666666666665</v>
      </c>
      <c r="O79" s="47">
        <f>'Volumes TD 2015-2020'!O81</f>
        <v>139.38999999999999</v>
      </c>
      <c r="P79" s="47">
        <f>'Volumes TD 2015-2020'!P81</f>
        <v>2202.2875833333337</v>
      </c>
      <c r="Q79" s="47">
        <f>'Volumes TD 2015-2020'!Q81</f>
        <v>125.91292026265725</v>
      </c>
      <c r="S79" s="47">
        <f>'Volumes TD 2015-2020'!S81</f>
        <v>193.75018679950188</v>
      </c>
    </row>
    <row r="80" spans="2:19" x14ac:dyDescent="0.2">
      <c r="B80" s="2" t="s">
        <v>183</v>
      </c>
      <c r="F80" s="2" t="s">
        <v>89</v>
      </c>
      <c r="J80" s="48">
        <f t="shared" si="6"/>
        <v>11012.526935962578</v>
      </c>
      <c r="L80" s="47">
        <f>'Volumes TD 2015-2020'!L82</f>
        <v>168.16666666666666</v>
      </c>
      <c r="M80" s="47">
        <f>'Volumes TD 2015-2020'!M82</f>
        <v>3241.3724699999998</v>
      </c>
      <c r="N80" s="47">
        <f>'Volumes TD 2015-2020'!N82</f>
        <v>4019.666666666667</v>
      </c>
      <c r="O80" s="47">
        <f>'Volumes TD 2015-2020'!O82</f>
        <v>129.51</v>
      </c>
      <c r="P80" s="47">
        <f>'Volumes TD 2015-2020'!P82</f>
        <v>2998.9933333333338</v>
      </c>
      <c r="Q80" s="47">
        <f>'Volumes TD 2015-2020'!Q82</f>
        <v>220.89700228470195</v>
      </c>
      <c r="S80" s="47">
        <f>'Volumes TD 2015-2020'!S82</f>
        <v>233.92079701120792</v>
      </c>
    </row>
    <row r="81" spans="2:19" x14ac:dyDescent="0.2">
      <c r="B81" s="2" t="s">
        <v>184</v>
      </c>
      <c r="F81" s="2" t="s">
        <v>89</v>
      </c>
      <c r="J81" s="48">
        <f t="shared" si="6"/>
        <v>4735.0072467070249</v>
      </c>
      <c r="L81" s="47">
        <f>'Volumes TD 2015-2020'!L83</f>
        <v>52.666666666666664</v>
      </c>
      <c r="M81" s="47">
        <f>'Volumes TD 2015-2020'!M83</f>
        <v>1484.0342266666667</v>
      </c>
      <c r="N81" s="47">
        <f>'Volumes TD 2015-2020'!N83</f>
        <v>1513.8333333333333</v>
      </c>
      <c r="O81" s="47">
        <f>'Volumes TD 2015-2020'!O83</f>
        <v>38.520000000000003</v>
      </c>
      <c r="P81" s="47">
        <f>'Volumes TD 2015-2020'!P83</f>
        <v>1391.2130000000002</v>
      </c>
      <c r="Q81" s="47">
        <f>'Volumes TD 2015-2020'!Q83</f>
        <v>189.60950945505257</v>
      </c>
      <c r="S81" s="47">
        <f>'Volumes TD 2015-2020'!S83</f>
        <v>65.130510585305103</v>
      </c>
    </row>
    <row r="82" spans="2:19" x14ac:dyDescent="0.2">
      <c r="B82" s="2" t="s">
        <v>185</v>
      </c>
      <c r="F82" s="2" t="s">
        <v>89</v>
      </c>
      <c r="J82" s="48">
        <f t="shared" si="6"/>
        <v>1467.4122955943164</v>
      </c>
      <c r="L82" s="47">
        <f>'Volumes TD 2015-2020'!L84</f>
        <v>34.5</v>
      </c>
      <c r="M82" s="47">
        <f>'Volumes TD 2015-2020'!M84</f>
        <v>447.1849666666667</v>
      </c>
      <c r="N82" s="47">
        <f>'Volumes TD 2015-2020'!N84</f>
        <v>486.75000000000006</v>
      </c>
      <c r="O82" s="47">
        <f>'Volumes TD 2015-2020'!O84</f>
        <v>19</v>
      </c>
      <c r="P82" s="47">
        <f>'Volumes TD 2015-2020'!P84</f>
        <v>338.80616666666657</v>
      </c>
      <c r="Q82" s="47">
        <f>'Volumes TD 2015-2020'!Q84</f>
        <v>102.54824818875409</v>
      </c>
      <c r="S82" s="47">
        <f>'Volumes TD 2015-2020'!S84</f>
        <v>38.622914072229136</v>
      </c>
    </row>
    <row r="83" spans="2:19" x14ac:dyDescent="0.2">
      <c r="B83" s="2" t="s">
        <v>186</v>
      </c>
      <c r="F83" s="2" t="s">
        <v>89</v>
      </c>
      <c r="J83" s="48">
        <f t="shared" si="6"/>
        <v>736.49622880980269</v>
      </c>
      <c r="L83" s="47">
        <f>'Volumes TD 2015-2020'!L85</f>
        <v>11.75</v>
      </c>
      <c r="M83" s="47">
        <f>'Volumes TD 2015-2020'!M85</f>
        <v>228.45871666666667</v>
      </c>
      <c r="N83" s="47">
        <f>'Volumes TD 2015-2020'!N85</f>
        <v>125.66666666666667</v>
      </c>
      <c r="O83" s="47">
        <f>'Volumes TD 2015-2020'!O85</f>
        <v>3</v>
      </c>
      <c r="P83" s="47">
        <f>'Volumes TD 2015-2020'!P85</f>
        <v>336.86500000000001</v>
      </c>
      <c r="Q83" s="47">
        <f>'Volumes TD 2015-2020'!Q85</f>
        <v>26.747875364389699</v>
      </c>
      <c r="S83" s="47">
        <f>'Volumes TD 2015-2020'!S85</f>
        <v>4.0079701120797013</v>
      </c>
    </row>
    <row r="84" spans="2:19" x14ac:dyDescent="0.2">
      <c r="L84" s="51"/>
      <c r="M84" s="51"/>
      <c r="N84" s="51"/>
      <c r="O84" s="51"/>
      <c r="P84" s="51"/>
      <c r="Q84" s="51"/>
      <c r="R84" s="10"/>
      <c r="S84" s="51"/>
    </row>
    <row r="85" spans="2:19" x14ac:dyDescent="0.2">
      <c r="B85" s="1" t="s">
        <v>188</v>
      </c>
    </row>
    <row r="87" spans="2:19" x14ac:dyDescent="0.2">
      <c r="B87" s="2" t="s">
        <v>93</v>
      </c>
      <c r="F87" s="2" t="s">
        <v>89</v>
      </c>
      <c r="J87" s="48">
        <f>SUM(L87:Q87,S87)</f>
        <v>8886.437826731566</v>
      </c>
      <c r="L87" s="47">
        <f>'Volumes TD 2015-2020'!L89</f>
        <v>114.75</v>
      </c>
      <c r="M87" s="47">
        <f>'Volumes TD 2015-2020'!M89</f>
        <v>2654.4166516163286</v>
      </c>
      <c r="N87" s="47">
        <f>'Volumes TD 2015-2020'!N89</f>
        <v>2918.2500000000005</v>
      </c>
      <c r="O87" s="47">
        <f>'Volumes TD 2015-2020'!O89</f>
        <v>89.94</v>
      </c>
      <c r="P87" s="47">
        <f>'Volumes TD 2015-2020'!P89</f>
        <v>2053.5803586768802</v>
      </c>
      <c r="Q87" s="47">
        <f>'Volumes TD 2015-2020'!Q89</f>
        <v>874.74519999999995</v>
      </c>
      <c r="S87" s="47">
        <f>'Volumes TD 2015-2020'!S89</f>
        <v>180.75561643835618</v>
      </c>
    </row>
    <row r="89" spans="2:19" x14ac:dyDescent="0.2">
      <c r="B89" s="1" t="s">
        <v>189</v>
      </c>
    </row>
    <row r="91" spans="2:19" x14ac:dyDescent="0.2">
      <c r="B91" s="2" t="s">
        <v>93</v>
      </c>
    </row>
    <row r="92" spans="2:19" x14ac:dyDescent="0.2">
      <c r="B92" s="2" t="s">
        <v>95</v>
      </c>
      <c r="F92" s="2" t="s">
        <v>89</v>
      </c>
      <c r="J92" s="48">
        <f t="shared" ref="J92:J93" si="7">SUM(L92:Q92,S92)</f>
        <v>724389.54546213371</v>
      </c>
      <c r="L92" s="47">
        <f>'Volumes TD 2015-2020'!L94</f>
        <v>23312.75</v>
      </c>
      <c r="M92" s="47">
        <f>'Volumes TD 2015-2020'!M94</f>
        <v>0</v>
      </c>
      <c r="N92" s="47">
        <f>'Volumes TD 2015-2020'!N94</f>
        <v>623211.91666666674</v>
      </c>
      <c r="O92" s="47">
        <f>'Volumes TD 2015-2020'!O94</f>
        <v>24935.200000000001</v>
      </c>
      <c r="P92" s="47">
        <f>'Volumes TD 2015-2020'!P94</f>
        <v>0</v>
      </c>
      <c r="Q92" s="47">
        <f>'Volumes TD 2015-2020'!Q94</f>
        <v>0</v>
      </c>
      <c r="S92" s="47">
        <f>'Volumes TD 2015-2020'!S94</f>
        <v>52929.678795467058</v>
      </c>
    </row>
    <row r="93" spans="2:19" x14ac:dyDescent="0.2">
      <c r="B93" s="2" t="s">
        <v>96</v>
      </c>
      <c r="F93" s="2" t="s">
        <v>89</v>
      </c>
      <c r="J93" s="48">
        <f t="shared" si="7"/>
        <v>166308.63712400163</v>
      </c>
      <c r="L93" s="47">
        <f>'Volumes TD 2015-2020'!L95</f>
        <v>6803</v>
      </c>
      <c r="M93" s="47">
        <f>'Volumes TD 2015-2020'!M95</f>
        <v>0</v>
      </c>
      <c r="N93" s="47">
        <f>'Volumes TD 2015-2020'!N95</f>
        <v>145535.91666666669</v>
      </c>
      <c r="O93" s="47">
        <f>'Volumes TD 2015-2020'!O95</f>
        <v>3111.6</v>
      </c>
      <c r="P93" s="47">
        <f>'Volumes TD 2015-2020'!P95</f>
        <v>0</v>
      </c>
      <c r="Q93" s="47">
        <f>'Volumes TD 2015-2020'!Q95</f>
        <v>0</v>
      </c>
      <c r="S93" s="47">
        <f>'Volumes TD 2015-2020'!S95</f>
        <v>10858.12045733493</v>
      </c>
    </row>
    <row r="95" spans="2:19" x14ac:dyDescent="0.2">
      <c r="B95" s="27" t="s">
        <v>97</v>
      </c>
      <c r="F95" s="2" t="s">
        <v>89</v>
      </c>
      <c r="J95" s="48">
        <f>SUM(L95:Q95,S95)</f>
        <v>1700063.4106554091</v>
      </c>
      <c r="L95" s="47">
        <f>'Volumes TD 2015-2020'!L97</f>
        <v>0</v>
      </c>
      <c r="M95" s="47">
        <f>'Volumes TD 2015-2020'!M97</f>
        <v>781708.7487738335</v>
      </c>
      <c r="N95" s="47">
        <f>'Volumes TD 2015-2020'!N97</f>
        <v>0</v>
      </c>
      <c r="O95" s="47">
        <f>'Volumes TD 2015-2020'!O97</f>
        <v>0</v>
      </c>
      <c r="P95" s="47">
        <f>'Volumes TD 2015-2020'!P97</f>
        <v>605215.00251417921</v>
      </c>
      <c r="Q95" s="47">
        <f>'Volumes TD 2015-2020'!Q97</f>
        <v>313139.65936739661</v>
      </c>
      <c r="S95" s="47">
        <f>'Volumes TD 2015-2020'!S97</f>
        <v>0</v>
      </c>
    </row>
    <row r="98" spans="2:19" s="9" customFormat="1" x14ac:dyDescent="0.2">
      <c r="B98" s="9" t="s">
        <v>194</v>
      </c>
    </row>
    <row r="100" spans="2:19" x14ac:dyDescent="0.2">
      <c r="B100" s="1" t="s">
        <v>176</v>
      </c>
    </row>
    <row r="102" spans="2:19" x14ac:dyDescent="0.2">
      <c r="B102" s="1" t="s">
        <v>187</v>
      </c>
    </row>
    <row r="104" spans="2:19" x14ac:dyDescent="0.2">
      <c r="B104" s="1" t="s">
        <v>80</v>
      </c>
    </row>
    <row r="105" spans="2:19" x14ac:dyDescent="0.2">
      <c r="B105" s="2" t="s">
        <v>87</v>
      </c>
      <c r="F105" s="2" t="s">
        <v>89</v>
      </c>
      <c r="J105" s="48">
        <f t="shared" ref="J105:J110" si="8">SUM(L105:Q105,S105)</f>
        <v>782896.51705969404</v>
      </c>
      <c r="L105" s="47">
        <f>'Volumes TD 2015-2020'!L105</f>
        <v>7588.7561643835616</v>
      </c>
      <c r="M105" s="47">
        <f>'Volumes TD 2015-2020'!M105</f>
        <v>185904.22880856981</v>
      </c>
      <c r="N105" s="47">
        <f>'Volumes TD 2015-2020'!N105</f>
        <v>276897.76164621179</v>
      </c>
      <c r="O105" s="47">
        <f>'Volumes TD 2015-2020'!O105</f>
        <v>5633.7</v>
      </c>
      <c r="P105" s="47">
        <f>'Volumes TD 2015-2020'!P105</f>
        <v>284711.71621255012</v>
      </c>
      <c r="Q105" s="47">
        <f>'Volumes TD 2015-2020'!Q105</f>
        <v>5441.729693101337</v>
      </c>
      <c r="S105" s="47">
        <f>'Volumes TD 2015-2020'!S105</f>
        <v>16718.624534877352</v>
      </c>
    </row>
    <row r="106" spans="2:19" x14ac:dyDescent="0.2">
      <c r="B106" s="2" t="s">
        <v>88</v>
      </c>
      <c r="F106" s="2" t="s">
        <v>89</v>
      </c>
      <c r="J106" s="48">
        <f t="shared" si="8"/>
        <v>6064604.0699084923</v>
      </c>
      <c r="L106" s="47">
        <f>'Volumes TD 2015-2020'!L106</f>
        <v>124804.62191780822</v>
      </c>
      <c r="M106" s="47">
        <f>'Volumes TD 2015-2020'!M106</f>
        <v>1965320.3208839702</v>
      </c>
      <c r="N106" s="47">
        <f>'Volumes TD 2015-2020'!N106</f>
        <v>2115958.4603143497</v>
      </c>
      <c r="O106" s="47">
        <f>'Volumes TD 2015-2020'!O106</f>
        <v>91881.600000000006</v>
      </c>
      <c r="P106" s="47">
        <f>'Volumes TD 2015-2020'!P106</f>
        <v>1554895.1090803344</v>
      </c>
      <c r="Q106" s="47">
        <f>'Volumes TD 2015-2020'!Q106</f>
        <v>45238.834428427195</v>
      </c>
      <c r="S106" s="47">
        <f>'Volumes TD 2015-2020'!S106</f>
        <v>166505.12328360355</v>
      </c>
    </row>
    <row r="107" spans="2:19" x14ac:dyDescent="0.2">
      <c r="B107" s="2" t="s">
        <v>90</v>
      </c>
      <c r="F107" s="2" t="s">
        <v>89</v>
      </c>
      <c r="J107" s="48">
        <f t="shared" si="8"/>
        <v>195407.38531611179</v>
      </c>
      <c r="L107" s="47">
        <f>'Volumes TD 2015-2020'!L107</f>
        <v>5308.5780821917806</v>
      </c>
      <c r="M107" s="47">
        <f>'Volumes TD 2015-2020'!M107</f>
        <v>72448.418509768162</v>
      </c>
      <c r="N107" s="47">
        <f>'Volumes TD 2015-2020'!N107</f>
        <v>68537.972578988309</v>
      </c>
      <c r="O107" s="47">
        <f>'Volumes TD 2015-2020'!O107</f>
        <v>4366.2</v>
      </c>
      <c r="P107" s="47">
        <f>'Volumes TD 2015-2020'!P107</f>
        <v>39721.497656303407</v>
      </c>
      <c r="Q107" s="47">
        <f>'Volumes TD 2015-2020'!Q107</f>
        <v>1110.3513540610693</v>
      </c>
      <c r="S107" s="47">
        <f>'Volumes TD 2015-2020'!S107</f>
        <v>3914.3671347990544</v>
      </c>
    </row>
    <row r="108" spans="2:19" x14ac:dyDescent="0.2">
      <c r="B108" s="2" t="s">
        <v>177</v>
      </c>
      <c r="F108" s="2" t="s">
        <v>89</v>
      </c>
      <c r="J108" s="48">
        <f t="shared" si="8"/>
        <v>28763.792543568525</v>
      </c>
      <c r="L108" s="47">
        <f>'Volumes TD 2015-2020'!L108</f>
        <v>111.32328767123288</v>
      </c>
      <c r="M108" s="47">
        <f>'Volumes TD 2015-2020'!M108</f>
        <v>7828.6888160076269</v>
      </c>
      <c r="N108" s="47">
        <f>'Volumes TD 2015-2020'!N108</f>
        <v>11742.0137164437</v>
      </c>
      <c r="O108" s="47">
        <f>'Volumes TD 2015-2020'!O108</f>
        <v>665.6</v>
      </c>
      <c r="P108" s="47">
        <f>'Volumes TD 2015-2020'!P108</f>
        <v>7864.4062743670511</v>
      </c>
      <c r="Q108" s="47">
        <f>'Volumes TD 2015-2020'!Q108</f>
        <v>364.67004795914852</v>
      </c>
      <c r="S108" s="47">
        <f>'Volumes TD 2015-2020'!S108</f>
        <v>187.09040111976768</v>
      </c>
    </row>
    <row r="109" spans="2:19" x14ac:dyDescent="0.2">
      <c r="B109" s="2" t="s">
        <v>178</v>
      </c>
      <c r="F109" s="2" t="s">
        <v>89</v>
      </c>
      <c r="J109" s="48">
        <f t="shared" si="8"/>
        <v>65786.74940253314</v>
      </c>
      <c r="L109" s="47">
        <f>'Volumes TD 2015-2020'!L109</f>
        <v>2024.5561643835617</v>
      </c>
      <c r="M109" s="47">
        <f>'Volumes TD 2015-2020'!M109</f>
        <v>25293.665284599603</v>
      </c>
      <c r="N109" s="47">
        <f>'Volumes TD 2015-2020'!N109</f>
        <v>21327.128765341931</v>
      </c>
      <c r="O109" s="47">
        <f>'Volumes TD 2015-2020'!O109</f>
        <v>956.2</v>
      </c>
      <c r="P109" s="47">
        <f>'Volumes TD 2015-2020'!P109</f>
        <v>13361.61564758022</v>
      </c>
      <c r="Q109" s="47">
        <f>'Volumes TD 2015-2020'!Q109</f>
        <v>383.51230556906188</v>
      </c>
      <c r="S109" s="47">
        <f>'Volumes TD 2015-2020'!S109</f>
        <v>2440.0712350587683</v>
      </c>
    </row>
    <row r="110" spans="2:19" x14ac:dyDescent="0.2">
      <c r="B110" s="2" t="s">
        <v>179</v>
      </c>
      <c r="F110" s="2" t="s">
        <v>89</v>
      </c>
      <c r="J110" s="48">
        <f t="shared" si="8"/>
        <v>24757.132721776255</v>
      </c>
      <c r="L110" s="47">
        <f>'Volumes TD 2015-2020'!L110</f>
        <v>653.17534246575337</v>
      </c>
      <c r="M110" s="47">
        <f>'Volumes TD 2015-2020'!M110</f>
        <v>8583.5006668987826</v>
      </c>
      <c r="N110" s="47">
        <f>'Volumes TD 2015-2020'!N110</f>
        <v>8455.3041167144656</v>
      </c>
      <c r="O110" s="47">
        <f>'Volumes TD 2015-2020'!O110</f>
        <v>341.6</v>
      </c>
      <c r="P110" s="47">
        <f>'Volumes TD 2015-2020'!P110</f>
        <v>5827.5587968778746</v>
      </c>
      <c r="Q110" s="47">
        <f>'Volumes TD 2015-2020'!Q110</f>
        <v>253.33352771562235</v>
      </c>
      <c r="S110" s="47">
        <f>'Volumes TD 2015-2020'!S110</f>
        <v>642.6602711037583</v>
      </c>
    </row>
    <row r="112" spans="2:19" x14ac:dyDescent="0.2">
      <c r="B112" s="1" t="s">
        <v>91</v>
      </c>
    </row>
    <row r="113" spans="2:19" x14ac:dyDescent="0.2">
      <c r="B113" s="2" t="s">
        <v>182</v>
      </c>
      <c r="F113" s="2" t="s">
        <v>89</v>
      </c>
      <c r="J113" s="48">
        <f t="shared" ref="J113:J117" si="9">SUM(L113:Q113,S113)</f>
        <v>9346.8871194608764</v>
      </c>
      <c r="L113" s="47">
        <f>'Volumes TD 2015-2020'!L113</f>
        <v>222.08333333333334</v>
      </c>
      <c r="M113" s="47">
        <f>'Volumes TD 2015-2020'!M113</f>
        <v>3132.4657199999997</v>
      </c>
      <c r="N113" s="47">
        <f>'Volumes TD 2015-2020'!N113</f>
        <v>3313.25</v>
      </c>
      <c r="O113" s="47">
        <f>'Volumes TD 2015-2020'!O113</f>
        <v>138.9</v>
      </c>
      <c r="P113" s="47">
        <f>'Volumes TD 2015-2020'!P113</f>
        <v>2222.0641125000002</v>
      </c>
      <c r="Q113" s="47">
        <f>'Volumes TD 2015-2020'!Q113</f>
        <v>122.69615270577381</v>
      </c>
      <c r="S113" s="47">
        <f>'Volumes TD 2015-2020'!S113</f>
        <v>195.42780092176781</v>
      </c>
    </row>
    <row r="114" spans="2:19" x14ac:dyDescent="0.2">
      <c r="B114" s="2" t="s">
        <v>183</v>
      </c>
      <c r="F114" s="2" t="s">
        <v>89</v>
      </c>
      <c r="J114" s="48">
        <f t="shared" si="9"/>
        <v>10828.198105495469</v>
      </c>
      <c r="L114" s="47">
        <f>'Volumes TD 2015-2020'!L114</f>
        <v>168.91666666666666</v>
      </c>
      <c r="M114" s="47">
        <f>'Volumes TD 2015-2020'!M114</f>
        <v>3202.7404544444444</v>
      </c>
      <c r="N114" s="47">
        <f>'Volumes TD 2015-2020'!N114</f>
        <v>3938.0097826086953</v>
      </c>
      <c r="O114" s="47">
        <f>'Volumes TD 2015-2020'!O114</f>
        <v>126.15</v>
      </c>
      <c r="P114" s="47">
        <f>'Volumes TD 2015-2020'!P114</f>
        <v>2949.1583930555557</v>
      </c>
      <c r="Q114" s="47">
        <f>'Volumes TD 2015-2020'!Q114</f>
        <v>215.59909572139503</v>
      </c>
      <c r="S114" s="47">
        <f>'Volumes TD 2015-2020'!S114</f>
        <v>227.62371299871299</v>
      </c>
    </row>
    <row r="115" spans="2:19" x14ac:dyDescent="0.2">
      <c r="B115" s="2" t="s">
        <v>184</v>
      </c>
      <c r="F115" s="2" t="s">
        <v>89</v>
      </c>
      <c r="J115" s="48">
        <f t="shared" si="9"/>
        <v>4607.6941710297606</v>
      </c>
      <c r="L115" s="47">
        <f>'Volumes TD 2015-2020'!L115</f>
        <v>50.75</v>
      </c>
      <c r="M115" s="47">
        <f>'Volumes TD 2015-2020'!M115</f>
        <v>1458.66428</v>
      </c>
      <c r="N115" s="47">
        <f>'Volumes TD 2015-2020'!N115</f>
        <v>1464.9166666666665</v>
      </c>
      <c r="O115" s="47">
        <f>'Volumes TD 2015-2020'!O115</f>
        <v>35.56</v>
      </c>
      <c r="P115" s="47">
        <f>'Volumes TD 2015-2020'!P115</f>
        <v>1352.1268333333335</v>
      </c>
      <c r="Q115" s="47">
        <f>'Volumes TD 2015-2020'!Q115</f>
        <v>182.20265971790516</v>
      </c>
      <c r="S115" s="47">
        <f>'Volumes TD 2015-2020'!S115</f>
        <v>63.473731311855133</v>
      </c>
    </row>
    <row r="116" spans="2:19" x14ac:dyDescent="0.2">
      <c r="B116" s="2" t="s">
        <v>185</v>
      </c>
      <c r="F116" s="2" t="s">
        <v>89</v>
      </c>
      <c r="J116" s="48">
        <f t="shared" si="9"/>
        <v>1412.9218382425386</v>
      </c>
      <c r="L116" s="47">
        <f>'Volumes TD 2015-2020'!L116</f>
        <v>34</v>
      </c>
      <c r="M116" s="47">
        <f>'Volumes TD 2015-2020'!M116</f>
        <v>439.95782000000003</v>
      </c>
      <c r="N116" s="47">
        <f>'Volumes TD 2015-2020'!N116</f>
        <v>471.66666666666669</v>
      </c>
      <c r="O116" s="47">
        <f>'Volumes TD 2015-2020'!O116</f>
        <v>19.12</v>
      </c>
      <c r="P116" s="47">
        <f>'Volumes TD 2015-2020'!P116</f>
        <v>313.08299999999997</v>
      </c>
      <c r="Q116" s="47">
        <f>'Volumes TD 2015-2020'!Q116</f>
        <v>98.477675899389482</v>
      </c>
      <c r="S116" s="47">
        <f>'Volumes TD 2015-2020'!S116</f>
        <v>36.616675676482693</v>
      </c>
    </row>
    <row r="117" spans="2:19" x14ac:dyDescent="0.2">
      <c r="B117" s="2" t="s">
        <v>186</v>
      </c>
      <c r="F117" s="2" t="s">
        <v>89</v>
      </c>
      <c r="J117" s="48">
        <f t="shared" si="9"/>
        <v>670.03967151109214</v>
      </c>
      <c r="L117" s="47">
        <f>'Volumes TD 2015-2020'!L117</f>
        <v>10</v>
      </c>
      <c r="M117" s="47">
        <f>'Volumes TD 2015-2020'!M117</f>
        <v>221.0702</v>
      </c>
      <c r="N117" s="47">
        <f>'Volumes TD 2015-2020'!N117</f>
        <v>110.08333333333334</v>
      </c>
      <c r="O117" s="47">
        <f>'Volumes TD 2015-2020'!O117</f>
        <v>3</v>
      </c>
      <c r="P117" s="47">
        <f>'Volumes TD 2015-2020'!P117</f>
        <v>295.63783333333328</v>
      </c>
      <c r="Q117" s="47">
        <f>'Volumes TD 2015-2020'!Q117</f>
        <v>25.248304844425569</v>
      </c>
      <c r="S117" s="47">
        <f>'Volumes TD 2015-2020'!S117</f>
        <v>5</v>
      </c>
    </row>
    <row r="119" spans="2:19" x14ac:dyDescent="0.2">
      <c r="B119" s="1" t="s">
        <v>188</v>
      </c>
    </row>
    <row r="121" spans="2:19" x14ac:dyDescent="0.2">
      <c r="B121" s="2" t="s">
        <v>93</v>
      </c>
      <c r="F121" s="2" t="s">
        <v>89</v>
      </c>
      <c r="J121" s="48">
        <f>SUM(L121:Q121,S121)</f>
        <v>8862.5968376950641</v>
      </c>
      <c r="L121" s="47">
        <f>'Volumes TD 2015-2020'!L121</f>
        <v>118.75</v>
      </c>
      <c r="M121" s="47">
        <f>'Volumes TD 2015-2020'!M121</f>
        <v>2651.6170661858987</v>
      </c>
      <c r="N121" s="47">
        <f>'Volumes TD 2015-2020'!N121</f>
        <v>2915.833333333333</v>
      </c>
      <c r="O121" s="47">
        <f>'Volumes TD 2015-2020'!O121</f>
        <v>90.11</v>
      </c>
      <c r="P121" s="47">
        <f>'Volumes TD 2015-2020'!P121</f>
        <v>2042.3047381975314</v>
      </c>
      <c r="Q121" s="47">
        <f>'Volumes TD 2015-2020'!Q121</f>
        <v>865.6621794871794</v>
      </c>
      <c r="S121" s="47">
        <f>'Volumes TD 2015-2020'!S121</f>
        <v>178.31952049112326</v>
      </c>
    </row>
    <row r="123" spans="2:19" x14ac:dyDescent="0.2">
      <c r="B123" s="1" t="s">
        <v>189</v>
      </c>
    </row>
    <row r="125" spans="2:19" x14ac:dyDescent="0.2">
      <c r="B125" s="2" t="s">
        <v>93</v>
      </c>
    </row>
    <row r="126" spans="2:19" x14ac:dyDescent="0.2">
      <c r="B126" s="2" t="s">
        <v>95</v>
      </c>
      <c r="F126" s="2" t="s">
        <v>89</v>
      </c>
      <c r="J126" s="48">
        <f t="shared" ref="J126:J127" si="10">SUM(L126:Q126,S126)</f>
        <v>734032.60038759629</v>
      </c>
      <c r="L126" s="47">
        <f>'Volumes TD 2015-2020'!L126</f>
        <v>24257.083333333332</v>
      </c>
      <c r="M126" s="47">
        <f>'Volumes TD 2015-2020'!M126</f>
        <v>0</v>
      </c>
      <c r="N126" s="47">
        <f>'Volumes TD 2015-2020'!N126</f>
        <v>631339.91666666663</v>
      </c>
      <c r="O126" s="47">
        <f>'Volumes TD 2015-2020'!O126</f>
        <v>24581.3</v>
      </c>
      <c r="P126" s="47">
        <f>'Volumes TD 2015-2020'!P126</f>
        <v>0</v>
      </c>
      <c r="Q126" s="47">
        <f>'Volumes TD 2015-2020'!Q126</f>
        <v>0</v>
      </c>
      <c r="S126" s="47">
        <f>'Volumes TD 2015-2020'!S126</f>
        <v>53854.300387596239</v>
      </c>
    </row>
    <row r="127" spans="2:19" x14ac:dyDescent="0.2">
      <c r="B127" s="2" t="s">
        <v>96</v>
      </c>
      <c r="F127" s="2" t="s">
        <v>89</v>
      </c>
      <c r="J127" s="48">
        <f t="shared" si="10"/>
        <v>161994.07238372084</v>
      </c>
      <c r="L127" s="47">
        <f>'Volumes TD 2015-2020'!L127</f>
        <v>6816.5</v>
      </c>
      <c r="M127" s="47">
        <f>'Volumes TD 2015-2020'!M127</f>
        <v>0</v>
      </c>
      <c r="N127" s="47">
        <f>'Volumes TD 2015-2020'!N127</f>
        <v>141686.66666666669</v>
      </c>
      <c r="O127" s="47">
        <f>'Volumes TD 2015-2020'!O127</f>
        <v>3003.6</v>
      </c>
      <c r="P127" s="47">
        <f>'Volumes TD 2015-2020'!P127</f>
        <v>0</v>
      </c>
      <c r="Q127" s="47">
        <f>'Volumes TD 2015-2020'!Q127</f>
        <v>0</v>
      </c>
      <c r="S127" s="47">
        <f>'Volumes TD 2015-2020'!S127</f>
        <v>10487.305717054131</v>
      </c>
    </row>
    <row r="129" spans="2:19" x14ac:dyDescent="0.2">
      <c r="B129" s="27" t="s">
        <v>97</v>
      </c>
      <c r="F129" s="2" t="s">
        <v>89</v>
      </c>
      <c r="J129" s="48">
        <f>SUM(L129:Q129,S129)</f>
        <v>1686410.2026413195</v>
      </c>
      <c r="L129" s="47">
        <f>'Volumes TD 2015-2020'!L129</f>
        <v>0</v>
      </c>
      <c r="M129" s="47">
        <f>'Volumes TD 2015-2020'!M129</f>
        <v>773268.61468473682</v>
      </c>
      <c r="N129" s="47">
        <f>'Volumes TD 2015-2020'!N129</f>
        <v>0</v>
      </c>
      <c r="O129" s="47">
        <f>'Volumes TD 2015-2020'!O129</f>
        <v>0</v>
      </c>
      <c r="P129" s="47">
        <f>'Volumes TD 2015-2020'!P129</f>
        <v>596807.35393180419</v>
      </c>
      <c r="Q129" s="47">
        <f>'Volumes TD 2015-2020'!Q129</f>
        <v>316334.23402477853</v>
      </c>
      <c r="S129" s="47">
        <f>'Volumes TD 2015-2020'!S129</f>
        <v>0</v>
      </c>
    </row>
    <row r="132" spans="2:19" s="9" customFormat="1" x14ac:dyDescent="0.2">
      <c r="B132" s="9" t="s">
        <v>195</v>
      </c>
    </row>
    <row r="134" spans="2:19" x14ac:dyDescent="0.2">
      <c r="B134" s="1" t="s">
        <v>176</v>
      </c>
    </row>
    <row r="136" spans="2:19" x14ac:dyDescent="0.2">
      <c r="B136" s="1" t="s">
        <v>187</v>
      </c>
    </row>
    <row r="138" spans="2:19" x14ac:dyDescent="0.2">
      <c r="B138" s="1" t="s">
        <v>80</v>
      </c>
    </row>
    <row r="139" spans="2:19" x14ac:dyDescent="0.2">
      <c r="B139" s="2" t="s">
        <v>87</v>
      </c>
      <c r="F139" s="2" t="s">
        <v>89</v>
      </c>
      <c r="J139" s="48">
        <f t="shared" ref="J139:J144" si="11">SUM(L139:Q139,S139)</f>
        <v>773679.43954388308</v>
      </c>
      <c r="L139" s="47">
        <f>'Volumes TD 2015-2020'!L137</f>
        <v>7401.6</v>
      </c>
      <c r="M139" s="47">
        <f>'Volumes TD 2015-2020'!M137</f>
        <v>183455.12817777629</v>
      </c>
      <c r="N139" s="47">
        <f>'Volumes TD 2015-2020'!N137</f>
        <v>275103.87671232881</v>
      </c>
      <c r="O139" s="47">
        <f>'Volumes TD 2015-2020'!O137</f>
        <v>5685.2</v>
      </c>
      <c r="P139" s="47">
        <f>'Volumes TD 2015-2020'!P137</f>
        <v>280099.06603302615</v>
      </c>
      <c r="Q139" s="47">
        <f>'Volumes TD 2015-2020'!Q137</f>
        <v>5434.5190257073618</v>
      </c>
      <c r="S139" s="47">
        <f>'Volumes TD 2015-2020'!S137</f>
        <v>16500.049595044427</v>
      </c>
    </row>
    <row r="140" spans="2:19" x14ac:dyDescent="0.2">
      <c r="B140" s="2" t="s">
        <v>88</v>
      </c>
      <c r="F140" s="2" t="s">
        <v>89</v>
      </c>
      <c r="J140" s="48">
        <f t="shared" si="11"/>
        <v>6107349.4056342142</v>
      </c>
      <c r="L140" s="47">
        <f>'Volumes TD 2015-2020'!L138</f>
        <v>125708.58</v>
      </c>
      <c r="M140" s="47">
        <f>'Volumes TD 2015-2020'!M138</f>
        <v>1978983.9399105003</v>
      </c>
      <c r="N140" s="47">
        <f>'Volumes TD 2015-2020'!N138</f>
        <v>2131295.4602927454</v>
      </c>
      <c r="O140" s="47">
        <f>'Volumes TD 2015-2020'!O138</f>
        <v>92446.95</v>
      </c>
      <c r="P140" s="47">
        <f>'Volumes TD 2015-2020'!P138</f>
        <v>1565209.3998783922</v>
      </c>
      <c r="Q140" s="47">
        <f>'Volumes TD 2015-2020'!Q138</f>
        <v>45951.579831864219</v>
      </c>
      <c r="S140" s="47">
        <f>'Volumes TD 2015-2020'!S138</f>
        <v>167753.49572071154</v>
      </c>
    </row>
    <row r="141" spans="2:19" x14ac:dyDescent="0.2">
      <c r="B141" s="2" t="s">
        <v>90</v>
      </c>
      <c r="F141" s="2" t="s">
        <v>89</v>
      </c>
      <c r="J141" s="48">
        <f t="shared" si="11"/>
        <v>192970.27496557435</v>
      </c>
      <c r="L141" s="47">
        <f>'Volumes TD 2015-2020'!L139</f>
        <v>5465.3</v>
      </c>
      <c r="M141" s="47">
        <f>'Volumes TD 2015-2020'!M139</f>
        <v>71952.649119194699</v>
      </c>
      <c r="N141" s="47">
        <f>'Volumes TD 2015-2020'!N139</f>
        <v>67480.076692451679</v>
      </c>
      <c r="O141" s="47">
        <f>'Volumes TD 2015-2020'!O139</f>
        <v>4243.8</v>
      </c>
      <c r="P141" s="47">
        <f>'Volumes TD 2015-2020'!P139</f>
        <v>39053.495519713259</v>
      </c>
      <c r="Q141" s="47">
        <f>'Volumes TD 2015-2020'!Q139</f>
        <v>1099.2578333397501</v>
      </c>
      <c r="S141" s="47">
        <f>'Volumes TD 2015-2020'!S139</f>
        <v>3675.6958008750012</v>
      </c>
    </row>
    <row r="142" spans="2:19" x14ac:dyDescent="0.2">
      <c r="B142" s="2" t="s">
        <v>177</v>
      </c>
      <c r="F142" s="2" t="s">
        <v>89</v>
      </c>
      <c r="J142" s="48">
        <f t="shared" si="11"/>
        <v>28979.119535455618</v>
      </c>
      <c r="L142" s="47">
        <f>'Volumes TD 2015-2020'!L140</f>
        <v>135.02000000000001</v>
      </c>
      <c r="M142" s="47">
        <f>'Volumes TD 2015-2020'!M140</f>
        <v>7903.5123624215448</v>
      </c>
      <c r="N142" s="47">
        <f>'Volumes TD 2015-2020'!N140</f>
        <v>11825.389044408741</v>
      </c>
      <c r="O142" s="47">
        <f>'Volumes TD 2015-2020'!O140</f>
        <v>656.4</v>
      </c>
      <c r="P142" s="47">
        <f>'Volumes TD 2015-2020'!P140</f>
        <v>7895.7410714285716</v>
      </c>
      <c r="Q142" s="47">
        <f>'Volumes TD 2015-2020'!Q140</f>
        <v>359.87081266301846</v>
      </c>
      <c r="S142" s="47">
        <f>'Volumes TD 2015-2020'!S140</f>
        <v>203.18624453373863</v>
      </c>
    </row>
    <row r="143" spans="2:19" x14ac:dyDescent="0.2">
      <c r="B143" s="2" t="s">
        <v>178</v>
      </c>
      <c r="F143" s="2" t="s">
        <v>89</v>
      </c>
      <c r="J143" s="48">
        <f t="shared" si="11"/>
        <v>64693.00052448397</v>
      </c>
      <c r="L143" s="47">
        <f>'Volumes TD 2015-2020'!L141</f>
        <v>1989.09</v>
      </c>
      <c r="M143" s="47">
        <f>'Volumes TD 2015-2020'!M141</f>
        <v>24868.508437456068</v>
      </c>
      <c r="N143" s="47">
        <f>'Volumes TD 2015-2020'!N141</f>
        <v>20890.923290984083</v>
      </c>
      <c r="O143" s="47">
        <f>'Volumes TD 2015-2020'!O141</f>
        <v>940.8</v>
      </c>
      <c r="P143" s="47">
        <f>'Volumes TD 2015-2020'!P141</f>
        <v>13222.166237839221</v>
      </c>
      <c r="Q143" s="47">
        <f>'Volumes TD 2015-2020'!Q141</f>
        <v>378.72626732139474</v>
      </c>
      <c r="S143" s="47">
        <f>'Volumes TD 2015-2020'!S141</f>
        <v>2402.7862908831994</v>
      </c>
    </row>
    <row r="144" spans="2:19" x14ac:dyDescent="0.2">
      <c r="B144" s="2" t="s">
        <v>179</v>
      </c>
      <c r="F144" s="2" t="s">
        <v>89</v>
      </c>
      <c r="J144" s="48">
        <f t="shared" si="11"/>
        <v>24509.27861608825</v>
      </c>
      <c r="L144" s="47">
        <f>'Volumes TD 2015-2020'!L142</f>
        <v>643.21</v>
      </c>
      <c r="M144" s="47">
        <f>'Volumes TD 2015-2020'!M142</f>
        <v>8482.1790260231046</v>
      </c>
      <c r="N144" s="47">
        <f>'Volumes TD 2015-2020'!N142</f>
        <v>8381.0356230640537</v>
      </c>
      <c r="O144" s="47">
        <f>'Volumes TD 2015-2020'!O142</f>
        <v>337.2</v>
      </c>
      <c r="P144" s="47">
        <f>'Volumes TD 2015-2020'!P142</f>
        <v>5774.2321364567333</v>
      </c>
      <c r="Q144" s="47">
        <f>'Volumes TD 2015-2020'!Q142</f>
        <v>247.00268325055919</v>
      </c>
      <c r="S144" s="47">
        <f>'Volumes TD 2015-2020'!S142</f>
        <v>644.41914729379619</v>
      </c>
    </row>
    <row r="146" spans="2:19" x14ac:dyDescent="0.2">
      <c r="B146" s="1" t="s">
        <v>91</v>
      </c>
    </row>
    <row r="147" spans="2:19" x14ac:dyDescent="0.2">
      <c r="B147" s="2" t="s">
        <v>182</v>
      </c>
      <c r="F147" s="2" t="s">
        <v>89</v>
      </c>
      <c r="J147" s="48">
        <f t="shared" ref="J147:J151" si="12">SUM(L147:Q147,S147)</f>
        <v>9257.4618016567474</v>
      </c>
      <c r="L147" s="47">
        <f>'Volumes TD 2015-2020'!L145</f>
        <v>222</v>
      </c>
      <c r="M147" s="47">
        <f>'Volumes TD 2015-2020'!M145</f>
        <v>3091.5121800000002</v>
      </c>
      <c r="N147" s="47">
        <f>'Volumes TD 2015-2020'!N145</f>
        <v>3263.583333333333</v>
      </c>
      <c r="O147" s="47">
        <f>'Volumes TD 2015-2020'!O145</f>
        <v>135.97999999999999</v>
      </c>
      <c r="P147" s="47">
        <f>'Volumes TD 2015-2020'!P145</f>
        <v>2229.83</v>
      </c>
      <c r="Q147" s="47">
        <f>'Volumes TD 2015-2020'!Q145</f>
        <v>119.06080343923684</v>
      </c>
      <c r="S147" s="47">
        <f>'Volumes TD 2015-2020'!S145</f>
        <v>195.49548488417724</v>
      </c>
    </row>
    <row r="148" spans="2:19" x14ac:dyDescent="0.2">
      <c r="B148" s="2" t="s">
        <v>183</v>
      </c>
      <c r="F148" s="2" t="s">
        <v>89</v>
      </c>
      <c r="J148" s="48">
        <f t="shared" si="12"/>
        <v>10626.739313173028</v>
      </c>
      <c r="L148" s="47">
        <f>'Volumes TD 2015-2020'!L146</f>
        <v>169</v>
      </c>
      <c r="M148" s="47">
        <f>'Volumes TD 2015-2020'!M146</f>
        <v>3157.97165</v>
      </c>
      <c r="N148" s="47">
        <f>'Volumes TD 2015-2020'!N146</f>
        <v>3839.9166666666665</v>
      </c>
      <c r="O148" s="47">
        <f>'Volumes TD 2015-2020'!O146</f>
        <v>124.57</v>
      </c>
      <c r="P148" s="47">
        <f>'Volumes TD 2015-2020'!P146</f>
        <v>2897.67</v>
      </c>
      <c r="Q148" s="47">
        <f>'Volumes TD 2015-2020'!Q146</f>
        <v>212.19414159481116</v>
      </c>
      <c r="S148" s="47">
        <f>'Volumes TD 2015-2020'!S146</f>
        <v>225.41685491155133</v>
      </c>
    </row>
    <row r="149" spans="2:19" x14ac:dyDescent="0.2">
      <c r="B149" s="2" t="s">
        <v>184</v>
      </c>
      <c r="F149" s="2" t="s">
        <v>89</v>
      </c>
      <c r="J149" s="48">
        <f t="shared" si="12"/>
        <v>4516.6961285633379</v>
      </c>
      <c r="L149" s="47">
        <f>'Volumes TD 2015-2020'!L147</f>
        <v>49</v>
      </c>
      <c r="M149" s="47">
        <f>'Volumes TD 2015-2020'!M147</f>
        <v>1444.0338300000001</v>
      </c>
      <c r="N149" s="47">
        <f>'Volumes TD 2015-2020'!N147</f>
        <v>1423.1666666666667</v>
      </c>
      <c r="O149" s="47">
        <f>'Volumes TD 2015-2020'!O147</f>
        <v>35.020000000000003</v>
      </c>
      <c r="P149" s="47">
        <f>'Volumes TD 2015-2020'!P147</f>
        <v>1323.42</v>
      </c>
      <c r="Q149" s="47">
        <f>'Volumes TD 2015-2020'!Q147</f>
        <v>178.88616149168726</v>
      </c>
      <c r="S149" s="47">
        <f>'Volumes TD 2015-2020'!S147</f>
        <v>63.169470404984445</v>
      </c>
    </row>
    <row r="150" spans="2:19" x14ac:dyDescent="0.2">
      <c r="B150" s="2" t="s">
        <v>185</v>
      </c>
      <c r="F150" s="2" t="s">
        <v>89</v>
      </c>
      <c r="J150" s="48">
        <f t="shared" si="12"/>
        <v>1352.4363645655719</v>
      </c>
      <c r="L150" s="47">
        <f>'Volumes TD 2015-2020'!L148</f>
        <v>31</v>
      </c>
      <c r="M150" s="47">
        <f>'Volumes TD 2015-2020'!M148</f>
        <v>423.72208999999998</v>
      </c>
      <c r="N150" s="47">
        <f>'Volumes TD 2015-2020'!N148</f>
        <v>457.5</v>
      </c>
      <c r="O150" s="47">
        <f>'Volumes TD 2015-2020'!O148</f>
        <v>19.13</v>
      </c>
      <c r="P150" s="47">
        <f>'Volumes TD 2015-2020'!P148</f>
        <v>293.58</v>
      </c>
      <c r="Q150" s="47">
        <f>'Volumes TD 2015-2020'!Q148</f>
        <v>93.587607898905276</v>
      </c>
      <c r="S150" s="47">
        <f>'Volumes TD 2015-2020'!S148</f>
        <v>33.916666666666664</v>
      </c>
    </row>
    <row r="151" spans="2:19" x14ac:dyDescent="0.2">
      <c r="B151" s="2" t="s">
        <v>186</v>
      </c>
      <c r="F151" s="2" t="s">
        <v>89</v>
      </c>
      <c r="J151" s="48">
        <f t="shared" si="12"/>
        <v>622.84196001980376</v>
      </c>
      <c r="L151" s="47">
        <f>'Volumes TD 2015-2020'!L149</f>
        <v>12</v>
      </c>
      <c r="M151" s="47">
        <f>'Volumes TD 2015-2020'!M149</f>
        <v>212.33123000000001</v>
      </c>
      <c r="N151" s="47">
        <f>'Volumes TD 2015-2020'!N149</f>
        <v>100.41666666666666</v>
      </c>
      <c r="O151" s="47">
        <f>'Volumes TD 2015-2020'!O149</f>
        <v>3</v>
      </c>
      <c r="P151" s="47">
        <f>'Volumes TD 2015-2020'!P149</f>
        <v>267.49999999999994</v>
      </c>
      <c r="Q151" s="47">
        <f>'Volumes TD 2015-2020'!Q149</f>
        <v>22.594063353137187</v>
      </c>
      <c r="S151" s="47">
        <f>'Volumes TD 2015-2020'!S149</f>
        <v>5</v>
      </c>
    </row>
    <row r="153" spans="2:19" x14ac:dyDescent="0.2">
      <c r="B153" s="1" t="s">
        <v>188</v>
      </c>
    </row>
    <row r="155" spans="2:19" x14ac:dyDescent="0.2">
      <c r="B155" s="2" t="s">
        <v>93</v>
      </c>
      <c r="F155" s="2" t="s">
        <v>89</v>
      </c>
      <c r="J155" s="48">
        <f>SUM(L155:Q155,S155)</f>
        <v>8835.6330789540643</v>
      </c>
      <c r="L155" s="47">
        <f>'Volumes TD 2015-2020'!L153</f>
        <v>120</v>
      </c>
      <c r="M155" s="47">
        <f>'Volumes TD 2015-2020'!M153</f>
        <v>2647.890669063187</v>
      </c>
      <c r="N155" s="47">
        <f>'Volumes TD 2015-2020'!N153</f>
        <v>2905.4166666666665</v>
      </c>
      <c r="O155" s="47">
        <f>'Volumes TD 2015-2020'!O153</f>
        <v>88.62</v>
      </c>
      <c r="P155" s="47">
        <f>'Volumes TD 2015-2020'!P153</f>
        <v>2038.4899999999998</v>
      </c>
      <c r="Q155" s="47">
        <f>'Volumes TD 2015-2020'!Q153</f>
        <v>857.45817307692312</v>
      </c>
      <c r="S155" s="47">
        <f>'Volumes TD 2015-2020'!S153</f>
        <v>177.75757014728879</v>
      </c>
    </row>
    <row r="157" spans="2:19" x14ac:dyDescent="0.2">
      <c r="B157" s="1" t="s">
        <v>189</v>
      </c>
    </row>
    <row r="159" spans="2:19" x14ac:dyDescent="0.2">
      <c r="B159" s="2" t="s">
        <v>93</v>
      </c>
    </row>
    <row r="160" spans="2:19" x14ac:dyDescent="0.2">
      <c r="B160" s="2" t="s">
        <v>95</v>
      </c>
      <c r="F160" s="2" t="s">
        <v>89</v>
      </c>
      <c r="J160" s="48">
        <f t="shared" ref="J160:J161" si="13">SUM(L160:Q160,S160)</f>
        <v>747227.89055876643</v>
      </c>
      <c r="L160" s="47">
        <f>'Volumes TD 2015-2020'!L158</f>
        <v>24722</v>
      </c>
      <c r="M160" s="47">
        <f>'Volumes TD 2015-2020'!M158</f>
        <v>0</v>
      </c>
      <c r="N160" s="47">
        <f>'Volumes TD 2015-2020'!N158</f>
        <v>644013.16666666663</v>
      </c>
      <c r="O160" s="47">
        <f>'Volumes TD 2015-2020'!O158</f>
        <v>24660.3</v>
      </c>
      <c r="P160" s="47">
        <f>'Volumes TD 2015-2020'!P158</f>
        <v>0</v>
      </c>
      <c r="Q160" s="47">
        <f>'Volumes TD 2015-2020'!Q158</f>
        <v>0</v>
      </c>
      <c r="S160" s="47">
        <f>'Volumes TD 2015-2020'!S158</f>
        <v>53832.423892099709</v>
      </c>
    </row>
    <row r="161" spans="2:19" x14ac:dyDescent="0.2">
      <c r="B161" s="2" t="s">
        <v>96</v>
      </c>
      <c r="F161" s="2" t="s">
        <v>89</v>
      </c>
      <c r="J161" s="48">
        <f t="shared" si="13"/>
        <v>157231.95048169547</v>
      </c>
      <c r="L161" s="47">
        <f>'Volumes TD 2015-2020'!L159</f>
        <v>7115</v>
      </c>
      <c r="M161" s="47">
        <f>'Volumes TD 2015-2020'!M159</f>
        <v>0</v>
      </c>
      <c r="N161" s="47">
        <f>'Volumes TD 2015-2020'!N159</f>
        <v>136801.74999999997</v>
      </c>
      <c r="O161" s="47">
        <f>'Volumes TD 2015-2020'!O159</f>
        <v>2889.2</v>
      </c>
      <c r="P161" s="47">
        <f>'Volumes TD 2015-2020'!P159</f>
        <v>0</v>
      </c>
      <c r="Q161" s="47">
        <f>'Volumes TD 2015-2020'!Q159</f>
        <v>0</v>
      </c>
      <c r="S161" s="47">
        <f>'Volumes TD 2015-2020'!S159</f>
        <v>10426.000481695477</v>
      </c>
    </row>
    <row r="163" spans="2:19" x14ac:dyDescent="0.2">
      <c r="B163" s="27" t="s">
        <v>97</v>
      </c>
      <c r="F163" s="2" t="s">
        <v>89</v>
      </c>
      <c r="J163" s="48">
        <f>SUM(L163:Q163,S163)</f>
        <v>1727784.2264055973</v>
      </c>
      <c r="L163" s="47">
        <f>'Volumes TD 2015-2020'!L161</f>
        <v>0</v>
      </c>
      <c r="M163" s="47">
        <f>'Volumes TD 2015-2020'!M161</f>
        <v>786191.88923281513</v>
      </c>
      <c r="N163" s="47">
        <f>'Volumes TD 2015-2020'!N161</f>
        <v>0</v>
      </c>
      <c r="O163" s="47">
        <f>'Volumes TD 2015-2020'!O161</f>
        <v>0</v>
      </c>
      <c r="P163" s="47">
        <f>'Volumes TD 2015-2020'!P161</f>
        <v>626272.23</v>
      </c>
      <c r="Q163" s="47">
        <f>'Volumes TD 2015-2020'!Q161</f>
        <v>315320.10717278195</v>
      </c>
      <c r="S163" s="47">
        <f>'Volumes TD 2015-2020'!S161</f>
        <v>0</v>
      </c>
    </row>
    <row r="166" spans="2:19" s="9" customFormat="1" x14ac:dyDescent="0.2">
      <c r="B166" s="9" t="s">
        <v>196</v>
      </c>
    </row>
    <row r="168" spans="2:19" x14ac:dyDescent="0.2">
      <c r="B168" s="1" t="s">
        <v>176</v>
      </c>
    </row>
    <row r="170" spans="2:19" x14ac:dyDescent="0.2">
      <c r="B170" s="1" t="s">
        <v>187</v>
      </c>
    </row>
    <row r="172" spans="2:19" x14ac:dyDescent="0.2">
      <c r="B172" s="1" t="s">
        <v>80</v>
      </c>
    </row>
    <row r="173" spans="2:19" x14ac:dyDescent="0.2">
      <c r="B173" s="2" t="s">
        <v>87</v>
      </c>
      <c r="F173" s="2" t="s">
        <v>89</v>
      </c>
      <c r="J173" s="48">
        <f t="shared" ref="J173:J178" si="14">SUM(L173:Q173,S173)</f>
        <v>793044.97569273773</v>
      </c>
      <c r="L173" s="47">
        <f>'Volumes TD 2015-2020'!L169</f>
        <v>8360</v>
      </c>
      <c r="M173" s="47">
        <f>'Volumes TD 2015-2020'!M169</f>
        <v>189197.06312754698</v>
      </c>
      <c r="N173" s="47">
        <f>'Volumes TD 2015-2020'!N169</f>
        <v>283174.22170984221</v>
      </c>
      <c r="O173" s="47">
        <f>'Volumes TD 2015-2020'!O169</f>
        <v>6125.8</v>
      </c>
      <c r="P173" s="47">
        <f>'Volumes TD 2015-2020'!P169</f>
        <v>283530.81145673321</v>
      </c>
      <c r="Q173" s="47">
        <f>'Volumes TD 2015-2020'!Q169</f>
        <v>5715.5823485829733</v>
      </c>
      <c r="S173" s="47">
        <f>'Volumes TD 2015-2020'!S169</f>
        <v>16941.497050032529</v>
      </c>
    </row>
    <row r="174" spans="2:19" x14ac:dyDescent="0.2">
      <c r="B174" s="2" t="s">
        <v>88</v>
      </c>
      <c r="F174" s="2" t="s">
        <v>89</v>
      </c>
      <c r="J174" s="48">
        <f t="shared" si="14"/>
        <v>6123251.8336346019</v>
      </c>
      <c r="L174" s="47">
        <f>'Volumes TD 2015-2020'!L170</f>
        <v>126120</v>
      </c>
      <c r="M174" s="47">
        <f>'Volumes TD 2015-2020'!M170</f>
        <v>1984758.0016993745</v>
      </c>
      <c r="N174" s="47">
        <f>'Volumes TD 2015-2020'!N170</f>
        <v>2136534.473981645</v>
      </c>
      <c r="O174" s="47">
        <f>'Volumes TD 2015-2020'!O170</f>
        <v>92582.56</v>
      </c>
      <c r="P174" s="47">
        <f>'Volumes TD 2015-2020'!P170</f>
        <v>1569226.1595558117</v>
      </c>
      <c r="Q174" s="47">
        <f>'Volumes TD 2015-2020'!Q170</f>
        <v>46111.054753733952</v>
      </c>
      <c r="S174" s="47">
        <f>'Volumes TD 2015-2020'!S170</f>
        <v>167919.58364403731</v>
      </c>
    </row>
    <row r="175" spans="2:19" x14ac:dyDescent="0.2">
      <c r="B175" s="2" t="s">
        <v>90</v>
      </c>
      <c r="F175" s="2" t="s">
        <v>89</v>
      </c>
      <c r="J175" s="48">
        <f t="shared" si="14"/>
        <v>186770.59139297385</v>
      </c>
      <c r="L175" s="47">
        <f>'Volumes TD 2015-2020'!L171</f>
        <v>4846</v>
      </c>
      <c r="M175" s="47">
        <f>'Volumes TD 2015-2020'!M171</f>
        <v>69335.814492622478</v>
      </c>
      <c r="N175" s="47">
        <f>'Volumes TD 2015-2020'!N171</f>
        <v>65474.230130204807</v>
      </c>
      <c r="O175" s="47">
        <f>'Volumes TD 2015-2020'!O171</f>
        <v>4010.9</v>
      </c>
      <c r="P175" s="47">
        <f>'Volumes TD 2015-2020'!P171</f>
        <v>38198.857904505894</v>
      </c>
      <c r="Q175" s="47">
        <f>'Volumes TD 2015-2020'!Q171</f>
        <v>1165.3083898733069</v>
      </c>
      <c r="S175" s="47">
        <f>'Volumes TD 2015-2020'!S171</f>
        <v>3739.480475767356</v>
      </c>
    </row>
    <row r="176" spans="2:19" x14ac:dyDescent="0.2">
      <c r="B176" s="2" t="s">
        <v>177</v>
      </c>
      <c r="F176" s="2" t="s">
        <v>89</v>
      </c>
      <c r="J176" s="48">
        <f t="shared" si="14"/>
        <v>29087.844671272091</v>
      </c>
      <c r="L176" s="47">
        <f>'Volumes TD 2015-2020'!L172</f>
        <v>149</v>
      </c>
      <c r="M176" s="47">
        <f>'Volumes TD 2015-2020'!M172</f>
        <v>7953.4349491053563</v>
      </c>
      <c r="N176" s="47">
        <f>'Volumes TD 2015-2020'!N172</f>
        <v>11867.783568425335</v>
      </c>
      <c r="O176" s="47">
        <f>'Volumes TD 2015-2020'!O172</f>
        <v>646.4</v>
      </c>
      <c r="P176" s="47">
        <f>'Volumes TD 2015-2020'!P172</f>
        <v>7904.7378904249881</v>
      </c>
      <c r="Q176" s="47">
        <f>'Volumes TD 2015-2020'!Q172</f>
        <v>356.32571117462913</v>
      </c>
      <c r="S176" s="47">
        <f>'Volumes TD 2015-2020'!S172</f>
        <v>210.16255214178253</v>
      </c>
    </row>
    <row r="177" spans="2:19" x14ac:dyDescent="0.2">
      <c r="B177" s="2" t="s">
        <v>178</v>
      </c>
      <c r="F177" s="2" t="s">
        <v>89</v>
      </c>
      <c r="J177" s="48">
        <f t="shared" si="14"/>
        <v>63519.76120858427</v>
      </c>
      <c r="L177" s="47">
        <f>'Volumes TD 2015-2020'!L173</f>
        <v>1948</v>
      </c>
      <c r="M177" s="47">
        <f>'Volumes TD 2015-2020'!M173</f>
        <v>24434.933394107102</v>
      </c>
      <c r="N177" s="47">
        <f>'Volumes TD 2015-2020'!N173</f>
        <v>20475.969860470635</v>
      </c>
      <c r="O177" s="47">
        <f>'Volumes TD 2015-2020'!O173</f>
        <v>920.2</v>
      </c>
      <c r="P177" s="47">
        <f>'Volumes TD 2015-2020'!P173</f>
        <v>13011.54588453661</v>
      </c>
      <c r="Q177" s="47">
        <f>'Volumes TD 2015-2020'!Q173</f>
        <v>370.78513099280548</v>
      </c>
      <c r="S177" s="47">
        <f>'Volumes TD 2015-2020'!S173</f>
        <v>2358.3269384771197</v>
      </c>
    </row>
    <row r="178" spans="2:19" x14ac:dyDescent="0.2">
      <c r="B178" s="2" t="s">
        <v>179</v>
      </c>
      <c r="F178" s="2" t="s">
        <v>89</v>
      </c>
      <c r="J178" s="48">
        <f t="shared" si="14"/>
        <v>24235.449574172068</v>
      </c>
      <c r="L178" s="47">
        <f>'Volumes TD 2015-2020'!L174</f>
        <v>630</v>
      </c>
      <c r="M178" s="47">
        <f>'Volumes TD 2015-2020'!M174</f>
        <v>8378.228899251073</v>
      </c>
      <c r="N178" s="47">
        <f>'Volumes TD 2015-2020'!N174</f>
        <v>8307.2630136986299</v>
      </c>
      <c r="O178" s="47">
        <f>'Volumes TD 2015-2020'!O174</f>
        <v>333</v>
      </c>
      <c r="P178" s="47">
        <f>'Volumes TD 2015-2020'!P174</f>
        <v>5706.3279569892466</v>
      </c>
      <c r="Q178" s="47">
        <f>'Volumes TD 2015-2020'!Q174</f>
        <v>241.67937827361476</v>
      </c>
      <c r="S178" s="47">
        <f>'Volumes TD 2015-2020'!S174</f>
        <v>638.95032595950488</v>
      </c>
    </row>
    <row r="180" spans="2:19" x14ac:dyDescent="0.2">
      <c r="B180" s="1" t="s">
        <v>91</v>
      </c>
    </row>
    <row r="181" spans="2:19" x14ac:dyDescent="0.2">
      <c r="B181" s="2" t="s">
        <v>182</v>
      </c>
      <c r="F181" s="2" t="s">
        <v>89</v>
      </c>
      <c r="J181" s="48">
        <f t="shared" ref="J181:J185" si="15">SUM(L181:Q181,S181)</f>
        <v>9162.72207010493</v>
      </c>
      <c r="L181" s="47">
        <f>'Volumes TD 2015-2020'!L177</f>
        <v>217</v>
      </c>
      <c r="M181" s="47">
        <f>'Volumes TD 2015-2020'!M177</f>
        <v>3061.5021900000002</v>
      </c>
      <c r="N181" s="47">
        <f>'Volumes TD 2015-2020'!N177</f>
        <v>3218.9166666666665</v>
      </c>
      <c r="O181" s="47">
        <f>'Volumes TD 2015-2020'!O177</f>
        <v>132.37</v>
      </c>
      <c r="P181" s="47">
        <f>'Volumes TD 2015-2020'!P177</f>
        <v>2222.7172222222225</v>
      </c>
      <c r="Q181" s="47">
        <f>'Volumes TD 2015-2020'!Q177</f>
        <v>118.1276578827072</v>
      </c>
      <c r="S181" s="47">
        <f>'Volumes TD 2015-2020'!S177</f>
        <v>192.08833333333334</v>
      </c>
    </row>
    <row r="182" spans="2:19" x14ac:dyDescent="0.2">
      <c r="B182" s="2" t="s">
        <v>183</v>
      </c>
      <c r="F182" s="2" t="s">
        <v>89</v>
      </c>
      <c r="J182" s="48">
        <f t="shared" si="15"/>
        <v>10404.283304662293</v>
      </c>
      <c r="L182" s="47">
        <f>'Volumes TD 2015-2020'!L178</f>
        <v>174</v>
      </c>
      <c r="M182" s="47">
        <f>'Volumes TD 2015-2020'!M178</f>
        <v>3103.5259799999999</v>
      </c>
      <c r="N182" s="47">
        <f>'Volumes TD 2015-2020'!N178</f>
        <v>3740.6666666666665</v>
      </c>
      <c r="O182" s="47">
        <f>'Volumes TD 2015-2020'!O178</f>
        <v>124.65</v>
      </c>
      <c r="P182" s="47">
        <f>'Volumes TD 2015-2020'!P178</f>
        <v>2826.3644444444449</v>
      </c>
      <c r="Q182" s="47">
        <f>'Volumes TD 2015-2020'!Q178</f>
        <v>211.72454688451484</v>
      </c>
      <c r="S182" s="47">
        <f>'Volumes TD 2015-2020'!S178</f>
        <v>223.35166666666666</v>
      </c>
    </row>
    <row r="183" spans="2:19" x14ac:dyDescent="0.2">
      <c r="B183" s="2" t="s">
        <v>184</v>
      </c>
      <c r="F183" s="2" t="s">
        <v>89</v>
      </c>
      <c r="J183" s="48">
        <f t="shared" si="15"/>
        <v>4398.9514734248123</v>
      </c>
      <c r="L183" s="47">
        <f>'Volumes TD 2015-2020'!L179</f>
        <v>50</v>
      </c>
      <c r="M183" s="47">
        <f>'Volumes TD 2015-2020'!M179</f>
        <v>1411.6764499999999</v>
      </c>
      <c r="N183" s="47">
        <f>'Volumes TD 2015-2020'!N179</f>
        <v>1378.25</v>
      </c>
      <c r="O183" s="47">
        <f>'Volumes TD 2015-2020'!O179</f>
        <v>34.79</v>
      </c>
      <c r="P183" s="47">
        <f>'Volumes TD 2015-2020'!P179</f>
        <v>1288.6099999999997</v>
      </c>
      <c r="Q183" s="47">
        <f>'Volumes TD 2015-2020'!Q179</f>
        <v>174.28919009147967</v>
      </c>
      <c r="S183" s="47">
        <f>'Volumes TD 2015-2020'!S179</f>
        <v>61.335833333333333</v>
      </c>
    </row>
    <row r="184" spans="2:19" x14ac:dyDescent="0.2">
      <c r="B184" s="2" t="s">
        <v>185</v>
      </c>
      <c r="F184" s="2" t="s">
        <v>89</v>
      </c>
      <c r="J184" s="48">
        <f t="shared" si="15"/>
        <v>1306.3746380484024</v>
      </c>
      <c r="L184" s="47">
        <f>'Volumes TD 2015-2020'!L180</f>
        <v>31</v>
      </c>
      <c r="M184" s="47">
        <f>'Volumes TD 2015-2020'!M180</f>
        <v>417.64326</v>
      </c>
      <c r="N184" s="47">
        <f>'Volumes TD 2015-2020'!N180</f>
        <v>430.66666666666669</v>
      </c>
      <c r="O184" s="47">
        <f>'Volumes TD 2015-2020'!O180</f>
        <v>19.239999999999998</v>
      </c>
      <c r="P184" s="47">
        <f>'Volumes TD 2015-2020'!P180</f>
        <v>283.45499999999998</v>
      </c>
      <c r="Q184" s="47">
        <f>'Volumes TD 2015-2020'!Q180</f>
        <v>91.368878048402493</v>
      </c>
      <c r="S184" s="47">
        <f>'Volumes TD 2015-2020'!S180</f>
        <v>33.000833333333333</v>
      </c>
    </row>
    <row r="185" spans="2:19" x14ac:dyDescent="0.2">
      <c r="B185" s="2" t="s">
        <v>186</v>
      </c>
      <c r="F185" s="2" t="s">
        <v>89</v>
      </c>
      <c r="J185" s="48">
        <f t="shared" si="15"/>
        <v>578.36571042622904</v>
      </c>
      <c r="L185" s="47">
        <f>'Volumes TD 2015-2020'!L181</f>
        <v>13</v>
      </c>
      <c r="M185" s="47">
        <f>'Volumes TD 2015-2020'!M181</f>
        <v>195.91765000000001</v>
      </c>
      <c r="N185" s="47">
        <f>'Volumes TD 2015-2020'!N181</f>
        <v>89.500000000000014</v>
      </c>
      <c r="O185" s="47">
        <f>'Volumes TD 2015-2020'!O181</f>
        <v>3.27</v>
      </c>
      <c r="P185" s="47">
        <f>'Volumes TD 2015-2020'!P181</f>
        <v>252.19388888888892</v>
      </c>
      <c r="Q185" s="47">
        <f>'Volumes TD 2015-2020'!Q181</f>
        <v>19.484171537340082</v>
      </c>
      <c r="S185" s="47">
        <f>'Volumes TD 2015-2020'!S181</f>
        <v>5</v>
      </c>
    </row>
    <row r="187" spans="2:19" x14ac:dyDescent="0.2">
      <c r="B187" s="1" t="s">
        <v>188</v>
      </c>
    </row>
    <row r="189" spans="2:19" x14ac:dyDescent="0.2">
      <c r="B189" s="2" t="s">
        <v>93</v>
      </c>
      <c r="F189" s="2" t="s">
        <v>89</v>
      </c>
      <c r="J189" s="48">
        <f>SUM(L189:Q189,S189)</f>
        <v>8761.548239159154</v>
      </c>
      <c r="L189" s="47">
        <f>'Volumes TD 2015-2020'!L185</f>
        <v>119</v>
      </c>
      <c r="M189" s="47">
        <f>'Volumes TD 2015-2020'!M185</f>
        <v>2645.2016230226477</v>
      </c>
      <c r="N189" s="47">
        <f>'Volumes TD 2015-2020'!N185</f>
        <v>2891</v>
      </c>
      <c r="O189" s="47">
        <f>'Volumes TD 2015-2020'!O185</f>
        <v>88.06</v>
      </c>
      <c r="P189" s="47">
        <f>'Volumes TD 2015-2020'!P185</f>
        <v>2000.8308151656327</v>
      </c>
      <c r="Q189" s="47">
        <f>'Volumes TD 2015-2020'!Q185</f>
        <v>833.72663430420698</v>
      </c>
      <c r="S189" s="47">
        <f>'Volumes TD 2015-2020'!S185</f>
        <v>183.72916666666666</v>
      </c>
    </row>
    <row r="191" spans="2:19" x14ac:dyDescent="0.2">
      <c r="B191" s="1" t="s">
        <v>189</v>
      </c>
    </row>
    <row r="193" spans="2:19" x14ac:dyDescent="0.2">
      <c r="B193" s="2" t="s">
        <v>93</v>
      </c>
    </row>
    <row r="194" spans="2:19" x14ac:dyDescent="0.2">
      <c r="B194" s="2" t="s">
        <v>95</v>
      </c>
      <c r="F194" s="2" t="s">
        <v>89</v>
      </c>
      <c r="J194" s="48">
        <f t="shared" ref="J194:J195" si="16">SUM(L194:Q194,S194)</f>
        <v>763652.02999999991</v>
      </c>
      <c r="L194" s="47">
        <f>'Volumes TD 2015-2020'!L190</f>
        <v>24020</v>
      </c>
      <c r="M194" s="47">
        <f>'Volumes TD 2015-2020'!M190</f>
        <v>0</v>
      </c>
      <c r="N194" s="47">
        <f>'Volumes TD 2015-2020'!N190</f>
        <v>643045.91666666663</v>
      </c>
      <c r="O194" s="47">
        <f>'Volumes TD 2015-2020'!O190</f>
        <v>24560.6</v>
      </c>
      <c r="P194" s="47">
        <f>'Volumes TD 2015-2020'!P190</f>
        <v>0</v>
      </c>
      <c r="Q194" s="47">
        <f>'Volumes TD 2015-2020'!Q190</f>
        <v>0</v>
      </c>
      <c r="S194" s="47">
        <f>'Volumes TD 2015-2020'!S190</f>
        <v>72025.513333333321</v>
      </c>
    </row>
    <row r="195" spans="2:19" x14ac:dyDescent="0.2">
      <c r="B195" s="2" t="s">
        <v>96</v>
      </c>
      <c r="F195" s="2" t="s">
        <v>89</v>
      </c>
      <c r="J195" s="48">
        <f t="shared" si="16"/>
        <v>153129.47833333333</v>
      </c>
      <c r="L195" s="47">
        <f>'Volumes TD 2015-2020'!L191</f>
        <v>7009</v>
      </c>
      <c r="M195" s="47">
        <f>'Volumes TD 2015-2020'!M191</f>
        <v>0</v>
      </c>
      <c r="N195" s="47">
        <f>'Volumes TD 2015-2020'!N191</f>
        <v>132627.25</v>
      </c>
      <c r="O195" s="47">
        <f>'Volumes TD 2015-2020'!O191</f>
        <v>2885.4</v>
      </c>
      <c r="P195" s="47">
        <f>'Volumes TD 2015-2020'!P191</f>
        <v>0</v>
      </c>
      <c r="Q195" s="47">
        <f>'Volumes TD 2015-2020'!Q191</f>
        <v>0</v>
      </c>
      <c r="S195" s="47">
        <f>'Volumes TD 2015-2020'!S191</f>
        <v>10607.828333333333</v>
      </c>
    </row>
    <row r="197" spans="2:19" x14ac:dyDescent="0.2">
      <c r="B197" s="27" t="s">
        <v>97</v>
      </c>
      <c r="F197" s="2" t="s">
        <v>89</v>
      </c>
      <c r="J197" s="48">
        <f>SUM(L197:Q197,S197)</f>
        <v>1679634.5636308645</v>
      </c>
      <c r="L197" s="47">
        <f>'Volumes TD 2015-2020'!L193</f>
        <v>0</v>
      </c>
      <c r="M197" s="47">
        <f>'Volumes TD 2015-2020'!M193</f>
        <v>783663.68650360522</v>
      </c>
      <c r="N197" s="47">
        <f>'Volumes TD 2015-2020'!N193</f>
        <v>0</v>
      </c>
      <c r="O197" s="47">
        <f>'Volumes TD 2015-2020'!O193</f>
        <v>0</v>
      </c>
      <c r="P197" s="47">
        <f>'Volumes TD 2015-2020'!P193</f>
        <v>587696.01314168377</v>
      </c>
      <c r="Q197" s="47">
        <f>'Volumes TD 2015-2020'!Q193</f>
        <v>308274.86398557539</v>
      </c>
      <c r="S197" s="47">
        <f>'Volumes TD 2015-2020'!S193</f>
        <v>0</v>
      </c>
    </row>
    <row r="200" spans="2:19" s="9" customFormat="1" x14ac:dyDescent="0.2">
      <c r="B200" s="9" t="s">
        <v>197</v>
      </c>
    </row>
    <row r="202" spans="2:19" x14ac:dyDescent="0.2">
      <c r="B202" s="1" t="s">
        <v>176</v>
      </c>
    </row>
    <row r="204" spans="2:19" x14ac:dyDescent="0.2">
      <c r="B204" s="1" t="s">
        <v>187</v>
      </c>
    </row>
    <row r="206" spans="2:19" x14ac:dyDescent="0.2">
      <c r="B206" s="1" t="s">
        <v>80</v>
      </c>
    </row>
    <row r="207" spans="2:19" x14ac:dyDescent="0.2">
      <c r="B207" s="2" t="s">
        <v>87</v>
      </c>
      <c r="F207" s="2" t="s">
        <v>89</v>
      </c>
      <c r="J207" s="48">
        <f t="shared" ref="J207:J212" si="17">SUM(L207:Q207,S207)</f>
        <v>826462.34692053171</v>
      </c>
      <c r="L207" s="47">
        <f>'Volumes TD 2015-2020'!L201</f>
        <v>9748.622950819672</v>
      </c>
      <c r="M207" s="47">
        <f>'Volumes TD 2015-2020'!M201</f>
        <v>198593.39943436661</v>
      </c>
      <c r="N207" s="47">
        <f>'Volumes TD 2015-2020'!N201</f>
        <v>297935.97798826778</v>
      </c>
      <c r="O207" s="47">
        <f>'Volumes TD 2015-2020'!O201</f>
        <v>6540.4</v>
      </c>
      <c r="P207" s="47">
        <f>'Volumes TD 2015-2020'!P201</f>
        <v>289062.32356321835</v>
      </c>
      <c r="Q207" s="47">
        <f>'Volumes TD 2015-2020'!Q201</f>
        <v>6200.3907374403625</v>
      </c>
      <c r="S207" s="47">
        <f>'Volumes TD 2015-2020'!S201</f>
        <v>18381.232246418967</v>
      </c>
    </row>
    <row r="208" spans="2:19" x14ac:dyDescent="0.2">
      <c r="B208" s="2" t="s">
        <v>88</v>
      </c>
      <c r="F208" s="2" t="s">
        <v>89</v>
      </c>
      <c r="J208" s="48">
        <f t="shared" si="17"/>
        <v>6106740.0880436441</v>
      </c>
      <c r="L208" s="47">
        <f>'Volumes TD 2015-2020'!L202</f>
        <v>125747.44808743169</v>
      </c>
      <c r="M208" s="47">
        <f>'Volumes TD 2015-2020'!M202</f>
        <v>1981061.6167597275</v>
      </c>
      <c r="N208" s="47">
        <f>'Volumes TD 2015-2020'!N202</f>
        <v>2129683.2241077777</v>
      </c>
      <c r="O208" s="47">
        <f>'Volumes TD 2015-2020'!O202</f>
        <v>92336.41</v>
      </c>
      <c r="P208" s="47">
        <f>'Volumes TD 2015-2020'!P202</f>
        <v>1564595.2594147818</v>
      </c>
      <c r="Q208" s="47">
        <f>'Volumes TD 2015-2020'!Q202</f>
        <v>46279.774557687211</v>
      </c>
      <c r="S208" s="47">
        <f>'Volumes TD 2015-2020'!S202</f>
        <v>167036.35511623821</v>
      </c>
    </row>
    <row r="209" spans="2:19" x14ac:dyDescent="0.2">
      <c r="B209" s="2" t="s">
        <v>90</v>
      </c>
      <c r="F209" s="2" t="s">
        <v>89</v>
      </c>
      <c r="J209" s="48">
        <f t="shared" si="17"/>
        <v>183248.05997131931</v>
      </c>
      <c r="L209" s="47">
        <f>'Volumes TD 2015-2020'!L203</f>
        <v>4260.0683060109286</v>
      </c>
      <c r="M209" s="47">
        <f>'Volumes TD 2015-2020'!M203</f>
        <v>67779.556831654409</v>
      </c>
      <c r="N209" s="47">
        <f>'Volumes TD 2015-2020'!N203</f>
        <v>64484.926232711288</v>
      </c>
      <c r="O209" s="47">
        <f>'Volumes TD 2015-2020'!O203</f>
        <v>3995.04</v>
      </c>
      <c r="P209" s="47">
        <f>'Volumes TD 2015-2020'!P203</f>
        <v>38034.034170683473</v>
      </c>
      <c r="Q209" s="47">
        <f>'Volumes TD 2015-2020'!Q203</f>
        <v>1045.4043687682542</v>
      </c>
      <c r="S209" s="47">
        <f>'Volumes TD 2015-2020'!S203</f>
        <v>3649.0300614909625</v>
      </c>
    </row>
    <row r="210" spans="2:19" x14ac:dyDescent="0.2">
      <c r="B210" s="2" t="s">
        <v>177</v>
      </c>
      <c r="F210" s="2" t="s">
        <v>89</v>
      </c>
      <c r="J210" s="48">
        <f t="shared" si="17"/>
        <v>29051.382013421309</v>
      </c>
      <c r="L210" s="47">
        <f>'Volumes TD 2015-2020'!L204</f>
        <v>155.34972677595627</v>
      </c>
      <c r="M210" s="47">
        <f>'Volumes TD 2015-2020'!M204</f>
        <v>7928.0938263754242</v>
      </c>
      <c r="N210" s="47">
        <f>'Volumes TD 2015-2020'!N204</f>
        <v>11878.989071038251</v>
      </c>
      <c r="O210" s="47">
        <f>'Volumes TD 2015-2020'!O204</f>
        <v>646</v>
      </c>
      <c r="P210" s="47">
        <f>'Volumes TD 2015-2020'!P204</f>
        <v>7873.9656840934376</v>
      </c>
      <c r="Q210" s="47">
        <f>'Volumes TD 2015-2020'!Q204</f>
        <v>352.69682150022123</v>
      </c>
      <c r="S210" s="47">
        <f>'Volumes TD 2015-2020'!S204</f>
        <v>216.28688363801859</v>
      </c>
    </row>
    <row r="211" spans="2:19" x14ac:dyDescent="0.2">
      <c r="B211" s="2" t="s">
        <v>178</v>
      </c>
      <c r="F211" s="2" t="s">
        <v>89</v>
      </c>
      <c r="J211" s="48">
        <f t="shared" si="17"/>
        <v>62358.669118096434</v>
      </c>
      <c r="L211" s="47">
        <f>'Volumes TD 2015-2020'!L205</f>
        <v>1906.1120218579235</v>
      </c>
      <c r="M211" s="47">
        <f>'Volumes TD 2015-2020'!M205</f>
        <v>23963.589425159375</v>
      </c>
      <c r="N211" s="47">
        <f>'Volumes TD 2015-2020'!N205</f>
        <v>20126.196717307608</v>
      </c>
      <c r="O211" s="47">
        <f>'Volumes TD 2015-2020'!O205</f>
        <v>898.15</v>
      </c>
      <c r="P211" s="47">
        <f>'Volumes TD 2015-2020'!P205</f>
        <v>12800.350648869115</v>
      </c>
      <c r="Q211" s="47">
        <f>'Volumes TD 2015-2020'!Q205</f>
        <v>360.95886199052359</v>
      </c>
      <c r="S211" s="47">
        <f>'Volumes TD 2015-2020'!S205</f>
        <v>2303.3114429118868</v>
      </c>
    </row>
    <row r="212" spans="2:19" x14ac:dyDescent="0.2">
      <c r="B212" s="2" t="s">
        <v>179</v>
      </c>
      <c r="F212" s="2" t="s">
        <v>89</v>
      </c>
      <c r="J212" s="48">
        <f t="shared" si="17"/>
        <v>23926.31430940835</v>
      </c>
      <c r="L212" s="47">
        <f>'Volumes TD 2015-2020'!L206</f>
        <v>621.2267759562842</v>
      </c>
      <c r="M212" s="47">
        <f>'Volumes TD 2015-2020'!M206</f>
        <v>8287.8197071154536</v>
      </c>
      <c r="N212" s="47">
        <f>'Volumes TD 2015-2020'!N206</f>
        <v>8192.6065637832417</v>
      </c>
      <c r="O212" s="47">
        <f>'Volumes TD 2015-2020'!O206</f>
        <v>321.25</v>
      </c>
      <c r="P212" s="47">
        <f>'Volumes TD 2015-2020'!P206</f>
        <v>5633.966920034607</v>
      </c>
      <c r="Q212" s="47">
        <f>'Volumes TD 2015-2020'!Q206</f>
        <v>244.31046349375742</v>
      </c>
      <c r="S212" s="47">
        <f>'Volumes TD 2015-2020'!S206</f>
        <v>625.13387902500517</v>
      </c>
    </row>
    <row r="214" spans="2:19" x14ac:dyDescent="0.2">
      <c r="B214" s="1" t="s">
        <v>91</v>
      </c>
    </row>
    <row r="215" spans="2:19" x14ac:dyDescent="0.2">
      <c r="B215" s="2" t="s">
        <v>182</v>
      </c>
      <c r="F215" s="2" t="s">
        <v>89</v>
      </c>
      <c r="J215" s="48">
        <f t="shared" ref="J215:J219" si="18">SUM(L215:Q215,S215)</f>
        <v>9088.7801339054367</v>
      </c>
      <c r="L215" s="47">
        <f>'Volumes TD 2015-2020'!L209</f>
        <v>209</v>
      </c>
      <c r="M215" s="47">
        <f>'Volumes TD 2015-2020'!M209</f>
        <v>2984.6742439800314</v>
      </c>
      <c r="N215" s="47">
        <f>'Volumes TD 2015-2020'!N209</f>
        <v>3248.9172892964939</v>
      </c>
      <c r="O215" s="47">
        <f>'Volumes TD 2015-2020'!O209</f>
        <v>130</v>
      </c>
      <c r="P215" s="47">
        <f>'Volumes TD 2015-2020'!P209</f>
        <v>2206.9077777777779</v>
      </c>
      <c r="Q215" s="47">
        <f>'Volumes TD 2015-2020'!Q209</f>
        <v>115.52415618446707</v>
      </c>
      <c r="S215" s="47">
        <f>'Volumes TD 2015-2020'!S209</f>
        <v>193.75666666666666</v>
      </c>
    </row>
    <row r="216" spans="2:19" x14ac:dyDescent="0.2">
      <c r="B216" s="2" t="s">
        <v>183</v>
      </c>
      <c r="F216" s="2" t="s">
        <v>89</v>
      </c>
      <c r="J216" s="48">
        <f t="shared" si="18"/>
        <v>10097.124261685643</v>
      </c>
      <c r="L216" s="47">
        <f>'Volumes TD 2015-2020'!L210</f>
        <v>174</v>
      </c>
      <c r="M216" s="47">
        <f>'Volumes TD 2015-2020'!M210</f>
        <v>3046.9292112602811</v>
      </c>
      <c r="N216" s="47">
        <f>'Volumes TD 2015-2020'!N210</f>
        <v>3604.6601660088227</v>
      </c>
      <c r="O216" s="47">
        <f>'Volumes TD 2015-2020'!O210</f>
        <v>124.13</v>
      </c>
      <c r="P216" s="47">
        <f>'Volumes TD 2015-2020'!P210</f>
        <v>2733.6272222222219</v>
      </c>
      <c r="Q216" s="47">
        <f>'Volumes TD 2015-2020'!Q210</f>
        <v>202.13516219431821</v>
      </c>
      <c r="S216" s="47">
        <f>'Volumes TD 2015-2020'!S210</f>
        <v>211.64250000000001</v>
      </c>
    </row>
    <row r="217" spans="2:19" x14ac:dyDescent="0.2">
      <c r="B217" s="2" t="s">
        <v>184</v>
      </c>
      <c r="F217" s="2" t="s">
        <v>89</v>
      </c>
      <c r="J217" s="48">
        <f t="shared" si="18"/>
        <v>4243.0041075351392</v>
      </c>
      <c r="L217" s="47">
        <f>'Volumes TD 2015-2020'!L211</f>
        <v>48</v>
      </c>
      <c r="M217" s="47">
        <f>'Volumes TD 2015-2020'!M211</f>
        <v>1372.3027444757815</v>
      </c>
      <c r="N217" s="47">
        <f>'Volumes TD 2015-2020'!N211</f>
        <v>1322.4791687949848</v>
      </c>
      <c r="O217" s="47">
        <f>'Volumes TD 2015-2020'!O211</f>
        <v>33.270000000000003</v>
      </c>
      <c r="P217" s="47">
        <f>'Volumes TD 2015-2020'!P211</f>
        <v>1246.3416666666672</v>
      </c>
      <c r="Q217" s="47">
        <f>'Volumes TD 2015-2020'!Q211</f>
        <v>163.44969426437262</v>
      </c>
      <c r="S217" s="47">
        <f>'Volumes TD 2015-2020'!S211</f>
        <v>57.160833333333329</v>
      </c>
    </row>
    <row r="218" spans="2:19" x14ac:dyDescent="0.2">
      <c r="B218" s="2" t="s">
        <v>185</v>
      </c>
      <c r="F218" s="2" t="s">
        <v>89</v>
      </c>
      <c r="J218" s="48">
        <f t="shared" si="18"/>
        <v>1240.4117136720738</v>
      </c>
      <c r="L218" s="47">
        <f>'Volumes TD 2015-2020'!L212</f>
        <v>35</v>
      </c>
      <c r="M218" s="47">
        <f>'Volumes TD 2015-2020'!M212</f>
        <v>409.27834101398133</v>
      </c>
      <c r="N218" s="47">
        <f>'Volumes TD 2015-2020'!N212</f>
        <v>402.97427559786394</v>
      </c>
      <c r="O218" s="47">
        <f>'Volumes TD 2015-2020'!O212</f>
        <v>18.579999999999998</v>
      </c>
      <c r="P218" s="47">
        <f>'Volumes TD 2015-2020'!P212</f>
        <v>260.30111111111114</v>
      </c>
      <c r="Q218" s="47">
        <f>'Volumes TD 2015-2020'!Q212</f>
        <v>84.692152615784238</v>
      </c>
      <c r="S218" s="47">
        <f>'Volumes TD 2015-2020'!S212</f>
        <v>29.58583333333333</v>
      </c>
    </row>
    <row r="219" spans="2:19" x14ac:dyDescent="0.2">
      <c r="B219" s="2" t="s">
        <v>186</v>
      </c>
      <c r="F219" s="2" t="s">
        <v>89</v>
      </c>
      <c r="J219" s="48">
        <f t="shared" si="18"/>
        <v>541.2512070435115</v>
      </c>
      <c r="L219" s="47">
        <f>'Volumes TD 2015-2020'!L213</f>
        <v>12</v>
      </c>
      <c r="M219" s="47">
        <f>'Volumes TD 2015-2020'!M213</f>
        <v>185.66160533395262</v>
      </c>
      <c r="N219" s="47">
        <f>'Volumes TD 2015-2020'!N213</f>
        <v>77.379100301834214</v>
      </c>
      <c r="O219" s="47">
        <f>'Volumes TD 2015-2020'!O213</f>
        <v>3.17</v>
      </c>
      <c r="P219" s="47">
        <f>'Volumes TD 2015-2020'!P213</f>
        <v>242.38055555555559</v>
      </c>
      <c r="Q219" s="47">
        <f>'Volumes TD 2015-2020'!Q213</f>
        <v>16.659945852169056</v>
      </c>
      <c r="S219" s="47">
        <f>'Volumes TD 2015-2020'!S213</f>
        <v>4</v>
      </c>
    </row>
    <row r="221" spans="2:19" x14ac:dyDescent="0.2">
      <c r="B221" s="1" t="s">
        <v>188</v>
      </c>
    </row>
    <row r="223" spans="2:19" x14ac:dyDescent="0.2">
      <c r="B223" s="2" t="s">
        <v>93</v>
      </c>
      <c r="F223" s="2" t="s">
        <v>89</v>
      </c>
      <c r="J223" s="48">
        <f>SUM(L223:Q223,S223)</f>
        <v>8659.8188655520426</v>
      </c>
      <c r="L223" s="47">
        <f>'Volumes TD 2015-2020'!L217</f>
        <v>117</v>
      </c>
      <c r="M223" s="47">
        <f>'Volumes TD 2015-2020'!M217</f>
        <v>2653.9819639679267</v>
      </c>
      <c r="N223" s="47">
        <f>'Volumes TD 2015-2020'!N217</f>
        <v>2850.663333333333</v>
      </c>
      <c r="O223" s="47">
        <f>'Volumes TD 2015-2020'!O217</f>
        <v>87.256</v>
      </c>
      <c r="P223" s="47">
        <f>'Volumes TD 2015-2020'!P217</f>
        <v>1951.219120334116</v>
      </c>
      <c r="Q223" s="47">
        <f>'Volumes TD 2015-2020'!Q217</f>
        <v>809.08428125</v>
      </c>
      <c r="S223" s="47">
        <f>'Volumes TD 2015-2020'!S217</f>
        <v>190.61416666666665</v>
      </c>
    </row>
    <row r="225" spans="2:19" x14ac:dyDescent="0.2">
      <c r="B225" s="1" t="s">
        <v>189</v>
      </c>
    </row>
    <row r="227" spans="2:19" x14ac:dyDescent="0.2">
      <c r="B227" s="2" t="s">
        <v>93</v>
      </c>
    </row>
    <row r="228" spans="2:19" x14ac:dyDescent="0.2">
      <c r="B228" s="2" t="s">
        <v>95</v>
      </c>
      <c r="F228" s="2" t="s">
        <v>89</v>
      </c>
      <c r="J228" s="48">
        <f t="shared" ref="J228:J229" si="19">SUM(L228:Q228,S228)</f>
        <v>330602.03000000003</v>
      </c>
      <c r="L228" s="47">
        <f>'Volumes TD 2015-2020'!L222</f>
        <v>24149.333333333332</v>
      </c>
      <c r="M228" s="47">
        <f>'Volumes TD 2015-2020'!M222</f>
        <v>0</v>
      </c>
      <c r="N228" s="47">
        <f>'Volumes TD 2015-2020'!N222</f>
        <v>209396.13</v>
      </c>
      <c r="O228" s="47">
        <f>'Volumes TD 2015-2020'!O222</f>
        <v>24662.400000000001</v>
      </c>
      <c r="P228" s="47">
        <f>'Volumes TD 2015-2020'!P222</f>
        <v>0</v>
      </c>
      <c r="Q228" s="47">
        <f>'Volumes TD 2015-2020'!Q222</f>
        <v>0</v>
      </c>
      <c r="S228" s="47">
        <f>'Volumes TD 2015-2020'!S222</f>
        <v>72394.166666666672</v>
      </c>
    </row>
    <row r="229" spans="2:19" x14ac:dyDescent="0.2">
      <c r="B229" s="2" t="s">
        <v>96</v>
      </c>
      <c r="F229" s="2" t="s">
        <v>89</v>
      </c>
      <c r="J229" s="48">
        <f t="shared" si="19"/>
        <v>558404.13833333342</v>
      </c>
      <c r="L229" s="47">
        <f>'Volumes TD 2015-2020'!L223</f>
        <v>6657</v>
      </c>
      <c r="M229" s="47">
        <f>'Volumes TD 2015-2020'!M223</f>
        <v>0</v>
      </c>
      <c r="N229" s="47">
        <f>'Volumes TD 2015-2020'!N223</f>
        <v>538033.44000000006</v>
      </c>
      <c r="O229" s="47">
        <f>'Volumes TD 2015-2020'!O223</f>
        <v>2856.8</v>
      </c>
      <c r="P229" s="47">
        <f>'Volumes TD 2015-2020'!P223</f>
        <v>0</v>
      </c>
      <c r="Q229" s="47">
        <f>'Volumes TD 2015-2020'!Q223</f>
        <v>0</v>
      </c>
      <c r="S229" s="47">
        <f>'Volumes TD 2015-2020'!S223</f>
        <v>10856.898333333333</v>
      </c>
    </row>
    <row r="231" spans="2:19" x14ac:dyDescent="0.2">
      <c r="B231" s="27" t="s">
        <v>97</v>
      </c>
      <c r="F231" s="2" t="s">
        <v>89</v>
      </c>
      <c r="J231" s="48">
        <f>SUM(L231:Q231,S231)</f>
        <v>1663616.5106363823</v>
      </c>
      <c r="L231" s="47">
        <f>'Volumes TD 2015-2020'!L225</f>
        <v>0</v>
      </c>
      <c r="M231" s="47">
        <f>'Volumes TD 2015-2020'!M225</f>
        <v>780702.87365317892</v>
      </c>
      <c r="N231" s="47">
        <f>'Volumes TD 2015-2020'!N225</f>
        <v>0</v>
      </c>
      <c r="O231" s="47">
        <f>'Volumes TD 2015-2020'!O225</f>
        <v>0</v>
      </c>
      <c r="P231" s="47">
        <f>'Volumes TD 2015-2020'!P225</f>
        <v>579834.20472279261</v>
      </c>
      <c r="Q231" s="47">
        <f>'Volumes TD 2015-2020'!Q225</f>
        <v>303079.43226041098</v>
      </c>
      <c r="S231" s="47">
        <f>'Volumes TD 2015-2020'!S225</f>
        <v>0</v>
      </c>
    </row>
    <row r="234" spans="2:19" s="9" customFormat="1" x14ac:dyDescent="0.2">
      <c r="B234" s="9" t="s">
        <v>343</v>
      </c>
    </row>
    <row r="236" spans="2:19" x14ac:dyDescent="0.2">
      <c r="B236" s="1" t="s">
        <v>108</v>
      </c>
    </row>
    <row r="237" spans="2:19" x14ac:dyDescent="0.2">
      <c r="B237" s="2" t="s">
        <v>109</v>
      </c>
      <c r="F237" s="2" t="s">
        <v>89</v>
      </c>
      <c r="J237" s="48">
        <f t="shared" ref="J237:J238" si="20">SUM(L237:Q237,S237)</f>
        <v>7084988.1904065153</v>
      </c>
      <c r="L237" s="48">
        <f>SUM(L37:L42)</f>
        <v>138819.3846153846</v>
      </c>
      <c r="M237" s="48">
        <f>SUM(M37:M42)</f>
        <v>2244195.8721529418</v>
      </c>
      <c r="N237" s="48">
        <f t="shared" ref="N237:Q237" si="21">SUM(N37:N42)</f>
        <v>2473163.5105402437</v>
      </c>
      <c r="O237" s="48">
        <f t="shared" si="21"/>
        <v>102677.50000000001</v>
      </c>
      <c r="P237" s="48">
        <f t="shared" si="21"/>
        <v>1885793.5287263675</v>
      </c>
      <c r="Q237" s="48">
        <f t="shared" si="21"/>
        <v>51755.978366272589</v>
      </c>
      <c r="S237" s="48">
        <f t="shared" ref="S237" si="22">SUM(S37:S42)</f>
        <v>188582.41600530513</v>
      </c>
    </row>
    <row r="238" spans="2:19" x14ac:dyDescent="0.2">
      <c r="B238" s="2" t="s">
        <v>110</v>
      </c>
      <c r="F238" s="2" t="s">
        <v>89</v>
      </c>
      <c r="J238" s="48">
        <f t="shared" si="20"/>
        <v>22372221.028437626</v>
      </c>
      <c r="L238" s="48">
        <f>SUMPRODUCT($J$16:$J$21,L37:L42)</f>
        <v>462955</v>
      </c>
      <c r="M238" s="48">
        <f>SUMPRODUCT($J$16:$J$21,M37:M42)</f>
        <v>7280462.2125318814</v>
      </c>
      <c r="N238" s="48">
        <f t="shared" ref="N238:Q238" si="23">SUMPRODUCT($J$16:$J$21,N37:N42)</f>
        <v>7790854.8110190285</v>
      </c>
      <c r="O238" s="48">
        <f t="shared" si="23"/>
        <v>339099.3</v>
      </c>
      <c r="P238" s="48">
        <f t="shared" si="23"/>
        <v>5729932.082401908</v>
      </c>
      <c r="Q238" s="48">
        <f t="shared" si="23"/>
        <v>164354.78070888895</v>
      </c>
      <c r="S238" s="48">
        <f>SUMPRODUCT($J$16:$J$21,S37:S42)</f>
        <v>604562.84177591826</v>
      </c>
    </row>
    <row r="240" spans="2:19" x14ac:dyDescent="0.2">
      <c r="B240" s="1" t="s">
        <v>190</v>
      </c>
    </row>
    <row r="241" spans="2:25" x14ac:dyDescent="0.2">
      <c r="B241" s="2" t="s">
        <v>109</v>
      </c>
      <c r="F241" s="2" t="s">
        <v>89</v>
      </c>
      <c r="J241" s="48">
        <f t="shared" ref="J241:J242" si="24">SUM(L241:Q241,S241)</f>
        <v>27859.608156907998</v>
      </c>
      <c r="L241" s="48">
        <f>SUM(L45:L49)</f>
        <v>493.46153846153845</v>
      </c>
      <c r="M241" s="48">
        <f>SUM(M45:M49)</f>
        <v>8719.2159555693888</v>
      </c>
      <c r="N241" s="48">
        <f t="shared" ref="N241:Q241" si="25">SUM(N45:N49)</f>
        <v>9644.7181740944725</v>
      </c>
      <c r="O241" s="48">
        <f t="shared" si="25"/>
        <v>337.19999999999993</v>
      </c>
      <c r="P241" s="48">
        <f t="shared" si="25"/>
        <v>7440.3869722222225</v>
      </c>
      <c r="Q241" s="48">
        <f t="shared" si="25"/>
        <v>679.21444444444433</v>
      </c>
      <c r="S241" s="48">
        <f t="shared" ref="S241" si="26">SUM(S45:S49)</f>
        <v>545.41107211592885</v>
      </c>
    </row>
    <row r="242" spans="2:25" x14ac:dyDescent="0.2">
      <c r="B242" s="2" t="s">
        <v>110</v>
      </c>
      <c r="F242" s="2" t="s">
        <v>89</v>
      </c>
      <c r="J242" s="48">
        <f t="shared" si="24"/>
        <v>2038882.627431521</v>
      </c>
      <c r="L242" s="48">
        <f>SUMPRODUCT($J$24:$J$28,L45:L49)</f>
        <v>33370.384615384617</v>
      </c>
      <c r="M242" s="48">
        <f>SUMPRODUCT($J$24:$J$28,M45:M49)</f>
        <v>630490.1747423209</v>
      </c>
      <c r="N242" s="48">
        <f t="shared" ref="N242:Q242" si="27">SUMPRODUCT($J$24:$J$28,N45:N49)</f>
        <v>672348.44985425356</v>
      </c>
      <c r="O242" s="48">
        <f t="shared" si="27"/>
        <v>22263.15</v>
      </c>
      <c r="P242" s="48">
        <f t="shared" si="27"/>
        <v>578851.33222222223</v>
      </c>
      <c r="Q242" s="48">
        <f t="shared" si="27"/>
        <v>64213.905158440408</v>
      </c>
      <c r="S242" s="48">
        <f>SUMPRODUCT($J$24:$J$28,S45:S49)</f>
        <v>37345.230838899581</v>
      </c>
    </row>
    <row r="244" spans="2:25" x14ac:dyDescent="0.2">
      <c r="B244" s="1" t="s">
        <v>113</v>
      </c>
    </row>
    <row r="245" spans="2:25" x14ac:dyDescent="0.2">
      <c r="B245" s="2" t="s">
        <v>109</v>
      </c>
      <c r="F245" s="2" t="s">
        <v>89</v>
      </c>
      <c r="J245" s="48">
        <f t="shared" ref="J245:J249" si="28">SUM(L245:Q245,S245)</f>
        <v>8897.4111452580855</v>
      </c>
      <c r="L245" s="47">
        <f>L53</f>
        <v>112</v>
      </c>
      <c r="M245" s="39">
        <f>M53+U53</f>
        <v>2654.768092240402</v>
      </c>
      <c r="N245" s="39">
        <f>N53+V53</f>
        <v>2913.7674724830658</v>
      </c>
      <c r="O245" s="47">
        <f t="shared" ref="O245:Q245" si="29">O53</f>
        <v>89.79</v>
      </c>
      <c r="P245" s="39">
        <f>P53+W53</f>
        <v>2063.2741132075471</v>
      </c>
      <c r="Q245" s="47">
        <f t="shared" si="29"/>
        <v>885.57730000000004</v>
      </c>
      <c r="S245" s="47">
        <f t="shared" ref="S245" si="30">S53</f>
        <v>178.23416732706892</v>
      </c>
      <c r="Y245" s="2" t="s">
        <v>1007</v>
      </c>
    </row>
    <row r="246" spans="2:25" x14ac:dyDescent="0.2">
      <c r="B246" s="2" t="s">
        <v>95</v>
      </c>
      <c r="F246" s="2" t="s">
        <v>89</v>
      </c>
      <c r="J246" s="48">
        <f t="shared" si="28"/>
        <v>663917.93306162499</v>
      </c>
      <c r="L246" s="47">
        <f>L58</f>
        <v>22728</v>
      </c>
      <c r="M246" s="39">
        <f>M58+U58</f>
        <v>0</v>
      </c>
      <c r="N246" s="39">
        <f>N58+V58</f>
        <v>567258.83333333337</v>
      </c>
      <c r="O246" s="47">
        <f t="shared" ref="O246:Q246" si="31">O58</f>
        <v>25189.5</v>
      </c>
      <c r="P246" s="39">
        <f>P58+W58</f>
        <v>0</v>
      </c>
      <c r="Q246" s="47">
        <f t="shared" si="31"/>
        <v>0</v>
      </c>
      <c r="S246" s="47">
        <f t="shared" ref="S246" si="32">S58</f>
        <v>48741.599728291629</v>
      </c>
    </row>
    <row r="247" spans="2:25" x14ac:dyDescent="0.2">
      <c r="B247" s="2" t="s">
        <v>96</v>
      </c>
      <c r="F247" s="2" t="s">
        <v>89</v>
      </c>
      <c r="J247" s="48">
        <f t="shared" si="28"/>
        <v>154626.60058249658</v>
      </c>
      <c r="L247" s="47">
        <f t="shared" ref="L247:Q247" si="33">L59</f>
        <v>6968.333333333333</v>
      </c>
      <c r="M247" s="39">
        <f>M59+U59</f>
        <v>0</v>
      </c>
      <c r="N247" s="39">
        <f>N59+V59</f>
        <v>133848.98878205128</v>
      </c>
      <c r="O247" s="47">
        <f t="shared" si="33"/>
        <v>3126.3</v>
      </c>
      <c r="P247" s="39">
        <f>P59+W59</f>
        <v>0</v>
      </c>
      <c r="Q247" s="47">
        <f t="shared" si="33"/>
        <v>0</v>
      </c>
      <c r="S247" s="47">
        <f t="shared" ref="S247" si="34">S59</f>
        <v>10682.978467111967</v>
      </c>
    </row>
    <row r="248" spans="2:25" x14ac:dyDescent="0.2">
      <c r="B248" s="27" t="s">
        <v>97</v>
      </c>
      <c r="F248" s="2" t="s">
        <v>89</v>
      </c>
      <c r="J248" s="48">
        <f t="shared" si="28"/>
        <v>1806541.8962889882</v>
      </c>
      <c r="L248" s="47">
        <f>L61</f>
        <v>0</v>
      </c>
      <c r="M248" s="39">
        <f>M61+U61</f>
        <v>788036.66902501509</v>
      </c>
      <c r="N248" s="39">
        <f>N61+V61</f>
        <v>67707.357908847174</v>
      </c>
      <c r="O248" s="47">
        <f t="shared" ref="O248:Q248" si="35">O61</f>
        <v>0</v>
      </c>
      <c r="P248" s="39">
        <f>P61+W61</f>
        <v>643012.34200000006</v>
      </c>
      <c r="Q248" s="47">
        <f t="shared" si="35"/>
        <v>307785.52735512593</v>
      </c>
      <c r="S248" s="47">
        <f t="shared" ref="S248" si="36">S61</f>
        <v>0</v>
      </c>
    </row>
    <row r="249" spans="2:25" x14ac:dyDescent="0.2">
      <c r="B249" s="2" t="s">
        <v>191</v>
      </c>
      <c r="F249" s="2" t="s">
        <v>89</v>
      </c>
      <c r="J249" s="48">
        <f t="shared" si="28"/>
        <v>2625086.4299331103</v>
      </c>
      <c r="L249" s="48">
        <f>SUM(L246:L248)</f>
        <v>29696.333333333332</v>
      </c>
      <c r="M249" s="48">
        <f>SUM(M246:M248)</f>
        <v>788036.66902501509</v>
      </c>
      <c r="N249" s="48">
        <f t="shared" ref="N249:Q249" si="37">SUM(N246:N248)</f>
        <v>768815.18002423178</v>
      </c>
      <c r="O249" s="48">
        <f t="shared" si="37"/>
        <v>28315.8</v>
      </c>
      <c r="P249" s="48">
        <f t="shared" si="37"/>
        <v>643012.34200000006</v>
      </c>
      <c r="Q249" s="48">
        <f t="shared" si="37"/>
        <v>307785.52735512593</v>
      </c>
      <c r="S249" s="48">
        <f t="shared" ref="S249" si="38">SUM(S246:S248)</f>
        <v>59424.578195403592</v>
      </c>
    </row>
    <row r="251" spans="2:25" s="9" customFormat="1" x14ac:dyDescent="0.2">
      <c r="B251" s="9" t="s">
        <v>342</v>
      </c>
    </row>
    <row r="253" spans="2:25" x14ac:dyDescent="0.2">
      <c r="B253" s="1" t="s">
        <v>108</v>
      </c>
    </row>
    <row r="254" spans="2:25" x14ac:dyDescent="0.2">
      <c r="B254" s="2" t="s">
        <v>109</v>
      </c>
      <c r="F254" s="2" t="s">
        <v>89</v>
      </c>
      <c r="J254" s="48">
        <f t="shared" ref="J254:J255" si="39">SUM(L254:Q254,S254)</f>
        <v>7125335.2714149803</v>
      </c>
      <c r="L254" s="48">
        <f>SUM(L71:L76)</f>
        <v>139636.29554443204</v>
      </c>
      <c r="M254" s="48">
        <f t="shared" ref="M254:Q254" si="40">SUM(M71:M76)</f>
        <v>2254533.9504675437</v>
      </c>
      <c r="N254" s="48">
        <f t="shared" si="40"/>
        <v>2489701.9918011222</v>
      </c>
      <c r="O254" s="48">
        <f t="shared" si="40"/>
        <v>103190.05</v>
      </c>
      <c r="P254" s="48">
        <f t="shared" si="40"/>
        <v>1896594.2274386398</v>
      </c>
      <c r="Q254" s="48">
        <f t="shared" si="40"/>
        <v>52276.015247381067</v>
      </c>
      <c r="S254" s="48">
        <f t="shared" ref="S254" si="41">SUM(S71:S76)</f>
        <v>189402.74091586066</v>
      </c>
    </row>
    <row r="255" spans="2:25" x14ac:dyDescent="0.2">
      <c r="B255" s="2" t="s">
        <v>110</v>
      </c>
      <c r="F255" s="2" t="s">
        <v>89</v>
      </c>
      <c r="J255" s="48">
        <f t="shared" si="39"/>
        <v>22426095.010347448</v>
      </c>
      <c r="L255" s="48">
        <f>SUMPRODUCT($J$16:$J$21,L71:L76)</f>
        <v>464989.6741765542</v>
      </c>
      <c r="M255" s="48">
        <f t="shared" ref="M255:Q255" si="42">SUMPRODUCT($J$16:$J$21,M71:M76)</f>
        <v>7287081.0796456309</v>
      </c>
      <c r="N255" s="48">
        <f t="shared" si="42"/>
        <v>7818939.2978073237</v>
      </c>
      <c r="O255" s="48">
        <f t="shared" si="42"/>
        <v>339550.77500000002</v>
      </c>
      <c r="P255" s="48">
        <f t="shared" si="42"/>
        <v>5746950.464998031</v>
      </c>
      <c r="Q255" s="48">
        <f t="shared" si="42"/>
        <v>165485.48554502561</v>
      </c>
      <c r="S255" s="48">
        <f>SUMPRODUCT($J$16:$J$21,S71:S76)</f>
        <v>603098.2331748826</v>
      </c>
    </row>
    <row r="257" spans="2:19" x14ac:dyDescent="0.2">
      <c r="B257" s="1" t="s">
        <v>190</v>
      </c>
    </row>
    <row r="258" spans="2:19" x14ac:dyDescent="0.2">
      <c r="B258" s="2" t="s">
        <v>109</v>
      </c>
      <c r="F258" s="2" t="s">
        <v>89</v>
      </c>
      <c r="J258" s="48">
        <f t="shared" ref="J258:J259" si="43">SUM(L258:Q258,S258)</f>
        <v>27314.575660802548</v>
      </c>
      <c r="L258" s="48">
        <f>SUM(L79:L83)</f>
        <v>488.33333333333331</v>
      </c>
      <c r="M258" s="48">
        <f t="shared" ref="M258:Q258" si="44">SUM(M79:M83)</f>
        <v>8566.4259766666673</v>
      </c>
      <c r="N258" s="48">
        <f t="shared" si="44"/>
        <v>9461.0833333333339</v>
      </c>
      <c r="O258" s="48">
        <f t="shared" si="44"/>
        <v>329.41999999999996</v>
      </c>
      <c r="P258" s="48">
        <f t="shared" si="44"/>
        <v>7268.1650833333342</v>
      </c>
      <c r="Q258" s="48">
        <f t="shared" si="44"/>
        <v>665.71555555555551</v>
      </c>
      <c r="S258" s="48">
        <f t="shared" ref="S258" si="45">SUM(S79:S83)</f>
        <v>535.43237858032364</v>
      </c>
    </row>
    <row r="259" spans="2:19" x14ac:dyDescent="0.2">
      <c r="B259" s="2" t="s">
        <v>110</v>
      </c>
      <c r="F259" s="2" t="s">
        <v>89</v>
      </c>
      <c r="J259" s="48">
        <f t="shared" si="43"/>
        <v>1982750.3181549641</v>
      </c>
      <c r="L259" s="48">
        <f>SUMPRODUCT($J$24:$J$28,L79:L83)</f>
        <v>33505</v>
      </c>
      <c r="M259" s="48">
        <f t="shared" ref="M259:Q259" si="46">SUMPRODUCT($J$24:$J$28,M79:M83)</f>
        <v>614371.93091666675</v>
      </c>
      <c r="N259" s="48">
        <f t="shared" si="46"/>
        <v>654564.99999999988</v>
      </c>
      <c r="O259" s="48">
        <f t="shared" si="46"/>
        <v>21635.75</v>
      </c>
      <c r="P259" s="48">
        <f t="shared" si="46"/>
        <v>560572.60666666669</v>
      </c>
      <c r="Q259" s="48">
        <f t="shared" si="46"/>
        <v>61450.461455815253</v>
      </c>
      <c r="S259" s="48">
        <f>SUMPRODUCT($J$24:$J$28,S79:S83)</f>
        <v>36649.569115815684</v>
      </c>
    </row>
    <row r="261" spans="2:19" x14ac:dyDescent="0.2">
      <c r="B261" s="1" t="s">
        <v>113</v>
      </c>
    </row>
    <row r="262" spans="2:19" x14ac:dyDescent="0.2">
      <c r="B262" s="2" t="s">
        <v>109</v>
      </c>
      <c r="F262" s="2" t="s">
        <v>89</v>
      </c>
      <c r="J262" s="48">
        <f t="shared" ref="J262:J266" si="47">SUM(L262:Q262,S262)</f>
        <v>8886.437826731566</v>
      </c>
      <c r="L262" s="47">
        <f>L87</f>
        <v>114.75</v>
      </c>
      <c r="M262" s="47">
        <f t="shared" ref="M262:Q262" si="48">M87</f>
        <v>2654.4166516163286</v>
      </c>
      <c r="N262" s="47">
        <f t="shared" si="48"/>
        <v>2918.2500000000005</v>
      </c>
      <c r="O262" s="47">
        <f t="shared" si="48"/>
        <v>89.94</v>
      </c>
      <c r="P262" s="47">
        <f t="shared" si="48"/>
        <v>2053.5803586768802</v>
      </c>
      <c r="Q262" s="47">
        <f t="shared" si="48"/>
        <v>874.74519999999995</v>
      </c>
      <c r="S262" s="47">
        <f t="shared" ref="S262" si="49">S87</f>
        <v>180.75561643835618</v>
      </c>
    </row>
    <row r="263" spans="2:19" x14ac:dyDescent="0.2">
      <c r="B263" s="2" t="s">
        <v>95</v>
      </c>
      <c r="F263" s="2" t="s">
        <v>89</v>
      </c>
      <c r="J263" s="48">
        <f t="shared" si="47"/>
        <v>724389.54546213371</v>
      </c>
      <c r="L263" s="47">
        <f>L92</f>
        <v>23312.75</v>
      </c>
      <c r="M263" s="47">
        <f t="shared" ref="M263:Q263" si="50">M92</f>
        <v>0</v>
      </c>
      <c r="N263" s="47">
        <f t="shared" si="50"/>
        <v>623211.91666666674</v>
      </c>
      <c r="O263" s="47">
        <f t="shared" si="50"/>
        <v>24935.200000000001</v>
      </c>
      <c r="P263" s="47">
        <f t="shared" si="50"/>
        <v>0</v>
      </c>
      <c r="Q263" s="47">
        <f t="shared" si="50"/>
        <v>0</v>
      </c>
      <c r="S263" s="47">
        <f t="shared" ref="S263" si="51">S92</f>
        <v>52929.678795467058</v>
      </c>
    </row>
    <row r="264" spans="2:19" x14ac:dyDescent="0.2">
      <c r="B264" s="2" t="s">
        <v>96</v>
      </c>
      <c r="F264" s="2" t="s">
        <v>89</v>
      </c>
      <c r="J264" s="48">
        <f t="shared" si="47"/>
        <v>166308.63712400163</v>
      </c>
      <c r="L264" s="47">
        <f t="shared" ref="L264:Q264" si="52">L93</f>
        <v>6803</v>
      </c>
      <c r="M264" s="47">
        <f t="shared" si="52"/>
        <v>0</v>
      </c>
      <c r="N264" s="47">
        <f t="shared" si="52"/>
        <v>145535.91666666669</v>
      </c>
      <c r="O264" s="47">
        <f t="shared" si="52"/>
        <v>3111.6</v>
      </c>
      <c r="P264" s="47">
        <f t="shared" si="52"/>
        <v>0</v>
      </c>
      <c r="Q264" s="47">
        <f t="shared" si="52"/>
        <v>0</v>
      </c>
      <c r="S264" s="47">
        <f t="shared" ref="S264" si="53">S93</f>
        <v>10858.12045733493</v>
      </c>
    </row>
    <row r="265" spans="2:19" x14ac:dyDescent="0.2">
      <c r="B265" s="27" t="s">
        <v>97</v>
      </c>
      <c r="F265" s="2" t="s">
        <v>89</v>
      </c>
      <c r="J265" s="48">
        <f t="shared" si="47"/>
        <v>1700063.4106554091</v>
      </c>
      <c r="L265" s="47">
        <f>L95</f>
        <v>0</v>
      </c>
      <c r="M265" s="47">
        <f t="shared" ref="M265:Q265" si="54">M95</f>
        <v>781708.7487738335</v>
      </c>
      <c r="N265" s="47">
        <f t="shared" si="54"/>
        <v>0</v>
      </c>
      <c r="O265" s="47">
        <f t="shared" si="54"/>
        <v>0</v>
      </c>
      <c r="P265" s="47">
        <f t="shared" si="54"/>
        <v>605215.00251417921</v>
      </c>
      <c r="Q265" s="47">
        <f t="shared" si="54"/>
        <v>313139.65936739661</v>
      </c>
      <c r="S265" s="47">
        <f t="shared" ref="S265" si="55">S95</f>
        <v>0</v>
      </c>
    </row>
    <row r="266" spans="2:19" x14ac:dyDescent="0.2">
      <c r="B266" s="2" t="s">
        <v>191</v>
      </c>
      <c r="F266" s="2" t="s">
        <v>89</v>
      </c>
      <c r="J266" s="48">
        <f t="shared" si="47"/>
        <v>2590761.5932415449</v>
      </c>
      <c r="L266" s="48">
        <f>SUM(L263:L265)</f>
        <v>30115.75</v>
      </c>
      <c r="M266" s="48">
        <f>SUM(M263:M265)</f>
        <v>781708.7487738335</v>
      </c>
      <c r="N266" s="48">
        <f t="shared" ref="N266:Q266" si="56">SUM(N263:N265)</f>
        <v>768747.83333333349</v>
      </c>
      <c r="O266" s="48">
        <f t="shared" si="56"/>
        <v>28046.799999999999</v>
      </c>
      <c r="P266" s="48">
        <f t="shared" si="56"/>
        <v>605215.00251417921</v>
      </c>
      <c r="Q266" s="48">
        <f t="shared" si="56"/>
        <v>313139.65936739661</v>
      </c>
      <c r="S266" s="48">
        <f t="shared" ref="S266" si="57">SUM(S263:S265)</f>
        <v>63787.799252801989</v>
      </c>
    </row>
    <row r="268" spans="2:19" s="9" customFormat="1" x14ac:dyDescent="0.2">
      <c r="B268" s="9" t="s">
        <v>276</v>
      </c>
    </row>
    <row r="270" spans="2:19" x14ac:dyDescent="0.2">
      <c r="B270" s="1" t="s">
        <v>108</v>
      </c>
    </row>
    <row r="271" spans="2:19" x14ac:dyDescent="0.2">
      <c r="B271" s="2" t="s">
        <v>109</v>
      </c>
      <c r="F271" s="2" t="s">
        <v>89</v>
      </c>
      <c r="J271" s="48">
        <f t="shared" ref="J271:J272" si="58">SUM(L271:Q271,S271)</f>
        <v>7162215.6469521774</v>
      </c>
      <c r="L271" s="48">
        <f t="shared" ref="L271:Q271" si="59">SUM(L105:L110)</f>
        <v>140491.01095890411</v>
      </c>
      <c r="M271" s="48">
        <f t="shared" si="59"/>
        <v>2265378.8229698143</v>
      </c>
      <c r="N271" s="48">
        <f t="shared" si="59"/>
        <v>2502918.6411380498</v>
      </c>
      <c r="O271" s="48">
        <f t="shared" si="59"/>
        <v>103844.90000000001</v>
      </c>
      <c r="P271" s="48">
        <f t="shared" si="59"/>
        <v>1906381.9036680134</v>
      </c>
      <c r="Q271" s="48">
        <f t="shared" si="59"/>
        <v>52792.431356833433</v>
      </c>
      <c r="S271" s="48">
        <f>SUM(S105:S110)</f>
        <v>190407.93686056221</v>
      </c>
    </row>
    <row r="272" spans="2:19" x14ac:dyDescent="0.2">
      <c r="B272" s="2" t="s">
        <v>110</v>
      </c>
      <c r="F272" s="2" t="s">
        <v>89</v>
      </c>
      <c r="J272" s="48">
        <f t="shared" si="58"/>
        <v>22499755.531132311</v>
      </c>
      <c r="L272" s="48">
        <f t="shared" ref="L272:Q272" si="60">SUMPRODUCT($J$16:$J$21,L105:L110)</f>
        <v>467483.98356164386</v>
      </c>
      <c r="M272" s="48">
        <f t="shared" si="60"/>
        <v>7307080.8663095133</v>
      </c>
      <c r="N272" s="48">
        <f t="shared" si="60"/>
        <v>7844486.6592140654</v>
      </c>
      <c r="O272" s="48">
        <f t="shared" si="60"/>
        <v>340787.75000000006</v>
      </c>
      <c r="P272" s="48">
        <f t="shared" si="60"/>
        <v>5768200.7705245502</v>
      </c>
      <c r="Q272" s="48">
        <f t="shared" si="60"/>
        <v>166657.44151088706</v>
      </c>
      <c r="S272" s="48">
        <f>SUMPRODUCT($J$16:$J$21,S105:S110)</f>
        <v>605058.06001165288</v>
      </c>
    </row>
    <row r="274" spans="2:19" x14ac:dyDescent="0.2">
      <c r="B274" s="1" t="s">
        <v>190</v>
      </c>
    </row>
    <row r="275" spans="2:19" x14ac:dyDescent="0.2">
      <c r="B275" s="2" t="s">
        <v>109</v>
      </c>
      <c r="F275" s="2" t="s">
        <v>89</v>
      </c>
      <c r="J275" s="48">
        <f t="shared" ref="J275:J276" si="61">SUM(L275:Q275,S275)</f>
        <v>26865.740905739734</v>
      </c>
      <c r="L275" s="48">
        <f t="shared" ref="L275:Q275" si="62">SUM(L113:L117)</f>
        <v>485.75</v>
      </c>
      <c r="M275" s="48">
        <f t="shared" si="62"/>
        <v>8454.8984744444442</v>
      </c>
      <c r="N275" s="48">
        <f t="shared" si="62"/>
        <v>9297.9264492753609</v>
      </c>
      <c r="O275" s="48">
        <f t="shared" si="62"/>
        <v>322.73</v>
      </c>
      <c r="P275" s="48">
        <f t="shared" si="62"/>
        <v>7132.070172222222</v>
      </c>
      <c r="Q275" s="48">
        <f t="shared" si="62"/>
        <v>644.22388888888906</v>
      </c>
      <c r="S275" s="48">
        <f>SUM(S113:S117)</f>
        <v>528.14192090881863</v>
      </c>
    </row>
    <row r="276" spans="2:19" x14ac:dyDescent="0.2">
      <c r="B276" s="2" t="s">
        <v>110</v>
      </c>
      <c r="F276" s="2" t="s">
        <v>89</v>
      </c>
      <c r="J276" s="48">
        <f t="shared" si="61"/>
        <v>1932055.1907351955</v>
      </c>
      <c r="L276" s="48">
        <f t="shared" ref="L276:Q276" si="63">SUMPRODUCT($J$24:$J$28,L113:L117)</f>
        <v>32877.916666666664</v>
      </c>
      <c r="M276" s="48">
        <f t="shared" si="63"/>
        <v>605003.98753888882</v>
      </c>
      <c r="N276" s="48">
        <f t="shared" si="63"/>
        <v>637979.80253623181</v>
      </c>
      <c r="O276" s="48">
        <f t="shared" si="63"/>
        <v>21120.95</v>
      </c>
      <c r="P276" s="48">
        <f t="shared" si="63"/>
        <v>539793.28171527782</v>
      </c>
      <c r="Q276" s="48">
        <f t="shared" si="63"/>
        <v>59210.55765692085</v>
      </c>
      <c r="S276" s="48">
        <f>SUMPRODUCT($J$24:$J$28,S113:S117)</f>
        <v>36068.694621209805</v>
      </c>
    </row>
    <row r="278" spans="2:19" x14ac:dyDescent="0.2">
      <c r="B278" s="1" t="s">
        <v>113</v>
      </c>
    </row>
    <row r="279" spans="2:19" x14ac:dyDescent="0.2">
      <c r="B279" s="2" t="s">
        <v>109</v>
      </c>
      <c r="F279" s="2" t="s">
        <v>89</v>
      </c>
      <c r="J279" s="48">
        <f t="shared" ref="J279:J283" si="64">SUM(L279:Q279,S279)</f>
        <v>8862.5968376950641</v>
      </c>
      <c r="L279" s="47">
        <f t="shared" ref="L279:Q279" si="65">L121</f>
        <v>118.75</v>
      </c>
      <c r="M279" s="47">
        <f t="shared" si="65"/>
        <v>2651.6170661858987</v>
      </c>
      <c r="N279" s="47">
        <f t="shared" si="65"/>
        <v>2915.833333333333</v>
      </c>
      <c r="O279" s="47">
        <f t="shared" si="65"/>
        <v>90.11</v>
      </c>
      <c r="P279" s="47">
        <f t="shared" si="65"/>
        <v>2042.3047381975314</v>
      </c>
      <c r="Q279" s="47">
        <f t="shared" si="65"/>
        <v>865.6621794871794</v>
      </c>
      <c r="S279" s="47">
        <f>S121</f>
        <v>178.31952049112326</v>
      </c>
    </row>
    <row r="280" spans="2:19" x14ac:dyDescent="0.2">
      <c r="B280" s="2" t="s">
        <v>95</v>
      </c>
      <c r="F280" s="2" t="s">
        <v>89</v>
      </c>
      <c r="J280" s="48">
        <f t="shared" si="64"/>
        <v>734032.60038759629</v>
      </c>
      <c r="L280" s="47">
        <f t="shared" ref="L280:Q281" si="66">L126</f>
        <v>24257.083333333332</v>
      </c>
      <c r="M280" s="47">
        <f t="shared" si="66"/>
        <v>0</v>
      </c>
      <c r="N280" s="47">
        <f t="shared" si="66"/>
        <v>631339.91666666663</v>
      </c>
      <c r="O280" s="47">
        <f t="shared" si="66"/>
        <v>24581.3</v>
      </c>
      <c r="P280" s="47">
        <f t="shared" si="66"/>
        <v>0</v>
      </c>
      <c r="Q280" s="47">
        <f t="shared" si="66"/>
        <v>0</v>
      </c>
      <c r="S280" s="47">
        <f>S126</f>
        <v>53854.300387596239</v>
      </c>
    </row>
    <row r="281" spans="2:19" x14ac:dyDescent="0.2">
      <c r="B281" s="2" t="s">
        <v>96</v>
      </c>
      <c r="F281" s="2" t="s">
        <v>89</v>
      </c>
      <c r="J281" s="48">
        <f t="shared" si="64"/>
        <v>161994.07238372084</v>
      </c>
      <c r="L281" s="47">
        <f t="shared" si="66"/>
        <v>6816.5</v>
      </c>
      <c r="M281" s="47">
        <f t="shared" si="66"/>
        <v>0</v>
      </c>
      <c r="N281" s="47">
        <f t="shared" si="66"/>
        <v>141686.66666666669</v>
      </c>
      <c r="O281" s="47">
        <f t="shared" si="66"/>
        <v>3003.6</v>
      </c>
      <c r="P281" s="47">
        <f t="shared" si="66"/>
        <v>0</v>
      </c>
      <c r="Q281" s="47">
        <f t="shared" si="66"/>
        <v>0</v>
      </c>
      <c r="S281" s="47">
        <f>S127</f>
        <v>10487.305717054131</v>
      </c>
    </row>
    <row r="282" spans="2:19" x14ac:dyDescent="0.2">
      <c r="B282" s="27" t="s">
        <v>97</v>
      </c>
      <c r="F282" s="2" t="s">
        <v>89</v>
      </c>
      <c r="J282" s="48">
        <f t="shared" si="64"/>
        <v>1686410.2026413195</v>
      </c>
      <c r="L282" s="47">
        <f t="shared" ref="L282:Q282" si="67">L129</f>
        <v>0</v>
      </c>
      <c r="M282" s="47">
        <f t="shared" si="67"/>
        <v>773268.61468473682</v>
      </c>
      <c r="N282" s="47">
        <f t="shared" si="67"/>
        <v>0</v>
      </c>
      <c r="O282" s="47">
        <f t="shared" si="67"/>
        <v>0</v>
      </c>
      <c r="P282" s="47">
        <f t="shared" si="67"/>
        <v>596807.35393180419</v>
      </c>
      <c r="Q282" s="47">
        <f t="shared" si="67"/>
        <v>316334.23402477853</v>
      </c>
      <c r="S282" s="47">
        <f>S129</f>
        <v>0</v>
      </c>
    </row>
    <row r="283" spans="2:19" x14ac:dyDescent="0.2">
      <c r="B283" s="2" t="s">
        <v>191</v>
      </c>
      <c r="F283" s="2" t="s">
        <v>89</v>
      </c>
      <c r="J283" s="48">
        <f t="shared" si="64"/>
        <v>2582436.8754126364</v>
      </c>
      <c r="L283" s="48">
        <f>SUM(L280:L282)</f>
        <v>31073.583333333332</v>
      </c>
      <c r="M283" s="48">
        <f>SUM(M280:M282)</f>
        <v>773268.61468473682</v>
      </c>
      <c r="N283" s="48">
        <f t="shared" ref="N283:S283" si="68">SUM(N280:N282)</f>
        <v>773026.58333333326</v>
      </c>
      <c r="O283" s="48">
        <f t="shared" si="68"/>
        <v>27584.899999999998</v>
      </c>
      <c r="P283" s="48">
        <f t="shared" si="68"/>
        <v>596807.35393180419</v>
      </c>
      <c r="Q283" s="48">
        <f t="shared" si="68"/>
        <v>316334.23402477853</v>
      </c>
      <c r="S283" s="48">
        <f t="shared" si="68"/>
        <v>64341.606104650367</v>
      </c>
    </row>
    <row r="285" spans="2:19" s="9" customFormat="1" x14ac:dyDescent="0.2">
      <c r="B285" s="9" t="s">
        <v>277</v>
      </c>
    </row>
    <row r="287" spans="2:19" x14ac:dyDescent="0.2">
      <c r="B287" s="1" t="s">
        <v>108</v>
      </c>
    </row>
    <row r="288" spans="2:19" x14ac:dyDescent="0.2">
      <c r="B288" s="2" t="s">
        <v>109</v>
      </c>
      <c r="F288" s="2" t="s">
        <v>89</v>
      </c>
      <c r="J288" s="48">
        <f t="shared" ref="J288:J289" si="69">SUM(L288:Q288,S288)</f>
        <v>7192180.5188196991</v>
      </c>
      <c r="L288" s="48">
        <f t="shared" ref="L288:Q288" si="70">SUM(L139:L144)</f>
        <v>141342.79999999996</v>
      </c>
      <c r="M288" s="48">
        <f t="shared" si="70"/>
        <v>2275645.917033372</v>
      </c>
      <c r="N288" s="48">
        <f t="shared" si="70"/>
        <v>2514976.761655983</v>
      </c>
      <c r="O288" s="48">
        <f t="shared" si="70"/>
        <v>104310.34999999999</v>
      </c>
      <c r="P288" s="48">
        <f t="shared" si="70"/>
        <v>1911254.1008768564</v>
      </c>
      <c r="Q288" s="48">
        <f t="shared" si="70"/>
        <v>53470.956454146297</v>
      </c>
      <c r="S288" s="48">
        <f>SUM(S139:S144)</f>
        <v>191179.63279934169</v>
      </c>
    </row>
    <row r="289" spans="2:19" x14ac:dyDescent="0.2">
      <c r="B289" s="2" t="s">
        <v>110</v>
      </c>
      <c r="F289" s="2" t="s">
        <v>89</v>
      </c>
      <c r="J289" s="48">
        <f t="shared" si="69"/>
        <v>22578000.195160419</v>
      </c>
      <c r="L289" s="48">
        <f t="shared" ref="L289:Q289" si="71">SUMPRODUCT($J$16:$J$21,L139:L144)</f>
        <v>470275.83</v>
      </c>
      <c r="M289" s="48">
        <f t="shared" si="71"/>
        <v>7332836.1409874251</v>
      </c>
      <c r="N289" s="48">
        <f t="shared" si="71"/>
        <v>7873457.2097778739</v>
      </c>
      <c r="O289" s="48">
        <f t="shared" si="71"/>
        <v>341378.24999999994</v>
      </c>
      <c r="P289" s="48">
        <f t="shared" si="71"/>
        <v>5784965.6457341267</v>
      </c>
      <c r="Q289" s="48">
        <f t="shared" si="71"/>
        <v>168435.46051922871</v>
      </c>
      <c r="S289" s="48">
        <f>SUMPRODUCT($J$16:$J$21,S139:S144)</f>
        <v>606651.6581417647</v>
      </c>
    </row>
    <row r="291" spans="2:19" x14ac:dyDescent="0.2">
      <c r="B291" s="1" t="s">
        <v>190</v>
      </c>
    </row>
    <row r="292" spans="2:19" x14ac:dyDescent="0.2">
      <c r="B292" s="2" t="s">
        <v>109</v>
      </c>
      <c r="F292" s="2" t="s">
        <v>89</v>
      </c>
      <c r="J292" s="48">
        <f t="shared" ref="J292:J293" si="72">SUM(L292:Q292,S292)</f>
        <v>26376.175567978491</v>
      </c>
      <c r="L292" s="48">
        <f t="shared" ref="L292:Q292" si="73">SUM(L147:L151)</f>
        <v>483</v>
      </c>
      <c r="M292" s="48">
        <f t="shared" si="73"/>
        <v>8329.5709800000004</v>
      </c>
      <c r="N292" s="48">
        <f t="shared" si="73"/>
        <v>9084.5833333333321</v>
      </c>
      <c r="O292" s="48">
        <f t="shared" si="73"/>
        <v>317.69999999999993</v>
      </c>
      <c r="P292" s="48">
        <f t="shared" si="73"/>
        <v>7012</v>
      </c>
      <c r="Q292" s="48">
        <f t="shared" si="73"/>
        <v>626.32277777777767</v>
      </c>
      <c r="S292" s="48">
        <f>SUM(S147:S151)</f>
        <v>522.99847686737974</v>
      </c>
    </row>
    <row r="293" spans="2:19" x14ac:dyDescent="0.2">
      <c r="B293" s="2" t="s">
        <v>110</v>
      </c>
      <c r="F293" s="2" t="s">
        <v>89</v>
      </c>
      <c r="J293" s="48">
        <f t="shared" si="72"/>
        <v>1884806.448614293</v>
      </c>
      <c r="L293" s="48">
        <f t="shared" ref="L293:Q293" si="74">SUMPRODUCT($J$24:$J$28,L147:L151)</f>
        <v>32725</v>
      </c>
      <c r="M293" s="48">
        <f t="shared" si="74"/>
        <v>594210.36935000005</v>
      </c>
      <c r="N293" s="48">
        <f t="shared" si="74"/>
        <v>620758.74999999988</v>
      </c>
      <c r="O293" s="48">
        <f t="shared" si="74"/>
        <v>20849.05</v>
      </c>
      <c r="P293" s="48">
        <f t="shared" si="74"/>
        <v>523731.55</v>
      </c>
      <c r="Q293" s="48">
        <f t="shared" si="74"/>
        <v>57066.200592510068</v>
      </c>
      <c r="S293" s="48">
        <f>SUMPRODUCT($J$24:$J$28,S147:S151)</f>
        <v>35465.528671783031</v>
      </c>
    </row>
    <row r="295" spans="2:19" x14ac:dyDescent="0.2">
      <c r="B295" s="1" t="s">
        <v>113</v>
      </c>
    </row>
    <row r="296" spans="2:19" x14ac:dyDescent="0.2">
      <c r="B296" s="2" t="s">
        <v>109</v>
      </c>
      <c r="F296" s="2" t="s">
        <v>89</v>
      </c>
      <c r="J296" s="48">
        <f t="shared" ref="J296:J300" si="75">SUM(L296:Q296,S296)</f>
        <v>8835.6330789540643</v>
      </c>
      <c r="L296" s="47">
        <f t="shared" ref="L296:Q296" si="76">L155</f>
        <v>120</v>
      </c>
      <c r="M296" s="47">
        <f t="shared" si="76"/>
        <v>2647.890669063187</v>
      </c>
      <c r="N296" s="47">
        <f t="shared" si="76"/>
        <v>2905.4166666666665</v>
      </c>
      <c r="O296" s="47">
        <f t="shared" si="76"/>
        <v>88.62</v>
      </c>
      <c r="P296" s="47">
        <f t="shared" si="76"/>
        <v>2038.4899999999998</v>
      </c>
      <c r="Q296" s="47">
        <f t="shared" si="76"/>
        <v>857.45817307692312</v>
      </c>
      <c r="S296" s="47">
        <f>S155</f>
        <v>177.75757014728879</v>
      </c>
    </row>
    <row r="297" spans="2:19" x14ac:dyDescent="0.2">
      <c r="B297" s="2" t="s">
        <v>95</v>
      </c>
      <c r="F297" s="2" t="s">
        <v>89</v>
      </c>
      <c r="J297" s="48">
        <f t="shared" si="75"/>
        <v>747227.89055876643</v>
      </c>
      <c r="L297" s="47">
        <f t="shared" ref="L297:Q298" si="77">L160</f>
        <v>24722</v>
      </c>
      <c r="M297" s="47">
        <f t="shared" si="77"/>
        <v>0</v>
      </c>
      <c r="N297" s="47">
        <f t="shared" si="77"/>
        <v>644013.16666666663</v>
      </c>
      <c r="O297" s="47">
        <f t="shared" si="77"/>
        <v>24660.3</v>
      </c>
      <c r="P297" s="47">
        <f t="shared" si="77"/>
        <v>0</v>
      </c>
      <c r="Q297" s="47">
        <f t="shared" si="77"/>
        <v>0</v>
      </c>
      <c r="S297" s="47">
        <f>S160</f>
        <v>53832.423892099709</v>
      </c>
    </row>
    <row r="298" spans="2:19" x14ac:dyDescent="0.2">
      <c r="B298" s="2" t="s">
        <v>96</v>
      </c>
      <c r="F298" s="2" t="s">
        <v>89</v>
      </c>
      <c r="J298" s="48">
        <f t="shared" si="75"/>
        <v>157231.95048169547</v>
      </c>
      <c r="L298" s="47">
        <f t="shared" si="77"/>
        <v>7115</v>
      </c>
      <c r="M298" s="47">
        <f t="shared" si="77"/>
        <v>0</v>
      </c>
      <c r="N298" s="47">
        <f t="shared" si="77"/>
        <v>136801.74999999997</v>
      </c>
      <c r="O298" s="47">
        <f t="shared" si="77"/>
        <v>2889.2</v>
      </c>
      <c r="P298" s="47">
        <f t="shared" si="77"/>
        <v>0</v>
      </c>
      <c r="Q298" s="47">
        <f t="shared" si="77"/>
        <v>0</v>
      </c>
      <c r="S298" s="47">
        <f>S161</f>
        <v>10426.000481695477</v>
      </c>
    </row>
    <row r="299" spans="2:19" x14ac:dyDescent="0.2">
      <c r="B299" s="27" t="s">
        <v>97</v>
      </c>
      <c r="F299" s="2" t="s">
        <v>89</v>
      </c>
      <c r="J299" s="48">
        <f t="shared" si="75"/>
        <v>1727784.2264055973</v>
      </c>
      <c r="L299" s="47">
        <f t="shared" ref="L299:Q299" si="78">L163</f>
        <v>0</v>
      </c>
      <c r="M299" s="47">
        <f t="shared" si="78"/>
        <v>786191.88923281513</v>
      </c>
      <c r="N299" s="47">
        <f t="shared" si="78"/>
        <v>0</v>
      </c>
      <c r="O299" s="47">
        <f t="shared" si="78"/>
        <v>0</v>
      </c>
      <c r="P299" s="47">
        <f t="shared" si="78"/>
        <v>626272.23</v>
      </c>
      <c r="Q299" s="47">
        <f t="shared" si="78"/>
        <v>315320.10717278195</v>
      </c>
      <c r="S299" s="47">
        <f>S163</f>
        <v>0</v>
      </c>
    </row>
    <row r="300" spans="2:19" x14ac:dyDescent="0.2">
      <c r="B300" s="2" t="s">
        <v>191</v>
      </c>
      <c r="F300" s="2" t="s">
        <v>89</v>
      </c>
      <c r="J300" s="48">
        <f t="shared" si="75"/>
        <v>2632244.0674460591</v>
      </c>
      <c r="L300" s="48">
        <f>SUM(L297:L299)</f>
        <v>31837</v>
      </c>
      <c r="M300" s="48">
        <f t="shared" ref="M300:S300" si="79">SUM(M297:M299)</f>
        <v>786191.88923281513</v>
      </c>
      <c r="N300" s="48">
        <f t="shared" si="79"/>
        <v>780814.91666666663</v>
      </c>
      <c r="O300" s="48">
        <f t="shared" si="79"/>
        <v>27549.5</v>
      </c>
      <c r="P300" s="48">
        <f t="shared" si="79"/>
        <v>626272.23</v>
      </c>
      <c r="Q300" s="48">
        <f t="shared" si="79"/>
        <v>315320.10717278195</v>
      </c>
      <c r="S300" s="48">
        <f t="shared" si="79"/>
        <v>64258.424373795184</v>
      </c>
    </row>
    <row r="302" spans="2:19" s="9" customFormat="1" x14ac:dyDescent="0.2">
      <c r="B302" s="9" t="s">
        <v>278</v>
      </c>
    </row>
    <row r="304" spans="2:19" x14ac:dyDescent="0.2">
      <c r="B304" s="1" t="s">
        <v>108</v>
      </c>
    </row>
    <row r="305" spans="2:19" x14ac:dyDescent="0.2">
      <c r="B305" s="2" t="s">
        <v>109</v>
      </c>
      <c r="F305" s="2" t="s">
        <v>89</v>
      </c>
      <c r="J305" s="48">
        <f t="shared" ref="J305:J306" si="80">SUM(L305:Q305,S305)</f>
        <v>7219910.4561743429</v>
      </c>
      <c r="L305" s="48">
        <f t="shared" ref="L305:Q305" si="81">SUM(L173:L178)</f>
        <v>142053</v>
      </c>
      <c r="M305" s="48">
        <f t="shared" si="81"/>
        <v>2284057.4765620073</v>
      </c>
      <c r="N305" s="48">
        <f t="shared" si="81"/>
        <v>2525833.9422642868</v>
      </c>
      <c r="O305" s="48">
        <f t="shared" si="81"/>
        <v>104618.85999999999</v>
      </c>
      <c r="P305" s="48">
        <f t="shared" si="81"/>
        <v>1917578.4406490014</v>
      </c>
      <c r="Q305" s="48">
        <f t="shared" si="81"/>
        <v>53960.735712631285</v>
      </c>
      <c r="S305" s="48">
        <f>SUM(S173:S178)</f>
        <v>191808.00098641563</v>
      </c>
    </row>
    <row r="306" spans="2:19" x14ac:dyDescent="0.2">
      <c r="B306" s="2" t="s">
        <v>110</v>
      </c>
      <c r="F306" s="2" t="s">
        <v>89</v>
      </c>
      <c r="J306" s="48">
        <f t="shared" si="80"/>
        <v>22593027.378205128</v>
      </c>
      <c r="L306" s="48">
        <f t="shared" ref="L306:Q306" si="82">SUMPRODUCT($J$16:$J$21,L173:L178)</f>
        <v>468384</v>
      </c>
      <c r="M306" s="48">
        <f t="shared" si="82"/>
        <v>7334033.4930232223</v>
      </c>
      <c r="N306" s="48">
        <f t="shared" si="82"/>
        <v>7881185.0640851762</v>
      </c>
      <c r="O306" s="48">
        <f t="shared" si="82"/>
        <v>340513.98000000004</v>
      </c>
      <c r="P306" s="48">
        <f t="shared" si="82"/>
        <v>5792058.1552611375</v>
      </c>
      <c r="Q306" s="48">
        <f t="shared" si="82"/>
        <v>169436.19178778771</v>
      </c>
      <c r="S306" s="48">
        <f>SUMPRODUCT($J$16:$J$21,S173:S178)</f>
        <v>607416.49404780427</v>
      </c>
    </row>
    <row r="308" spans="2:19" x14ac:dyDescent="0.2">
      <c r="B308" s="1" t="s">
        <v>190</v>
      </c>
    </row>
    <row r="309" spans="2:19" x14ac:dyDescent="0.2">
      <c r="B309" s="2" t="s">
        <v>109</v>
      </c>
      <c r="F309" s="2" t="s">
        <v>89</v>
      </c>
      <c r="J309" s="48">
        <f t="shared" ref="J309:J310" si="83">SUM(L309:Q309,S309)</f>
        <v>25850.697196666661</v>
      </c>
      <c r="L309" s="48">
        <f t="shared" ref="L309:Q309" si="84">SUM(L181:L185)</f>
        <v>485</v>
      </c>
      <c r="M309" s="48">
        <f t="shared" si="84"/>
        <v>8190.2655299999997</v>
      </c>
      <c r="N309" s="48">
        <f t="shared" si="84"/>
        <v>8857.9999999999982</v>
      </c>
      <c r="O309" s="48">
        <f t="shared" si="84"/>
        <v>314.32</v>
      </c>
      <c r="P309" s="48">
        <f t="shared" si="84"/>
        <v>6873.3405555555555</v>
      </c>
      <c r="Q309" s="48">
        <f t="shared" si="84"/>
        <v>614.9944444444443</v>
      </c>
      <c r="S309" s="48">
        <f>SUM(S181:S185)</f>
        <v>514.77666666666664</v>
      </c>
    </row>
    <row r="310" spans="2:19" x14ac:dyDescent="0.2">
      <c r="B310" s="2" t="s">
        <v>110</v>
      </c>
      <c r="F310" s="2" t="s">
        <v>89</v>
      </c>
      <c r="J310" s="48">
        <f t="shared" si="83"/>
        <v>1836293.8146440294</v>
      </c>
      <c r="L310" s="48">
        <f t="shared" ref="L310:Q310" si="85">SUMPRODUCT($J$24:$J$28,L181:L185)</f>
        <v>33200</v>
      </c>
      <c r="M310" s="48">
        <f t="shared" si="85"/>
        <v>581159.25540000002</v>
      </c>
      <c r="N310" s="48">
        <f t="shared" si="85"/>
        <v>601006.66666666663</v>
      </c>
      <c r="O310" s="48">
        <f t="shared" si="85"/>
        <v>20771.949999999997</v>
      </c>
      <c r="P310" s="48">
        <f t="shared" si="85"/>
        <v>509884.65000000008</v>
      </c>
      <c r="Q310" s="48">
        <f t="shared" si="85"/>
        <v>55406.184244029137</v>
      </c>
      <c r="S310" s="48">
        <f>SUMPRODUCT($J$24:$J$28,S181:S185)</f>
        <v>34865.10833333333</v>
      </c>
    </row>
    <row r="312" spans="2:19" x14ac:dyDescent="0.2">
      <c r="B312" s="1" t="s">
        <v>113</v>
      </c>
    </row>
    <row r="313" spans="2:19" x14ac:dyDescent="0.2">
      <c r="B313" s="2" t="s">
        <v>109</v>
      </c>
      <c r="F313" s="2" t="s">
        <v>89</v>
      </c>
      <c r="J313" s="48">
        <f t="shared" ref="J313:J317" si="86">SUM(L313:Q313,S313)</f>
        <v>8761.548239159154</v>
      </c>
      <c r="L313" s="47">
        <f t="shared" ref="L313:Q313" si="87">L189</f>
        <v>119</v>
      </c>
      <c r="M313" s="47">
        <f t="shared" si="87"/>
        <v>2645.2016230226477</v>
      </c>
      <c r="N313" s="47">
        <f t="shared" si="87"/>
        <v>2891</v>
      </c>
      <c r="O313" s="47">
        <f t="shared" si="87"/>
        <v>88.06</v>
      </c>
      <c r="P313" s="47">
        <f t="shared" si="87"/>
        <v>2000.8308151656327</v>
      </c>
      <c r="Q313" s="47">
        <f t="shared" si="87"/>
        <v>833.72663430420698</v>
      </c>
      <c r="S313" s="47">
        <f>S189</f>
        <v>183.72916666666666</v>
      </c>
    </row>
    <row r="314" spans="2:19" x14ac:dyDescent="0.2">
      <c r="B314" s="2" t="s">
        <v>95</v>
      </c>
      <c r="F314" s="2" t="s">
        <v>89</v>
      </c>
      <c r="J314" s="48">
        <f t="shared" si="86"/>
        <v>763652.02999999991</v>
      </c>
      <c r="L314" s="47">
        <f t="shared" ref="L314:Q315" si="88">L194</f>
        <v>24020</v>
      </c>
      <c r="M314" s="47">
        <f t="shared" si="88"/>
        <v>0</v>
      </c>
      <c r="N314" s="47">
        <f t="shared" si="88"/>
        <v>643045.91666666663</v>
      </c>
      <c r="O314" s="47">
        <f t="shared" si="88"/>
        <v>24560.6</v>
      </c>
      <c r="P314" s="47">
        <f t="shared" si="88"/>
        <v>0</v>
      </c>
      <c r="Q314" s="47">
        <f t="shared" si="88"/>
        <v>0</v>
      </c>
      <c r="S314" s="47">
        <f>S194</f>
        <v>72025.513333333321</v>
      </c>
    </row>
    <row r="315" spans="2:19" x14ac:dyDescent="0.2">
      <c r="B315" s="2" t="s">
        <v>96</v>
      </c>
      <c r="F315" s="2" t="s">
        <v>89</v>
      </c>
      <c r="J315" s="48">
        <f t="shared" si="86"/>
        <v>153129.47833333333</v>
      </c>
      <c r="L315" s="47">
        <f t="shared" si="88"/>
        <v>7009</v>
      </c>
      <c r="M315" s="47">
        <f t="shared" si="88"/>
        <v>0</v>
      </c>
      <c r="N315" s="47">
        <f t="shared" si="88"/>
        <v>132627.25</v>
      </c>
      <c r="O315" s="47">
        <f t="shared" si="88"/>
        <v>2885.4</v>
      </c>
      <c r="P315" s="47">
        <f t="shared" si="88"/>
        <v>0</v>
      </c>
      <c r="Q315" s="47">
        <f t="shared" si="88"/>
        <v>0</v>
      </c>
      <c r="S315" s="47">
        <f>S195</f>
        <v>10607.828333333333</v>
      </c>
    </row>
    <row r="316" spans="2:19" x14ac:dyDescent="0.2">
      <c r="B316" s="27" t="s">
        <v>97</v>
      </c>
      <c r="F316" s="2" t="s">
        <v>89</v>
      </c>
      <c r="J316" s="48">
        <f t="shared" si="86"/>
        <v>1679634.5636308645</v>
      </c>
      <c r="L316" s="47">
        <f t="shared" ref="L316:Q316" si="89">L197</f>
        <v>0</v>
      </c>
      <c r="M316" s="47">
        <f t="shared" si="89"/>
        <v>783663.68650360522</v>
      </c>
      <c r="N316" s="47">
        <f t="shared" si="89"/>
        <v>0</v>
      </c>
      <c r="O316" s="47">
        <f t="shared" si="89"/>
        <v>0</v>
      </c>
      <c r="P316" s="47">
        <f t="shared" si="89"/>
        <v>587696.01314168377</v>
      </c>
      <c r="Q316" s="47">
        <f t="shared" si="89"/>
        <v>308274.86398557539</v>
      </c>
      <c r="S316" s="47">
        <f>S197</f>
        <v>0</v>
      </c>
    </row>
    <row r="317" spans="2:19" x14ac:dyDescent="0.2">
      <c r="B317" s="2" t="s">
        <v>191</v>
      </c>
      <c r="F317" s="2" t="s">
        <v>89</v>
      </c>
      <c r="J317" s="48">
        <f t="shared" si="86"/>
        <v>2596416.0719641978</v>
      </c>
      <c r="L317" s="48">
        <f>SUM(L314:L316)</f>
        <v>31029</v>
      </c>
      <c r="M317" s="48">
        <f t="shared" ref="M317" si="90">SUM(M314:M316)</f>
        <v>783663.68650360522</v>
      </c>
      <c r="N317" s="48">
        <f t="shared" ref="N317" si="91">SUM(N314:N316)</f>
        <v>775673.16666666663</v>
      </c>
      <c r="O317" s="48">
        <f t="shared" ref="O317" si="92">SUM(O314:O316)</f>
        <v>27446</v>
      </c>
      <c r="P317" s="48">
        <f t="shared" ref="P317" si="93">SUM(P314:P316)</f>
        <v>587696.01314168377</v>
      </c>
      <c r="Q317" s="48">
        <f t="shared" ref="Q317" si="94">SUM(Q314:Q316)</f>
        <v>308274.86398557539</v>
      </c>
      <c r="S317" s="48">
        <f>SUM(S194:S195,S197)</f>
        <v>82633.34166666666</v>
      </c>
    </row>
    <row r="319" spans="2:19" s="9" customFormat="1" x14ac:dyDescent="0.2">
      <c r="B319" s="9" t="s">
        <v>279</v>
      </c>
    </row>
    <row r="321" spans="2:19" x14ac:dyDescent="0.2">
      <c r="B321" s="1" t="s">
        <v>108</v>
      </c>
    </row>
    <row r="322" spans="2:19" x14ac:dyDescent="0.2">
      <c r="B322" s="2" t="s">
        <v>109</v>
      </c>
      <c r="F322" s="2" t="s">
        <v>89</v>
      </c>
      <c r="J322" s="48">
        <f t="shared" ref="J322:J323" si="95">SUM(L322:Q322,S322)</f>
        <v>7231786.8603764214</v>
      </c>
      <c r="L322" s="48">
        <f t="shared" ref="L322:Q322" si="96">SUM(L207:L212)</f>
        <v>142438.82786885244</v>
      </c>
      <c r="M322" s="48">
        <f t="shared" si="96"/>
        <v>2287614.0759843988</v>
      </c>
      <c r="N322" s="48">
        <f t="shared" si="96"/>
        <v>2532301.9206808857</v>
      </c>
      <c r="O322" s="48">
        <f t="shared" si="96"/>
        <v>104737.24999999999</v>
      </c>
      <c r="P322" s="48">
        <f t="shared" si="96"/>
        <v>1917999.9004016807</v>
      </c>
      <c r="Q322" s="48">
        <f t="shared" si="96"/>
        <v>54483.535810880334</v>
      </c>
      <c r="S322" s="48">
        <f>SUM(S207:S212)</f>
        <v>192211.34962972303</v>
      </c>
    </row>
    <row r="323" spans="2:19" x14ac:dyDescent="0.2">
      <c r="B323" s="2" t="s">
        <v>110</v>
      </c>
      <c r="F323" s="2" t="s">
        <v>89</v>
      </c>
      <c r="J323" s="48">
        <f t="shared" si="95"/>
        <v>22545812.528098613</v>
      </c>
      <c r="L323" s="48">
        <f t="shared" ref="L323:Q323" si="97">SUMPRODUCT($J$16:$J$21,L207:L212)</f>
        <v>465007.64754098357</v>
      </c>
      <c r="M323" s="48">
        <f t="shared" si="97"/>
        <v>7317646.1521648495</v>
      </c>
      <c r="N323" s="48">
        <f t="shared" si="97"/>
        <v>7868487.3989838883</v>
      </c>
      <c r="O323" s="48">
        <f t="shared" si="97"/>
        <v>339651.72</v>
      </c>
      <c r="P323" s="48">
        <f t="shared" si="97"/>
        <v>5779977.9088369794</v>
      </c>
      <c r="Q323" s="48">
        <f t="shared" si="97"/>
        <v>169822.40758602621</v>
      </c>
      <c r="S323" s="48">
        <f>SUMPRODUCT($J$16:$J$21,S207:S212)</f>
        <v>605219.29298588436</v>
      </c>
    </row>
    <row r="325" spans="2:19" x14ac:dyDescent="0.2">
      <c r="B325" s="1" t="s">
        <v>190</v>
      </c>
    </row>
    <row r="326" spans="2:19" x14ac:dyDescent="0.2">
      <c r="B326" s="2" t="s">
        <v>109</v>
      </c>
      <c r="F326" s="2" t="s">
        <v>89</v>
      </c>
      <c r="J326" s="48">
        <f t="shared" ref="J326:J327" si="98">SUM(L326:Q326,S326)</f>
        <v>25210.571423841808</v>
      </c>
      <c r="L326" s="48">
        <f t="shared" ref="L326:Q326" si="99">SUM(L215:L219)</f>
        <v>478</v>
      </c>
      <c r="M326" s="48">
        <f t="shared" si="99"/>
        <v>7998.8461460640283</v>
      </c>
      <c r="N326" s="48">
        <f t="shared" si="99"/>
        <v>8656.409999999998</v>
      </c>
      <c r="O326" s="48">
        <f t="shared" si="99"/>
        <v>309.14999999999998</v>
      </c>
      <c r="P326" s="48">
        <f t="shared" si="99"/>
        <v>6689.5583333333334</v>
      </c>
      <c r="Q326" s="48">
        <f t="shared" si="99"/>
        <v>582.46111111111122</v>
      </c>
      <c r="S326" s="48">
        <f>SUM(S215:S219)</f>
        <v>496.14583333333337</v>
      </c>
    </row>
    <row r="327" spans="2:19" x14ac:dyDescent="0.2">
      <c r="B327" s="2" t="s">
        <v>110</v>
      </c>
      <c r="F327" s="2" t="s">
        <v>89</v>
      </c>
      <c r="J327" s="48">
        <f t="shared" si="98"/>
        <v>1777943.3690677078</v>
      </c>
      <c r="L327" s="48">
        <f t="shared" ref="L327:Q327" si="100">SUMPRODUCT($J$24:$J$28,L215:L219)</f>
        <v>33070</v>
      </c>
      <c r="M327" s="48">
        <f t="shared" si="100"/>
        <v>566567.57883442286</v>
      </c>
      <c r="N327" s="48">
        <f t="shared" si="100"/>
        <v>580328.1784130485</v>
      </c>
      <c r="O327" s="48">
        <f t="shared" si="100"/>
        <v>20360.75</v>
      </c>
      <c r="P327" s="48">
        <f t="shared" si="100"/>
        <v>492839.56388888892</v>
      </c>
      <c r="Q327" s="48">
        <f t="shared" si="100"/>
        <v>51820.452098014372</v>
      </c>
      <c r="S327" s="48">
        <f>SUMPRODUCT($J$24:$J$28,S215:S219)</f>
        <v>32956.845833333333</v>
      </c>
    </row>
    <row r="329" spans="2:19" x14ac:dyDescent="0.2">
      <c r="B329" s="1" t="s">
        <v>113</v>
      </c>
    </row>
    <row r="330" spans="2:19" x14ac:dyDescent="0.2">
      <c r="B330" s="2" t="s">
        <v>109</v>
      </c>
      <c r="F330" s="2" t="s">
        <v>89</v>
      </c>
      <c r="J330" s="48">
        <f t="shared" ref="J330:J334" si="101">SUM(L330:Q330,S330)</f>
        <v>8659.8188655520426</v>
      </c>
      <c r="L330" s="47">
        <f t="shared" ref="L330:Q330" si="102">L223</f>
        <v>117</v>
      </c>
      <c r="M330" s="47">
        <f t="shared" si="102"/>
        <v>2653.9819639679267</v>
      </c>
      <c r="N330" s="47">
        <f t="shared" si="102"/>
        <v>2850.663333333333</v>
      </c>
      <c r="O330" s="47">
        <f t="shared" si="102"/>
        <v>87.256</v>
      </c>
      <c r="P330" s="47">
        <f t="shared" si="102"/>
        <v>1951.219120334116</v>
      </c>
      <c r="Q330" s="47">
        <f t="shared" si="102"/>
        <v>809.08428125</v>
      </c>
      <c r="S330" s="47">
        <f>S223</f>
        <v>190.61416666666665</v>
      </c>
    </row>
    <row r="331" spans="2:19" x14ac:dyDescent="0.2">
      <c r="B331" s="2" t="s">
        <v>95</v>
      </c>
      <c r="F331" s="2" t="s">
        <v>89</v>
      </c>
      <c r="J331" s="48">
        <f t="shared" si="101"/>
        <v>330602.03000000003</v>
      </c>
      <c r="L331" s="47">
        <f t="shared" ref="L331:Q332" si="103">L228</f>
        <v>24149.333333333332</v>
      </c>
      <c r="M331" s="47">
        <f t="shared" si="103"/>
        <v>0</v>
      </c>
      <c r="N331" s="47">
        <f t="shared" si="103"/>
        <v>209396.13</v>
      </c>
      <c r="O331" s="47">
        <f t="shared" si="103"/>
        <v>24662.400000000001</v>
      </c>
      <c r="P331" s="47">
        <f t="shared" si="103"/>
        <v>0</v>
      </c>
      <c r="Q331" s="47">
        <f t="shared" si="103"/>
        <v>0</v>
      </c>
      <c r="S331" s="47">
        <f>S228</f>
        <v>72394.166666666672</v>
      </c>
    </row>
    <row r="332" spans="2:19" x14ac:dyDescent="0.2">
      <c r="B332" s="2" t="s">
        <v>96</v>
      </c>
      <c r="F332" s="2" t="s">
        <v>89</v>
      </c>
      <c r="J332" s="48">
        <f t="shared" si="101"/>
        <v>558404.13833333342</v>
      </c>
      <c r="L332" s="47">
        <f t="shared" si="103"/>
        <v>6657</v>
      </c>
      <c r="M332" s="47">
        <f t="shared" si="103"/>
        <v>0</v>
      </c>
      <c r="N332" s="47">
        <f t="shared" si="103"/>
        <v>538033.44000000006</v>
      </c>
      <c r="O332" s="47">
        <f t="shared" si="103"/>
        <v>2856.8</v>
      </c>
      <c r="P332" s="47">
        <f t="shared" si="103"/>
        <v>0</v>
      </c>
      <c r="Q332" s="47">
        <f t="shared" si="103"/>
        <v>0</v>
      </c>
      <c r="S332" s="47">
        <f>S229</f>
        <v>10856.898333333333</v>
      </c>
    </row>
    <row r="333" spans="2:19" x14ac:dyDescent="0.2">
      <c r="B333" s="27" t="s">
        <v>97</v>
      </c>
      <c r="F333" s="2" t="s">
        <v>89</v>
      </c>
      <c r="J333" s="48">
        <f t="shared" si="101"/>
        <v>1663616.5106363823</v>
      </c>
      <c r="L333" s="47">
        <f t="shared" ref="L333:Q333" si="104">L231</f>
        <v>0</v>
      </c>
      <c r="M333" s="47">
        <f t="shared" si="104"/>
        <v>780702.87365317892</v>
      </c>
      <c r="N333" s="47">
        <f t="shared" si="104"/>
        <v>0</v>
      </c>
      <c r="O333" s="47">
        <f t="shared" si="104"/>
        <v>0</v>
      </c>
      <c r="P333" s="47">
        <f t="shared" si="104"/>
        <v>579834.20472279261</v>
      </c>
      <c r="Q333" s="47">
        <f t="shared" si="104"/>
        <v>303079.43226041098</v>
      </c>
      <c r="S333" s="47">
        <f>S231</f>
        <v>0</v>
      </c>
    </row>
    <row r="334" spans="2:19" x14ac:dyDescent="0.2">
      <c r="B334" s="2" t="s">
        <v>191</v>
      </c>
      <c r="F334" s="2" t="s">
        <v>89</v>
      </c>
      <c r="J334" s="48">
        <f t="shared" si="101"/>
        <v>2552622.6789697157</v>
      </c>
      <c r="L334" s="48">
        <f>SUM(L331:L333)</f>
        <v>30806.333333333332</v>
      </c>
      <c r="M334" s="48">
        <f t="shared" ref="M334:S334" si="105">SUM(M331:M333)</f>
        <v>780702.87365317892</v>
      </c>
      <c r="N334" s="48">
        <f t="shared" si="105"/>
        <v>747429.57000000007</v>
      </c>
      <c r="O334" s="48">
        <f t="shared" si="105"/>
        <v>27519.200000000001</v>
      </c>
      <c r="P334" s="48">
        <f t="shared" si="105"/>
        <v>579834.20472279261</v>
      </c>
      <c r="Q334" s="48">
        <f t="shared" si="105"/>
        <v>303079.43226041098</v>
      </c>
      <c r="S334" s="48">
        <f t="shared" si="105"/>
        <v>83251.065000000002</v>
      </c>
    </row>
    <row r="336" spans="2:19" s="9" customFormat="1" x14ac:dyDescent="0.2">
      <c r="B336" s="9" t="s">
        <v>280</v>
      </c>
    </row>
    <row r="338" spans="2:25" x14ac:dyDescent="0.2">
      <c r="B338" s="1" t="s">
        <v>108</v>
      </c>
    </row>
    <row r="339" spans="2:25" x14ac:dyDescent="0.2">
      <c r="B339" s="2" t="s">
        <v>109</v>
      </c>
      <c r="F339" s="2" t="s">
        <v>89</v>
      </c>
      <c r="J339" s="48">
        <f t="shared" ref="J339:J340" si="106">SUM(L339:Q339,S339)</f>
        <v>7214625.9451234872</v>
      </c>
      <c r="L339" s="48">
        <f>(L288+L305+L322)/3</f>
        <v>141944.87595628412</v>
      </c>
      <c r="M339" s="48">
        <f t="shared" ref="M339:Q339" si="107">(M288+M305+M322)/3</f>
        <v>2282439.1565265926</v>
      </c>
      <c r="N339" s="48">
        <f t="shared" si="107"/>
        <v>2524370.8748670518</v>
      </c>
      <c r="O339" s="48">
        <f t="shared" si="107"/>
        <v>104555.48666666665</v>
      </c>
      <c r="P339" s="48">
        <f t="shared" si="107"/>
        <v>1915610.8139758462</v>
      </c>
      <c r="Q339" s="48">
        <f t="shared" si="107"/>
        <v>53971.742659219308</v>
      </c>
      <c r="S339" s="48">
        <f t="shared" ref="S339" si="108">(S288+S305+S322)/3</f>
        <v>191732.99447182679</v>
      </c>
      <c r="Y339" s="5" t="s">
        <v>1011</v>
      </c>
    </row>
    <row r="340" spans="2:25" x14ac:dyDescent="0.2">
      <c r="B340" s="2" t="s">
        <v>110</v>
      </c>
      <c r="F340" s="2" t="s">
        <v>89</v>
      </c>
      <c r="J340" s="48">
        <f t="shared" si="106"/>
        <v>22572280.033821385</v>
      </c>
      <c r="L340" s="48">
        <f>(L289+L306+L323)/3</f>
        <v>467889.15918032784</v>
      </c>
      <c r="M340" s="48">
        <f t="shared" ref="M340:Q340" si="109">(M289+M306+M323)/3</f>
        <v>7328171.9287251653</v>
      </c>
      <c r="N340" s="48">
        <f t="shared" si="109"/>
        <v>7874376.5576156462</v>
      </c>
      <c r="O340" s="48">
        <f t="shared" si="109"/>
        <v>340514.64999999997</v>
      </c>
      <c r="P340" s="48">
        <f t="shared" si="109"/>
        <v>5785667.2366107479</v>
      </c>
      <c r="Q340" s="48">
        <f t="shared" si="109"/>
        <v>169231.35329768088</v>
      </c>
      <c r="S340" s="48">
        <f t="shared" ref="S340" si="110">(S289+S306+S323)/3</f>
        <v>606429.14839181781</v>
      </c>
    </row>
    <row r="342" spans="2:25" x14ac:dyDescent="0.2">
      <c r="B342" s="1" t="s">
        <v>190</v>
      </c>
    </row>
    <row r="343" spans="2:25" x14ac:dyDescent="0.2">
      <c r="B343" s="2" t="s">
        <v>109</v>
      </c>
      <c r="F343" s="2" t="s">
        <v>89</v>
      </c>
      <c r="J343" s="48">
        <f t="shared" ref="J343:J344" si="111">SUM(L343:Q343,S343)</f>
        <v>25812.481396162319</v>
      </c>
      <c r="L343" s="48">
        <f>(L292+L309+L326)/3</f>
        <v>482</v>
      </c>
      <c r="M343" s="48">
        <f t="shared" ref="M343:Q343" si="112">(M292+M309+M326)/3</f>
        <v>8172.8942186880095</v>
      </c>
      <c r="N343" s="48">
        <f t="shared" si="112"/>
        <v>8866.3311111111088</v>
      </c>
      <c r="O343" s="48">
        <f t="shared" si="112"/>
        <v>313.7233333333333</v>
      </c>
      <c r="P343" s="48">
        <f t="shared" si="112"/>
        <v>6858.2996296296296</v>
      </c>
      <c r="Q343" s="48">
        <f t="shared" si="112"/>
        <v>607.92611111111103</v>
      </c>
      <c r="S343" s="48">
        <f>(S292+S309+S326)/3</f>
        <v>511.30699228912664</v>
      </c>
      <c r="Y343" s="5" t="s">
        <v>1011</v>
      </c>
    </row>
    <row r="344" spans="2:25" x14ac:dyDescent="0.2">
      <c r="B344" s="2" t="s">
        <v>110</v>
      </c>
      <c r="F344" s="2" t="s">
        <v>89</v>
      </c>
      <c r="J344" s="48">
        <f t="shared" si="111"/>
        <v>1833014.5441086765</v>
      </c>
      <c r="L344" s="48">
        <f>(L293+L310+L327)/3</f>
        <v>32998.333333333336</v>
      </c>
      <c r="M344" s="48">
        <f t="shared" ref="M344:Q344" si="113">(M293+M310+M327)/3</f>
        <v>580645.73452814098</v>
      </c>
      <c r="N344" s="48">
        <f t="shared" si="113"/>
        <v>600697.86502657167</v>
      </c>
      <c r="O344" s="48">
        <f t="shared" si="113"/>
        <v>20660.583333333332</v>
      </c>
      <c r="P344" s="48">
        <f t="shared" si="113"/>
        <v>508818.58796296298</v>
      </c>
      <c r="Q344" s="48">
        <f t="shared" si="113"/>
        <v>54764.278978184528</v>
      </c>
      <c r="S344" s="48">
        <f>(S293+S310+S327)/3</f>
        <v>34429.160946149896</v>
      </c>
    </row>
    <row r="346" spans="2:25" x14ac:dyDescent="0.2">
      <c r="B346" s="1" t="s">
        <v>113</v>
      </c>
    </row>
    <row r="347" spans="2:25" x14ac:dyDescent="0.2">
      <c r="B347" s="2" t="s">
        <v>109</v>
      </c>
      <c r="F347" s="2" t="s">
        <v>89</v>
      </c>
      <c r="J347" s="48">
        <f t="shared" ref="J347:J351" si="114">SUM(L347:Q347,S347)</f>
        <v>8752.3333945550858</v>
      </c>
      <c r="L347" s="48">
        <f t="shared" ref="L347:Q347" si="115">(L296+L313+L330)/3</f>
        <v>118.66666666666667</v>
      </c>
      <c r="M347" s="48">
        <f t="shared" si="115"/>
        <v>2649.0247520179205</v>
      </c>
      <c r="N347" s="48">
        <f t="shared" si="115"/>
        <v>2882.3599999999992</v>
      </c>
      <c r="O347" s="48">
        <f t="shared" si="115"/>
        <v>87.978666666666683</v>
      </c>
      <c r="P347" s="48">
        <f t="shared" si="115"/>
        <v>1996.8466451665829</v>
      </c>
      <c r="Q347" s="48">
        <f t="shared" si="115"/>
        <v>833.42302954371007</v>
      </c>
      <c r="S347" s="48">
        <f t="shared" ref="S347" si="116">(S296+S313+S330)/3</f>
        <v>184.03363449354069</v>
      </c>
      <c r="Y347" s="5" t="s">
        <v>1011</v>
      </c>
    </row>
    <row r="348" spans="2:25" x14ac:dyDescent="0.2">
      <c r="B348" s="2" t="s">
        <v>95</v>
      </c>
      <c r="F348" s="2" t="s">
        <v>89</v>
      </c>
      <c r="J348" s="48">
        <f t="shared" si="114"/>
        <v>613827.3168529222</v>
      </c>
      <c r="L348" s="48">
        <f t="shared" ref="L348:Q348" si="117">(L297+L314+L331)/3</f>
        <v>24297.111111111109</v>
      </c>
      <c r="M348" s="48">
        <f t="shared" si="117"/>
        <v>0</v>
      </c>
      <c r="N348" s="48">
        <f t="shared" si="117"/>
        <v>498818.40444444446</v>
      </c>
      <c r="O348" s="48">
        <f t="shared" si="117"/>
        <v>24627.766666666663</v>
      </c>
      <c r="P348" s="48">
        <f t="shared" si="117"/>
        <v>0</v>
      </c>
      <c r="Q348" s="48">
        <f t="shared" si="117"/>
        <v>0</v>
      </c>
      <c r="S348" s="48">
        <f t="shared" ref="S348" si="118">(S297+S314+S331)/3</f>
        <v>66084.034630699898</v>
      </c>
    </row>
    <row r="349" spans="2:25" x14ac:dyDescent="0.2">
      <c r="B349" s="2" t="s">
        <v>96</v>
      </c>
      <c r="F349" s="2" t="s">
        <v>89</v>
      </c>
      <c r="J349" s="48">
        <f t="shared" si="114"/>
        <v>289588.52238278743</v>
      </c>
      <c r="L349" s="48">
        <f t="shared" ref="L349:Q349" si="119">(L298+L315+L332)/3</f>
        <v>6927</v>
      </c>
      <c r="M349" s="48">
        <f t="shared" si="119"/>
        <v>0</v>
      </c>
      <c r="N349" s="48">
        <f t="shared" si="119"/>
        <v>269154.14666666667</v>
      </c>
      <c r="O349" s="48">
        <f t="shared" si="119"/>
        <v>2877.1333333333337</v>
      </c>
      <c r="P349" s="48">
        <f t="shared" si="119"/>
        <v>0</v>
      </c>
      <c r="Q349" s="48">
        <f t="shared" si="119"/>
        <v>0</v>
      </c>
      <c r="S349" s="48">
        <f t="shared" ref="S349" si="120">(S298+S315+S332)/3</f>
        <v>10630.242382787381</v>
      </c>
    </row>
    <row r="350" spans="2:25" x14ac:dyDescent="0.2">
      <c r="B350" s="27" t="s">
        <v>97</v>
      </c>
      <c r="F350" s="2" t="s">
        <v>89</v>
      </c>
      <c r="J350" s="48">
        <f t="shared" si="114"/>
        <v>1690345.1002242814</v>
      </c>
      <c r="L350" s="48">
        <f>(L299+L316+L333)/3</f>
        <v>0</v>
      </c>
      <c r="M350" s="48">
        <f>(M299+M316+M333)/3</f>
        <v>783519.48312986642</v>
      </c>
      <c r="N350" s="48">
        <f t="shared" ref="N350:Q350" si="121">(N299+N316+N333)/3</f>
        <v>0</v>
      </c>
      <c r="O350" s="48">
        <f t="shared" si="121"/>
        <v>0</v>
      </c>
      <c r="P350" s="48">
        <f t="shared" si="121"/>
        <v>597934.14928815875</v>
      </c>
      <c r="Q350" s="48">
        <f t="shared" si="121"/>
        <v>308891.46780625609</v>
      </c>
      <c r="S350" s="48">
        <f t="shared" ref="S350" si="122">(S299+S316+S333)/3</f>
        <v>0</v>
      </c>
    </row>
    <row r="351" spans="2:25" x14ac:dyDescent="0.2">
      <c r="B351" s="2" t="s">
        <v>191</v>
      </c>
      <c r="F351" s="2" t="s">
        <v>89</v>
      </c>
      <c r="J351" s="48">
        <f t="shared" si="114"/>
        <v>2593760.9394599902</v>
      </c>
      <c r="L351" s="48">
        <f>(L300+L317+L334)/3</f>
        <v>31224.111111111109</v>
      </c>
      <c r="M351" s="48">
        <f>(M300+M317+M334)/3</f>
        <v>783519.48312986642</v>
      </c>
      <c r="N351" s="48">
        <f t="shared" ref="N351:Q351" si="123">(N300+N317+N334)/3</f>
        <v>767972.55111111107</v>
      </c>
      <c r="O351" s="48">
        <f t="shared" si="123"/>
        <v>27504.899999999998</v>
      </c>
      <c r="P351" s="48">
        <f t="shared" si="123"/>
        <v>597934.14928815875</v>
      </c>
      <c r="Q351" s="48">
        <f t="shared" si="123"/>
        <v>308891.46780625609</v>
      </c>
      <c r="S351" s="48">
        <f t="shared" ref="S351" si="124">(S300+S317+S334)/3</f>
        <v>76714.277013487284</v>
      </c>
    </row>
    <row r="353" spans="2:25" s="9" customFormat="1" x14ac:dyDescent="0.2">
      <c r="B353" s="9" t="s">
        <v>893</v>
      </c>
    </row>
    <row r="355" spans="2:25" x14ac:dyDescent="0.2">
      <c r="B355" s="1" t="s">
        <v>108</v>
      </c>
    </row>
    <row r="356" spans="2:25" x14ac:dyDescent="0.2">
      <c r="B356" s="2" t="s">
        <v>109</v>
      </c>
      <c r="F356" s="2" t="s">
        <v>89</v>
      </c>
      <c r="J356" s="48">
        <f t="shared" ref="J356:J357" si="125">SUM(L356:Q356,S356)</f>
        <v>7214625.9451234872</v>
      </c>
      <c r="L356" s="47">
        <f>L339</f>
        <v>141944.87595628412</v>
      </c>
      <c r="M356" s="47">
        <f t="shared" ref="L356:O357" si="126">M339</f>
        <v>2282439.1565265926</v>
      </c>
      <c r="N356" s="47">
        <f t="shared" si="126"/>
        <v>2524370.8748670518</v>
      </c>
      <c r="O356" s="47">
        <f t="shared" si="126"/>
        <v>104555.48666666665</v>
      </c>
      <c r="P356" s="39">
        <f>P339+S339</f>
        <v>2107343.808447673</v>
      </c>
      <c r="Q356" s="47">
        <f>Q339</f>
        <v>53971.742659219308</v>
      </c>
      <c r="S356" s="50"/>
      <c r="Y356" s="5" t="s">
        <v>1017</v>
      </c>
    </row>
    <row r="357" spans="2:25" x14ac:dyDescent="0.2">
      <c r="B357" s="2" t="s">
        <v>110</v>
      </c>
      <c r="F357" s="2" t="s">
        <v>89</v>
      </c>
      <c r="J357" s="48">
        <f t="shared" si="125"/>
        <v>22572280.033821385</v>
      </c>
      <c r="L357" s="47">
        <f t="shared" si="126"/>
        <v>467889.15918032784</v>
      </c>
      <c r="M357" s="47">
        <f t="shared" si="126"/>
        <v>7328171.9287251653</v>
      </c>
      <c r="N357" s="47">
        <f t="shared" si="126"/>
        <v>7874376.5576156462</v>
      </c>
      <c r="O357" s="47">
        <f t="shared" si="126"/>
        <v>340514.64999999997</v>
      </c>
      <c r="P357" s="39">
        <f>P340+S340</f>
        <v>6392096.3850025656</v>
      </c>
      <c r="Q357" s="47">
        <f>Q340</f>
        <v>169231.35329768088</v>
      </c>
      <c r="S357" s="50"/>
    </row>
    <row r="359" spans="2:25" x14ac:dyDescent="0.2">
      <c r="B359" s="1" t="s">
        <v>190</v>
      </c>
    </row>
    <row r="360" spans="2:25" x14ac:dyDescent="0.2">
      <c r="B360" s="2" t="s">
        <v>109</v>
      </c>
      <c r="F360" s="2" t="s">
        <v>89</v>
      </c>
      <c r="J360" s="48">
        <f>SUM(L360:Q360,S360)</f>
        <v>25812.481396162319</v>
      </c>
      <c r="L360" s="47">
        <f>L343</f>
        <v>482</v>
      </c>
      <c r="M360" s="47">
        <f t="shared" ref="M360:Q360" si="127">M343</f>
        <v>8172.8942186880095</v>
      </c>
      <c r="N360" s="47">
        <f t="shared" si="127"/>
        <v>8866.3311111111088</v>
      </c>
      <c r="O360" s="47">
        <f t="shared" si="127"/>
        <v>313.7233333333333</v>
      </c>
      <c r="P360" s="39">
        <f>P343+S343</f>
        <v>7369.606621918756</v>
      </c>
      <c r="Q360" s="47">
        <f t="shared" si="127"/>
        <v>607.92611111111103</v>
      </c>
      <c r="S360" s="50"/>
      <c r="Y360" s="5" t="s">
        <v>1017</v>
      </c>
    </row>
    <row r="361" spans="2:25" x14ac:dyDescent="0.2">
      <c r="B361" s="2" t="s">
        <v>110</v>
      </c>
      <c r="F361" s="2" t="s">
        <v>89</v>
      </c>
      <c r="J361" s="48">
        <f t="shared" ref="J361" si="128">SUM(L361:Q361,S361)</f>
        <v>1833014.5441086765</v>
      </c>
      <c r="L361" s="47">
        <f>L344</f>
        <v>32998.333333333336</v>
      </c>
      <c r="M361" s="47">
        <f t="shared" ref="M361:Q361" si="129">M344</f>
        <v>580645.73452814098</v>
      </c>
      <c r="N361" s="47">
        <f t="shared" si="129"/>
        <v>600697.86502657167</v>
      </c>
      <c r="O361" s="47">
        <f t="shared" si="129"/>
        <v>20660.583333333332</v>
      </c>
      <c r="P361" s="39">
        <f>P344+S344</f>
        <v>543247.74890911288</v>
      </c>
      <c r="Q361" s="47">
        <f t="shared" si="129"/>
        <v>54764.278978184528</v>
      </c>
      <c r="S361" s="50"/>
    </row>
    <row r="363" spans="2:25" x14ac:dyDescent="0.2">
      <c r="B363" s="1" t="s">
        <v>113</v>
      </c>
    </row>
    <row r="364" spans="2:25" x14ac:dyDescent="0.2">
      <c r="B364" s="2" t="s">
        <v>109</v>
      </c>
      <c r="F364" s="2" t="s">
        <v>89</v>
      </c>
      <c r="J364" s="48">
        <f t="shared" ref="J364:J368" si="130">SUM(L364:Q364,S364)</f>
        <v>8752.3333945550876</v>
      </c>
      <c r="L364" s="47">
        <f>L347</f>
        <v>118.66666666666667</v>
      </c>
      <c r="M364" s="47">
        <f t="shared" ref="M364:Q364" si="131">M347</f>
        <v>2649.0247520179205</v>
      </c>
      <c r="N364" s="47">
        <f t="shared" si="131"/>
        <v>2882.3599999999992</v>
      </c>
      <c r="O364" s="47">
        <f t="shared" si="131"/>
        <v>87.978666666666683</v>
      </c>
      <c r="P364" s="39">
        <f>P347+S347</f>
        <v>2180.8802796601235</v>
      </c>
      <c r="Q364" s="47">
        <f t="shared" si="131"/>
        <v>833.42302954371007</v>
      </c>
      <c r="S364" s="50"/>
      <c r="Y364" s="5" t="s">
        <v>1017</v>
      </c>
    </row>
    <row r="365" spans="2:25" x14ac:dyDescent="0.2">
      <c r="B365" s="2" t="s">
        <v>95</v>
      </c>
      <c r="F365" s="2" t="s">
        <v>89</v>
      </c>
      <c r="J365" s="48">
        <f t="shared" si="130"/>
        <v>613827.3168529222</v>
      </c>
      <c r="L365" s="47">
        <f t="shared" ref="L365:O367" si="132">L348</f>
        <v>24297.111111111109</v>
      </c>
      <c r="M365" s="47">
        <f t="shared" si="132"/>
        <v>0</v>
      </c>
      <c r="N365" s="47">
        <f t="shared" si="132"/>
        <v>498818.40444444446</v>
      </c>
      <c r="O365" s="47">
        <f t="shared" si="132"/>
        <v>24627.766666666663</v>
      </c>
      <c r="P365" s="39">
        <f t="shared" ref="P365:P367" si="133">P348+S348</f>
        <v>66084.034630699898</v>
      </c>
      <c r="Q365" s="47">
        <f t="shared" ref="Q365" si="134">Q348</f>
        <v>0</v>
      </c>
      <c r="S365" s="50"/>
    </row>
    <row r="366" spans="2:25" x14ac:dyDescent="0.2">
      <c r="B366" s="2" t="s">
        <v>96</v>
      </c>
      <c r="F366" s="2" t="s">
        <v>89</v>
      </c>
      <c r="J366" s="48">
        <f t="shared" si="130"/>
        <v>289588.52238278743</v>
      </c>
      <c r="L366" s="47">
        <f t="shared" si="132"/>
        <v>6927</v>
      </c>
      <c r="M366" s="47">
        <f t="shared" si="132"/>
        <v>0</v>
      </c>
      <c r="N366" s="47">
        <f t="shared" si="132"/>
        <v>269154.14666666667</v>
      </c>
      <c r="O366" s="47">
        <f t="shared" si="132"/>
        <v>2877.1333333333337</v>
      </c>
      <c r="P366" s="39">
        <f t="shared" si="133"/>
        <v>10630.242382787381</v>
      </c>
      <c r="Q366" s="47">
        <f t="shared" ref="Q366" si="135">Q349</f>
        <v>0</v>
      </c>
      <c r="S366" s="50"/>
    </row>
    <row r="367" spans="2:25" x14ac:dyDescent="0.2">
      <c r="B367" s="27" t="s">
        <v>97</v>
      </c>
      <c r="F367" s="2" t="s">
        <v>89</v>
      </c>
      <c r="J367" s="48">
        <f t="shared" si="130"/>
        <v>1690345.1002242814</v>
      </c>
      <c r="L367" s="47">
        <f t="shared" si="132"/>
        <v>0</v>
      </c>
      <c r="M367" s="47">
        <f t="shared" si="132"/>
        <v>783519.48312986642</v>
      </c>
      <c r="N367" s="47">
        <f t="shared" si="132"/>
        <v>0</v>
      </c>
      <c r="O367" s="47">
        <f t="shared" si="132"/>
        <v>0</v>
      </c>
      <c r="P367" s="39">
        <f t="shared" si="133"/>
        <v>597934.14928815875</v>
      </c>
      <c r="Q367" s="47">
        <f t="shared" ref="Q367" si="136">Q350</f>
        <v>308891.46780625609</v>
      </c>
      <c r="S367" s="50"/>
    </row>
    <row r="368" spans="2:25" x14ac:dyDescent="0.2">
      <c r="B368" s="2" t="s">
        <v>191</v>
      </c>
      <c r="F368" s="2" t="s">
        <v>89</v>
      </c>
      <c r="J368" s="48">
        <f t="shared" si="130"/>
        <v>2593760.9394599902</v>
      </c>
      <c r="L368" s="47">
        <f>L351</f>
        <v>31224.111111111109</v>
      </c>
      <c r="M368" s="47">
        <f t="shared" ref="M368:O368" si="137">M351</f>
        <v>783519.48312986642</v>
      </c>
      <c r="N368" s="47">
        <f t="shared" si="137"/>
        <v>767972.55111111107</v>
      </c>
      <c r="O368" s="47">
        <f t="shared" si="137"/>
        <v>27504.899999999998</v>
      </c>
      <c r="P368" s="39">
        <f>P351+S351</f>
        <v>674648.42630164605</v>
      </c>
      <c r="Q368" s="47">
        <f t="shared" ref="Q368" si="138">Q351</f>
        <v>308891.46780625609</v>
      </c>
      <c r="S368" s="50"/>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R56"/>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8" style="2" customWidth="1"/>
    <col min="4" max="4" width="22.7109375" style="2" customWidth="1"/>
    <col min="5" max="5" width="13.28515625" style="2" customWidth="1"/>
    <col min="6" max="6" width="24.7109375" style="2" customWidth="1"/>
    <col min="7" max="7" width="5.85546875" style="2" customWidth="1"/>
    <col min="8" max="16384" width="9.140625" style="2"/>
  </cols>
  <sheetData>
    <row r="2" spans="2:18" s="8" customFormat="1" ht="18" x14ac:dyDescent="0.2">
      <c r="B2" s="8" t="s">
        <v>51</v>
      </c>
    </row>
    <row r="4" spans="2:18" s="9" customFormat="1" x14ac:dyDescent="0.2">
      <c r="B4" s="9" t="s">
        <v>946</v>
      </c>
    </row>
    <row r="6" spans="2:18" x14ac:dyDescent="0.2">
      <c r="B6" s="27"/>
    </row>
    <row r="7" spans="2:18" x14ac:dyDescent="0.2">
      <c r="F7" s="84"/>
    </row>
    <row r="8" spans="2:18" x14ac:dyDescent="0.2">
      <c r="C8" s="85"/>
      <c r="D8" s="86"/>
      <c r="E8" s="87"/>
      <c r="G8" s="85"/>
      <c r="H8" s="86"/>
      <c r="I8" s="87"/>
      <c r="K8" s="85"/>
      <c r="L8" s="86"/>
      <c r="M8" s="87"/>
      <c r="O8" s="85"/>
      <c r="P8" s="86"/>
      <c r="Q8" s="87"/>
    </row>
    <row r="9" spans="2:18" x14ac:dyDescent="0.2">
      <c r="C9" s="88"/>
      <c r="D9" s="89" t="s">
        <v>941</v>
      </c>
      <c r="E9" s="90"/>
      <c r="G9" s="88"/>
      <c r="H9" s="91" t="s">
        <v>942</v>
      </c>
      <c r="I9" s="90"/>
      <c r="K9" s="88"/>
      <c r="L9" s="92" t="s">
        <v>943</v>
      </c>
      <c r="M9" s="90"/>
      <c r="O9" s="88"/>
      <c r="P9" s="91" t="s">
        <v>944</v>
      </c>
      <c r="Q9" s="90"/>
    </row>
    <row r="10" spans="2:18" x14ac:dyDescent="0.2">
      <c r="C10" s="93"/>
      <c r="D10" s="94"/>
      <c r="E10" s="95"/>
      <c r="G10" s="93"/>
      <c r="H10" s="94"/>
      <c r="I10" s="95"/>
      <c r="K10" s="93"/>
      <c r="L10" s="94"/>
      <c r="M10" s="95"/>
      <c r="O10" s="88"/>
      <c r="Q10" s="90"/>
    </row>
    <row r="11" spans="2:18" x14ac:dyDescent="0.2">
      <c r="C11" s="55"/>
      <c r="D11" s="55"/>
      <c r="E11" s="55"/>
      <c r="G11" s="55"/>
      <c r="H11" s="55"/>
      <c r="I11" s="55"/>
      <c r="N11" s="55"/>
      <c r="O11" s="86"/>
      <c r="P11" s="86"/>
      <c r="Q11" s="86"/>
      <c r="R11" s="55"/>
    </row>
    <row r="12" spans="2:18" x14ac:dyDescent="0.2">
      <c r="C12" s="55"/>
      <c r="D12" s="55"/>
      <c r="E12" s="55"/>
      <c r="G12" s="55"/>
      <c r="H12" s="55"/>
      <c r="I12" s="55"/>
      <c r="O12" s="97"/>
      <c r="P12" s="97"/>
      <c r="Q12" s="97"/>
      <c r="R12" s="97"/>
    </row>
    <row r="13" spans="2:18" x14ac:dyDescent="0.2">
      <c r="C13" s="55"/>
      <c r="D13" s="55"/>
      <c r="E13" s="55"/>
      <c r="G13" s="55"/>
      <c r="H13" s="55"/>
      <c r="I13" s="55"/>
      <c r="K13" s="85"/>
      <c r="L13" s="86"/>
      <c r="M13" s="87"/>
      <c r="O13" s="97"/>
      <c r="P13" s="97"/>
      <c r="Q13" s="97"/>
      <c r="R13" s="97"/>
    </row>
    <row r="14" spans="2:18" x14ac:dyDescent="0.2">
      <c r="C14" s="55"/>
      <c r="D14" s="55"/>
      <c r="E14" s="55"/>
      <c r="G14" s="55"/>
      <c r="H14" s="55"/>
      <c r="I14" s="55"/>
      <c r="K14" s="88"/>
      <c r="L14" s="91" t="s">
        <v>945</v>
      </c>
      <c r="M14" s="90"/>
      <c r="O14" s="97"/>
      <c r="P14" s="96"/>
      <c r="Q14" s="97"/>
      <c r="R14" s="97"/>
    </row>
    <row r="15" spans="2:18" x14ac:dyDescent="0.2">
      <c r="C15" s="55"/>
      <c r="D15" s="55"/>
      <c r="E15" s="55"/>
      <c r="G15" s="55"/>
      <c r="H15" s="55"/>
      <c r="I15" s="55"/>
      <c r="K15" s="93"/>
      <c r="L15" s="94"/>
      <c r="M15" s="95"/>
      <c r="O15" s="97"/>
      <c r="P15" s="97"/>
      <c r="Q15" s="97"/>
      <c r="R15" s="97"/>
    </row>
    <row r="16" spans="2:18" x14ac:dyDescent="0.2">
      <c r="H16" s="38"/>
      <c r="O16" s="97"/>
      <c r="P16" s="97"/>
      <c r="Q16" s="97"/>
      <c r="R16" s="97"/>
    </row>
    <row r="18" spans="2:6" s="9" customFormat="1" x14ac:dyDescent="0.2">
      <c r="B18" s="9" t="s">
        <v>59</v>
      </c>
    </row>
    <row r="20" spans="2:6" x14ac:dyDescent="0.2">
      <c r="B20" s="27" t="s">
        <v>58</v>
      </c>
    </row>
    <row r="22" spans="2:6" x14ac:dyDescent="0.2">
      <c r="B22" s="6"/>
    </row>
    <row r="26" spans="2:6" s="9" customFormat="1" x14ac:dyDescent="0.2">
      <c r="B26" s="9" t="s">
        <v>15</v>
      </c>
    </row>
    <row r="27" spans="2:6" x14ac:dyDescent="0.2">
      <c r="C27" s="10"/>
    </row>
    <row r="28" spans="2:6" x14ac:dyDescent="0.2">
      <c r="B28" s="33" t="s">
        <v>38</v>
      </c>
      <c r="C28" s="10"/>
      <c r="D28" s="33" t="s">
        <v>16</v>
      </c>
      <c r="F28" s="14"/>
    </row>
    <row r="29" spans="2:6" x14ac:dyDescent="0.2">
      <c r="C29" s="10"/>
    </row>
    <row r="30" spans="2:6" x14ac:dyDescent="0.2">
      <c r="B30" s="41">
        <v>123</v>
      </c>
      <c r="C30" s="10"/>
      <c r="D30" s="27" t="s">
        <v>70</v>
      </c>
    </row>
    <row r="31" spans="2:6" x14ac:dyDescent="0.2">
      <c r="B31" s="47">
        <f>B30</f>
        <v>123</v>
      </c>
      <c r="C31" s="10"/>
      <c r="D31" s="2" t="s">
        <v>17</v>
      </c>
    </row>
    <row r="32" spans="2:6" x14ac:dyDescent="0.2">
      <c r="B32" s="48">
        <f>B31+B30</f>
        <v>246</v>
      </c>
      <c r="C32" s="10"/>
      <c r="D32" s="2" t="s">
        <v>18</v>
      </c>
    </row>
    <row r="33" spans="2:7" x14ac:dyDescent="0.2">
      <c r="B33" s="36">
        <f>B31+B32</f>
        <v>369</v>
      </c>
      <c r="C33" s="10"/>
      <c r="D33" s="27" t="s">
        <v>71</v>
      </c>
      <c r="E33" s="14"/>
      <c r="F33" s="6"/>
    </row>
    <row r="34" spans="2:7" x14ac:dyDescent="0.2">
      <c r="B34" s="15"/>
      <c r="C34" s="10"/>
      <c r="D34" s="27" t="s">
        <v>19</v>
      </c>
      <c r="E34" s="14"/>
    </row>
    <row r="35" spans="2:7" x14ac:dyDescent="0.2">
      <c r="B35" s="10"/>
      <c r="C35" s="10"/>
    </row>
    <row r="36" spans="2:7" x14ac:dyDescent="0.2">
      <c r="B36" s="34" t="s">
        <v>20</v>
      </c>
      <c r="C36" s="10"/>
    </row>
    <row r="37" spans="2:7" x14ac:dyDescent="0.2">
      <c r="B37" s="39">
        <f>B33+16</f>
        <v>385</v>
      </c>
      <c r="C37" s="10"/>
      <c r="D37" s="2" t="s">
        <v>72</v>
      </c>
    </row>
    <row r="38" spans="2:7" x14ac:dyDescent="0.2">
      <c r="B38" s="40">
        <f>B31*PI()</f>
        <v>386.41589639154455</v>
      </c>
      <c r="C38" s="17"/>
      <c r="D38" s="2" t="s">
        <v>21</v>
      </c>
    </row>
    <row r="39" spans="2:7" x14ac:dyDescent="0.2">
      <c r="B39" s="17"/>
      <c r="C39" s="17"/>
    </row>
    <row r="40" spans="2:7" x14ac:dyDescent="0.2">
      <c r="B40" s="34" t="s">
        <v>22</v>
      </c>
      <c r="C40" s="18"/>
    </row>
    <row r="41" spans="2:7" x14ac:dyDescent="0.2">
      <c r="B41" s="45">
        <v>123</v>
      </c>
      <c r="C41" s="18"/>
      <c r="D41" s="27" t="s">
        <v>73</v>
      </c>
      <c r="G41" s="14"/>
    </row>
    <row r="42" spans="2:7" x14ac:dyDescent="0.2">
      <c r="B42" s="42">
        <v>124</v>
      </c>
      <c r="C42" s="18"/>
      <c r="D42" s="27" t="s">
        <v>75</v>
      </c>
    </row>
    <row r="43" spans="2:7" x14ac:dyDescent="0.2">
      <c r="B43" s="43">
        <f>B41-B42</f>
        <v>-1</v>
      </c>
      <c r="C43" s="19"/>
      <c r="D43" s="2" t="s">
        <v>57</v>
      </c>
    </row>
    <row r="46" spans="2:7" x14ac:dyDescent="0.2">
      <c r="B46" s="33" t="s">
        <v>33</v>
      </c>
    </row>
    <row r="47" spans="2:7" x14ac:dyDescent="0.2">
      <c r="B47" s="1"/>
    </row>
    <row r="48" spans="2:7" x14ac:dyDescent="0.2">
      <c r="B48" s="34" t="s">
        <v>39</v>
      </c>
    </row>
    <row r="49" spans="2:4" x14ac:dyDescent="0.2">
      <c r="B49" s="24" t="s">
        <v>32</v>
      </c>
      <c r="C49" s="10"/>
      <c r="D49" s="3" t="s">
        <v>42</v>
      </c>
    </row>
    <row r="50" spans="2:4" x14ac:dyDescent="0.2">
      <c r="B50" s="41" t="s">
        <v>30</v>
      </c>
      <c r="C50" s="10"/>
      <c r="D50" s="3" t="s">
        <v>34</v>
      </c>
    </row>
    <row r="51" spans="2:4" x14ac:dyDescent="0.2">
      <c r="B51" s="37" t="s">
        <v>31</v>
      </c>
      <c r="C51" s="10"/>
      <c r="D51" s="3" t="s">
        <v>35</v>
      </c>
    </row>
    <row r="52" spans="2:4" x14ac:dyDescent="0.2">
      <c r="B52" s="16" t="s">
        <v>31</v>
      </c>
      <c r="C52" s="10"/>
      <c r="D52" s="3" t="s">
        <v>37</v>
      </c>
    </row>
    <row r="53" spans="2:4" x14ac:dyDescent="0.2">
      <c r="C53" s="10"/>
      <c r="D53" s="3"/>
    </row>
    <row r="54" spans="2:4" x14ac:dyDescent="0.2">
      <c r="B54" s="34" t="s">
        <v>41</v>
      </c>
      <c r="C54" s="10"/>
      <c r="D54" s="3"/>
    </row>
    <row r="55" spans="2:4" x14ac:dyDescent="0.2">
      <c r="B55" s="25" t="s">
        <v>36</v>
      </c>
      <c r="C55" s="10"/>
      <c r="D55" s="3" t="s">
        <v>43</v>
      </c>
    </row>
    <row r="56" spans="2:4" x14ac:dyDescent="0.2">
      <c r="B56" s="26" t="s">
        <v>40</v>
      </c>
      <c r="D56" s="27" t="s">
        <v>74</v>
      </c>
    </row>
  </sheetData>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CC"/>
  </sheetPr>
  <dimension ref="A1:U743"/>
  <sheetViews>
    <sheetView showGridLines="0" zoomScale="85" zoomScaleNormal="85" workbookViewId="0">
      <pane xSplit="6" ySplit="13" topLeftCell="G14" activePane="bottomRight" state="frozen"/>
      <selection activeCell="R6" sqref="R6"/>
      <selection pane="topRight" activeCell="R6" sqref="R6"/>
      <selection pane="bottomLeft" activeCell="R6" sqref="R6"/>
      <selection pane="bottomRight" activeCell="G14" sqref="G14"/>
    </sheetView>
  </sheetViews>
  <sheetFormatPr defaultRowHeight="12.75" x14ac:dyDescent="0.2"/>
  <cols>
    <col min="1" max="1" width="4.7109375" style="2" customWidth="1"/>
    <col min="2" max="2" width="41.42578125" style="2" customWidth="1"/>
    <col min="3" max="3" width="4.7109375" style="2" customWidth="1"/>
    <col min="4" max="4" width="4.5703125" style="2" customWidth="1"/>
    <col min="5" max="5" width="27" style="2" customWidth="1"/>
    <col min="6" max="6" width="12.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85546875" style="2" customWidth="1"/>
    <col min="19" max="19" width="12.5703125" style="2" customWidth="1"/>
    <col min="20" max="20" width="3.85546875" style="2" customWidth="1"/>
    <col min="21" max="21" width="13.7109375" style="2" customWidth="1"/>
    <col min="22" max="22" width="2.7109375" style="2" customWidth="1"/>
    <col min="23" max="37" width="13.7109375" style="2" customWidth="1"/>
    <col min="38" max="16384" width="9.140625" style="2"/>
  </cols>
  <sheetData>
    <row r="1" spans="1:21" x14ac:dyDescent="0.2">
      <c r="A1" s="10"/>
    </row>
    <row r="2" spans="1:21" s="22" customFormat="1" ht="18" x14ac:dyDescent="0.2">
      <c r="B2" s="22" t="s">
        <v>281</v>
      </c>
    </row>
    <row r="4" spans="1:21" x14ac:dyDescent="0.2">
      <c r="B4" s="33" t="s">
        <v>28</v>
      </c>
      <c r="C4" s="1"/>
      <c r="D4" s="1"/>
      <c r="L4"/>
    </row>
    <row r="5" spans="1:21" x14ac:dyDescent="0.2">
      <c r="B5" s="27" t="s">
        <v>911</v>
      </c>
      <c r="C5" s="3"/>
      <c r="D5" s="3"/>
      <c r="H5" s="23"/>
    </row>
    <row r="6" spans="1:21" x14ac:dyDescent="0.2">
      <c r="B6" s="104" t="s">
        <v>979</v>
      </c>
      <c r="C6" s="3"/>
      <c r="D6" s="3"/>
      <c r="H6" s="23"/>
    </row>
    <row r="7" spans="1:21" x14ac:dyDescent="0.2">
      <c r="B7" s="104"/>
      <c r="C7" s="3"/>
      <c r="D7" s="3"/>
      <c r="H7" s="23"/>
    </row>
    <row r="8" spans="1:21" x14ac:dyDescent="0.2">
      <c r="B8" s="5" t="s">
        <v>29</v>
      </c>
      <c r="C8" s="3"/>
      <c r="D8" s="3"/>
      <c r="H8" s="23"/>
    </row>
    <row r="9" spans="1:21" x14ac:dyDescent="0.2">
      <c r="B9" s="27" t="s">
        <v>933</v>
      </c>
      <c r="C9" s="3"/>
      <c r="D9" s="3"/>
      <c r="H9" s="23"/>
    </row>
    <row r="10" spans="1:21" x14ac:dyDescent="0.2">
      <c r="B10" s="27" t="s">
        <v>975</v>
      </c>
      <c r="C10" s="3"/>
      <c r="D10" s="3"/>
      <c r="H10" s="23"/>
    </row>
    <row r="12" spans="1:21" s="9" customFormat="1" x14ac:dyDescent="0.2">
      <c r="B12" s="9" t="s">
        <v>44</v>
      </c>
      <c r="F12" s="9" t="s">
        <v>26</v>
      </c>
      <c r="H12" s="9" t="s">
        <v>27</v>
      </c>
      <c r="J12" s="9" t="s">
        <v>47</v>
      </c>
      <c r="L12" s="9" t="s">
        <v>81</v>
      </c>
      <c r="M12" s="9" t="s">
        <v>82</v>
      </c>
      <c r="N12" s="9" t="s">
        <v>83</v>
      </c>
      <c r="O12" s="9" t="s">
        <v>85</v>
      </c>
      <c r="P12" s="9" t="s">
        <v>117</v>
      </c>
      <c r="Q12" s="9" t="s">
        <v>86</v>
      </c>
      <c r="S12" s="9" t="s">
        <v>84</v>
      </c>
      <c r="U12" s="9" t="s">
        <v>46</v>
      </c>
    </row>
    <row r="14" spans="1:21" s="9" customFormat="1" x14ac:dyDescent="0.2">
      <c r="B14" s="9" t="s">
        <v>163</v>
      </c>
    </row>
    <row r="16" spans="1:21" x14ac:dyDescent="0.2">
      <c r="B16" s="33" t="s">
        <v>141</v>
      </c>
    </row>
    <row r="18" spans="2:19" x14ac:dyDescent="0.2">
      <c r="B18" s="33" t="s">
        <v>142</v>
      </c>
    </row>
    <row r="19" spans="2:19" x14ac:dyDescent="0.2">
      <c r="B19" s="29" t="s">
        <v>143</v>
      </c>
      <c r="F19" s="2" t="s">
        <v>89</v>
      </c>
      <c r="H19" s="68"/>
      <c r="J19" s="48">
        <f>SUM(L19:Q19,S19)</f>
        <v>7073991.1180789331</v>
      </c>
      <c r="L19" s="47">
        <f>'Volumes AD 2015-2020'!L373</f>
        <v>138575.47999999998</v>
      </c>
      <c r="M19" s="47">
        <f>'Volumes AD 2015-2020'!M373</f>
        <v>2234383.715047644</v>
      </c>
      <c r="N19" s="47">
        <f>'Volumes AD 2015-2020'!N373</f>
        <v>2473879.4136975259</v>
      </c>
      <c r="O19" s="47">
        <f>'Volumes AD 2015-2020'!O373</f>
        <v>102375.95</v>
      </c>
      <c r="P19" s="47">
        <f>'Volumes AD 2015-2020'!P373</f>
        <v>1884361.9614311317</v>
      </c>
      <c r="Q19" s="47">
        <f>'Volumes AD 2015-2020'!Q373</f>
        <v>52485.356690911329</v>
      </c>
      <c r="S19" s="47">
        <f>'Volumes AD 2015-2020'!S373</f>
        <v>187929.24121171972</v>
      </c>
    </row>
    <row r="20" spans="2:19" x14ac:dyDescent="0.2">
      <c r="B20" s="29" t="s">
        <v>144</v>
      </c>
      <c r="F20" s="2" t="s">
        <v>89</v>
      </c>
      <c r="J20" s="48">
        <f t="shared" ref="J20:J22" si="0">SUM(L20:Q20,S20)</f>
        <v>28980.284187927682</v>
      </c>
      <c r="L20" s="47">
        <f>'Volumes AD 2015-2020'!L374</f>
        <v>135</v>
      </c>
      <c r="M20" s="47">
        <f>'Volumes AD 2015-2020'!M374</f>
        <v>7904.6967655158369</v>
      </c>
      <c r="N20" s="47">
        <f>'Volumes AD 2015-2020'!N374</f>
        <v>11825.389044408741</v>
      </c>
      <c r="O20" s="47">
        <f>'Volumes AD 2015-2020'!O374</f>
        <v>656.4</v>
      </c>
      <c r="P20" s="47">
        <f>'Volumes AD 2015-2020'!P374</f>
        <v>7895.7410714285716</v>
      </c>
      <c r="Q20" s="47">
        <f>'Volumes AD 2015-2020'!Q374</f>
        <v>359.87081266301846</v>
      </c>
      <c r="S20" s="47">
        <f>'Volumes AD 2015-2020'!S374</f>
        <v>203.18649391150979</v>
      </c>
    </row>
    <row r="21" spans="2:19" x14ac:dyDescent="0.2">
      <c r="B21" s="29" t="s">
        <v>145</v>
      </c>
      <c r="F21" s="2" t="s">
        <v>89</v>
      </c>
      <c r="J21" s="48">
        <f t="shared" si="0"/>
        <v>64699.881945638583</v>
      </c>
      <c r="L21" s="47">
        <f>'Volumes AD 2015-2020'!L375</f>
        <v>1989</v>
      </c>
      <c r="M21" s="47">
        <f>'Volumes AD 2015-2020'!M375</f>
        <v>24875.47979434505</v>
      </c>
      <c r="N21" s="47">
        <f>'Volumes AD 2015-2020'!N375</f>
        <v>20890.923290984083</v>
      </c>
      <c r="O21" s="47">
        <f>'Volumes AD 2015-2020'!O375</f>
        <v>940.8</v>
      </c>
      <c r="P21" s="47">
        <f>'Volumes AD 2015-2020'!P375</f>
        <v>13222.166237839221</v>
      </c>
      <c r="Q21" s="47">
        <f>'Volumes AD 2015-2020'!Q375</f>
        <v>378.72626732139474</v>
      </c>
      <c r="S21" s="47">
        <f>'Volumes AD 2015-2020'!S375</f>
        <v>2402.7863551488326</v>
      </c>
    </row>
    <row r="22" spans="2:19" x14ac:dyDescent="0.2">
      <c r="B22" s="2" t="s">
        <v>146</v>
      </c>
      <c r="F22" s="2" t="s">
        <v>89</v>
      </c>
      <c r="J22" s="48">
        <f t="shared" si="0"/>
        <v>24508.068651219601</v>
      </c>
      <c r="L22" s="47">
        <f>'Volumes AD 2015-2020'!L376</f>
        <v>643</v>
      </c>
      <c r="M22" s="47">
        <f>'Volumes AD 2015-2020'!M376</f>
        <v>8482.1790260231046</v>
      </c>
      <c r="N22" s="47">
        <f>'Volumes AD 2015-2020'!N376</f>
        <v>8381.0356230640537</v>
      </c>
      <c r="O22" s="47">
        <f>'Volumes AD 2015-2020'!O376</f>
        <v>337.2</v>
      </c>
      <c r="P22" s="47">
        <f>'Volumes AD 2015-2020'!P376</f>
        <v>5774.2321364567333</v>
      </c>
      <c r="Q22" s="47">
        <f>'Volumes AD 2015-2020'!Q376</f>
        <v>246.00268325055899</v>
      </c>
      <c r="S22" s="47">
        <f>'Volumes AD 2015-2020'!S376</f>
        <v>644.41918242514942</v>
      </c>
    </row>
    <row r="24" spans="2:19" x14ac:dyDescent="0.2">
      <c r="B24" s="33" t="s">
        <v>147</v>
      </c>
    </row>
    <row r="25" spans="2:19" x14ac:dyDescent="0.2">
      <c r="B25" s="29" t="s">
        <v>143</v>
      </c>
      <c r="F25" s="2" t="s">
        <v>89</v>
      </c>
      <c r="J25" s="48">
        <f>SUM(L25:Q25,S25)</f>
        <v>0</v>
      </c>
      <c r="L25" s="47">
        <f>'Volumes AD 2015-2020'!L379</f>
        <v>0</v>
      </c>
      <c r="M25" s="47">
        <f>'Volumes AD 2015-2020'!M379</f>
        <v>0</v>
      </c>
      <c r="N25" s="47">
        <f>'Volumes AD 2015-2020'!N379</f>
        <v>0</v>
      </c>
      <c r="O25" s="47">
        <f>'Volumes AD 2015-2020'!O379</f>
        <v>0</v>
      </c>
      <c r="P25" s="47">
        <f>'Volumes AD 2015-2020'!P379</f>
        <v>0</v>
      </c>
      <c r="Q25" s="47">
        <f>'Volumes AD 2015-2020'!Q379</f>
        <v>0</v>
      </c>
      <c r="S25" s="47">
        <f>'Volumes AD 2015-2020'!S379</f>
        <v>0</v>
      </c>
    </row>
    <row r="26" spans="2:19" x14ac:dyDescent="0.2">
      <c r="B26" s="29" t="s">
        <v>144</v>
      </c>
      <c r="F26" s="2" t="s">
        <v>89</v>
      </c>
      <c r="J26" s="48">
        <f t="shared" ref="J26:J28" si="1">SUM(L26:Q26,S26)</f>
        <v>0</v>
      </c>
      <c r="L26" s="47">
        <f>'Volumes AD 2015-2020'!L380</f>
        <v>0</v>
      </c>
      <c r="M26" s="47">
        <f>'Volumes AD 2015-2020'!M380</f>
        <v>0</v>
      </c>
      <c r="N26" s="47">
        <f>'Volumes AD 2015-2020'!N380</f>
        <v>0</v>
      </c>
      <c r="O26" s="47">
        <f>'Volumes AD 2015-2020'!O380</f>
        <v>0</v>
      </c>
      <c r="P26" s="47">
        <f>'Volumes AD 2015-2020'!P380</f>
        <v>0</v>
      </c>
      <c r="Q26" s="47">
        <f>'Volumes AD 2015-2020'!Q380</f>
        <v>0</v>
      </c>
      <c r="S26" s="47">
        <f>'Volumes AD 2015-2020'!S380</f>
        <v>0</v>
      </c>
    </row>
    <row r="27" spans="2:19" x14ac:dyDescent="0.2">
      <c r="B27" s="29" t="s">
        <v>145</v>
      </c>
      <c r="F27" s="2" t="s">
        <v>89</v>
      </c>
      <c r="J27" s="48">
        <f>SUM(L27:Q27,S27)</f>
        <v>0</v>
      </c>
      <c r="L27" s="47">
        <f>'Volumes AD 2015-2020'!L381</f>
        <v>0</v>
      </c>
      <c r="M27" s="47">
        <f>'Volumes AD 2015-2020'!M381</f>
        <v>0</v>
      </c>
      <c r="N27" s="47">
        <f>'Volumes AD 2015-2020'!N381</f>
        <v>0</v>
      </c>
      <c r="O27" s="47">
        <f>'Volumes AD 2015-2020'!O381</f>
        <v>0</v>
      </c>
      <c r="P27" s="47">
        <f>'Volumes AD 2015-2020'!P381</f>
        <v>0</v>
      </c>
      <c r="Q27" s="47">
        <f>'Volumes AD 2015-2020'!Q381</f>
        <v>0</v>
      </c>
      <c r="S27" s="47">
        <f>'Volumes AD 2015-2020'!S381</f>
        <v>0</v>
      </c>
    </row>
    <row r="28" spans="2:19" x14ac:dyDescent="0.2">
      <c r="B28" s="2" t="s">
        <v>146</v>
      </c>
      <c r="F28" s="2" t="s">
        <v>89</v>
      </c>
      <c r="J28" s="48">
        <f t="shared" si="1"/>
        <v>1</v>
      </c>
      <c r="L28" s="47">
        <f>'Volumes AD 2015-2020'!L382</f>
        <v>0</v>
      </c>
      <c r="M28" s="47">
        <f>'Volumes AD 2015-2020'!M382</f>
        <v>0</v>
      </c>
      <c r="N28" s="47">
        <f>'Volumes AD 2015-2020'!N382</f>
        <v>0</v>
      </c>
      <c r="O28" s="47">
        <f>'Volumes AD 2015-2020'!O382</f>
        <v>0</v>
      </c>
      <c r="P28" s="47">
        <f>'Volumes AD 2015-2020'!P382</f>
        <v>0</v>
      </c>
      <c r="Q28" s="47">
        <f>'Volumes AD 2015-2020'!Q382</f>
        <v>1</v>
      </c>
      <c r="S28" s="47">
        <f>'Volumes AD 2015-2020'!S382</f>
        <v>0</v>
      </c>
    </row>
    <row r="31" spans="2:19" x14ac:dyDescent="0.2">
      <c r="B31" s="33" t="s">
        <v>148</v>
      </c>
    </row>
    <row r="33" spans="2:19" x14ac:dyDescent="0.2">
      <c r="B33" s="33" t="s">
        <v>149</v>
      </c>
    </row>
    <row r="34" spans="2:19" x14ac:dyDescent="0.2">
      <c r="B34" s="2" t="s">
        <v>150</v>
      </c>
      <c r="F34" s="2" t="s">
        <v>89</v>
      </c>
      <c r="J34" s="48">
        <f t="shared" ref="J34:J36" si="2">SUM(L34:Q34,S34)</f>
        <v>18774.961111535067</v>
      </c>
      <c r="L34" s="47">
        <f>'Volumes AD 2015-2020'!L388</f>
        <v>397</v>
      </c>
      <c r="M34" s="47">
        <f>'Volumes AD 2015-2020'!M388</f>
        <v>5840.2691890719807</v>
      </c>
      <c r="N34" s="47">
        <f>'Volumes AD 2015-2020'!N388</f>
        <v>6781.4637045761883</v>
      </c>
      <c r="O34" s="47">
        <f>'Volumes AD 2015-2020'!O388</f>
        <v>245.79</v>
      </c>
      <c r="P34" s="47">
        <f>'Volumes AD 2015-2020'!P388</f>
        <v>5104.7880390604423</v>
      </c>
      <c r="Q34" s="47">
        <f>'Volumes AD 2015-2020'!Q388</f>
        <v>0</v>
      </c>
      <c r="S34" s="47">
        <f>'Volumes AD 2015-2020'!S388</f>
        <v>405.65017882645452</v>
      </c>
    </row>
    <row r="35" spans="2:19" x14ac:dyDescent="0.2">
      <c r="B35" s="2" t="s">
        <v>151</v>
      </c>
      <c r="F35" s="2" t="s">
        <v>89</v>
      </c>
      <c r="J35" s="48">
        <f>SUM(L35:Q35,S35)</f>
        <v>7339.7329520831972</v>
      </c>
      <c r="L35" s="47">
        <f>'Volumes AD 2015-2020'!L389</f>
        <v>105</v>
      </c>
      <c r="M35" s="47">
        <f>'Volumes AD 2015-2020'!M389</f>
        <v>2062.50105099038</v>
      </c>
      <c r="N35" s="47">
        <f>'Volumes AD 2015-2020'!N389</f>
        <v>2407.3555203380874</v>
      </c>
      <c r="O35" s="47">
        <f>'Volumes AD 2015-2020'!O389</f>
        <v>35.619999999999997</v>
      </c>
      <c r="P35" s="47">
        <f>'Volumes AD 2015-2020'!P389</f>
        <v>2614.9202436830783</v>
      </c>
      <c r="Q35" s="47">
        <f>'Volumes AD 2015-2020'!Q389</f>
        <v>0</v>
      </c>
      <c r="S35" s="47">
        <f>'Volumes AD 2015-2020'!S389</f>
        <v>114.33613707165108</v>
      </c>
    </row>
    <row r="36" spans="2:19" x14ac:dyDescent="0.2">
      <c r="B36" s="2" t="s">
        <v>152</v>
      </c>
      <c r="F36" s="2" t="s">
        <v>89</v>
      </c>
      <c r="J36" s="48">
        <f t="shared" si="2"/>
        <v>295.39257436608</v>
      </c>
      <c r="L36" s="47">
        <f>'Volumes AD 2015-2020'!L390</f>
        <v>0</v>
      </c>
      <c r="M36" s="47">
        <f>'Volumes AD 2015-2020'!M390</f>
        <v>12.098469510803909</v>
      </c>
      <c r="N36" s="47">
        <f>'Volumes AD 2015-2020'!N390</f>
        <v>53.038297872340429</v>
      </c>
      <c r="O36" s="47">
        <f>'Volumes AD 2015-2020'!O390</f>
        <v>0</v>
      </c>
      <c r="P36" s="47">
        <f>'Volumes AD 2015-2020'!P390</f>
        <v>230.25580698293567</v>
      </c>
      <c r="Q36" s="47">
        <f>'Volumes AD 2015-2020'!Q390</f>
        <v>0</v>
      </c>
      <c r="S36" s="47">
        <f>'Volumes AD 2015-2020'!S390</f>
        <v>0</v>
      </c>
    </row>
    <row r="38" spans="2:19" x14ac:dyDescent="0.2">
      <c r="B38" s="33" t="s">
        <v>153</v>
      </c>
    </row>
    <row r="39" spans="2:19" x14ac:dyDescent="0.2">
      <c r="B39" s="2" t="s">
        <v>150</v>
      </c>
      <c r="F39" s="2" t="s">
        <v>89</v>
      </c>
      <c r="J39" s="48">
        <f t="shared" ref="J39:J41" si="3">SUM(L39:Q39,S39)</f>
        <v>458.25799744945999</v>
      </c>
      <c r="L39" s="47">
        <f>'Volumes AD 2015-2020'!L393</f>
        <v>5</v>
      </c>
      <c r="M39" s="47">
        <f>'Volumes AD 2015-2020'!M393</f>
        <v>88.58148874638465</v>
      </c>
      <c r="N39" s="47">
        <f>'Volumes AD 2015-2020'!N393</f>
        <v>111.47611569166338</v>
      </c>
      <c r="O39" s="47">
        <f>'Volumes AD 2015-2020'!O393</f>
        <v>13.37</v>
      </c>
      <c r="P39" s="47">
        <f>'Volumes AD 2015-2020'!P393</f>
        <v>97</v>
      </c>
      <c r="Q39" s="47">
        <f>'Volumes AD 2015-2020'!Q393</f>
        <v>131.17038666824669</v>
      </c>
      <c r="S39" s="47">
        <f>'Volumes AD 2015-2020'!S393</f>
        <v>11.660006343165239</v>
      </c>
    </row>
    <row r="40" spans="2:19" x14ac:dyDescent="0.2">
      <c r="B40" s="2" t="s">
        <v>151</v>
      </c>
      <c r="F40" s="2" t="s">
        <v>89</v>
      </c>
      <c r="J40" s="48">
        <f>SUM(L40:Q40,S40)</f>
        <v>393.71158557324088</v>
      </c>
      <c r="L40" s="47">
        <f>'Volumes AD 2015-2020'!L394</f>
        <v>11</v>
      </c>
      <c r="M40" s="47">
        <f>'Volumes AD 2015-2020'!M394</f>
        <v>209.48857583660873</v>
      </c>
      <c r="N40" s="47">
        <f>'Volumes AD 2015-2020'!N394</f>
        <v>30.863532312026766</v>
      </c>
      <c r="O40" s="47">
        <f>'Volumes AD 2015-2020'!O394</f>
        <v>17.809999999999999</v>
      </c>
      <c r="P40" s="47">
        <f>'Volumes AD 2015-2020'!P394</f>
        <v>85</v>
      </c>
      <c r="Q40" s="47">
        <f>'Volumes AD 2015-2020'!Q394</f>
        <v>20.632810757938735</v>
      </c>
      <c r="S40" s="47">
        <f>'Volumes AD 2015-2020'!S394</f>
        <v>18.916666666666668</v>
      </c>
    </row>
    <row r="41" spans="2:19" x14ac:dyDescent="0.2">
      <c r="B41" s="2" t="s">
        <v>152</v>
      </c>
      <c r="F41" s="2" t="s">
        <v>89</v>
      </c>
      <c r="J41" s="48">
        <f t="shared" si="3"/>
        <v>48.209493401178449</v>
      </c>
      <c r="L41" s="47">
        <f>'Volumes AD 2015-2020'!L395</f>
        <v>3</v>
      </c>
      <c r="M41" s="47">
        <f>'Volumes AD 2015-2020'!M395</f>
        <v>34.27899694727774</v>
      </c>
      <c r="N41" s="47">
        <f>'Volumes AD 2015-2020'!N395</f>
        <v>0.93049645390070923</v>
      </c>
      <c r="O41" s="47">
        <f>'Volumes AD 2015-2020'!O395</f>
        <v>3</v>
      </c>
      <c r="P41" s="47">
        <f>'Volumes AD 2015-2020'!P395</f>
        <v>6</v>
      </c>
      <c r="Q41" s="47">
        <f>'Volumes AD 2015-2020'!Q395</f>
        <v>0</v>
      </c>
      <c r="S41" s="47">
        <f>'Volumes AD 2015-2020'!S395</f>
        <v>1</v>
      </c>
    </row>
    <row r="43" spans="2:19" x14ac:dyDescent="0.2">
      <c r="B43" s="33" t="s">
        <v>154</v>
      </c>
    </row>
    <row r="44" spans="2:19" x14ac:dyDescent="0.2">
      <c r="B44" s="2" t="s">
        <v>150</v>
      </c>
      <c r="F44" s="2" t="s">
        <v>89</v>
      </c>
      <c r="J44" s="48">
        <f t="shared" ref="J44:J46" si="4">SUM(L44:Q44,S44)</f>
        <v>1462.6239372945186</v>
      </c>
      <c r="L44" s="47">
        <f>'Volumes AD 2015-2020'!L398</f>
        <v>7</v>
      </c>
      <c r="M44" s="47">
        <f>'Volumes AD 2015-2020'!M398</f>
        <v>619.05224319312492</v>
      </c>
      <c r="N44" s="47">
        <f>'Volumes AD 2015-2020'!N398</f>
        <v>574.00420974567021</v>
      </c>
      <c r="O44" s="47">
        <f>'Volumes AD 2015-2020'!O398</f>
        <v>11.4</v>
      </c>
      <c r="P44" s="47">
        <f>'Volumes AD 2015-2020'!P398</f>
        <v>61.461960939557592</v>
      </c>
      <c r="Q44" s="47">
        <f>'Volumes AD 2015-2020'!Q398</f>
        <v>165.02003545672332</v>
      </c>
      <c r="S44" s="47">
        <f>'Volumes AD 2015-2020'!S398</f>
        <v>24.685487959442334</v>
      </c>
    </row>
    <row r="45" spans="2:19" x14ac:dyDescent="0.2">
      <c r="B45" s="2" t="s">
        <v>151</v>
      </c>
      <c r="F45" s="2" t="s">
        <v>89</v>
      </c>
      <c r="J45" s="48">
        <f>SUM(L45:Q45,S45)</f>
        <v>3563.7524644874234</v>
      </c>
      <c r="L45" s="47">
        <f>'Volumes AD 2015-2020'!L399</f>
        <v>27</v>
      </c>
      <c r="M45" s="47">
        <f>'Volumes AD 2015-2020'!M399</f>
        <v>1335.8691792479399</v>
      </c>
      <c r="N45" s="47">
        <f>'Volumes AD 2015-2020'!N399</f>
        <v>1296.2683571051241</v>
      </c>
      <c r="O45" s="47">
        <f>'Volumes AD 2015-2020'!O399</f>
        <v>44.56</v>
      </c>
      <c r="P45" s="47">
        <f>'Volumes AD 2015-2020'!P399</f>
        <v>122.74975631692199</v>
      </c>
      <c r="Q45" s="47">
        <f>'Volumes AD 2015-2020'!Q399</f>
        <v>672.47183848410384</v>
      </c>
      <c r="S45" s="47">
        <f>'Volumes AD 2015-2020'!S399</f>
        <v>64.833333333333329</v>
      </c>
    </row>
    <row r="46" spans="2:19" x14ac:dyDescent="0.2">
      <c r="B46" s="2" t="s">
        <v>155</v>
      </c>
      <c r="F46" s="2" t="s">
        <v>89</v>
      </c>
      <c r="J46" s="48">
        <f t="shared" si="4"/>
        <v>1954.2744907520985</v>
      </c>
      <c r="L46" s="47">
        <f>'Volumes AD 2015-2020'!L400</f>
        <v>20</v>
      </c>
      <c r="M46" s="47">
        <f>'Volumes AD 2015-2020'!M400</f>
        <v>743.04766912187347</v>
      </c>
      <c r="N46" s="47">
        <f>'Volumes AD 2015-2020'!N400</f>
        <v>555.50638297872342</v>
      </c>
      <c r="O46" s="47">
        <f>'Volumes AD 2015-2020'!O400</f>
        <v>13.68</v>
      </c>
      <c r="P46" s="47">
        <f>'Volumes AD 2015-2020'!P400</f>
        <v>518.4841930170644</v>
      </c>
      <c r="Q46" s="47">
        <f>'Volumes AD 2015-2020'!Q400</f>
        <v>95.103470994746672</v>
      </c>
      <c r="S46" s="47">
        <f>'Volumes AD 2015-2020'!S400</f>
        <v>8.4527746396905279</v>
      </c>
    </row>
    <row r="48" spans="2:19" x14ac:dyDescent="0.2">
      <c r="B48" s="33" t="s">
        <v>156</v>
      </c>
    </row>
    <row r="49" spans="1:19" x14ac:dyDescent="0.2">
      <c r="A49" s="2" t="s">
        <v>161</v>
      </c>
      <c r="B49" s="2" t="s">
        <v>150</v>
      </c>
      <c r="F49" s="2" t="s">
        <v>89</v>
      </c>
      <c r="J49" s="48">
        <f t="shared" ref="J49:J51" si="5">SUM(L49:Q49,S49)</f>
        <v>54.265813766394501</v>
      </c>
      <c r="L49" s="47">
        <f>'Volumes AD 2015-2020'!L403</f>
        <v>1</v>
      </c>
      <c r="M49" s="47">
        <f>'Volumes AD 2015-2020'!M403</f>
        <v>8.1454242525411171</v>
      </c>
      <c r="N49" s="47">
        <f>'Volumes AD 2015-2020'!N403</f>
        <v>4.8893033198097973</v>
      </c>
      <c r="O49" s="47">
        <f>'Volumes AD 2015-2020'!O403</f>
        <v>1</v>
      </c>
      <c r="P49" s="47">
        <f>'Volumes AD 2015-2020'!P403</f>
        <v>31</v>
      </c>
      <c r="Q49" s="47">
        <f>'Volumes AD 2015-2020'!Q403</f>
        <v>6.2310861940435815</v>
      </c>
      <c r="S49" s="47">
        <f>'Volumes AD 2015-2020'!S403</f>
        <v>2</v>
      </c>
    </row>
    <row r="50" spans="1:19" x14ac:dyDescent="0.2">
      <c r="B50" s="2" t="s">
        <v>151</v>
      </c>
      <c r="F50" s="2" t="s">
        <v>89</v>
      </c>
      <c r="J50" s="48">
        <f>SUM(L50:Q50,S50)</f>
        <v>337.77190970184165</v>
      </c>
      <c r="L50" s="47">
        <f>'Volumes AD 2015-2020'!L404</f>
        <v>5</v>
      </c>
      <c r="M50" s="47">
        <f>'Volumes AD 2015-2020'!M404</f>
        <v>47.565038958070588</v>
      </c>
      <c r="N50" s="47">
        <f>'Volumes AD 2015-2020'!N404</f>
        <v>34.845923578094741</v>
      </c>
      <c r="O50" s="47">
        <f>'Volumes AD 2015-2020'!O404</f>
        <v>6.78</v>
      </c>
      <c r="P50" s="47">
        <f>'Volumes AD 2015-2020'!P404</f>
        <v>66</v>
      </c>
      <c r="Q50" s="47">
        <f>'Volumes AD 2015-2020'!Q404</f>
        <v>165.34438714380047</v>
      </c>
      <c r="S50" s="47">
        <f>'Volumes AD 2015-2020'!S404</f>
        <v>12.236560021875855</v>
      </c>
    </row>
    <row r="51" spans="1:19" x14ac:dyDescent="0.2">
      <c r="B51" s="2" t="s">
        <v>155</v>
      </c>
      <c r="F51" s="2" t="s">
        <v>89</v>
      </c>
      <c r="J51" s="48">
        <f t="shared" si="5"/>
        <v>298.01121189305911</v>
      </c>
      <c r="L51" s="47">
        <f>'Volumes AD 2015-2020'!L405</f>
        <v>19</v>
      </c>
      <c r="M51" s="47">
        <f>'Volumes AD 2015-2020'!M405</f>
        <v>55.451318591184588</v>
      </c>
      <c r="N51" s="47">
        <f>'Volumes AD 2015-2020'!N405</f>
        <v>46.524822695035468</v>
      </c>
      <c r="O51" s="47">
        <f>'Volumes AD 2015-2020'!O405</f>
        <v>6.32</v>
      </c>
      <c r="P51" s="47">
        <f>'Volumes AD 2015-2020'!P405</f>
        <v>14</v>
      </c>
      <c r="Q51" s="47">
        <f>'Volumes AD 2015-2020'!Q405</f>
        <v>133.79562272880031</v>
      </c>
      <c r="S51" s="47">
        <f>'Volumes AD 2015-2020'!S405</f>
        <v>22.919447878038731</v>
      </c>
    </row>
    <row r="52" spans="1:19" x14ac:dyDescent="0.2">
      <c r="B52" s="33"/>
    </row>
    <row r="54" spans="1:19" x14ac:dyDescent="0.2">
      <c r="B54" s="33" t="s">
        <v>157</v>
      </c>
    </row>
    <row r="56" spans="1:19" x14ac:dyDescent="0.2">
      <c r="B56" s="33" t="s">
        <v>142</v>
      </c>
    </row>
    <row r="57" spans="1:19" x14ac:dyDescent="0.2">
      <c r="B57" s="2" t="s">
        <v>143</v>
      </c>
      <c r="F57" s="2" t="s">
        <v>89</v>
      </c>
      <c r="J57" s="48">
        <f t="shared" ref="J57:J60" si="6">SUM(L57:Q57,S57)</f>
        <v>49994.774068188286</v>
      </c>
      <c r="L57" s="47">
        <f>'Volumes AD 2015-2020'!L411</f>
        <v>907</v>
      </c>
      <c r="M57" s="47">
        <f>'Volumes AD 2015-2020'!M411</f>
        <v>16231.447684461877</v>
      </c>
      <c r="N57" s="47">
        <f>'Volumes AD 2015-2020'!N411</f>
        <v>17578.59070072433</v>
      </c>
      <c r="O57" s="47">
        <f>'Volumes AD 2015-2020'!O411</f>
        <v>642</v>
      </c>
      <c r="P57" s="47">
        <f>'Volumes AD 2015-2020'!P411</f>
        <v>12557.735683002076</v>
      </c>
      <c r="Q57" s="47">
        <f>'Volumes AD 2015-2020'!Q411</f>
        <v>773</v>
      </c>
      <c r="S57" s="47">
        <f>'Volumes AD 2015-2020'!S411</f>
        <v>1305</v>
      </c>
    </row>
    <row r="58" spans="1:19" x14ac:dyDescent="0.2">
      <c r="B58" s="2" t="s">
        <v>144</v>
      </c>
      <c r="F58" s="2" t="s">
        <v>89</v>
      </c>
      <c r="J58" s="48">
        <f t="shared" si="6"/>
        <v>341.55168030027045</v>
      </c>
      <c r="L58" s="47">
        <f>'Volumes AD 2015-2020'!L412</f>
        <v>5</v>
      </c>
      <c r="M58" s="47">
        <f>'Volumes AD 2015-2020'!M412</f>
        <v>122.09209326838148</v>
      </c>
      <c r="N58" s="47">
        <f>'Volumes AD 2015-2020'!N412</f>
        <v>106.53683245685626</v>
      </c>
      <c r="O58" s="47">
        <f>'Volumes AD 2015-2020'!O412</f>
        <v>4</v>
      </c>
      <c r="P58" s="47">
        <f>'Volumes AD 2015-2020'!P412</f>
        <v>90.922754575032727</v>
      </c>
      <c r="Q58" s="47">
        <f>'Volumes AD 2015-2020'!Q412</f>
        <v>1</v>
      </c>
      <c r="S58" s="47">
        <f>'Volumes AD 2015-2020'!S412</f>
        <v>12</v>
      </c>
    </row>
    <row r="59" spans="1:19" x14ac:dyDescent="0.2">
      <c r="B59" s="2" t="s">
        <v>145</v>
      </c>
      <c r="F59" s="2" t="s">
        <v>89</v>
      </c>
      <c r="J59" s="48">
        <f>SUM(L59:Q59,S59)</f>
        <v>252.32186109248065</v>
      </c>
      <c r="L59" s="47">
        <f>'Volumes AD 2015-2020'!L413</f>
        <v>3</v>
      </c>
      <c r="M59" s="47">
        <f>'Volumes AD 2015-2020'!M413</f>
        <v>98.080759814150255</v>
      </c>
      <c r="N59" s="47">
        <f>'Volumes AD 2015-2020'!N413</f>
        <v>98.99440184044164</v>
      </c>
      <c r="O59" s="47">
        <f>'Volumes AD 2015-2020'!O413</f>
        <v>5</v>
      </c>
      <c r="P59" s="47">
        <f>'Volumes AD 2015-2020'!P413</f>
        <v>42.246699437888736</v>
      </c>
      <c r="Q59" s="47">
        <f>'Volumes AD 2015-2020'!Q413</f>
        <v>1</v>
      </c>
      <c r="S59" s="47">
        <f>'Volumes AD 2015-2020'!S413</f>
        <v>4</v>
      </c>
    </row>
    <row r="60" spans="1:19" x14ac:dyDescent="0.2">
      <c r="B60" s="2" t="s">
        <v>146</v>
      </c>
      <c r="F60" s="2" t="s">
        <v>89</v>
      </c>
      <c r="J60" s="48">
        <f t="shared" si="6"/>
        <v>239.66289572584748</v>
      </c>
      <c r="L60" s="47">
        <f>'Volumes AD 2015-2020'!L414</f>
        <v>4</v>
      </c>
      <c r="M60" s="47">
        <f>'Volumes AD 2015-2020'!M414</f>
        <v>88.091089419539685</v>
      </c>
      <c r="N60" s="47">
        <f>'Volumes AD 2015-2020'!N414</f>
        <v>100.88000949454529</v>
      </c>
      <c r="O60" s="47">
        <f>'Volumes AD 2015-2020'!O414</f>
        <v>2</v>
      </c>
      <c r="P60" s="47">
        <f>'Volumes AD 2015-2020'!P414</f>
        <v>35.691796811762515</v>
      </c>
      <c r="Q60" s="47">
        <f>'Volumes AD 2015-2020'!Q414</f>
        <v>1</v>
      </c>
      <c r="S60" s="47">
        <f>'Volumes AD 2015-2020'!S414</f>
        <v>8</v>
      </c>
    </row>
    <row r="62" spans="1:19" x14ac:dyDescent="0.2">
      <c r="B62" s="33" t="s">
        <v>147</v>
      </c>
    </row>
    <row r="63" spans="1:19" x14ac:dyDescent="0.2">
      <c r="B63" s="2" t="s">
        <v>143</v>
      </c>
      <c r="F63" s="2" t="s">
        <v>89</v>
      </c>
      <c r="J63" s="48">
        <f t="shared" ref="J63:J66" si="7">SUM(L63:Q63,S63)</f>
        <v>0</v>
      </c>
      <c r="L63" s="47">
        <f>'Volumes AD 2015-2020'!L417</f>
        <v>0</v>
      </c>
      <c r="M63" s="47">
        <f>'Volumes AD 2015-2020'!M417</f>
        <v>0</v>
      </c>
      <c r="N63" s="47">
        <f>'Volumes AD 2015-2020'!N417</f>
        <v>0</v>
      </c>
      <c r="O63" s="47">
        <f>'Volumes AD 2015-2020'!O417</f>
        <v>0</v>
      </c>
      <c r="P63" s="47">
        <f>'Volumes AD 2015-2020'!P417</f>
        <v>0</v>
      </c>
      <c r="Q63" s="47">
        <f>'Volumes AD 2015-2020'!Q417</f>
        <v>0</v>
      </c>
      <c r="S63" s="47">
        <f>'Volumes AD 2015-2020'!S417</f>
        <v>0</v>
      </c>
    </row>
    <row r="64" spans="1:19" x14ac:dyDescent="0.2">
      <c r="B64" s="2" t="s">
        <v>144</v>
      </c>
      <c r="F64" s="2" t="s">
        <v>89</v>
      </c>
      <c r="J64" s="48">
        <f t="shared" si="7"/>
        <v>0</v>
      </c>
      <c r="L64" s="47">
        <f>'Volumes AD 2015-2020'!L418</f>
        <v>0</v>
      </c>
      <c r="M64" s="47">
        <f>'Volumes AD 2015-2020'!M418</f>
        <v>0</v>
      </c>
      <c r="N64" s="47">
        <f>'Volumes AD 2015-2020'!N418</f>
        <v>0</v>
      </c>
      <c r="O64" s="47">
        <f>'Volumes AD 2015-2020'!O418</f>
        <v>0</v>
      </c>
      <c r="P64" s="47">
        <f>'Volumes AD 2015-2020'!P418</f>
        <v>0</v>
      </c>
      <c r="Q64" s="47">
        <f>'Volumes AD 2015-2020'!Q418</f>
        <v>0</v>
      </c>
      <c r="S64" s="47">
        <f>'Volumes AD 2015-2020'!S418</f>
        <v>0</v>
      </c>
    </row>
    <row r="65" spans="2:19" x14ac:dyDescent="0.2">
      <c r="B65" s="2" t="s">
        <v>145</v>
      </c>
      <c r="F65" s="2" t="s">
        <v>89</v>
      </c>
      <c r="J65" s="48">
        <f>SUM(L65:Q65,S65)</f>
        <v>0</v>
      </c>
      <c r="L65" s="47">
        <f>'Volumes AD 2015-2020'!L419</f>
        <v>0</v>
      </c>
      <c r="M65" s="47">
        <f>'Volumes AD 2015-2020'!M419</f>
        <v>0</v>
      </c>
      <c r="N65" s="47">
        <f>'Volumes AD 2015-2020'!N419</f>
        <v>0</v>
      </c>
      <c r="O65" s="47">
        <f>'Volumes AD 2015-2020'!O419</f>
        <v>0</v>
      </c>
      <c r="P65" s="47">
        <f>'Volumes AD 2015-2020'!P419</f>
        <v>0</v>
      </c>
      <c r="Q65" s="47">
        <f>'Volumes AD 2015-2020'!Q419</f>
        <v>0</v>
      </c>
      <c r="S65" s="47">
        <f>'Volumes AD 2015-2020'!S419</f>
        <v>0</v>
      </c>
    </row>
    <row r="66" spans="2:19" x14ac:dyDescent="0.2">
      <c r="B66" s="2" t="s">
        <v>146</v>
      </c>
      <c r="F66" s="2" t="s">
        <v>89</v>
      </c>
      <c r="J66" s="48">
        <f t="shared" si="7"/>
        <v>0</v>
      </c>
      <c r="L66" s="47">
        <f>'Volumes AD 2015-2020'!L420</f>
        <v>0</v>
      </c>
      <c r="M66" s="47">
        <f>'Volumes AD 2015-2020'!M420</f>
        <v>0</v>
      </c>
      <c r="N66" s="47">
        <f>'Volumes AD 2015-2020'!N420</f>
        <v>0</v>
      </c>
      <c r="O66" s="47">
        <f>'Volumes AD 2015-2020'!O420</f>
        <v>0</v>
      </c>
      <c r="P66" s="47">
        <f>'Volumes AD 2015-2020'!P420</f>
        <v>0</v>
      </c>
      <c r="Q66" s="47">
        <f>'Volumes AD 2015-2020'!Q420</f>
        <v>0</v>
      </c>
      <c r="S66" s="47">
        <f>'Volumes AD 2015-2020'!S420</f>
        <v>0</v>
      </c>
    </row>
    <row r="69" spans="2:19" x14ac:dyDescent="0.2">
      <c r="B69" s="33" t="s">
        <v>158</v>
      </c>
    </row>
    <row r="71" spans="2:19" x14ac:dyDescent="0.2">
      <c r="B71" s="33" t="s">
        <v>142</v>
      </c>
    </row>
    <row r="72" spans="2:19" x14ac:dyDescent="0.2">
      <c r="B72" s="2" t="s">
        <v>143</v>
      </c>
      <c r="F72" s="2" t="s">
        <v>89</v>
      </c>
      <c r="J72" s="48">
        <f t="shared" ref="J72:J75" si="8">SUM(L72:Q72,S72)</f>
        <v>19233.270792810847</v>
      </c>
      <c r="L72" s="47">
        <f>'Volumes AD 2015-2020'!L426</f>
        <v>558</v>
      </c>
      <c r="M72" s="47">
        <f>'Volumes AD 2015-2020'!M426</f>
        <v>7125.7820801440694</v>
      </c>
      <c r="N72" s="47">
        <f>'Volumes AD 2015-2020'!N426</f>
        <v>5980.3077483586976</v>
      </c>
      <c r="O72" s="47">
        <f>'Volumes AD 2015-2020'!O426</f>
        <v>1083</v>
      </c>
      <c r="P72" s="47">
        <f>'Volumes AD 2015-2020'!P426</f>
        <v>3012.1809643080792</v>
      </c>
      <c r="Q72" s="47">
        <f>'Volumes AD 2015-2020'!Q426</f>
        <v>83</v>
      </c>
      <c r="S72" s="47">
        <f>'Volumes AD 2015-2020'!S426</f>
        <v>1391</v>
      </c>
    </row>
    <row r="73" spans="2:19" x14ac:dyDescent="0.2">
      <c r="B73" s="2" t="s">
        <v>144</v>
      </c>
      <c r="F73" s="2" t="s">
        <v>89</v>
      </c>
      <c r="J73" s="48">
        <f t="shared" si="8"/>
        <v>18738.309565924566</v>
      </c>
      <c r="L73" s="47">
        <f>'Volumes AD 2015-2020'!L427</f>
        <v>25</v>
      </c>
      <c r="M73" s="47">
        <f>'Volumes AD 2015-2020'!M427</f>
        <v>16841.532287486316</v>
      </c>
      <c r="N73" s="47">
        <f>'Volumes AD 2015-2020'!N427</f>
        <v>837.21560029172554</v>
      </c>
      <c r="O73" s="47">
        <f>'Volumes AD 2015-2020'!O427</f>
        <v>19</v>
      </c>
      <c r="P73" s="47">
        <f>'Volumes AD 2015-2020'!P427</f>
        <v>522.56167814652486</v>
      </c>
      <c r="Q73" s="47">
        <f>'Volumes AD 2015-2020'!Q427</f>
        <v>240</v>
      </c>
      <c r="S73" s="47">
        <f>'Volumes AD 2015-2020'!S427</f>
        <v>253</v>
      </c>
    </row>
    <row r="74" spans="2:19" x14ac:dyDescent="0.2">
      <c r="B74" s="2" t="s">
        <v>145</v>
      </c>
      <c r="F74" s="2" t="s">
        <v>89</v>
      </c>
      <c r="J74" s="48">
        <f>SUM(L74:Q74,S74)</f>
        <v>1299.2192159797296</v>
      </c>
      <c r="L74" s="47">
        <f>'Volumes AD 2015-2020'!L428</f>
        <v>0</v>
      </c>
      <c r="M74" s="47">
        <f>'Volumes AD 2015-2020'!M428</f>
        <v>0</v>
      </c>
      <c r="N74" s="47">
        <f>'Volumes AD 2015-2020'!N428</f>
        <v>777.94369938611669</v>
      </c>
      <c r="O74" s="47">
        <f>'Volumes AD 2015-2020'!O428</f>
        <v>98</v>
      </c>
      <c r="P74" s="47">
        <f>'Volumes AD 2015-2020'!P428</f>
        <v>423.27551659361302</v>
      </c>
      <c r="Q74" s="47">
        <f>'Volumes AD 2015-2020'!Q428</f>
        <v>0</v>
      </c>
      <c r="S74" s="47">
        <f>'Volumes AD 2015-2020'!S428</f>
        <v>0</v>
      </c>
    </row>
    <row r="75" spans="2:19" x14ac:dyDescent="0.2">
      <c r="B75" s="2" t="s">
        <v>146</v>
      </c>
      <c r="F75" s="2" t="s">
        <v>89</v>
      </c>
      <c r="J75" s="48">
        <f t="shared" si="8"/>
        <v>1336.496317912218</v>
      </c>
      <c r="L75" s="47">
        <f>'Volumes AD 2015-2020'!L429</f>
        <v>43</v>
      </c>
      <c r="M75" s="47">
        <f>'Volumes AD 2015-2020'!M429</f>
        <v>0</v>
      </c>
      <c r="N75" s="47">
        <f>'Volumes AD 2015-2020'!N429</f>
        <v>792.76167461251896</v>
      </c>
      <c r="O75" s="47">
        <f>'Volumes AD 2015-2020'!O429</f>
        <v>10</v>
      </c>
      <c r="P75" s="47">
        <f>'Volumes AD 2015-2020'!P429</f>
        <v>425.73464329969909</v>
      </c>
      <c r="Q75" s="47">
        <f>'Volumes AD 2015-2020'!Q429</f>
        <v>0</v>
      </c>
      <c r="S75" s="47">
        <f>'Volumes AD 2015-2020'!S429</f>
        <v>65</v>
      </c>
    </row>
    <row r="77" spans="2:19" x14ac:dyDescent="0.2">
      <c r="B77" s="33" t="s">
        <v>147</v>
      </c>
    </row>
    <row r="78" spans="2:19" x14ac:dyDescent="0.2">
      <c r="B78" s="2" t="s">
        <v>143</v>
      </c>
      <c r="F78" s="2" t="s">
        <v>89</v>
      </c>
      <c r="J78" s="48">
        <f t="shared" ref="J78:J81" si="9">SUM(L78:Q78,S78)</f>
        <v>0</v>
      </c>
      <c r="L78" s="47">
        <f>'Volumes AD 2015-2020'!L432</f>
        <v>0</v>
      </c>
      <c r="M78" s="47">
        <f>'Volumes AD 2015-2020'!M432</f>
        <v>0</v>
      </c>
      <c r="N78" s="47">
        <f>'Volumes AD 2015-2020'!N432</f>
        <v>0</v>
      </c>
      <c r="O78" s="47">
        <f>'Volumes AD 2015-2020'!O432</f>
        <v>0</v>
      </c>
      <c r="P78" s="47">
        <f>'Volumes AD 2015-2020'!P432</f>
        <v>0</v>
      </c>
      <c r="Q78" s="47">
        <f>'Volumes AD 2015-2020'!Q432</f>
        <v>0</v>
      </c>
      <c r="S78" s="47">
        <f>'Volumes AD 2015-2020'!S432</f>
        <v>0</v>
      </c>
    </row>
    <row r="79" spans="2:19" x14ac:dyDescent="0.2">
      <c r="B79" s="2" t="s">
        <v>144</v>
      </c>
      <c r="F79" s="2" t="s">
        <v>89</v>
      </c>
      <c r="J79" s="48">
        <f t="shared" si="9"/>
        <v>0</v>
      </c>
      <c r="L79" s="47">
        <f>'Volumes AD 2015-2020'!L433</f>
        <v>0</v>
      </c>
      <c r="M79" s="47">
        <f>'Volumes AD 2015-2020'!M433</f>
        <v>0</v>
      </c>
      <c r="N79" s="47">
        <f>'Volumes AD 2015-2020'!N433</f>
        <v>0</v>
      </c>
      <c r="O79" s="47">
        <f>'Volumes AD 2015-2020'!O433</f>
        <v>0</v>
      </c>
      <c r="P79" s="47">
        <f>'Volumes AD 2015-2020'!P433</f>
        <v>0</v>
      </c>
      <c r="Q79" s="47">
        <f>'Volumes AD 2015-2020'!Q433</f>
        <v>0</v>
      </c>
      <c r="S79" s="47">
        <f>'Volumes AD 2015-2020'!S433</f>
        <v>0</v>
      </c>
    </row>
    <row r="80" spans="2:19" x14ac:dyDescent="0.2">
      <c r="B80" s="2" t="s">
        <v>145</v>
      </c>
      <c r="F80" s="2" t="s">
        <v>89</v>
      </c>
      <c r="J80" s="48">
        <f>SUM(L80:Q80,S80)</f>
        <v>0</v>
      </c>
      <c r="L80" s="47">
        <f>'Volumes AD 2015-2020'!L434</f>
        <v>0</v>
      </c>
      <c r="M80" s="47">
        <f>'Volumes AD 2015-2020'!M434</f>
        <v>0</v>
      </c>
      <c r="N80" s="47">
        <f>'Volumes AD 2015-2020'!N434</f>
        <v>0</v>
      </c>
      <c r="O80" s="47">
        <f>'Volumes AD 2015-2020'!O434</f>
        <v>0</v>
      </c>
      <c r="P80" s="47">
        <f>'Volumes AD 2015-2020'!P434</f>
        <v>0</v>
      </c>
      <c r="Q80" s="47">
        <f>'Volumes AD 2015-2020'!Q434</f>
        <v>0</v>
      </c>
      <c r="S80" s="47">
        <f>'Volumes AD 2015-2020'!S434</f>
        <v>0</v>
      </c>
    </row>
    <row r="81" spans="2:19" x14ac:dyDescent="0.2">
      <c r="B81" s="2" t="s">
        <v>146</v>
      </c>
      <c r="F81" s="2" t="s">
        <v>89</v>
      </c>
      <c r="J81" s="48">
        <f t="shared" si="9"/>
        <v>0</v>
      </c>
      <c r="L81" s="47">
        <f>'Volumes AD 2015-2020'!L435</f>
        <v>0</v>
      </c>
      <c r="M81" s="47">
        <f>'Volumes AD 2015-2020'!M435</f>
        <v>0</v>
      </c>
      <c r="N81" s="47">
        <f>'Volumes AD 2015-2020'!N435</f>
        <v>0</v>
      </c>
      <c r="O81" s="47">
        <f>'Volumes AD 2015-2020'!O435</f>
        <v>0</v>
      </c>
      <c r="P81" s="47">
        <f>'Volumes AD 2015-2020'!P435</f>
        <v>0</v>
      </c>
      <c r="Q81" s="47">
        <f>'Volumes AD 2015-2020'!Q435</f>
        <v>0</v>
      </c>
      <c r="S81" s="47">
        <f>'Volumes AD 2015-2020'!S435</f>
        <v>0</v>
      </c>
    </row>
    <row r="82" spans="2:19" x14ac:dyDescent="0.2">
      <c r="B82" s="29"/>
    </row>
    <row r="83" spans="2:19" x14ac:dyDescent="0.2">
      <c r="B83" s="29"/>
    </row>
    <row r="84" spans="2:19" x14ac:dyDescent="0.2">
      <c r="B84" s="33" t="s">
        <v>159</v>
      </c>
    </row>
    <row r="86" spans="2:19" x14ac:dyDescent="0.2">
      <c r="B86" s="33" t="s">
        <v>149</v>
      </c>
    </row>
    <row r="87" spans="2:19" x14ac:dyDescent="0.2">
      <c r="B87" s="2" t="s">
        <v>150</v>
      </c>
      <c r="F87" s="2" t="s">
        <v>89</v>
      </c>
      <c r="J87" s="48">
        <f t="shared" ref="J87:J89" si="10">SUM(L87:Q87,S87)</f>
        <v>122.32678481761772</v>
      </c>
      <c r="L87" s="47">
        <f>'Volumes AD 2015-2020'!L441</f>
        <v>5</v>
      </c>
      <c r="M87" s="47">
        <f>'Volumes AD 2015-2020'!M441</f>
        <v>60.887721797270338</v>
      </c>
      <c r="N87" s="47">
        <f>'Volumes AD 2015-2020'!N441</f>
        <v>40.506711605046682</v>
      </c>
      <c r="O87" s="47">
        <f>'Volumes AD 2015-2020'!O441</f>
        <v>0</v>
      </c>
      <c r="P87" s="47">
        <f>'Volumes AD 2015-2020'!P441</f>
        <v>15.932351415300701</v>
      </c>
      <c r="Q87" s="47">
        <f>'Volumes AD 2015-2020'!Q441</f>
        <v>0</v>
      </c>
      <c r="S87" s="47">
        <f>'Volumes AD 2015-2020'!S441</f>
        <v>0</v>
      </c>
    </row>
    <row r="88" spans="2:19" x14ac:dyDescent="0.2">
      <c r="B88" s="2" t="s">
        <v>151</v>
      </c>
      <c r="F88" s="2" t="s">
        <v>89</v>
      </c>
      <c r="J88" s="48">
        <f>SUM(L88:Q88,S88)</f>
        <v>29.229379866124308</v>
      </c>
      <c r="L88" s="47">
        <f>'Volumes AD 2015-2020'!L442</f>
        <v>0</v>
      </c>
      <c r="M88" s="47">
        <f>'Volumes AD 2015-2020'!M442</f>
        <v>20.142960790438153</v>
      </c>
      <c r="N88" s="47">
        <f>'Volumes AD 2015-2020'!N442</f>
        <v>6.71299546492342</v>
      </c>
      <c r="O88" s="47">
        <f>'Volumes AD 2015-2020'!O442</f>
        <v>1</v>
      </c>
      <c r="P88" s="47">
        <f>'Volumes AD 2015-2020'!P442</f>
        <v>1.3734236107627353</v>
      </c>
      <c r="Q88" s="47">
        <f>'Volumes AD 2015-2020'!Q442</f>
        <v>0</v>
      </c>
      <c r="S88" s="47">
        <f>'Volumes AD 2015-2020'!S442</f>
        <v>0</v>
      </c>
    </row>
    <row r="89" spans="2:19" x14ac:dyDescent="0.2">
      <c r="B89" s="2" t="s">
        <v>152</v>
      </c>
      <c r="F89" s="2" t="s">
        <v>89</v>
      </c>
      <c r="J89" s="48">
        <f t="shared" si="10"/>
        <v>0</v>
      </c>
      <c r="L89" s="47">
        <f>'Volumes AD 2015-2020'!L443</f>
        <v>0</v>
      </c>
      <c r="M89" s="47">
        <f>'Volumes AD 2015-2020'!M443</f>
        <v>0</v>
      </c>
      <c r="N89" s="47">
        <f>'Volumes AD 2015-2020'!N443</f>
        <v>0</v>
      </c>
      <c r="O89" s="47">
        <f>'Volumes AD 2015-2020'!O443</f>
        <v>0</v>
      </c>
      <c r="P89" s="47">
        <f>'Volumes AD 2015-2020'!P443</f>
        <v>0</v>
      </c>
      <c r="Q89" s="47">
        <f>'Volumes AD 2015-2020'!Q443</f>
        <v>0</v>
      </c>
      <c r="S89" s="47">
        <f>'Volumes AD 2015-2020'!S443</f>
        <v>0</v>
      </c>
    </row>
    <row r="91" spans="2:19" x14ac:dyDescent="0.2">
      <c r="B91" s="33" t="s">
        <v>153</v>
      </c>
    </row>
    <row r="92" spans="2:19" x14ac:dyDescent="0.2">
      <c r="B92" s="2" t="s">
        <v>150</v>
      </c>
      <c r="F92" s="2" t="s">
        <v>89</v>
      </c>
      <c r="J92" s="48">
        <f t="shared" ref="J92:J94" si="11">SUM(L92:Q92,S92)</f>
        <v>7</v>
      </c>
      <c r="L92" s="47">
        <f>'Volumes AD 2015-2020'!L446</f>
        <v>5</v>
      </c>
      <c r="M92" s="47">
        <f>'Volumes AD 2015-2020'!M446</f>
        <v>0</v>
      </c>
      <c r="N92" s="47">
        <f>'Volumes AD 2015-2020'!N446</f>
        <v>0</v>
      </c>
      <c r="O92" s="47">
        <f>'Volumes AD 2015-2020'!O446</f>
        <v>0</v>
      </c>
      <c r="P92" s="47">
        <f>'Volumes AD 2015-2020'!P446</f>
        <v>0</v>
      </c>
      <c r="Q92" s="47">
        <f>'Volumes AD 2015-2020'!Q446</f>
        <v>1</v>
      </c>
      <c r="S92" s="47">
        <f>'Volumes AD 2015-2020'!S446</f>
        <v>1</v>
      </c>
    </row>
    <row r="93" spans="2:19" x14ac:dyDescent="0.2">
      <c r="B93" s="2" t="s">
        <v>151</v>
      </c>
      <c r="F93" s="2" t="s">
        <v>89</v>
      </c>
      <c r="J93" s="48">
        <f>SUM(L93:Q93,S93)</f>
        <v>0</v>
      </c>
      <c r="L93" s="47">
        <f>'Volumes AD 2015-2020'!L447</f>
        <v>0</v>
      </c>
      <c r="M93" s="47">
        <f>'Volumes AD 2015-2020'!M447</f>
        <v>0</v>
      </c>
      <c r="N93" s="47">
        <f>'Volumes AD 2015-2020'!N447</f>
        <v>0</v>
      </c>
      <c r="O93" s="47">
        <f>'Volumes AD 2015-2020'!O447</f>
        <v>0</v>
      </c>
      <c r="P93" s="47">
        <f>'Volumes AD 2015-2020'!P447</f>
        <v>0</v>
      </c>
      <c r="Q93" s="47">
        <f>'Volumes AD 2015-2020'!Q447</f>
        <v>0</v>
      </c>
      <c r="S93" s="47">
        <f>'Volumes AD 2015-2020'!S447</f>
        <v>0</v>
      </c>
    </row>
    <row r="94" spans="2:19" x14ac:dyDescent="0.2">
      <c r="B94" s="2" t="s">
        <v>152</v>
      </c>
      <c r="F94" s="2" t="s">
        <v>89</v>
      </c>
      <c r="J94" s="48">
        <f t="shared" si="11"/>
        <v>0</v>
      </c>
      <c r="L94" s="47">
        <f>'Volumes AD 2015-2020'!L448</f>
        <v>0</v>
      </c>
      <c r="M94" s="47">
        <f>'Volumes AD 2015-2020'!M448</f>
        <v>0</v>
      </c>
      <c r="N94" s="47">
        <f>'Volumes AD 2015-2020'!N448</f>
        <v>0</v>
      </c>
      <c r="O94" s="47">
        <f>'Volumes AD 2015-2020'!O448</f>
        <v>0</v>
      </c>
      <c r="P94" s="47">
        <f>'Volumes AD 2015-2020'!P448</f>
        <v>0</v>
      </c>
      <c r="Q94" s="47">
        <f>'Volumes AD 2015-2020'!Q448</f>
        <v>0</v>
      </c>
      <c r="S94" s="47">
        <f>'Volumes AD 2015-2020'!S448</f>
        <v>0</v>
      </c>
    </row>
    <row r="96" spans="2:19" x14ac:dyDescent="0.2">
      <c r="B96" s="33" t="s">
        <v>154</v>
      </c>
    </row>
    <row r="97" spans="2:19" x14ac:dyDescent="0.2">
      <c r="B97" s="2" t="s">
        <v>150</v>
      </c>
      <c r="F97" s="2" t="s">
        <v>89</v>
      </c>
      <c r="J97" s="48">
        <f t="shared" ref="J97:J99" si="12">SUM(L97:Q97,S97)</f>
        <v>20.43623264261187</v>
      </c>
      <c r="L97" s="47">
        <f>'Volumes AD 2015-2020'!L451</f>
        <v>0</v>
      </c>
      <c r="M97" s="47">
        <f>'Volumes AD 2015-2020'!M451</f>
        <v>6.4539286702824903</v>
      </c>
      <c r="N97" s="47">
        <f>'Volumes AD 2015-2020'!N451</f>
        <v>12.274761092438387</v>
      </c>
      <c r="O97" s="47">
        <f>'Volumes AD 2015-2020'!O451</f>
        <v>0</v>
      </c>
      <c r="P97" s="47">
        <f>'Volumes AD 2015-2020'!P451</f>
        <v>1.707542879890994</v>
      </c>
      <c r="Q97" s="47">
        <f>'Volumes AD 2015-2020'!Q451</f>
        <v>0</v>
      </c>
      <c r="S97" s="47">
        <f>'Volumes AD 2015-2020'!S451</f>
        <v>0</v>
      </c>
    </row>
    <row r="98" spans="2:19" x14ac:dyDescent="0.2">
      <c r="B98" s="2" t="s">
        <v>151</v>
      </c>
      <c r="F98" s="2" t="s">
        <v>89</v>
      </c>
      <c r="J98" s="48">
        <f>SUM(L98:Q98,S98)</f>
        <v>22.747688446751212</v>
      </c>
      <c r="L98" s="47">
        <f>'Volumes AD 2015-2020'!L452</f>
        <v>0</v>
      </c>
      <c r="M98" s="47">
        <f>'Volumes AD 2015-2020'!M452</f>
        <v>13.046471169469264</v>
      </c>
      <c r="N98" s="47">
        <f>'Volumes AD 2015-2020'!N452</f>
        <v>10.069493197385128</v>
      </c>
      <c r="O98" s="47">
        <f>'Volumes AD 2015-2020'!O452</f>
        <v>0</v>
      </c>
      <c r="P98" s="47">
        <f>'Volumes AD 2015-2020'!P452</f>
        <v>-0.36827592010318089</v>
      </c>
      <c r="Q98" s="47">
        <f>'Volumes AD 2015-2020'!Q452</f>
        <v>0</v>
      </c>
      <c r="S98" s="47">
        <f>'Volumes AD 2015-2020'!S452</f>
        <v>0</v>
      </c>
    </row>
    <row r="99" spans="2:19" x14ac:dyDescent="0.2">
      <c r="B99" s="2" t="s">
        <v>155</v>
      </c>
      <c r="F99" s="2" t="s">
        <v>89</v>
      </c>
      <c r="J99" s="48">
        <f t="shared" si="12"/>
        <v>13.56658151801134</v>
      </c>
      <c r="L99" s="47">
        <f>'Volumes AD 2015-2020'!L453</f>
        <v>0</v>
      </c>
      <c r="M99" s="47">
        <f>'Volumes AD 2015-2020'!M453</f>
        <v>8.746826209977911</v>
      </c>
      <c r="N99" s="47">
        <f>'Volumes AD 2015-2020'!N453</f>
        <v>1.3333333333333333</v>
      </c>
      <c r="O99" s="47">
        <f>'Volumes AD 2015-2020'!O453</f>
        <v>0</v>
      </c>
      <c r="P99" s="47">
        <f>'Volumes AD 2015-2020'!P453</f>
        <v>3.4864219747000957</v>
      </c>
      <c r="Q99" s="47">
        <f>'Volumes AD 2015-2020'!Q453</f>
        <v>0</v>
      </c>
      <c r="S99" s="47">
        <f>'Volumes AD 2015-2020'!S453</f>
        <v>0</v>
      </c>
    </row>
    <row r="101" spans="2:19" x14ac:dyDescent="0.2">
      <c r="B101" s="33" t="s">
        <v>156</v>
      </c>
    </row>
    <row r="102" spans="2:19" x14ac:dyDescent="0.2">
      <c r="B102" s="2" t="s">
        <v>150</v>
      </c>
      <c r="F102" s="2" t="s">
        <v>89</v>
      </c>
      <c r="J102" s="48">
        <f t="shared" ref="J102:J104" si="13">SUM(L102:Q102,S102)</f>
        <v>1.0084263547316361</v>
      </c>
      <c r="L102" s="47">
        <f>'Volumes AD 2015-2020'!L456</f>
        <v>0</v>
      </c>
      <c r="M102" s="47">
        <f>'Volumes AD 2015-2020'!M456</f>
        <v>1.0084263547316361</v>
      </c>
      <c r="N102" s="47">
        <f>'Volumes AD 2015-2020'!N456</f>
        <v>0</v>
      </c>
      <c r="O102" s="47">
        <f>'Volumes AD 2015-2020'!O456</f>
        <v>0</v>
      </c>
      <c r="P102" s="47">
        <f>'Volumes AD 2015-2020'!P456</f>
        <v>0</v>
      </c>
      <c r="Q102" s="47">
        <f>'Volumes AD 2015-2020'!Q456</f>
        <v>0</v>
      </c>
      <c r="S102" s="47">
        <f>'Volumes AD 2015-2020'!S456</f>
        <v>0</v>
      </c>
    </row>
    <row r="103" spans="2:19" x14ac:dyDescent="0.2">
      <c r="B103" s="2" t="s">
        <v>151</v>
      </c>
      <c r="F103" s="2" t="s">
        <v>89</v>
      </c>
      <c r="J103" s="48">
        <f>SUM(L103:Q103,S103)</f>
        <v>8.1887061973256969</v>
      </c>
      <c r="L103" s="47">
        <f>'Volumes AD 2015-2020'!L457</f>
        <v>0</v>
      </c>
      <c r="M103" s="47">
        <f>'Volumes AD 2015-2020'!M457</f>
        <v>2.510457331094841</v>
      </c>
      <c r="N103" s="47">
        <f>'Volumes AD 2015-2020'!N457</f>
        <v>1.678248866230855</v>
      </c>
      <c r="O103" s="47">
        <f>'Volumes AD 2015-2020'!O457</f>
        <v>1</v>
      </c>
      <c r="P103" s="47">
        <f>'Volumes AD 2015-2020'!P457</f>
        <v>3</v>
      </c>
      <c r="Q103" s="47">
        <f>'Volumes AD 2015-2020'!Q457</f>
        <v>0</v>
      </c>
      <c r="S103" s="47">
        <f>'Volumes AD 2015-2020'!S457</f>
        <v>0</v>
      </c>
    </row>
    <row r="104" spans="2:19" x14ac:dyDescent="0.2">
      <c r="B104" s="2" t="s">
        <v>155</v>
      </c>
      <c r="F104" s="2" t="s">
        <v>89</v>
      </c>
      <c r="J104" s="48">
        <f t="shared" si="13"/>
        <v>3.6666666666666665</v>
      </c>
      <c r="L104" s="47">
        <f>'Volumes AD 2015-2020'!L458</f>
        <v>0</v>
      </c>
      <c r="M104" s="47">
        <f>'Volumes AD 2015-2020'!M458</f>
        <v>0</v>
      </c>
      <c r="N104" s="47">
        <f>'Volumes AD 2015-2020'!N458</f>
        <v>2.6666666666666665</v>
      </c>
      <c r="O104" s="47">
        <f>'Volumes AD 2015-2020'!O458</f>
        <v>0</v>
      </c>
      <c r="P104" s="47">
        <f>'Volumes AD 2015-2020'!P458</f>
        <v>0</v>
      </c>
      <c r="Q104" s="47">
        <f>'Volumes AD 2015-2020'!Q458</f>
        <v>1</v>
      </c>
      <c r="S104" s="47">
        <f>'Volumes AD 2015-2020'!S458</f>
        <v>0</v>
      </c>
    </row>
    <row r="107" spans="2:19" x14ac:dyDescent="0.2">
      <c r="B107" s="33" t="s">
        <v>160</v>
      </c>
    </row>
    <row r="109" spans="2:19" x14ac:dyDescent="0.2">
      <c r="B109" s="33" t="s">
        <v>149</v>
      </c>
    </row>
    <row r="110" spans="2:19" x14ac:dyDescent="0.2">
      <c r="B110" s="2" t="s">
        <v>150</v>
      </c>
      <c r="F110" s="2" t="s">
        <v>89</v>
      </c>
      <c r="J110" s="48">
        <f t="shared" ref="J110:J112" si="14">SUM(L110:Q110,S110)</f>
        <v>6543.0568283885068</v>
      </c>
      <c r="L110" s="47">
        <f>'Volumes AD 2015-2020'!L464</f>
        <v>747</v>
      </c>
      <c r="M110" s="47">
        <f>'Volumes AD 2015-2020'!M464</f>
        <v>3640.5169746750771</v>
      </c>
      <c r="N110" s="47">
        <f>'Volumes AD 2015-2020'!N464</f>
        <v>1571.0398537134297</v>
      </c>
      <c r="O110" s="47">
        <f>'Volumes AD 2015-2020'!O464</f>
        <v>0</v>
      </c>
      <c r="P110" s="47">
        <f>'Volumes AD 2015-2020'!P464</f>
        <v>584.5</v>
      </c>
      <c r="Q110" s="47">
        <f>'Volumes AD 2015-2020'!Q464</f>
        <v>0</v>
      </c>
      <c r="S110" s="47">
        <f>'Volumes AD 2015-2020'!S464</f>
        <v>0</v>
      </c>
    </row>
    <row r="111" spans="2:19" x14ac:dyDescent="0.2">
      <c r="B111" s="2" t="s">
        <v>151</v>
      </c>
      <c r="F111" s="2" t="s">
        <v>89</v>
      </c>
      <c r="J111" s="48">
        <f>SUM(L111:Q111,S111)</f>
        <v>1559.8254328266162</v>
      </c>
      <c r="L111" s="47">
        <f>'Volumes AD 2015-2020'!L465</f>
        <v>0</v>
      </c>
      <c r="M111" s="47">
        <f>'Volumes AD 2015-2020'!M465</f>
        <v>1168.8337857961576</v>
      </c>
      <c r="N111" s="47">
        <f>'Volumes AD 2015-2020'!N465</f>
        <v>312.61164703045853</v>
      </c>
      <c r="O111" s="47">
        <f>'Volumes AD 2015-2020'!O465</f>
        <v>2.13</v>
      </c>
      <c r="P111" s="47">
        <f>'Volumes AD 2015-2020'!P465</f>
        <v>76.25</v>
      </c>
      <c r="Q111" s="47">
        <f>'Volumes AD 2015-2020'!Q465</f>
        <v>0</v>
      </c>
      <c r="S111" s="47">
        <f>'Volumes AD 2015-2020'!S465</f>
        <v>0</v>
      </c>
    </row>
    <row r="112" spans="2:19" x14ac:dyDescent="0.2">
      <c r="B112" s="2" t="s">
        <v>152</v>
      </c>
      <c r="F112" s="2" t="s">
        <v>89</v>
      </c>
      <c r="J112" s="48">
        <f t="shared" si="14"/>
        <v>0</v>
      </c>
      <c r="L112" s="47">
        <f>'Volumes AD 2015-2020'!L466</f>
        <v>0</v>
      </c>
      <c r="M112" s="47">
        <f>'Volumes AD 2015-2020'!M466</f>
        <v>0</v>
      </c>
      <c r="N112" s="47">
        <f>'Volumes AD 2015-2020'!N466</f>
        <v>0</v>
      </c>
      <c r="O112" s="47">
        <f>'Volumes AD 2015-2020'!O466</f>
        <v>0</v>
      </c>
      <c r="P112" s="47">
        <f>'Volumes AD 2015-2020'!P466</f>
        <v>0</v>
      </c>
      <c r="Q112" s="47">
        <f>'Volumes AD 2015-2020'!Q466</f>
        <v>0</v>
      </c>
      <c r="S112" s="47">
        <f>'Volumes AD 2015-2020'!S466</f>
        <v>0</v>
      </c>
    </row>
    <row r="113" spans="2:19" x14ac:dyDescent="0.2">
      <c r="B113" s="29"/>
    </row>
    <row r="114" spans="2:19" x14ac:dyDescent="0.2">
      <c r="B114" s="33" t="s">
        <v>153</v>
      </c>
    </row>
    <row r="115" spans="2:19" x14ac:dyDescent="0.2">
      <c r="B115" s="2" t="s">
        <v>150</v>
      </c>
      <c r="F115" s="2" t="s">
        <v>89</v>
      </c>
      <c r="J115" s="48">
        <f t="shared" ref="J115:J117" si="15">SUM(L115:Q115,S115)</f>
        <v>131</v>
      </c>
      <c r="L115" s="47">
        <f>'Volumes AD 2015-2020'!L469</f>
        <v>0</v>
      </c>
      <c r="M115" s="47">
        <f>'Volumes AD 2015-2020'!M469</f>
        <v>0</v>
      </c>
      <c r="N115" s="47">
        <f>'Volumes AD 2015-2020'!N469</f>
        <v>0</v>
      </c>
      <c r="O115" s="47">
        <f>'Volumes AD 2015-2020'!O469</f>
        <v>0</v>
      </c>
      <c r="P115" s="47">
        <f>'Volumes AD 2015-2020'!P469</f>
        <v>0</v>
      </c>
      <c r="Q115" s="47">
        <f>'Volumes AD 2015-2020'!Q469</f>
        <v>121</v>
      </c>
      <c r="S115" s="47">
        <f>'Volumes AD 2015-2020'!S469</f>
        <v>10</v>
      </c>
    </row>
    <row r="116" spans="2:19" x14ac:dyDescent="0.2">
      <c r="B116" s="2" t="s">
        <v>151</v>
      </c>
      <c r="F116" s="2" t="s">
        <v>89</v>
      </c>
      <c r="J116" s="48">
        <f>SUM(L116:Q116,S116)</f>
        <v>0</v>
      </c>
      <c r="L116" s="47">
        <f>'Volumes AD 2015-2020'!L470</f>
        <v>0</v>
      </c>
      <c r="M116" s="47">
        <f>'Volumes AD 2015-2020'!M470</f>
        <v>0</v>
      </c>
      <c r="N116" s="47">
        <f>'Volumes AD 2015-2020'!N470</f>
        <v>0</v>
      </c>
      <c r="O116" s="47">
        <f>'Volumes AD 2015-2020'!O470</f>
        <v>0</v>
      </c>
      <c r="P116" s="47">
        <f>'Volumes AD 2015-2020'!P470</f>
        <v>0</v>
      </c>
      <c r="Q116" s="47">
        <f>'Volumes AD 2015-2020'!Q470</f>
        <v>0</v>
      </c>
      <c r="S116" s="47">
        <f>'Volumes AD 2015-2020'!S470</f>
        <v>0</v>
      </c>
    </row>
    <row r="117" spans="2:19" x14ac:dyDescent="0.2">
      <c r="B117" s="2" t="s">
        <v>152</v>
      </c>
      <c r="F117" s="2" t="s">
        <v>89</v>
      </c>
      <c r="J117" s="48">
        <f t="shared" si="15"/>
        <v>0</v>
      </c>
      <c r="L117" s="47">
        <f>'Volumes AD 2015-2020'!L471</f>
        <v>0</v>
      </c>
      <c r="M117" s="47">
        <f>'Volumes AD 2015-2020'!M471</f>
        <v>0</v>
      </c>
      <c r="N117" s="47">
        <f>'Volumes AD 2015-2020'!N471</f>
        <v>0</v>
      </c>
      <c r="O117" s="47">
        <f>'Volumes AD 2015-2020'!O471</f>
        <v>0</v>
      </c>
      <c r="P117" s="47">
        <f>'Volumes AD 2015-2020'!P471</f>
        <v>0</v>
      </c>
      <c r="Q117" s="47">
        <f>'Volumes AD 2015-2020'!Q471</f>
        <v>0</v>
      </c>
      <c r="S117" s="47">
        <f>'Volumes AD 2015-2020'!S471</f>
        <v>0</v>
      </c>
    </row>
    <row r="119" spans="2:19" x14ac:dyDescent="0.2">
      <c r="B119" s="33" t="s">
        <v>154</v>
      </c>
    </row>
    <row r="120" spans="2:19" x14ac:dyDescent="0.2">
      <c r="B120" s="2" t="s">
        <v>150</v>
      </c>
      <c r="F120" s="2" t="s">
        <v>89</v>
      </c>
      <c r="J120" s="48">
        <f t="shared" ref="J120:J122" si="16">SUM(L120:Q120,S120)</f>
        <v>1645.8397228009794</v>
      </c>
      <c r="L120" s="47">
        <f>'Volumes AD 2015-2020'!L474</f>
        <v>0</v>
      </c>
      <c r="M120" s="47">
        <f>'Volumes AD 2015-2020'!M474</f>
        <v>385.88464445649356</v>
      </c>
      <c r="N120" s="47">
        <f>'Volumes AD 2015-2020'!N474</f>
        <v>1115.2050783444859</v>
      </c>
      <c r="O120" s="47">
        <f>'Volumes AD 2015-2020'!O474</f>
        <v>0</v>
      </c>
      <c r="P120" s="47">
        <f>'Volumes AD 2015-2020'!P474</f>
        <v>144.75</v>
      </c>
      <c r="Q120" s="47">
        <f>'Volumes AD 2015-2020'!Q474</f>
        <v>0</v>
      </c>
      <c r="S120" s="47">
        <f>'Volumes AD 2015-2020'!S474</f>
        <v>0</v>
      </c>
    </row>
    <row r="121" spans="2:19" x14ac:dyDescent="0.2">
      <c r="B121" s="2" t="s">
        <v>151</v>
      </c>
      <c r="F121" s="2" t="s">
        <v>89</v>
      </c>
      <c r="J121" s="48">
        <f>SUM(L121:Q121,S121)</f>
        <v>1442.7268207192537</v>
      </c>
      <c r="L121" s="47">
        <f>'Volumes AD 2015-2020'!L475</f>
        <v>0</v>
      </c>
      <c r="M121" s="47">
        <f>'Volumes AD 2015-2020'!M475</f>
        <v>757.04641670801175</v>
      </c>
      <c r="N121" s="47">
        <f>'Volumes AD 2015-2020'!N475</f>
        <v>586.49264752617</v>
      </c>
      <c r="O121" s="47">
        <f>'Volumes AD 2015-2020'!O475</f>
        <v>0</v>
      </c>
      <c r="P121" s="47">
        <f>'Volumes AD 2015-2020'!P475</f>
        <v>99.1877564850721</v>
      </c>
      <c r="Q121" s="47">
        <f>'Volumes AD 2015-2020'!Q475</f>
        <v>0</v>
      </c>
      <c r="S121" s="47">
        <f>'Volumes AD 2015-2020'!S475</f>
        <v>0</v>
      </c>
    </row>
    <row r="122" spans="2:19" x14ac:dyDescent="0.2">
      <c r="B122" s="2" t="s">
        <v>155</v>
      </c>
      <c r="F122" s="2" t="s">
        <v>89</v>
      </c>
      <c r="J122" s="48">
        <f t="shared" si="16"/>
        <v>3401.1286708069447</v>
      </c>
      <c r="L122" s="47">
        <f>'Volumes AD 2015-2020'!L476</f>
        <v>0</v>
      </c>
      <c r="M122" s="47">
        <f>'Volumes AD 2015-2020'!M476</f>
        <v>2115.1862631024242</v>
      </c>
      <c r="N122" s="47">
        <f>'Volumes AD 2015-2020'!N476</f>
        <v>25.692407704520587</v>
      </c>
      <c r="O122" s="47">
        <f>'Volumes AD 2015-2020'!O476</f>
        <v>0</v>
      </c>
      <c r="P122" s="47">
        <f>'Volumes AD 2015-2020'!P476</f>
        <v>1260.25</v>
      </c>
      <c r="Q122" s="47">
        <f>'Volumes AD 2015-2020'!Q476</f>
        <v>0</v>
      </c>
      <c r="S122" s="47">
        <f>'Volumes AD 2015-2020'!S476</f>
        <v>0</v>
      </c>
    </row>
    <row r="124" spans="2:19" x14ac:dyDescent="0.2">
      <c r="B124" s="33" t="s">
        <v>156</v>
      </c>
    </row>
    <row r="125" spans="2:19" x14ac:dyDescent="0.2">
      <c r="B125" s="2" t="s">
        <v>150</v>
      </c>
      <c r="F125" s="2" t="s">
        <v>89</v>
      </c>
      <c r="J125" s="48">
        <f t="shared" ref="J125:J127" si="17">SUM(L125:Q125,S125)</f>
        <v>60.294475696327254</v>
      </c>
      <c r="L125" s="47">
        <f>'Volumes AD 2015-2020'!L479</f>
        <v>0</v>
      </c>
      <c r="M125" s="47">
        <f>'Volumes AD 2015-2020'!M479</f>
        <v>60.294475696327254</v>
      </c>
      <c r="N125" s="47">
        <f>'Volumes AD 2015-2020'!N479</f>
        <v>0</v>
      </c>
      <c r="O125" s="47">
        <f>'Volumes AD 2015-2020'!O479</f>
        <v>0</v>
      </c>
      <c r="P125" s="47">
        <f>'Volumes AD 2015-2020'!P479</f>
        <v>0</v>
      </c>
      <c r="Q125" s="47">
        <f>'Volumes AD 2015-2020'!Q479</f>
        <v>0</v>
      </c>
      <c r="S125" s="47">
        <f>'Volumes AD 2015-2020'!S479</f>
        <v>0</v>
      </c>
    </row>
    <row r="126" spans="2:19" x14ac:dyDescent="0.2">
      <c r="B126" s="2" t="s">
        <v>151</v>
      </c>
      <c r="F126" s="2" t="s">
        <v>89</v>
      </c>
      <c r="J126" s="48">
        <f>SUM(L126:Q126,S126)</f>
        <v>979.67947920648567</v>
      </c>
      <c r="L126" s="47">
        <f>'Volumes AD 2015-2020'!L480</f>
        <v>0</v>
      </c>
      <c r="M126" s="47">
        <f>'Volumes AD 2015-2020'!M480</f>
        <v>145.67408321502649</v>
      </c>
      <c r="N126" s="47">
        <f>'Volumes AD 2015-2020'!N480</f>
        <v>531.16315247653131</v>
      </c>
      <c r="O126" s="47">
        <f>'Volumes AD 2015-2020'!O480</f>
        <v>286.02999999999997</v>
      </c>
      <c r="P126" s="47">
        <f>'Volumes AD 2015-2020'!P480</f>
        <v>16.812243514927907</v>
      </c>
      <c r="Q126" s="47">
        <f>'Volumes AD 2015-2020'!Q480</f>
        <v>0</v>
      </c>
      <c r="S126" s="47">
        <f>'Volumes AD 2015-2020'!S480</f>
        <v>0</v>
      </c>
    </row>
    <row r="127" spans="2:19" x14ac:dyDescent="0.2">
      <c r="B127" s="2" t="s">
        <v>155</v>
      </c>
      <c r="F127" s="2" t="s">
        <v>89</v>
      </c>
      <c r="J127" s="48">
        <f t="shared" si="17"/>
        <v>2204.469839475209</v>
      </c>
      <c r="L127" s="47">
        <f>'Volumes AD 2015-2020'!L481</f>
        <v>0</v>
      </c>
      <c r="M127" s="47">
        <f>'Volumes AD 2015-2020'!M481</f>
        <v>0</v>
      </c>
      <c r="N127" s="47">
        <f>'Volumes AD 2015-2020'!N481</f>
        <v>2132.469839475209</v>
      </c>
      <c r="O127" s="47">
        <f>'Volumes AD 2015-2020'!O481</f>
        <v>0</v>
      </c>
      <c r="P127" s="47">
        <f>'Volumes AD 2015-2020'!P481</f>
        <v>0</v>
      </c>
      <c r="Q127" s="47">
        <f>'Volumes AD 2015-2020'!Q481</f>
        <v>72</v>
      </c>
      <c r="S127" s="47">
        <f>'Volumes AD 2015-2020'!S481</f>
        <v>0</v>
      </c>
    </row>
    <row r="130" spans="2:19" s="9" customFormat="1" x14ac:dyDescent="0.2">
      <c r="B130" s="9" t="s">
        <v>164</v>
      </c>
    </row>
    <row r="132" spans="2:19" x14ac:dyDescent="0.2">
      <c r="B132" s="33" t="s">
        <v>141</v>
      </c>
    </row>
    <row r="134" spans="2:19" x14ac:dyDescent="0.2">
      <c r="B134" s="33" t="s">
        <v>142</v>
      </c>
    </row>
    <row r="135" spans="2:19" x14ac:dyDescent="0.2">
      <c r="B135" s="29" t="s">
        <v>143</v>
      </c>
      <c r="F135" s="2" t="s">
        <v>89</v>
      </c>
      <c r="J135" s="48">
        <f>SUM(L135:Q135,S135)</f>
        <v>7103067.400395968</v>
      </c>
      <c r="L135" s="47">
        <f>'Volumes AD 2015-2020'!L489</f>
        <v>139326</v>
      </c>
      <c r="M135" s="47">
        <f>'Volumes AD 2015-2020'!M489</f>
        <v>2243290.879319544</v>
      </c>
      <c r="N135" s="47">
        <f>'Volumes AD 2015-2020'!N489</f>
        <v>2485182.9258216922</v>
      </c>
      <c r="O135" s="47">
        <f>'Volumes AD 2015-2020'!O489</f>
        <v>102719.26</v>
      </c>
      <c r="P135" s="47">
        <f>'Volumes AD 2015-2020'!P489</f>
        <v>1890955.8289170507</v>
      </c>
      <c r="Q135" s="47">
        <f>'Volumes AD 2015-2020'!Q489</f>
        <v>52991.945492190236</v>
      </c>
      <c r="S135" s="47">
        <f>'Volumes AD 2015-2020'!S489</f>
        <v>188600.56084549072</v>
      </c>
    </row>
    <row r="136" spans="2:19" x14ac:dyDescent="0.2">
      <c r="B136" s="29" t="s">
        <v>144</v>
      </c>
      <c r="F136" s="2" t="s">
        <v>89</v>
      </c>
      <c r="J136" s="48">
        <f t="shared" ref="J136:J138" si="18">SUM(L136:Q136,S136)</f>
        <v>29087.844589384997</v>
      </c>
      <c r="L136" s="47">
        <f>'Volumes AD 2015-2020'!L490</f>
        <v>149</v>
      </c>
      <c r="M136" s="47">
        <f>'Volumes AD 2015-2020'!M490</f>
        <v>7953.4349491053563</v>
      </c>
      <c r="N136" s="47">
        <f>'Volumes AD 2015-2020'!N490</f>
        <v>11867.783568425335</v>
      </c>
      <c r="O136" s="47">
        <f>'Volumes AD 2015-2020'!O490</f>
        <v>646.4</v>
      </c>
      <c r="P136" s="47">
        <f>'Volumes AD 2015-2020'!P490</f>
        <v>7904.7378904249881</v>
      </c>
      <c r="Q136" s="47">
        <f>'Volumes AD 2015-2020'!Q490</f>
        <v>356.32571117462913</v>
      </c>
      <c r="S136" s="47">
        <f>'Volumes AD 2015-2020'!S490</f>
        <v>210.16247025468729</v>
      </c>
    </row>
    <row r="137" spans="2:19" x14ac:dyDescent="0.2">
      <c r="B137" s="29" t="s">
        <v>145</v>
      </c>
      <c r="F137" s="2" t="s">
        <v>89</v>
      </c>
      <c r="J137" s="48">
        <f t="shared" si="18"/>
        <v>63519.761321357626</v>
      </c>
      <c r="L137" s="47">
        <f>'Volumes AD 2015-2020'!L491</f>
        <v>1948</v>
      </c>
      <c r="M137" s="47">
        <f>'Volumes AD 2015-2020'!M491</f>
        <v>24434.933394107102</v>
      </c>
      <c r="N137" s="47">
        <f>'Volumes AD 2015-2020'!N491</f>
        <v>20475.969860470635</v>
      </c>
      <c r="O137" s="47">
        <f>'Volumes AD 2015-2020'!O491</f>
        <v>920.2</v>
      </c>
      <c r="P137" s="47">
        <f>'Volumes AD 2015-2020'!P491</f>
        <v>13011.54588453661</v>
      </c>
      <c r="Q137" s="47">
        <f>'Volumes AD 2015-2020'!Q491</f>
        <v>370.78513099280548</v>
      </c>
      <c r="S137" s="47">
        <f>'Volumes AD 2015-2020'!S491</f>
        <v>2358.3270512504782</v>
      </c>
    </row>
    <row r="138" spans="2:19" x14ac:dyDescent="0.2">
      <c r="B138" s="2" t="s">
        <v>146</v>
      </c>
      <c r="F138" s="2" t="s">
        <v>89</v>
      </c>
      <c r="J138" s="48">
        <f t="shared" si="18"/>
        <v>24234.449524917745</v>
      </c>
      <c r="L138" s="47">
        <f>'Volumes AD 2015-2020'!L492</f>
        <v>630</v>
      </c>
      <c r="M138" s="47">
        <f>'Volumes AD 2015-2020'!M492</f>
        <v>8378.228899251073</v>
      </c>
      <c r="N138" s="47">
        <f>'Volumes AD 2015-2020'!N492</f>
        <v>8307.2630136986299</v>
      </c>
      <c r="O138" s="47">
        <f>'Volumes AD 2015-2020'!O492</f>
        <v>333</v>
      </c>
      <c r="P138" s="47">
        <f>'Volumes AD 2015-2020'!P492</f>
        <v>5706.3279569892466</v>
      </c>
      <c r="Q138" s="47">
        <f>'Volumes AD 2015-2020'!Q492</f>
        <v>240.67937827361499</v>
      </c>
      <c r="S138" s="47">
        <f>'Volumes AD 2015-2020'!S492</f>
        <v>638.95027670517754</v>
      </c>
    </row>
    <row r="140" spans="2:19" x14ac:dyDescent="0.2">
      <c r="B140" s="33" t="s">
        <v>147</v>
      </c>
    </row>
    <row r="141" spans="2:19" x14ac:dyDescent="0.2">
      <c r="B141" s="29" t="s">
        <v>143</v>
      </c>
      <c r="F141" s="2" t="s">
        <v>89</v>
      </c>
      <c r="J141" s="48">
        <f>SUM(L141:Q141,S141)</f>
        <v>0</v>
      </c>
      <c r="L141" s="47">
        <f>'Volumes AD 2015-2020'!L495</f>
        <v>0</v>
      </c>
      <c r="M141" s="47">
        <f>'Volumes AD 2015-2020'!M495</f>
        <v>0</v>
      </c>
      <c r="N141" s="47">
        <f>'Volumes AD 2015-2020'!N495</f>
        <v>0</v>
      </c>
      <c r="O141" s="47">
        <f>'Volumes AD 2015-2020'!O495</f>
        <v>0</v>
      </c>
      <c r="P141" s="47">
        <f>'Volumes AD 2015-2020'!P495</f>
        <v>0</v>
      </c>
      <c r="Q141" s="47">
        <f>'Volumes AD 2015-2020'!Q495</f>
        <v>0</v>
      </c>
      <c r="S141" s="47">
        <f>'Volumes AD 2015-2020'!S495</f>
        <v>0</v>
      </c>
    </row>
    <row r="142" spans="2:19" x14ac:dyDescent="0.2">
      <c r="B142" s="29" t="s">
        <v>144</v>
      </c>
      <c r="F142" s="2" t="s">
        <v>89</v>
      </c>
      <c r="J142" s="48">
        <f t="shared" ref="J142:J144" si="19">SUM(L142:Q142,S142)</f>
        <v>0</v>
      </c>
      <c r="L142" s="47">
        <f>'Volumes AD 2015-2020'!L496</f>
        <v>0</v>
      </c>
      <c r="M142" s="47">
        <f>'Volumes AD 2015-2020'!M496</f>
        <v>0</v>
      </c>
      <c r="N142" s="47">
        <f>'Volumes AD 2015-2020'!N496</f>
        <v>0</v>
      </c>
      <c r="O142" s="47">
        <f>'Volumes AD 2015-2020'!O496</f>
        <v>0</v>
      </c>
      <c r="P142" s="47">
        <f>'Volumes AD 2015-2020'!P496</f>
        <v>0</v>
      </c>
      <c r="Q142" s="47">
        <f>'Volumes AD 2015-2020'!Q496</f>
        <v>0</v>
      </c>
      <c r="S142" s="47">
        <f>'Volumes AD 2015-2020'!S496</f>
        <v>0</v>
      </c>
    </row>
    <row r="143" spans="2:19" x14ac:dyDescent="0.2">
      <c r="B143" s="29" t="s">
        <v>145</v>
      </c>
      <c r="F143" s="2" t="s">
        <v>89</v>
      </c>
      <c r="J143" s="48">
        <f t="shared" si="19"/>
        <v>0</v>
      </c>
      <c r="L143" s="47">
        <f>'Volumes AD 2015-2020'!L497</f>
        <v>0</v>
      </c>
      <c r="M143" s="47">
        <f>'Volumes AD 2015-2020'!M497</f>
        <v>0</v>
      </c>
      <c r="N143" s="47">
        <f>'Volumes AD 2015-2020'!N497</f>
        <v>0</v>
      </c>
      <c r="O143" s="47">
        <f>'Volumes AD 2015-2020'!O497</f>
        <v>0</v>
      </c>
      <c r="P143" s="47">
        <f>'Volumes AD 2015-2020'!P497</f>
        <v>0</v>
      </c>
      <c r="Q143" s="47">
        <f>'Volumes AD 2015-2020'!Q497</f>
        <v>0</v>
      </c>
      <c r="S143" s="47">
        <f>'Volumes AD 2015-2020'!S497</f>
        <v>0</v>
      </c>
    </row>
    <row r="144" spans="2:19" x14ac:dyDescent="0.2">
      <c r="B144" s="2" t="s">
        <v>146</v>
      </c>
      <c r="F144" s="2" t="s">
        <v>89</v>
      </c>
      <c r="J144" s="48">
        <f t="shared" si="19"/>
        <v>1</v>
      </c>
      <c r="L144" s="47">
        <f>'Volumes AD 2015-2020'!L498</f>
        <v>0</v>
      </c>
      <c r="M144" s="47">
        <f>'Volumes AD 2015-2020'!M498</f>
        <v>0</v>
      </c>
      <c r="N144" s="47">
        <f>'Volumes AD 2015-2020'!N498</f>
        <v>0</v>
      </c>
      <c r="O144" s="47">
        <f>'Volumes AD 2015-2020'!O498</f>
        <v>0</v>
      </c>
      <c r="P144" s="47">
        <f>'Volumes AD 2015-2020'!P498</f>
        <v>0</v>
      </c>
      <c r="Q144" s="47">
        <f>'Volumes AD 2015-2020'!Q498</f>
        <v>1</v>
      </c>
      <c r="S144" s="47">
        <f>'Volumes AD 2015-2020'!S498</f>
        <v>0</v>
      </c>
    </row>
    <row r="147" spans="2:19" x14ac:dyDescent="0.2">
      <c r="B147" s="33" t="s">
        <v>148</v>
      </c>
    </row>
    <row r="149" spans="2:19" x14ac:dyDescent="0.2">
      <c r="B149" s="33" t="s">
        <v>149</v>
      </c>
    </row>
    <row r="150" spans="2:19" x14ac:dyDescent="0.2">
      <c r="B150" s="2" t="s">
        <v>150</v>
      </c>
      <c r="F150" s="2" t="s">
        <v>89</v>
      </c>
      <c r="J150" s="48">
        <f t="shared" ref="J150:J152" si="20">SUM(L150:Q150,S150)</f>
        <v>18456.712959943317</v>
      </c>
      <c r="L150" s="47">
        <f>'Volumes AD 2015-2020'!L504</f>
        <v>395</v>
      </c>
      <c r="M150" s="47">
        <f>'Volumes AD 2015-2020'!M504</f>
        <v>5749.9933368092652</v>
      </c>
      <c r="N150" s="47">
        <f>'Volumes AD 2015-2020'!N504</f>
        <v>6642.1565934065929</v>
      </c>
      <c r="O150" s="47">
        <f>'Volumes AD 2015-2020'!O504</f>
        <v>242.96</v>
      </c>
      <c r="P150" s="47">
        <f>'Volumes AD 2015-2020'!P504</f>
        <v>5025.6630297274605</v>
      </c>
      <c r="Q150" s="47">
        <f>'Volumes AD 2015-2020'!Q504</f>
        <v>0</v>
      </c>
      <c r="S150" s="47">
        <f>'Volumes AD 2015-2020'!S504</f>
        <v>400.93999999999994</v>
      </c>
    </row>
    <row r="151" spans="2:19" x14ac:dyDescent="0.2">
      <c r="B151" s="2" t="s">
        <v>151</v>
      </c>
      <c r="F151" s="2" t="s">
        <v>89</v>
      </c>
      <c r="J151" s="48">
        <f t="shared" si="20"/>
        <v>7175.9766865191177</v>
      </c>
      <c r="L151" s="47">
        <f>'Volumes AD 2015-2020'!L505</f>
        <v>106</v>
      </c>
      <c r="M151" s="47">
        <f>'Volumes AD 2015-2020'!M505</f>
        <v>2034.6163913689045</v>
      </c>
      <c r="N151" s="47">
        <f>'Volumes AD 2015-2020'!N505</f>
        <v>2341.5264019739793</v>
      </c>
      <c r="O151" s="47">
        <f>'Volumes AD 2015-2020'!O505</f>
        <v>35.18</v>
      </c>
      <c r="P151" s="47">
        <f>'Volumes AD 2015-2020'!P505</f>
        <v>2547.0663931762342</v>
      </c>
      <c r="Q151" s="47">
        <f>'Volumes AD 2015-2020'!Q505</f>
        <v>0</v>
      </c>
      <c r="S151" s="47">
        <f>'Volumes AD 2015-2020'!S505</f>
        <v>111.58750000000001</v>
      </c>
    </row>
    <row r="152" spans="2:19" x14ac:dyDescent="0.2">
      <c r="B152" s="2" t="s">
        <v>152</v>
      </c>
      <c r="F152" s="2" t="s">
        <v>89</v>
      </c>
      <c r="J152" s="48">
        <f t="shared" si="20"/>
        <v>286.39064211653681</v>
      </c>
      <c r="L152" s="47">
        <f>'Volumes AD 2015-2020'!L506</f>
        <v>0</v>
      </c>
      <c r="M152" s="47">
        <f>'Volumes AD 2015-2020'!M506</f>
        <v>12.010191066253247</v>
      </c>
      <c r="N152" s="47">
        <f>'Volumes AD 2015-2020'!N506</f>
        <v>50.851293103448278</v>
      </c>
      <c r="O152" s="47">
        <f>'Volumes AD 2015-2020'!O506</f>
        <v>0</v>
      </c>
      <c r="P152" s="47">
        <f>'Volumes AD 2015-2020'!P506</f>
        <v>223.52915794683528</v>
      </c>
      <c r="Q152" s="47">
        <f>'Volumes AD 2015-2020'!Q506</f>
        <v>0</v>
      </c>
      <c r="S152" s="47">
        <f>'Volumes AD 2015-2020'!S506</f>
        <v>0</v>
      </c>
    </row>
    <row r="154" spans="2:19" x14ac:dyDescent="0.2">
      <c r="B154" s="33" t="s">
        <v>153</v>
      </c>
    </row>
    <row r="155" spans="2:19" x14ac:dyDescent="0.2">
      <c r="B155" s="2" t="s">
        <v>150</v>
      </c>
      <c r="F155" s="2" t="s">
        <v>89</v>
      </c>
      <c r="J155" s="48">
        <f t="shared" ref="J155:J157" si="21">SUM(L155:Q155,S155)</f>
        <v>448.06743586300462</v>
      </c>
      <c r="L155" s="47">
        <f>'Volumes AD 2015-2020'!L509</f>
        <v>5</v>
      </c>
      <c r="M155" s="47">
        <f>'Volumes AD 2015-2020'!M509</f>
        <v>87.212242033194926</v>
      </c>
      <c r="N155" s="47">
        <f>'Volumes AD 2015-2020'!N509</f>
        <v>107.02070490485124</v>
      </c>
      <c r="O155" s="47">
        <f>'Volumes AD 2015-2020'!O509</f>
        <v>13.22</v>
      </c>
      <c r="P155" s="47">
        <f>'Volumes AD 2015-2020'!P509</f>
        <v>93</v>
      </c>
      <c r="Q155" s="47">
        <f>'Volumes AD 2015-2020'!Q509</f>
        <v>129.61448892495849</v>
      </c>
      <c r="S155" s="47">
        <f>'Volumes AD 2015-2020'!S509</f>
        <v>13</v>
      </c>
    </row>
    <row r="156" spans="2:19" x14ac:dyDescent="0.2">
      <c r="B156" s="2" t="s">
        <v>151</v>
      </c>
      <c r="F156" s="2" t="s">
        <v>89</v>
      </c>
      <c r="J156" s="48">
        <f t="shared" si="21"/>
        <v>389.26263752269887</v>
      </c>
      <c r="L156" s="47">
        <f>'Volumes AD 2015-2020'!L510</f>
        <v>12</v>
      </c>
      <c r="M156" s="47">
        <f>'Volumes AD 2015-2020'!M510</f>
        <v>206.65632630685144</v>
      </c>
      <c r="N156" s="47">
        <f>'Volumes AD 2015-2020'!N510</f>
        <v>30.640489008524</v>
      </c>
      <c r="O156" s="47">
        <f>'Volumes AD 2015-2020'!O510</f>
        <v>17.59</v>
      </c>
      <c r="P156" s="47">
        <f>'Volumes AD 2015-2020'!P510</f>
        <v>83</v>
      </c>
      <c r="Q156" s="47">
        <f>'Volumes AD 2015-2020'!Q510</f>
        <v>20.375822207323424</v>
      </c>
      <c r="S156" s="47">
        <f>'Volumes AD 2015-2020'!S510</f>
        <v>19</v>
      </c>
    </row>
    <row r="157" spans="2:19" x14ac:dyDescent="0.2">
      <c r="B157" s="2" t="s">
        <v>152</v>
      </c>
      <c r="F157" s="2" t="s">
        <v>89</v>
      </c>
      <c r="J157" s="48">
        <f t="shared" si="21"/>
        <v>47.970565300744354</v>
      </c>
      <c r="L157" s="47">
        <f>'Volumes AD 2015-2020'!L511</f>
        <v>3</v>
      </c>
      <c r="M157" s="47">
        <f>'Volumes AD 2015-2020'!M511</f>
        <v>34.028874687717533</v>
      </c>
      <c r="N157" s="47">
        <f>'Volumes AD 2015-2020'!N511</f>
        <v>0.94169061302681989</v>
      </c>
      <c r="O157" s="47">
        <f>'Volumes AD 2015-2020'!O511</f>
        <v>3</v>
      </c>
      <c r="P157" s="47">
        <f>'Volumes AD 2015-2020'!P511</f>
        <v>6</v>
      </c>
      <c r="Q157" s="47">
        <f>'Volumes AD 2015-2020'!Q511</f>
        <v>0</v>
      </c>
      <c r="S157" s="47">
        <f>'Volumes AD 2015-2020'!S511</f>
        <v>1</v>
      </c>
    </row>
    <row r="159" spans="2:19" x14ac:dyDescent="0.2">
      <c r="B159" s="33" t="s">
        <v>154</v>
      </c>
    </row>
    <row r="160" spans="2:19" x14ac:dyDescent="0.2">
      <c r="B160" s="2" t="s">
        <v>150</v>
      </c>
      <c r="F160" s="2" t="s">
        <v>89</v>
      </c>
      <c r="J160" s="48">
        <f t="shared" ref="J160:J162" si="22">SUM(L160:Q160,S160)</f>
        <v>1446.4440950382204</v>
      </c>
      <c r="L160" s="47">
        <f>'Volumes AD 2015-2020'!L514</f>
        <v>7</v>
      </c>
      <c r="M160" s="47">
        <f>'Volumes AD 2015-2020'!M514</f>
        <v>609.48325466876452</v>
      </c>
      <c r="N160" s="47">
        <f>'Volumes AD 2015-2020'!N514</f>
        <v>573.3953363709461</v>
      </c>
      <c r="O160" s="47">
        <f>'Volumes AD 2015-2020'!O514</f>
        <v>10.83</v>
      </c>
      <c r="P160" s="47">
        <f>'Volumes AD 2015-2020'!P514</f>
        <v>60.509290976426087</v>
      </c>
      <c r="Q160" s="47">
        <f>'Volumes AD 2015-2020'!Q514</f>
        <v>161.63204635541709</v>
      </c>
      <c r="S160" s="47">
        <f>'Volumes AD 2015-2020'!S514</f>
        <v>23.594166666666666</v>
      </c>
    </row>
    <row r="161" spans="1:19" x14ac:dyDescent="0.2">
      <c r="B161" s="2" t="s">
        <v>151</v>
      </c>
      <c r="F161" s="2" t="s">
        <v>89</v>
      </c>
      <c r="J161" s="48">
        <f t="shared" si="22"/>
        <v>3488.3856575583213</v>
      </c>
      <c r="L161" s="47">
        <f>'Volumes AD 2015-2020'!L515</f>
        <v>27</v>
      </c>
      <c r="M161" s="47">
        <f>'Volumes AD 2015-2020'!M515</f>
        <v>1317.8084576089077</v>
      </c>
      <c r="N161" s="47">
        <f>'Volumes AD 2015-2020'!N515</f>
        <v>1265.1556751906685</v>
      </c>
      <c r="O161" s="47">
        <f>'Volumes AD 2015-2020'!O515</f>
        <v>44.52</v>
      </c>
      <c r="P161" s="47">
        <f>'Volumes AD 2015-2020'!P515</f>
        <v>119.56455644897169</v>
      </c>
      <c r="Q161" s="47">
        <f>'Volumes AD 2015-2020'!Q515</f>
        <v>648.95280164310657</v>
      </c>
      <c r="S161" s="47">
        <f>'Volumes AD 2015-2020'!S515</f>
        <v>65.384166666666673</v>
      </c>
    </row>
    <row r="162" spans="1:19" x14ac:dyDescent="0.2">
      <c r="B162" s="2" t="s">
        <v>155</v>
      </c>
      <c r="F162" s="2" t="s">
        <v>89</v>
      </c>
      <c r="J162" s="48">
        <f t="shared" si="22"/>
        <v>1931.1071522799925</v>
      </c>
      <c r="L162" s="47">
        <f>'Volumes AD 2015-2020'!L516</f>
        <v>20</v>
      </c>
      <c r="M162" s="47">
        <f>'Volumes AD 2015-2020'!M516</f>
        <v>737.62590131905358</v>
      </c>
      <c r="N162" s="47">
        <f>'Volumes AD 2015-2020'!N516</f>
        <v>556.53915229885058</v>
      </c>
      <c r="O162" s="47">
        <f>'Volumes AD 2015-2020'!O516</f>
        <v>13.2</v>
      </c>
      <c r="P162" s="47">
        <f>'Volumes AD 2015-2020'!P516</f>
        <v>503.33729512601565</v>
      </c>
      <c r="Q162" s="47">
        <f>'Volumes AD 2015-2020'!Q516</f>
        <v>92.404803536072791</v>
      </c>
      <c r="S162" s="47">
        <f>'Volumes AD 2015-2020'!S516</f>
        <v>8</v>
      </c>
    </row>
    <row r="164" spans="1:19" x14ac:dyDescent="0.2">
      <c r="B164" s="33" t="s">
        <v>156</v>
      </c>
    </row>
    <row r="165" spans="1:19" x14ac:dyDescent="0.2">
      <c r="A165" s="2" t="s">
        <v>161</v>
      </c>
      <c r="B165" s="2" t="s">
        <v>150</v>
      </c>
      <c r="F165" s="2" t="s">
        <v>89</v>
      </c>
      <c r="J165" s="48">
        <f t="shared" ref="J165:J167" si="23">SUM(L165:Q165,S165)</f>
        <v>56.212926705612084</v>
      </c>
      <c r="L165" s="47">
        <f>'Volumes AD 2015-2020'!L519</f>
        <v>1</v>
      </c>
      <c r="M165" s="47">
        <f>'Volumes AD 2015-2020'!M519</f>
        <v>8.0195165087995335</v>
      </c>
      <c r="N165" s="47">
        <f>'Volumes AD 2015-2020'!N519</f>
        <v>3.9273653176092203</v>
      </c>
      <c r="O165" s="47">
        <f>'Volumes AD 2015-2020'!O519</f>
        <v>1</v>
      </c>
      <c r="P165" s="47">
        <f>'Volumes AD 2015-2020'!P519</f>
        <v>33</v>
      </c>
      <c r="Q165" s="47">
        <f>'Volumes AD 2015-2020'!Q519</f>
        <v>6.2660448792033261</v>
      </c>
      <c r="S165" s="47">
        <f>'Volumes AD 2015-2020'!S519</f>
        <v>3</v>
      </c>
    </row>
    <row r="166" spans="1:19" x14ac:dyDescent="0.2">
      <c r="B166" s="2" t="s">
        <v>151</v>
      </c>
      <c r="F166" s="2" t="s">
        <v>89</v>
      </c>
      <c r="J166" s="48">
        <f t="shared" si="23"/>
        <v>340.61731423326472</v>
      </c>
      <c r="L166" s="47">
        <f>'Volumes AD 2015-2020'!L520</f>
        <v>5</v>
      </c>
      <c r="M166" s="47">
        <f>'Volumes AD 2015-2020'!M520</f>
        <v>46.921967808802016</v>
      </c>
      <c r="N166" s="47">
        <f>'Volumes AD 2015-2020'!N520</f>
        <v>34.594100493494842</v>
      </c>
      <c r="O166" s="47">
        <f>'Volumes AD 2015-2020'!O520</f>
        <v>6.78</v>
      </c>
      <c r="P166" s="47">
        <f>'Volumes AD 2015-2020'!P520</f>
        <v>71</v>
      </c>
      <c r="Q166" s="47">
        <f>'Volumes AD 2015-2020'!Q520</f>
        <v>162.32124593096785</v>
      </c>
      <c r="S166" s="47">
        <f>'Volumes AD 2015-2020'!S520</f>
        <v>14</v>
      </c>
    </row>
    <row r="167" spans="1:19" x14ac:dyDescent="0.2">
      <c r="B167" s="2" t="s">
        <v>155</v>
      </c>
      <c r="F167" s="2" t="s">
        <v>89</v>
      </c>
      <c r="J167" s="48">
        <f t="shared" si="23"/>
        <v>296.72068699521583</v>
      </c>
      <c r="L167" s="47">
        <f>'Volumes AD 2015-2020'!L521</f>
        <v>19</v>
      </c>
      <c r="M167" s="47">
        <f>'Volumes AD 2015-2020'!M521</f>
        <v>55.04670905366072</v>
      </c>
      <c r="N167" s="47">
        <f>'Volumes AD 2015-2020'!N521</f>
        <v>47.084530651340991</v>
      </c>
      <c r="O167" s="47">
        <f>'Volumes AD 2015-2020'!O521</f>
        <v>6.09</v>
      </c>
      <c r="P167" s="47">
        <f>'Volumes AD 2015-2020'!P521</f>
        <v>13</v>
      </c>
      <c r="Q167" s="47">
        <f>'Volumes AD 2015-2020'!Q521</f>
        <v>134.49944729021411</v>
      </c>
      <c r="S167" s="47">
        <f>'Volumes AD 2015-2020'!S521</f>
        <v>22</v>
      </c>
    </row>
    <row r="168" spans="1:19" x14ac:dyDescent="0.2">
      <c r="B168" s="33"/>
    </row>
    <row r="170" spans="1:19" x14ac:dyDescent="0.2">
      <c r="B170" s="33" t="s">
        <v>157</v>
      </c>
    </row>
    <row r="172" spans="1:19" x14ac:dyDescent="0.2">
      <c r="B172" s="33" t="s">
        <v>142</v>
      </c>
    </row>
    <row r="173" spans="1:19" x14ac:dyDescent="0.2">
      <c r="B173" s="2" t="s">
        <v>143</v>
      </c>
      <c r="F173" s="2" t="s">
        <v>89</v>
      </c>
      <c r="J173" s="48">
        <f t="shared" ref="J173:J176" si="24">SUM(L173:Q173,S173)</f>
        <v>41209.273682374493</v>
      </c>
      <c r="L173" s="47">
        <f>'Volumes AD 2015-2020'!L527</f>
        <v>923</v>
      </c>
      <c r="M173" s="47">
        <f>'Volumes AD 2015-2020'!M527</f>
        <v>12030.211687767171</v>
      </c>
      <c r="N173" s="47">
        <f>'Volumes AD 2015-2020'!N527</f>
        <v>17113</v>
      </c>
      <c r="O173" s="47">
        <f>'Volumes AD 2015-2020'!O527</f>
        <v>589</v>
      </c>
      <c r="P173" s="47">
        <f>'Volumes AD 2015-2020'!P527</f>
        <v>8376.0619946073202</v>
      </c>
      <c r="Q173" s="47">
        <f>'Volumes AD 2015-2020'!Q527</f>
        <v>805</v>
      </c>
      <c r="S173" s="47">
        <f>'Volumes AD 2015-2020'!S527</f>
        <v>1373</v>
      </c>
    </row>
    <row r="174" spans="1:19" x14ac:dyDescent="0.2">
      <c r="B174" s="2" t="s">
        <v>144</v>
      </c>
      <c r="F174" s="2" t="s">
        <v>89</v>
      </c>
      <c r="J174" s="48">
        <f t="shared" si="24"/>
        <v>213.42409924113053</v>
      </c>
      <c r="L174" s="47">
        <f>'Volumes AD 2015-2020'!L528</f>
        <v>5</v>
      </c>
      <c r="M174" s="47">
        <f>'Volumes AD 2015-2020'!M528</f>
        <v>59.222403567013473</v>
      </c>
      <c r="N174" s="47">
        <f>'Volumes AD 2015-2020'!N528</f>
        <v>104</v>
      </c>
      <c r="O174" s="47">
        <f>'Volumes AD 2015-2020'!O528</f>
        <v>1</v>
      </c>
      <c r="P174" s="47">
        <f>'Volumes AD 2015-2020'!P528</f>
        <v>34.201695674117047</v>
      </c>
      <c r="Q174" s="47">
        <f>'Volumes AD 2015-2020'!Q528</f>
        <v>4</v>
      </c>
      <c r="S174" s="47">
        <f>'Volumes AD 2015-2020'!S528</f>
        <v>6</v>
      </c>
    </row>
    <row r="175" spans="1:19" x14ac:dyDescent="0.2">
      <c r="B175" s="2" t="s">
        <v>145</v>
      </c>
      <c r="F175" s="2" t="s">
        <v>89</v>
      </c>
      <c r="J175" s="48">
        <f t="shared" si="24"/>
        <v>204.57515437801425</v>
      </c>
      <c r="L175" s="47">
        <f>'Volumes AD 2015-2020'!L529</f>
        <v>2</v>
      </c>
      <c r="M175" s="47">
        <f>'Volumes AD 2015-2020'!M529</f>
        <v>63.917629263859006</v>
      </c>
      <c r="N175" s="47">
        <f>'Volumes AD 2015-2020'!N529</f>
        <v>94</v>
      </c>
      <c r="O175" s="47">
        <f>'Volumes AD 2015-2020'!O529</f>
        <v>3</v>
      </c>
      <c r="P175" s="47">
        <f>'Volumes AD 2015-2020'!P529</f>
        <v>32.657525114155241</v>
      </c>
      <c r="Q175" s="47">
        <f>'Volumes AD 2015-2020'!Q529</f>
        <v>2</v>
      </c>
      <c r="S175" s="47">
        <f>'Volumes AD 2015-2020'!S529</f>
        <v>7</v>
      </c>
    </row>
    <row r="176" spans="1:19" x14ac:dyDescent="0.2">
      <c r="B176" s="2" t="s">
        <v>146</v>
      </c>
      <c r="F176" s="2" t="s">
        <v>89</v>
      </c>
      <c r="J176" s="48">
        <f t="shared" si="24"/>
        <v>167.89185123743124</v>
      </c>
      <c r="L176" s="47">
        <f>'Volumes AD 2015-2020'!L530</f>
        <v>6</v>
      </c>
      <c r="M176" s="47">
        <f>'Volumes AD 2015-2020'!M530</f>
        <v>62.708213256484122</v>
      </c>
      <c r="N176" s="47">
        <f>'Volumes AD 2015-2020'!N530</f>
        <v>71</v>
      </c>
      <c r="O176" s="47">
        <f>'Volumes AD 2015-2020'!O530</f>
        <v>0</v>
      </c>
      <c r="P176" s="47">
        <f>'Volumes AD 2015-2020'!P530</f>
        <v>20.183637980947125</v>
      </c>
      <c r="Q176" s="47">
        <f>'Volumes AD 2015-2020'!Q530</f>
        <v>4</v>
      </c>
      <c r="S176" s="47">
        <f>'Volumes AD 2015-2020'!S530</f>
        <v>4</v>
      </c>
    </row>
    <row r="178" spans="2:19" x14ac:dyDescent="0.2">
      <c r="B178" s="33" t="s">
        <v>147</v>
      </c>
    </row>
    <row r="179" spans="2:19" x14ac:dyDescent="0.2">
      <c r="B179" s="2" t="s">
        <v>143</v>
      </c>
      <c r="F179" s="2" t="s">
        <v>89</v>
      </c>
      <c r="J179" s="48">
        <f t="shared" ref="J179:J182" si="25">SUM(L179:Q179,S179)</f>
        <v>0</v>
      </c>
      <c r="L179" s="47">
        <f>'Volumes AD 2015-2020'!L533</f>
        <v>0</v>
      </c>
      <c r="M179" s="47">
        <f>'Volumes AD 2015-2020'!M533</f>
        <v>0</v>
      </c>
      <c r="N179" s="47">
        <f>'Volumes AD 2015-2020'!N533</f>
        <v>0</v>
      </c>
      <c r="O179" s="47">
        <f>'Volumes AD 2015-2020'!O533</f>
        <v>0</v>
      </c>
      <c r="P179" s="47">
        <f>'Volumes AD 2015-2020'!P533</f>
        <v>0</v>
      </c>
      <c r="Q179" s="47">
        <f>'Volumes AD 2015-2020'!Q533</f>
        <v>0</v>
      </c>
      <c r="S179" s="47">
        <f>'Volumes AD 2015-2020'!S533</f>
        <v>0</v>
      </c>
    </row>
    <row r="180" spans="2:19" x14ac:dyDescent="0.2">
      <c r="B180" s="2" t="s">
        <v>144</v>
      </c>
      <c r="F180" s="2" t="s">
        <v>89</v>
      </c>
      <c r="J180" s="48">
        <f t="shared" si="25"/>
        <v>0</v>
      </c>
      <c r="L180" s="47">
        <f>'Volumes AD 2015-2020'!L534</f>
        <v>0</v>
      </c>
      <c r="M180" s="47">
        <f>'Volumes AD 2015-2020'!M534</f>
        <v>0</v>
      </c>
      <c r="N180" s="47">
        <f>'Volumes AD 2015-2020'!N534</f>
        <v>0</v>
      </c>
      <c r="O180" s="47">
        <f>'Volumes AD 2015-2020'!O534</f>
        <v>0</v>
      </c>
      <c r="P180" s="47">
        <f>'Volumes AD 2015-2020'!P534</f>
        <v>0</v>
      </c>
      <c r="Q180" s="47">
        <f>'Volumes AD 2015-2020'!Q534</f>
        <v>0</v>
      </c>
      <c r="S180" s="47">
        <f>'Volumes AD 2015-2020'!S534</f>
        <v>0</v>
      </c>
    </row>
    <row r="181" spans="2:19" x14ac:dyDescent="0.2">
      <c r="B181" s="2" t="s">
        <v>145</v>
      </c>
      <c r="F181" s="2" t="s">
        <v>89</v>
      </c>
      <c r="J181" s="48">
        <f t="shared" si="25"/>
        <v>0</v>
      </c>
      <c r="L181" s="47">
        <f>'Volumes AD 2015-2020'!L535</f>
        <v>0</v>
      </c>
      <c r="M181" s="47">
        <f>'Volumes AD 2015-2020'!M535</f>
        <v>0</v>
      </c>
      <c r="N181" s="47">
        <f>'Volumes AD 2015-2020'!N535</f>
        <v>0</v>
      </c>
      <c r="O181" s="47">
        <f>'Volumes AD 2015-2020'!O535</f>
        <v>0</v>
      </c>
      <c r="P181" s="47">
        <f>'Volumes AD 2015-2020'!P535</f>
        <v>0</v>
      </c>
      <c r="Q181" s="47">
        <f>'Volumes AD 2015-2020'!Q535</f>
        <v>0</v>
      </c>
      <c r="S181" s="47">
        <f>'Volumes AD 2015-2020'!S535</f>
        <v>0</v>
      </c>
    </row>
    <row r="182" spans="2:19" x14ac:dyDescent="0.2">
      <c r="B182" s="2" t="s">
        <v>146</v>
      </c>
      <c r="F182" s="2" t="s">
        <v>89</v>
      </c>
      <c r="J182" s="48">
        <f t="shared" si="25"/>
        <v>0</v>
      </c>
      <c r="L182" s="47">
        <f>'Volumes AD 2015-2020'!L536</f>
        <v>0</v>
      </c>
      <c r="M182" s="47">
        <f>'Volumes AD 2015-2020'!M536</f>
        <v>0</v>
      </c>
      <c r="N182" s="47">
        <f>'Volumes AD 2015-2020'!N536</f>
        <v>0</v>
      </c>
      <c r="O182" s="47">
        <f>'Volumes AD 2015-2020'!O536</f>
        <v>0</v>
      </c>
      <c r="P182" s="47">
        <f>'Volumes AD 2015-2020'!P536</f>
        <v>0</v>
      </c>
      <c r="Q182" s="47">
        <f>'Volumes AD 2015-2020'!Q536</f>
        <v>0</v>
      </c>
      <c r="S182" s="47">
        <f>'Volumes AD 2015-2020'!S536</f>
        <v>0</v>
      </c>
    </row>
    <row r="185" spans="2:19" x14ac:dyDescent="0.2">
      <c r="B185" s="33" t="s">
        <v>158</v>
      </c>
    </row>
    <row r="187" spans="2:19" x14ac:dyDescent="0.2">
      <c r="B187" s="33" t="s">
        <v>142</v>
      </c>
    </row>
    <row r="188" spans="2:19" x14ac:dyDescent="0.2">
      <c r="B188" s="2" t="s">
        <v>143</v>
      </c>
      <c r="F188" s="2" t="s">
        <v>89</v>
      </c>
      <c r="J188" s="48">
        <f t="shared" ref="J188:J191" si="26">SUM(L188:Q188,S188)</f>
        <v>18327.231065733955</v>
      </c>
      <c r="L188" s="47">
        <f>'Volumes AD 2015-2020'!L542</f>
        <v>1435</v>
      </c>
      <c r="M188" s="47">
        <f>'Volumes AD 2015-2020'!M542</f>
        <v>6082.3665496049234</v>
      </c>
      <c r="N188" s="47">
        <f>'Volumes AD 2015-2020'!N542</f>
        <v>7014</v>
      </c>
      <c r="O188" s="47">
        <f>'Volumes AD 2015-2020'!O542</f>
        <v>1333</v>
      </c>
      <c r="P188" s="47">
        <f>'Volumes AD 2015-2020'!P542</f>
        <v>1774.8645161290326</v>
      </c>
      <c r="Q188" s="47">
        <f>'Volumes AD 2015-2020'!Q542</f>
        <v>58</v>
      </c>
      <c r="S188" s="47">
        <f>'Volumes AD 2015-2020'!S542</f>
        <v>630</v>
      </c>
    </row>
    <row r="189" spans="2:19" x14ac:dyDescent="0.2">
      <c r="B189" s="2" t="s">
        <v>144</v>
      </c>
      <c r="F189" s="2" t="s">
        <v>89</v>
      </c>
      <c r="J189" s="48">
        <f t="shared" si="26"/>
        <v>3582.5667539409569</v>
      </c>
      <c r="L189" s="47">
        <f>'Volumes AD 2015-2020'!L543</f>
        <v>0</v>
      </c>
      <c r="M189" s="47">
        <f>'Volumes AD 2015-2020'!M543</f>
        <v>2975.0814656705793</v>
      </c>
      <c r="N189" s="47">
        <f>'Volumes AD 2015-2020'!N543</f>
        <v>549</v>
      </c>
      <c r="O189" s="47">
        <f>'Volumes AD 2015-2020'!O543</f>
        <v>0</v>
      </c>
      <c r="P189" s="47">
        <f>'Volumes AD 2015-2020'!P543</f>
        <v>-1.5147117296222585</v>
      </c>
      <c r="Q189" s="47">
        <f>'Volumes AD 2015-2020'!Q543</f>
        <v>20</v>
      </c>
      <c r="S189" s="47">
        <f>'Volumes AD 2015-2020'!S543</f>
        <v>40</v>
      </c>
    </row>
    <row r="190" spans="2:19" x14ac:dyDescent="0.2">
      <c r="B190" s="2" t="s">
        <v>145</v>
      </c>
      <c r="F190" s="2" t="s">
        <v>89</v>
      </c>
      <c r="J190" s="48">
        <f t="shared" si="26"/>
        <v>686.52419825072889</v>
      </c>
      <c r="L190" s="47">
        <f>'Volumes AD 2015-2020'!L544</f>
        <v>0</v>
      </c>
      <c r="M190" s="47">
        <f>'Volumes AD 2015-2020'!M544</f>
        <v>0</v>
      </c>
      <c r="N190" s="47">
        <f>'Volumes AD 2015-2020'!N544</f>
        <v>497</v>
      </c>
      <c r="O190" s="47">
        <f>'Volumes AD 2015-2020'!O544</f>
        <v>150</v>
      </c>
      <c r="P190" s="47">
        <f>'Volumes AD 2015-2020'!P544</f>
        <v>6.524198250728876</v>
      </c>
      <c r="Q190" s="47">
        <f>'Volumes AD 2015-2020'!Q544</f>
        <v>0</v>
      </c>
      <c r="S190" s="47">
        <f>'Volumes AD 2015-2020'!S544</f>
        <v>33</v>
      </c>
    </row>
    <row r="191" spans="2:19" x14ac:dyDescent="0.2">
      <c r="B191" s="2" t="s">
        <v>146</v>
      </c>
      <c r="F191" s="2" t="s">
        <v>89</v>
      </c>
      <c r="J191" s="48">
        <f t="shared" si="26"/>
        <v>1398.4569814072183</v>
      </c>
      <c r="L191" s="47">
        <f>'Volumes AD 2015-2020'!L545</f>
        <v>497</v>
      </c>
      <c r="M191" s="47">
        <f>'Volumes AD 2015-2020'!M545</f>
        <v>0</v>
      </c>
      <c r="N191" s="47">
        <f>'Volumes AD 2015-2020'!N545</f>
        <v>373</v>
      </c>
      <c r="O191" s="47">
        <f>'Volumes AD 2015-2020'!O545</f>
        <v>0</v>
      </c>
      <c r="P191" s="47">
        <f>'Volumes AD 2015-2020'!P545</f>
        <v>221.45698140721834</v>
      </c>
      <c r="Q191" s="47">
        <f>'Volumes AD 2015-2020'!Q545</f>
        <v>177</v>
      </c>
      <c r="S191" s="47">
        <f>'Volumes AD 2015-2020'!S545</f>
        <v>130</v>
      </c>
    </row>
    <row r="193" spans="2:19" x14ac:dyDescent="0.2">
      <c r="B193" s="33" t="s">
        <v>147</v>
      </c>
    </row>
    <row r="194" spans="2:19" x14ac:dyDescent="0.2">
      <c r="B194" s="2" t="s">
        <v>143</v>
      </c>
      <c r="F194" s="2" t="s">
        <v>89</v>
      </c>
      <c r="J194" s="48">
        <f t="shared" ref="J194:J197" si="27">SUM(L194:Q194,S194)</f>
        <v>0</v>
      </c>
      <c r="L194" s="47">
        <f>'Volumes AD 2015-2020'!L548</f>
        <v>0</v>
      </c>
      <c r="M194" s="47">
        <f>'Volumes AD 2015-2020'!M548</f>
        <v>0</v>
      </c>
      <c r="N194" s="47">
        <f>'Volumes AD 2015-2020'!N548</f>
        <v>0</v>
      </c>
      <c r="O194" s="47">
        <f>'Volumes AD 2015-2020'!O548</f>
        <v>0</v>
      </c>
      <c r="P194" s="47">
        <f>'Volumes AD 2015-2020'!P548</f>
        <v>0</v>
      </c>
      <c r="Q194" s="47">
        <f>'Volumes AD 2015-2020'!Q548</f>
        <v>0</v>
      </c>
      <c r="S194" s="47">
        <f>'Volumes AD 2015-2020'!S548</f>
        <v>0</v>
      </c>
    </row>
    <row r="195" spans="2:19" x14ac:dyDescent="0.2">
      <c r="B195" s="2" t="s">
        <v>144</v>
      </c>
      <c r="F195" s="2" t="s">
        <v>89</v>
      </c>
      <c r="J195" s="48">
        <f t="shared" si="27"/>
        <v>0</v>
      </c>
      <c r="L195" s="47">
        <f>'Volumes AD 2015-2020'!L549</f>
        <v>0</v>
      </c>
      <c r="M195" s="47">
        <f>'Volumes AD 2015-2020'!M549</f>
        <v>0</v>
      </c>
      <c r="N195" s="47">
        <f>'Volumes AD 2015-2020'!N549</f>
        <v>0</v>
      </c>
      <c r="O195" s="47">
        <f>'Volumes AD 2015-2020'!O549</f>
        <v>0</v>
      </c>
      <c r="P195" s="47">
        <f>'Volumes AD 2015-2020'!P549</f>
        <v>0</v>
      </c>
      <c r="Q195" s="47">
        <f>'Volumes AD 2015-2020'!Q549</f>
        <v>0</v>
      </c>
      <c r="S195" s="47">
        <f>'Volumes AD 2015-2020'!S549</f>
        <v>0</v>
      </c>
    </row>
    <row r="196" spans="2:19" x14ac:dyDescent="0.2">
      <c r="B196" s="2" t="s">
        <v>145</v>
      </c>
      <c r="F196" s="2" t="s">
        <v>89</v>
      </c>
      <c r="J196" s="48">
        <f t="shared" si="27"/>
        <v>0</v>
      </c>
      <c r="L196" s="47">
        <f>'Volumes AD 2015-2020'!L550</f>
        <v>0</v>
      </c>
      <c r="M196" s="47">
        <f>'Volumes AD 2015-2020'!M550</f>
        <v>0</v>
      </c>
      <c r="N196" s="47">
        <f>'Volumes AD 2015-2020'!N550</f>
        <v>0</v>
      </c>
      <c r="O196" s="47">
        <f>'Volumes AD 2015-2020'!O550</f>
        <v>0</v>
      </c>
      <c r="P196" s="47">
        <f>'Volumes AD 2015-2020'!P550</f>
        <v>0</v>
      </c>
      <c r="Q196" s="47">
        <f>'Volumes AD 2015-2020'!Q550</f>
        <v>0</v>
      </c>
      <c r="S196" s="47">
        <f>'Volumes AD 2015-2020'!S550</f>
        <v>0</v>
      </c>
    </row>
    <row r="197" spans="2:19" x14ac:dyDescent="0.2">
      <c r="B197" s="2" t="s">
        <v>146</v>
      </c>
      <c r="F197" s="2" t="s">
        <v>89</v>
      </c>
      <c r="J197" s="48">
        <f t="shared" si="27"/>
        <v>0</v>
      </c>
      <c r="L197" s="47">
        <f>'Volumes AD 2015-2020'!L551</f>
        <v>0</v>
      </c>
      <c r="M197" s="47">
        <f>'Volumes AD 2015-2020'!M551</f>
        <v>0</v>
      </c>
      <c r="N197" s="47">
        <f>'Volumes AD 2015-2020'!N551</f>
        <v>0</v>
      </c>
      <c r="O197" s="47">
        <f>'Volumes AD 2015-2020'!O551</f>
        <v>0</v>
      </c>
      <c r="P197" s="47">
        <f>'Volumes AD 2015-2020'!P551</f>
        <v>0</v>
      </c>
      <c r="Q197" s="47">
        <f>'Volumes AD 2015-2020'!Q551</f>
        <v>0</v>
      </c>
      <c r="S197" s="47">
        <f>'Volumes AD 2015-2020'!S551</f>
        <v>0</v>
      </c>
    </row>
    <row r="198" spans="2:19" x14ac:dyDescent="0.2">
      <c r="B198" s="29"/>
    </row>
    <row r="199" spans="2:19" x14ac:dyDescent="0.2">
      <c r="B199" s="29"/>
    </row>
    <row r="200" spans="2:19" x14ac:dyDescent="0.2">
      <c r="B200" s="33" t="s">
        <v>159</v>
      </c>
    </row>
    <row r="202" spans="2:19" x14ac:dyDescent="0.2">
      <c r="B202" s="33" t="s">
        <v>149</v>
      </c>
    </row>
    <row r="203" spans="2:19" x14ac:dyDescent="0.2">
      <c r="B203" s="2" t="s">
        <v>150</v>
      </c>
      <c r="F203" s="2" t="s">
        <v>89</v>
      </c>
      <c r="J203" s="48">
        <f t="shared" ref="J203:J205" si="28">SUM(L203:Q203,S203)</f>
        <v>111.38071544556041</v>
      </c>
      <c r="L203" s="47">
        <f>'Volumes AD 2015-2020'!L557</f>
        <v>2</v>
      </c>
      <c r="M203" s="47">
        <f>'Volumes AD 2015-2020'!M557</f>
        <v>50.924326224593436</v>
      </c>
      <c r="N203" s="47">
        <f>'Volumes AD 2015-2020'!N557</f>
        <v>28.333333333333336</v>
      </c>
      <c r="O203" s="47">
        <f>'Volumes AD 2015-2020'!O557</f>
        <v>3</v>
      </c>
      <c r="P203" s="47">
        <f>'Volumes AD 2015-2020'!P557</f>
        <v>26.12305588763364</v>
      </c>
      <c r="Q203" s="47">
        <f>'Volumes AD 2015-2020'!Q557</f>
        <v>0</v>
      </c>
      <c r="S203" s="47">
        <f>'Volumes AD 2015-2020'!S557</f>
        <v>1</v>
      </c>
    </row>
    <row r="204" spans="2:19" x14ac:dyDescent="0.2">
      <c r="B204" s="2" t="s">
        <v>151</v>
      </c>
      <c r="F204" s="2" t="s">
        <v>89</v>
      </c>
      <c r="J204" s="48">
        <f t="shared" si="28"/>
        <v>21.595501472070765</v>
      </c>
      <c r="L204" s="47">
        <f>'Volumes AD 2015-2020'!L558</f>
        <v>0</v>
      </c>
      <c r="M204" s="47">
        <f>'Volumes AD 2015-2020'!M558</f>
        <v>14.50137660978652</v>
      </c>
      <c r="N204" s="47">
        <f>'Volumes AD 2015-2020'!N558</f>
        <v>0.8571428571428571</v>
      </c>
      <c r="O204" s="47">
        <f>'Volumes AD 2015-2020'!O558</f>
        <v>0</v>
      </c>
      <c r="P204" s="47">
        <f>'Volumes AD 2015-2020'!P558</f>
        <v>5.236982005141388</v>
      </c>
      <c r="Q204" s="47">
        <f>'Volumes AD 2015-2020'!Q558</f>
        <v>0</v>
      </c>
      <c r="S204" s="47">
        <f>'Volumes AD 2015-2020'!S558</f>
        <v>1</v>
      </c>
    </row>
    <row r="205" spans="2:19" x14ac:dyDescent="0.2">
      <c r="B205" s="2" t="s">
        <v>152</v>
      </c>
      <c r="F205" s="2" t="s">
        <v>89</v>
      </c>
      <c r="J205" s="48">
        <f t="shared" si="28"/>
        <v>0</v>
      </c>
      <c r="L205" s="47">
        <f>'Volumes AD 2015-2020'!L559</f>
        <v>0</v>
      </c>
      <c r="M205" s="47">
        <f>'Volumes AD 2015-2020'!M559</f>
        <v>0</v>
      </c>
      <c r="N205" s="47">
        <f>'Volumes AD 2015-2020'!N559</f>
        <v>0</v>
      </c>
      <c r="O205" s="47">
        <f>'Volumes AD 2015-2020'!O559</f>
        <v>0</v>
      </c>
      <c r="P205" s="47">
        <f>'Volumes AD 2015-2020'!P559</f>
        <v>0</v>
      </c>
      <c r="Q205" s="47">
        <f>'Volumes AD 2015-2020'!Q559</f>
        <v>0</v>
      </c>
      <c r="S205" s="47">
        <f>'Volumes AD 2015-2020'!S559</f>
        <v>0</v>
      </c>
    </row>
    <row r="207" spans="2:19" x14ac:dyDescent="0.2">
      <c r="B207" s="33" t="s">
        <v>153</v>
      </c>
    </row>
    <row r="208" spans="2:19" x14ac:dyDescent="0.2">
      <c r="B208" s="2" t="s">
        <v>150</v>
      </c>
      <c r="F208" s="2" t="s">
        <v>89</v>
      </c>
      <c r="J208" s="48">
        <f t="shared" ref="J208:J210" si="29">SUM(L208:Q208,S208)</f>
        <v>4.7723877931554437</v>
      </c>
      <c r="L208" s="47">
        <f>'Volumes AD 2015-2020'!L562</f>
        <v>3</v>
      </c>
      <c r="M208" s="47">
        <f>'Volumes AD 2015-2020'!M562</f>
        <v>0.77238779315544426</v>
      </c>
      <c r="N208" s="47">
        <f>'Volumes AD 2015-2020'!N562</f>
        <v>0</v>
      </c>
      <c r="O208" s="47">
        <f>'Volumes AD 2015-2020'!O562</f>
        <v>0</v>
      </c>
      <c r="P208" s="47">
        <f>'Volumes AD 2015-2020'!P562</f>
        <v>0</v>
      </c>
      <c r="Q208" s="47">
        <f>'Volumes AD 2015-2020'!Q562</f>
        <v>0</v>
      </c>
      <c r="S208" s="47">
        <f>'Volumes AD 2015-2020'!S562</f>
        <v>1</v>
      </c>
    </row>
    <row r="209" spans="2:19" x14ac:dyDescent="0.2">
      <c r="B209" s="2" t="s">
        <v>151</v>
      </c>
      <c r="F209" s="2" t="s">
        <v>89</v>
      </c>
      <c r="J209" s="48">
        <f t="shared" si="29"/>
        <v>2.4729072415239495</v>
      </c>
      <c r="L209" s="47">
        <f>'Volumes AD 2015-2020'!L563</f>
        <v>1</v>
      </c>
      <c r="M209" s="47">
        <f>'Volumes AD 2015-2020'!M563</f>
        <v>1.4729072415239497</v>
      </c>
      <c r="N209" s="47">
        <f>'Volumes AD 2015-2020'!N563</f>
        <v>0</v>
      </c>
      <c r="O209" s="47">
        <f>'Volumes AD 2015-2020'!O563</f>
        <v>0</v>
      </c>
      <c r="P209" s="47">
        <f>'Volumes AD 2015-2020'!P563</f>
        <v>0</v>
      </c>
      <c r="Q209" s="47">
        <f>'Volumes AD 2015-2020'!Q563</f>
        <v>0</v>
      </c>
      <c r="S209" s="47">
        <f>'Volumes AD 2015-2020'!S563</f>
        <v>0</v>
      </c>
    </row>
    <row r="210" spans="2:19" x14ac:dyDescent="0.2">
      <c r="B210" s="2" t="s">
        <v>152</v>
      </c>
      <c r="F210" s="2" t="s">
        <v>89</v>
      </c>
      <c r="J210" s="48">
        <f t="shared" si="29"/>
        <v>0</v>
      </c>
      <c r="L210" s="47">
        <f>'Volumes AD 2015-2020'!L564</f>
        <v>0</v>
      </c>
      <c r="M210" s="47">
        <f>'Volumes AD 2015-2020'!M564</f>
        <v>0</v>
      </c>
      <c r="N210" s="47">
        <f>'Volumes AD 2015-2020'!N564</f>
        <v>0</v>
      </c>
      <c r="O210" s="47">
        <f>'Volumes AD 2015-2020'!O564</f>
        <v>0</v>
      </c>
      <c r="P210" s="47">
        <f>'Volumes AD 2015-2020'!P564</f>
        <v>0</v>
      </c>
      <c r="Q210" s="47">
        <f>'Volumes AD 2015-2020'!Q564</f>
        <v>0</v>
      </c>
      <c r="S210" s="47">
        <f>'Volumes AD 2015-2020'!S564</f>
        <v>0</v>
      </c>
    </row>
    <row r="212" spans="2:19" x14ac:dyDescent="0.2">
      <c r="B212" s="33" t="s">
        <v>154</v>
      </c>
    </row>
    <row r="213" spans="2:19" x14ac:dyDescent="0.2">
      <c r="B213" s="2" t="s">
        <v>150</v>
      </c>
      <c r="F213" s="2" t="s">
        <v>89</v>
      </c>
      <c r="J213" s="48">
        <f t="shared" ref="J213:J215" si="30">SUM(L213:Q213,S213)</f>
        <v>28.976192862431397</v>
      </c>
      <c r="L213" s="47">
        <f>'Volumes AD 2015-2020'!L567</f>
        <v>0</v>
      </c>
      <c r="M213" s="47">
        <f>'Volumes AD 2015-2020'!M567</f>
        <v>5.3978365314771288</v>
      </c>
      <c r="N213" s="47">
        <f>'Volumes AD 2015-2020'!N567</f>
        <v>19.833333333333332</v>
      </c>
      <c r="O213" s="47">
        <f>'Volumes AD 2015-2020'!O567</f>
        <v>0</v>
      </c>
      <c r="P213" s="47">
        <f>'Volumes AD 2015-2020'!P567</f>
        <v>3.7450229976209353</v>
      </c>
      <c r="Q213" s="47">
        <f>'Volumes AD 2015-2020'!Q567</f>
        <v>0</v>
      </c>
      <c r="S213" s="47">
        <f>'Volumes AD 2015-2020'!S567</f>
        <v>0</v>
      </c>
    </row>
    <row r="214" spans="2:19" x14ac:dyDescent="0.2">
      <c r="B214" s="2" t="s">
        <v>151</v>
      </c>
      <c r="F214" s="2" t="s">
        <v>89</v>
      </c>
      <c r="J214" s="48">
        <f t="shared" si="30"/>
        <v>21.081851091282903</v>
      </c>
      <c r="L214" s="47">
        <f>'Volumes AD 2015-2020'!L568</f>
        <v>1</v>
      </c>
      <c r="M214" s="47">
        <f>'Volumes AD 2015-2020'!M568</f>
        <v>8.3924519749353319</v>
      </c>
      <c r="N214" s="47">
        <f>'Volumes AD 2015-2020'!N568</f>
        <v>7.7142857142857153</v>
      </c>
      <c r="O214" s="47">
        <f>'Volumes AD 2015-2020'!O568</f>
        <v>1</v>
      </c>
      <c r="P214" s="47">
        <f>'Volumes AD 2015-2020'!P568</f>
        <v>1.9751134020618553</v>
      </c>
      <c r="Q214" s="47">
        <f>'Volumes AD 2015-2020'!Q568</f>
        <v>1</v>
      </c>
      <c r="S214" s="47">
        <f>'Volumes AD 2015-2020'!S568</f>
        <v>0</v>
      </c>
    </row>
    <row r="215" spans="2:19" x14ac:dyDescent="0.2">
      <c r="B215" s="2" t="s">
        <v>155</v>
      </c>
      <c r="F215" s="2" t="s">
        <v>89</v>
      </c>
      <c r="J215" s="48">
        <f t="shared" si="30"/>
        <v>9.0644414529619812</v>
      </c>
      <c r="L215" s="47">
        <f>'Volumes AD 2015-2020'!L569</f>
        <v>0</v>
      </c>
      <c r="M215" s="47">
        <f>'Volumes AD 2015-2020'!M569</f>
        <v>7.8759640540722122</v>
      </c>
      <c r="N215" s="47">
        <f>'Volumes AD 2015-2020'!N569</f>
        <v>0</v>
      </c>
      <c r="O215" s="47">
        <f>'Volumes AD 2015-2020'!O569</f>
        <v>0</v>
      </c>
      <c r="P215" s="47">
        <f>'Volumes AD 2015-2020'!P569</f>
        <v>1.1884773988897697</v>
      </c>
      <c r="Q215" s="47">
        <f>'Volumes AD 2015-2020'!Q569</f>
        <v>0</v>
      </c>
      <c r="S215" s="47">
        <f>'Volumes AD 2015-2020'!S569</f>
        <v>0</v>
      </c>
    </row>
    <row r="217" spans="2:19" x14ac:dyDescent="0.2">
      <c r="B217" s="33" t="s">
        <v>156</v>
      </c>
    </row>
    <row r="218" spans="2:19" x14ac:dyDescent="0.2">
      <c r="B218" s="2" t="s">
        <v>150</v>
      </c>
      <c r="F218" s="2" t="s">
        <v>89</v>
      </c>
      <c r="J218" s="48">
        <f t="shared" ref="J218:J220" si="31">SUM(L218:Q218,S218)</f>
        <v>2.833333333333333</v>
      </c>
      <c r="L218" s="47">
        <f>'Volumes AD 2015-2020'!L572</f>
        <v>0</v>
      </c>
      <c r="M218" s="47">
        <f>'Volumes AD 2015-2020'!M572</f>
        <v>0</v>
      </c>
      <c r="N218" s="47">
        <f>'Volumes AD 2015-2020'!N572</f>
        <v>2.833333333333333</v>
      </c>
      <c r="O218" s="47">
        <f>'Volumes AD 2015-2020'!O572</f>
        <v>0</v>
      </c>
      <c r="P218" s="47">
        <f>'Volumes AD 2015-2020'!P572</f>
        <v>0</v>
      </c>
      <c r="Q218" s="47">
        <f>'Volumes AD 2015-2020'!Q572</f>
        <v>0</v>
      </c>
      <c r="S218" s="47">
        <f>'Volumes AD 2015-2020'!S572</f>
        <v>0</v>
      </c>
    </row>
    <row r="219" spans="2:19" x14ac:dyDescent="0.2">
      <c r="B219" s="2" t="s">
        <v>151</v>
      </c>
      <c r="F219" s="2" t="s">
        <v>89</v>
      </c>
      <c r="J219" s="48">
        <f t="shared" si="31"/>
        <v>5.4285714285714288</v>
      </c>
      <c r="L219" s="47">
        <f>'Volumes AD 2015-2020'!L573</f>
        <v>0</v>
      </c>
      <c r="M219" s="47">
        <f>'Volumes AD 2015-2020'!M573</f>
        <v>1</v>
      </c>
      <c r="N219" s="47">
        <f>'Volumes AD 2015-2020'!N573</f>
        <v>3.4285714285714284</v>
      </c>
      <c r="O219" s="47">
        <f>'Volumes AD 2015-2020'!O573</f>
        <v>0</v>
      </c>
      <c r="P219" s="47">
        <f>'Volumes AD 2015-2020'!P573</f>
        <v>0</v>
      </c>
      <c r="Q219" s="47">
        <f>'Volumes AD 2015-2020'!Q573</f>
        <v>1</v>
      </c>
      <c r="S219" s="47">
        <f>'Volumes AD 2015-2020'!S573</f>
        <v>0</v>
      </c>
    </row>
    <row r="220" spans="2:19" x14ac:dyDescent="0.2">
      <c r="B220" s="2" t="s">
        <v>155</v>
      </c>
      <c r="F220" s="2" t="s">
        <v>89</v>
      </c>
      <c r="J220" s="48">
        <f t="shared" si="31"/>
        <v>5</v>
      </c>
      <c r="L220" s="47">
        <f>'Volumes AD 2015-2020'!L574</f>
        <v>0</v>
      </c>
      <c r="M220" s="47">
        <f>'Volumes AD 2015-2020'!M574</f>
        <v>0</v>
      </c>
      <c r="N220" s="47">
        <f>'Volumes AD 2015-2020'!N574</f>
        <v>0</v>
      </c>
      <c r="O220" s="47">
        <f>'Volumes AD 2015-2020'!O574</f>
        <v>0</v>
      </c>
      <c r="P220" s="47">
        <f>'Volumes AD 2015-2020'!P574</f>
        <v>0</v>
      </c>
      <c r="Q220" s="47">
        <f>'Volumes AD 2015-2020'!Q574</f>
        <v>5</v>
      </c>
      <c r="S220" s="47">
        <f>'Volumes AD 2015-2020'!S574</f>
        <v>0</v>
      </c>
    </row>
    <row r="223" spans="2:19" x14ac:dyDescent="0.2">
      <c r="B223" s="33" t="s">
        <v>160</v>
      </c>
    </row>
    <row r="225" spans="2:19" x14ac:dyDescent="0.2">
      <c r="B225" s="33" t="s">
        <v>149</v>
      </c>
    </row>
    <row r="226" spans="2:19" x14ac:dyDescent="0.2">
      <c r="B226" s="2" t="s">
        <v>150</v>
      </c>
      <c r="F226" s="2" t="s">
        <v>89</v>
      </c>
      <c r="J226" s="48">
        <f t="shared" ref="J226:J228" si="32">SUM(L226:Q226,S226)</f>
        <v>4770.6223431236886</v>
      </c>
      <c r="L226" s="47">
        <f>'Volumes AD 2015-2020'!L580</f>
        <v>100</v>
      </c>
      <c r="M226" s="47">
        <f>'Volumes AD 2015-2020'!M580</f>
        <v>2444.746229024513</v>
      </c>
      <c r="N226" s="47">
        <f>'Volumes AD 2015-2020'!N580</f>
        <v>1023.4135079255685</v>
      </c>
      <c r="O226" s="47">
        <f>'Volumes AD 2015-2020'!O580</f>
        <v>224</v>
      </c>
      <c r="P226" s="47">
        <f>'Volumes AD 2015-2020'!P580</f>
        <v>918.46260617360667</v>
      </c>
      <c r="Q226" s="47">
        <f>'Volumes AD 2015-2020'!Q580</f>
        <v>0</v>
      </c>
      <c r="S226" s="47">
        <f>'Volumes AD 2015-2020'!S580</f>
        <v>60</v>
      </c>
    </row>
    <row r="227" spans="2:19" x14ac:dyDescent="0.2">
      <c r="B227" s="2" t="s">
        <v>151</v>
      </c>
      <c r="F227" s="2" t="s">
        <v>89</v>
      </c>
      <c r="J227" s="48">
        <f t="shared" si="32"/>
        <v>1157.989479746534</v>
      </c>
      <c r="L227" s="47">
        <f>'Volumes AD 2015-2020'!L581</f>
        <v>0</v>
      </c>
      <c r="M227" s="47">
        <f>'Volumes AD 2015-2020'!M581</f>
        <v>917.26620393133919</v>
      </c>
      <c r="N227" s="47">
        <f>'Volumes AD 2015-2020'!N581</f>
        <v>160.3211836881992</v>
      </c>
      <c r="O227" s="47">
        <f>'Volumes AD 2015-2020'!O581</f>
        <v>0</v>
      </c>
      <c r="P227" s="47">
        <f>'Volumes AD 2015-2020'!P581</f>
        <v>65.402092126995782</v>
      </c>
      <c r="Q227" s="47">
        <f>'Volumes AD 2015-2020'!Q581</f>
        <v>0</v>
      </c>
      <c r="S227" s="47">
        <f>'Volumes AD 2015-2020'!S581</f>
        <v>15</v>
      </c>
    </row>
    <row r="228" spans="2:19" x14ac:dyDescent="0.2">
      <c r="B228" s="2" t="s">
        <v>152</v>
      </c>
      <c r="F228" s="2" t="s">
        <v>89</v>
      </c>
      <c r="J228" s="48">
        <f t="shared" si="32"/>
        <v>0</v>
      </c>
      <c r="L228" s="47">
        <f>'Volumes AD 2015-2020'!L582</f>
        <v>0</v>
      </c>
      <c r="M228" s="47">
        <f>'Volumes AD 2015-2020'!M582</f>
        <v>0</v>
      </c>
      <c r="N228" s="47">
        <f>'Volumes AD 2015-2020'!N582</f>
        <v>0</v>
      </c>
      <c r="O228" s="47">
        <f>'Volumes AD 2015-2020'!O582</f>
        <v>0</v>
      </c>
      <c r="P228" s="47">
        <f>'Volumes AD 2015-2020'!P582</f>
        <v>0</v>
      </c>
      <c r="Q228" s="47">
        <f>'Volumes AD 2015-2020'!Q582</f>
        <v>0</v>
      </c>
      <c r="S228" s="47">
        <f>'Volumes AD 2015-2020'!S582</f>
        <v>0</v>
      </c>
    </row>
    <row r="229" spans="2:19" x14ac:dyDescent="0.2">
      <c r="B229" s="29"/>
    </row>
    <row r="230" spans="2:19" x14ac:dyDescent="0.2">
      <c r="B230" s="33" t="s">
        <v>153</v>
      </c>
    </row>
    <row r="231" spans="2:19" x14ac:dyDescent="0.2">
      <c r="B231" s="2" t="s">
        <v>150</v>
      </c>
      <c r="F231" s="2" t="s">
        <v>89</v>
      </c>
      <c r="J231" s="48">
        <f t="shared" ref="J231:J233" si="33">SUM(L231:Q231,S231)</f>
        <v>732</v>
      </c>
      <c r="L231" s="47">
        <f>'Volumes AD 2015-2020'!L585</f>
        <v>552</v>
      </c>
      <c r="M231" s="47">
        <f>'Volumes AD 2015-2020'!M585</f>
        <v>0</v>
      </c>
      <c r="N231" s="47">
        <f>'Volumes AD 2015-2020'!N585</f>
        <v>0</v>
      </c>
      <c r="O231" s="47">
        <f>'Volumes AD 2015-2020'!O585</f>
        <v>0</v>
      </c>
      <c r="P231" s="47">
        <f>'Volumes AD 2015-2020'!P585</f>
        <v>0</v>
      </c>
      <c r="Q231" s="47">
        <f>'Volumes AD 2015-2020'!Q585</f>
        <v>0</v>
      </c>
      <c r="S231" s="47">
        <f>'Volumes AD 2015-2020'!S585</f>
        <v>180</v>
      </c>
    </row>
    <row r="232" spans="2:19" x14ac:dyDescent="0.2">
      <c r="B232" s="2" t="s">
        <v>151</v>
      </c>
      <c r="F232" s="2" t="s">
        <v>89</v>
      </c>
      <c r="J232" s="48">
        <f t="shared" si="33"/>
        <v>109.16688136103397</v>
      </c>
      <c r="L232" s="47">
        <f>'Volumes AD 2015-2020'!L586</f>
        <v>16</v>
      </c>
      <c r="M232" s="47">
        <f>'Volumes AD 2015-2020'!M586</f>
        <v>93.166881361033973</v>
      </c>
      <c r="N232" s="47">
        <f>'Volumes AD 2015-2020'!N586</f>
        <v>0</v>
      </c>
      <c r="O232" s="47">
        <f>'Volumes AD 2015-2020'!O586</f>
        <v>0</v>
      </c>
      <c r="P232" s="47">
        <f>'Volumes AD 2015-2020'!P586</f>
        <v>0</v>
      </c>
      <c r="Q232" s="47">
        <f>'Volumes AD 2015-2020'!Q586</f>
        <v>0</v>
      </c>
      <c r="S232" s="47">
        <f>'Volumes AD 2015-2020'!S586</f>
        <v>0</v>
      </c>
    </row>
    <row r="233" spans="2:19" x14ac:dyDescent="0.2">
      <c r="B233" s="2" t="s">
        <v>152</v>
      </c>
      <c r="F233" s="2" t="s">
        <v>89</v>
      </c>
      <c r="J233" s="48">
        <f t="shared" si="33"/>
        <v>0</v>
      </c>
      <c r="L233" s="47">
        <f>'Volumes AD 2015-2020'!L587</f>
        <v>0</v>
      </c>
      <c r="M233" s="47">
        <f>'Volumes AD 2015-2020'!M587</f>
        <v>0</v>
      </c>
      <c r="N233" s="47">
        <f>'Volumes AD 2015-2020'!N587</f>
        <v>0</v>
      </c>
      <c r="O233" s="47">
        <f>'Volumes AD 2015-2020'!O587</f>
        <v>0</v>
      </c>
      <c r="P233" s="47">
        <f>'Volumes AD 2015-2020'!P587</f>
        <v>0</v>
      </c>
      <c r="Q233" s="47">
        <f>'Volumes AD 2015-2020'!Q587</f>
        <v>0</v>
      </c>
      <c r="S233" s="47">
        <f>'Volumes AD 2015-2020'!S587</f>
        <v>0</v>
      </c>
    </row>
    <row r="235" spans="2:19" x14ac:dyDescent="0.2">
      <c r="B235" s="33" t="s">
        <v>154</v>
      </c>
    </row>
    <row r="236" spans="2:19" x14ac:dyDescent="0.2">
      <c r="B236" s="2" t="s">
        <v>150</v>
      </c>
      <c r="F236" s="2" t="s">
        <v>89</v>
      </c>
      <c r="J236" s="48">
        <f t="shared" ref="J236:J238" si="34">SUM(L236:Q236,S236)</f>
        <v>2439.6675065179825</v>
      </c>
      <c r="L236" s="47">
        <f>'Volumes AD 2015-2020'!L590</f>
        <v>0</v>
      </c>
      <c r="M236" s="47">
        <f>'Volumes AD 2015-2020'!M590</f>
        <v>299.62632479153308</v>
      </c>
      <c r="N236" s="47">
        <f>'Volumes AD 2015-2020'!N590</f>
        <v>1904.9793246037214</v>
      </c>
      <c r="O236" s="47">
        <f>'Volumes AD 2015-2020'!O590</f>
        <v>0</v>
      </c>
      <c r="P236" s="47">
        <f>'Volumes AD 2015-2020'!P590</f>
        <v>235.0618571227279</v>
      </c>
      <c r="Q236" s="47">
        <f>'Volumes AD 2015-2020'!Q590</f>
        <v>0</v>
      </c>
      <c r="S236" s="47">
        <f>'Volumes AD 2015-2020'!S590</f>
        <v>0</v>
      </c>
    </row>
    <row r="237" spans="2:19" x14ac:dyDescent="0.2">
      <c r="B237" s="2" t="s">
        <v>151</v>
      </c>
      <c r="F237" s="2" t="s">
        <v>89</v>
      </c>
      <c r="J237" s="48">
        <f>SUM(L237:Q237,S237)</f>
        <v>3472.1302683382883</v>
      </c>
      <c r="L237" s="47">
        <f>'Volumes AD 2015-2020'!L591</f>
        <v>46</v>
      </c>
      <c r="M237" s="47">
        <f>'Volumes AD 2015-2020'!M591</f>
        <v>594.10764925876731</v>
      </c>
      <c r="N237" s="47">
        <f>'Volumes AD 2015-2020'!N591</f>
        <v>2485.6196319018404</v>
      </c>
      <c r="O237" s="47">
        <f>'Volumes AD 2015-2020'!O591</f>
        <v>0</v>
      </c>
      <c r="P237" s="47">
        <f>'Volumes AD 2015-2020'!P591</f>
        <v>340.40298717768076</v>
      </c>
      <c r="Q237" s="47">
        <f>'Volumes AD 2015-2020'!Q591</f>
        <v>6</v>
      </c>
      <c r="S237" s="47">
        <f>'Volumes AD 2015-2020'!S591</f>
        <v>0</v>
      </c>
    </row>
    <row r="238" spans="2:19" x14ac:dyDescent="0.2">
      <c r="B238" s="2" t="s">
        <v>155</v>
      </c>
      <c r="F238" s="2" t="s">
        <v>89</v>
      </c>
      <c r="J238" s="48">
        <f t="shared" si="34"/>
        <v>1566.682262219138</v>
      </c>
      <c r="L238" s="47">
        <f>'Volumes AD 2015-2020'!L592</f>
        <v>0</v>
      </c>
      <c r="M238" s="47">
        <f>'Volumes AD 2015-2020'!M592</f>
        <v>360.88696138780074</v>
      </c>
      <c r="N238" s="47">
        <f>'Volumes AD 2015-2020'!N592</f>
        <v>0</v>
      </c>
      <c r="O238" s="47">
        <f>'Volumes AD 2015-2020'!O592</f>
        <v>0</v>
      </c>
      <c r="P238" s="47">
        <f>'Volumes AD 2015-2020'!P592</f>
        <v>1205.7953008313373</v>
      </c>
      <c r="Q238" s="47">
        <f>'Volumes AD 2015-2020'!Q592</f>
        <v>0</v>
      </c>
      <c r="S238" s="47">
        <f>'Volumes AD 2015-2020'!S592</f>
        <v>0</v>
      </c>
    </row>
    <row r="240" spans="2:19" x14ac:dyDescent="0.2">
      <c r="B240" s="33" t="s">
        <v>156</v>
      </c>
    </row>
    <row r="241" spans="2:19" x14ac:dyDescent="0.2">
      <c r="B241" s="2" t="s">
        <v>150</v>
      </c>
      <c r="F241" s="2" t="s">
        <v>89</v>
      </c>
      <c r="J241" s="48">
        <f t="shared" ref="J241:J243" si="35">SUM(L241:Q241,S241)</f>
        <v>473.6071674707099</v>
      </c>
      <c r="L241" s="47">
        <f>'Volumes AD 2015-2020'!L595</f>
        <v>0</v>
      </c>
      <c r="M241" s="47">
        <f>'Volumes AD 2015-2020'!M595</f>
        <v>0</v>
      </c>
      <c r="N241" s="47">
        <f>'Volumes AD 2015-2020'!N595</f>
        <v>473.6071674707099</v>
      </c>
      <c r="O241" s="47">
        <f>'Volumes AD 2015-2020'!O595</f>
        <v>0</v>
      </c>
      <c r="P241" s="47">
        <f>'Volumes AD 2015-2020'!P595</f>
        <v>0</v>
      </c>
      <c r="Q241" s="47">
        <f>'Volumes AD 2015-2020'!Q595</f>
        <v>0</v>
      </c>
      <c r="S241" s="47">
        <f>'Volumes AD 2015-2020'!S595</f>
        <v>0</v>
      </c>
    </row>
    <row r="242" spans="2:19" x14ac:dyDescent="0.2">
      <c r="B242" s="2" t="s">
        <v>151</v>
      </c>
      <c r="F242" s="2" t="s">
        <v>89</v>
      </c>
      <c r="J242" s="48">
        <f t="shared" si="35"/>
        <v>958.21301737599208</v>
      </c>
      <c r="L242" s="47">
        <f>'Volumes AD 2015-2020'!L596</f>
        <v>0</v>
      </c>
      <c r="M242" s="47">
        <f>'Volumes AD 2015-2020'!M596</f>
        <v>21.153832966031867</v>
      </c>
      <c r="N242" s="47">
        <f>'Volumes AD 2015-2020'!N596</f>
        <v>908.05918440996027</v>
      </c>
      <c r="O242" s="47">
        <f>'Volumes AD 2015-2020'!O596</f>
        <v>0</v>
      </c>
      <c r="P242" s="47">
        <f>'Volumes AD 2015-2020'!P596</f>
        <v>0</v>
      </c>
      <c r="Q242" s="47">
        <f>'Volumes AD 2015-2020'!Q596</f>
        <v>29</v>
      </c>
      <c r="S242" s="47">
        <f>'Volumes AD 2015-2020'!S596</f>
        <v>0</v>
      </c>
    </row>
    <row r="243" spans="2:19" x14ac:dyDescent="0.2">
      <c r="B243" s="2" t="s">
        <v>155</v>
      </c>
      <c r="F243" s="2" t="s">
        <v>89</v>
      </c>
      <c r="J243" s="48">
        <f t="shared" si="35"/>
        <v>90</v>
      </c>
      <c r="L243" s="47">
        <f>'Volumes AD 2015-2020'!L597</f>
        <v>0</v>
      </c>
      <c r="M243" s="47">
        <f>'Volumes AD 2015-2020'!M597</f>
        <v>0</v>
      </c>
      <c r="N243" s="47">
        <f>'Volumes AD 2015-2020'!N597</f>
        <v>0</v>
      </c>
      <c r="O243" s="47">
        <f>'Volumes AD 2015-2020'!O597</f>
        <v>0</v>
      </c>
      <c r="P243" s="47">
        <f>'Volumes AD 2015-2020'!P597</f>
        <v>0</v>
      </c>
      <c r="Q243" s="47">
        <f>'Volumes AD 2015-2020'!Q597</f>
        <v>90</v>
      </c>
      <c r="S243" s="47">
        <f>'Volumes AD 2015-2020'!S597</f>
        <v>0</v>
      </c>
    </row>
    <row r="246" spans="2:19" s="9" customFormat="1" x14ac:dyDescent="0.2">
      <c r="B246" s="9" t="s">
        <v>165</v>
      </c>
    </row>
    <row r="248" spans="2:19" x14ac:dyDescent="0.2">
      <c r="B248" s="33" t="s">
        <v>141</v>
      </c>
    </row>
    <row r="250" spans="2:19" x14ac:dyDescent="0.2">
      <c r="B250" s="33" t="s">
        <v>142</v>
      </c>
    </row>
    <row r="251" spans="2:19" x14ac:dyDescent="0.2">
      <c r="B251" s="29" t="s">
        <v>143</v>
      </c>
      <c r="F251" s="2" t="s">
        <v>89</v>
      </c>
      <c r="J251" s="48">
        <f>SUM(L251:Q251,S251)</f>
        <v>7116450.4941308228</v>
      </c>
      <c r="L251" s="47">
        <f>'Volumes AD 2015-2020'!L605</f>
        <v>139756.13934426228</v>
      </c>
      <c r="M251" s="47">
        <f>'Volumes AD 2015-2020'!M605</f>
        <v>2247434.5730257486</v>
      </c>
      <c r="N251" s="47">
        <f>'Volumes AD 2015-2020'!N605</f>
        <v>2492104.1283287569</v>
      </c>
      <c r="O251" s="47">
        <f>'Volumes AD 2015-2020'!O605</f>
        <v>102871.85</v>
      </c>
      <c r="P251" s="47">
        <f>'Volumes AD 2015-2020'!P605</f>
        <v>1891691.6171486836</v>
      </c>
      <c r="Q251" s="47">
        <f>'Volumes AD 2015-2020'!Q605</f>
        <v>53525.569663895832</v>
      </c>
      <c r="S251" s="47">
        <f>'Volumes AD 2015-2020'!S605</f>
        <v>189066.61661947591</v>
      </c>
    </row>
    <row r="252" spans="2:19" x14ac:dyDescent="0.2">
      <c r="B252" s="29" t="s">
        <v>144</v>
      </c>
      <c r="F252" s="2" t="s">
        <v>89</v>
      </c>
      <c r="J252" s="48">
        <f t="shared" ref="J252:J254" si="36">SUM(L252:Q252,S252)</f>
        <v>29051.382017751141</v>
      </c>
      <c r="L252" s="47">
        <f>'Volumes AD 2015-2020'!L606</f>
        <v>155.34972677595627</v>
      </c>
      <c r="M252" s="47">
        <f>'Volumes AD 2015-2020'!M606</f>
        <v>7928.0938263754242</v>
      </c>
      <c r="N252" s="47">
        <f>'Volumes AD 2015-2020'!N606</f>
        <v>11878.989071038251</v>
      </c>
      <c r="O252" s="47">
        <f>'Volumes AD 2015-2020'!O606</f>
        <v>646</v>
      </c>
      <c r="P252" s="47">
        <f>'Volumes AD 2015-2020'!P606</f>
        <v>7873.9656840934376</v>
      </c>
      <c r="Q252" s="47">
        <f>'Volumes AD 2015-2020'!Q606</f>
        <v>352.69682150022123</v>
      </c>
      <c r="S252" s="47">
        <f>'Volumes AD 2015-2020'!S606</f>
        <v>216.28688796785011</v>
      </c>
    </row>
    <row r="253" spans="2:19" x14ac:dyDescent="0.2">
      <c r="B253" s="29" t="s">
        <v>145</v>
      </c>
      <c r="F253" s="2" t="s">
        <v>89</v>
      </c>
      <c r="J253" s="48">
        <f t="shared" si="36"/>
        <v>62358.669095064964</v>
      </c>
      <c r="L253" s="47">
        <f>'Volumes AD 2015-2020'!L607</f>
        <v>1906.1120218579235</v>
      </c>
      <c r="M253" s="47">
        <f>'Volumes AD 2015-2020'!M607</f>
        <v>23963.589425159375</v>
      </c>
      <c r="N253" s="47">
        <f>'Volumes AD 2015-2020'!N607</f>
        <v>20126.196717307608</v>
      </c>
      <c r="O253" s="47">
        <f>'Volumes AD 2015-2020'!O607</f>
        <v>898.15</v>
      </c>
      <c r="P253" s="47">
        <f>'Volumes AD 2015-2020'!P607</f>
        <v>12800.350648869115</v>
      </c>
      <c r="Q253" s="47">
        <f>'Volumes AD 2015-2020'!Q607</f>
        <v>360.95886199052359</v>
      </c>
      <c r="S253" s="47">
        <f>'Volumes AD 2015-2020'!S607</f>
        <v>2303.3114198804187</v>
      </c>
    </row>
    <row r="254" spans="2:19" x14ac:dyDescent="0.2">
      <c r="B254" s="2" t="s">
        <v>146</v>
      </c>
      <c r="F254" s="2" t="s">
        <v>89</v>
      </c>
      <c r="J254" s="48">
        <f t="shared" si="36"/>
        <v>23926.314195767238</v>
      </c>
      <c r="L254" s="47">
        <f>'Volumes AD 2015-2020'!L608</f>
        <v>621.2267759562842</v>
      </c>
      <c r="M254" s="47">
        <f>'Volumes AD 2015-2020'!M608</f>
        <v>8288.8193933407438</v>
      </c>
      <c r="N254" s="47">
        <f>'Volumes AD 2015-2020'!N608</f>
        <v>8192.6065637832417</v>
      </c>
      <c r="O254" s="47">
        <f>'Volumes AD 2015-2020'!O608</f>
        <v>321.25</v>
      </c>
      <c r="P254" s="47">
        <f>'Volumes AD 2015-2020'!P608</f>
        <v>5633.966920034607</v>
      </c>
      <c r="Q254" s="47">
        <f>'Volumes AD 2015-2020'!Q608</f>
        <v>243.310463493757</v>
      </c>
      <c r="S254" s="47">
        <f>'Volumes AD 2015-2020'!S608</f>
        <v>625.13407915860432</v>
      </c>
    </row>
    <row r="256" spans="2:19" x14ac:dyDescent="0.2">
      <c r="B256" s="33" t="s">
        <v>147</v>
      </c>
    </row>
    <row r="257" spans="2:19" x14ac:dyDescent="0.2">
      <c r="B257" s="29" t="s">
        <v>143</v>
      </c>
      <c r="F257" s="2" t="s">
        <v>89</v>
      </c>
      <c r="J257" s="48">
        <f>SUM(L257:Q257,S257)</f>
        <v>0</v>
      </c>
      <c r="L257" s="47">
        <f>'Volumes AD 2015-2020'!L611</f>
        <v>0</v>
      </c>
      <c r="M257" s="47">
        <f>'Volumes AD 2015-2020'!M611</f>
        <v>0</v>
      </c>
      <c r="N257" s="47">
        <f>'Volumes AD 2015-2020'!N611</f>
        <v>0</v>
      </c>
      <c r="O257" s="47">
        <f>'Volumes AD 2015-2020'!O611</f>
        <v>0</v>
      </c>
      <c r="P257" s="47">
        <f>'Volumes AD 2015-2020'!P611</f>
        <v>0</v>
      </c>
      <c r="Q257" s="47">
        <f>'Volumes AD 2015-2020'!Q611</f>
        <v>0</v>
      </c>
      <c r="S257" s="47">
        <f>'Volumes AD 2015-2020'!S611</f>
        <v>0</v>
      </c>
    </row>
    <row r="258" spans="2:19" x14ac:dyDescent="0.2">
      <c r="B258" s="29" t="s">
        <v>144</v>
      </c>
      <c r="F258" s="2" t="s">
        <v>89</v>
      </c>
      <c r="J258" s="48">
        <f t="shared" ref="J258:J260" si="37">SUM(L258:Q258,S258)</f>
        <v>0</v>
      </c>
      <c r="L258" s="47">
        <f>'Volumes AD 2015-2020'!L612</f>
        <v>0</v>
      </c>
      <c r="M258" s="47">
        <f>'Volumes AD 2015-2020'!M612</f>
        <v>0</v>
      </c>
      <c r="N258" s="47">
        <f>'Volumes AD 2015-2020'!N612</f>
        <v>0</v>
      </c>
      <c r="O258" s="47">
        <f>'Volumes AD 2015-2020'!O612</f>
        <v>0</v>
      </c>
      <c r="P258" s="47">
        <f>'Volumes AD 2015-2020'!P612</f>
        <v>0</v>
      </c>
      <c r="Q258" s="47">
        <f>'Volumes AD 2015-2020'!Q612</f>
        <v>0</v>
      </c>
      <c r="S258" s="47">
        <f>'Volumes AD 2015-2020'!S612</f>
        <v>0</v>
      </c>
    </row>
    <row r="259" spans="2:19" x14ac:dyDescent="0.2">
      <c r="B259" s="29" t="s">
        <v>145</v>
      </c>
      <c r="F259" s="2" t="s">
        <v>89</v>
      </c>
      <c r="J259" s="48">
        <f t="shared" si="37"/>
        <v>0</v>
      </c>
      <c r="L259" s="47">
        <f>'Volumes AD 2015-2020'!L613</f>
        <v>0</v>
      </c>
      <c r="M259" s="47">
        <f>'Volumes AD 2015-2020'!M613</f>
        <v>0</v>
      </c>
      <c r="N259" s="47">
        <f>'Volumes AD 2015-2020'!N613</f>
        <v>0</v>
      </c>
      <c r="O259" s="47">
        <f>'Volumes AD 2015-2020'!O613</f>
        <v>0</v>
      </c>
      <c r="P259" s="47">
        <f>'Volumes AD 2015-2020'!P613</f>
        <v>0</v>
      </c>
      <c r="Q259" s="47">
        <f>'Volumes AD 2015-2020'!Q613</f>
        <v>0</v>
      </c>
      <c r="S259" s="47">
        <f>'Volumes AD 2015-2020'!S613</f>
        <v>0</v>
      </c>
    </row>
    <row r="260" spans="2:19" x14ac:dyDescent="0.2">
      <c r="B260" s="2" t="s">
        <v>146</v>
      </c>
      <c r="F260" s="2" t="s">
        <v>89</v>
      </c>
      <c r="J260" s="48">
        <f t="shared" si="37"/>
        <v>1</v>
      </c>
      <c r="L260" s="47">
        <f>'Volumes AD 2015-2020'!L614</f>
        <v>0</v>
      </c>
      <c r="M260" s="47">
        <f>'Volumes AD 2015-2020'!M614</f>
        <v>0</v>
      </c>
      <c r="N260" s="47">
        <f>'Volumes AD 2015-2020'!N614</f>
        <v>0</v>
      </c>
      <c r="O260" s="47">
        <f>'Volumes AD 2015-2020'!O614</f>
        <v>0</v>
      </c>
      <c r="P260" s="47">
        <f>'Volumes AD 2015-2020'!P614</f>
        <v>0</v>
      </c>
      <c r="Q260" s="47">
        <f>'Volumes AD 2015-2020'!Q614</f>
        <v>1</v>
      </c>
      <c r="S260" s="47">
        <f>'Volumes AD 2015-2020'!S614</f>
        <v>0</v>
      </c>
    </row>
    <row r="263" spans="2:19" x14ac:dyDescent="0.2">
      <c r="B263" s="33" t="s">
        <v>148</v>
      </c>
    </row>
    <row r="265" spans="2:19" x14ac:dyDescent="0.2">
      <c r="B265" s="33" t="s">
        <v>149</v>
      </c>
    </row>
    <row r="266" spans="2:19" x14ac:dyDescent="0.2">
      <c r="B266" s="2" t="s">
        <v>150</v>
      </c>
      <c r="F266" s="2" t="s">
        <v>89</v>
      </c>
      <c r="J266" s="48">
        <f>SUM(L266:Q266,S266)</f>
        <v>17992.352053437273</v>
      </c>
      <c r="L266" s="47">
        <f>'Volumes AD 2015-2020'!L620</f>
        <v>386</v>
      </c>
      <c r="M266" s="47">
        <f>'Volumes AD 2015-2020'!M620</f>
        <v>5668.6563363334826</v>
      </c>
      <c r="N266" s="47">
        <f>'Volumes AD 2015-2020'!N620</f>
        <v>6387.4259181873676</v>
      </c>
      <c r="O266" s="47">
        <f>'Volumes AD 2015-2020'!O620</f>
        <v>242.12</v>
      </c>
      <c r="P266" s="47">
        <f>'Volumes AD 2015-2020'!P620</f>
        <v>4918.9481322497541</v>
      </c>
      <c r="Q266" s="47">
        <f>'Volumes AD 2015-2020'!Q620</f>
        <v>0</v>
      </c>
      <c r="S266" s="47">
        <f>'Volumes AD 2015-2020'!S620</f>
        <v>389.20166666666665</v>
      </c>
    </row>
    <row r="267" spans="2:19" x14ac:dyDescent="0.2">
      <c r="B267" s="2" t="s">
        <v>151</v>
      </c>
      <c r="F267" s="2" t="s">
        <v>89</v>
      </c>
      <c r="J267" s="48">
        <f t="shared" ref="J267:J268" si="38">SUM(L267:Q267,S267)</f>
        <v>6940.2117530174373</v>
      </c>
      <c r="L267" s="47">
        <f>'Volumes AD 2015-2020'!L621</f>
        <v>108</v>
      </c>
      <c r="M267" s="47">
        <f>'Volumes AD 2015-2020'!M621</f>
        <v>2017.3706716958254</v>
      </c>
      <c r="N267" s="47">
        <f>'Volumes AD 2015-2020'!N621</f>
        <v>2190.3089004062131</v>
      </c>
      <c r="O267" s="47">
        <f>'Volumes AD 2015-2020'!O621</f>
        <v>34.159999999999997</v>
      </c>
      <c r="P267" s="47">
        <f>'Volumes AD 2015-2020'!P621</f>
        <v>2487.2138475820648</v>
      </c>
      <c r="Q267" s="47">
        <f>'Volumes AD 2015-2020'!Q621</f>
        <v>0</v>
      </c>
      <c r="S267" s="47">
        <f>'Volumes AD 2015-2020'!S621</f>
        <v>103.15833333333335</v>
      </c>
    </row>
    <row r="268" spans="2:19" x14ac:dyDescent="0.2">
      <c r="B268" s="2" t="s">
        <v>152</v>
      </c>
      <c r="F268" s="2" t="s">
        <v>89</v>
      </c>
      <c r="J268" s="48">
        <f t="shared" si="38"/>
        <v>271.99399048643295</v>
      </c>
      <c r="L268" s="47">
        <f>'Volumes AD 2015-2020'!L622</f>
        <v>2</v>
      </c>
      <c r="M268" s="47">
        <f>'Volumes AD 2015-2020'!M622</f>
        <v>11.739081687479962</v>
      </c>
      <c r="N268" s="47">
        <f>'Volumes AD 2015-2020'!N622</f>
        <v>43.323853435656581</v>
      </c>
      <c r="O268" s="47">
        <f>'Volumes AD 2015-2020'!O622</f>
        <v>0</v>
      </c>
      <c r="P268" s="47">
        <f>'Volumes AD 2015-2020'!P622</f>
        <v>214.93105536329642</v>
      </c>
      <c r="Q268" s="47">
        <f>'Volumes AD 2015-2020'!Q622</f>
        <v>0</v>
      </c>
      <c r="S268" s="47">
        <f>'Volumes AD 2015-2020'!S622</f>
        <v>0</v>
      </c>
    </row>
    <row r="270" spans="2:19" x14ac:dyDescent="0.2">
      <c r="B270" s="33" t="s">
        <v>153</v>
      </c>
    </row>
    <row r="271" spans="2:19" x14ac:dyDescent="0.2">
      <c r="B271" s="2" t="s">
        <v>150</v>
      </c>
      <c r="F271" s="2" t="s">
        <v>89</v>
      </c>
      <c r="J271" s="48">
        <f>SUM(L271:Q271,S271)</f>
        <v>331.65464491280369</v>
      </c>
      <c r="L271" s="47">
        <f>'Volumes AD 2015-2020'!L625</f>
        <v>5</v>
      </c>
      <c r="M271" s="47">
        <f>'Volumes AD 2015-2020'!M625</f>
        <v>85.97857413894927</v>
      </c>
      <c r="N271" s="47">
        <f>'Volumes AD 2015-2020'!N625</f>
        <v>123.92640027557589</v>
      </c>
      <c r="O271" s="47">
        <f>'Volumes AD 2015-2020'!O625</f>
        <v>12.05</v>
      </c>
      <c r="P271" s="47">
        <f>'Volumes AD 2015-2020'!P625</f>
        <v>91.699670498278536</v>
      </c>
      <c r="Q271" s="47">
        <f>'Volumes AD 2015-2020'!Q625</f>
        <v>0</v>
      </c>
      <c r="S271" s="47">
        <f>'Volumes AD 2015-2020'!S625</f>
        <v>13</v>
      </c>
    </row>
    <row r="272" spans="2:19" x14ac:dyDescent="0.2">
      <c r="B272" s="2" t="s">
        <v>151</v>
      </c>
      <c r="F272" s="2" t="s">
        <v>89</v>
      </c>
      <c r="J272" s="48">
        <f t="shared" ref="J272:J273" si="39">SUM(L272:Q272,S272)</f>
        <v>479.35304456374587</v>
      </c>
      <c r="L272" s="47">
        <f>'Volumes AD 2015-2020'!L626</f>
        <v>9</v>
      </c>
      <c r="M272" s="47">
        <f>'Volumes AD 2015-2020'!M626</f>
        <v>204.90467568254951</v>
      </c>
      <c r="N272" s="47">
        <f>'Volumes AD 2015-2020'!N626</f>
        <v>23.173229319823132</v>
      </c>
      <c r="O272" s="47">
        <f>'Volumes AD 2015-2020'!O626</f>
        <v>16.07</v>
      </c>
      <c r="P272" s="47">
        <f>'Volumes AD 2015-2020'!P626</f>
        <v>79.779868462302801</v>
      </c>
      <c r="Q272" s="47">
        <f>'Volumes AD 2015-2020'!Q626</f>
        <v>125.75860443240379</v>
      </c>
      <c r="S272" s="47">
        <f>'Volumes AD 2015-2020'!S626</f>
        <v>20.666666666666664</v>
      </c>
    </row>
    <row r="273" spans="1:19" x14ac:dyDescent="0.2">
      <c r="B273" s="2" t="s">
        <v>152</v>
      </c>
      <c r="F273" s="2" t="s">
        <v>89</v>
      </c>
      <c r="J273" s="48">
        <f t="shared" si="39"/>
        <v>75.063814099154143</v>
      </c>
      <c r="L273" s="47">
        <f>'Volumes AD 2015-2020'!L627</f>
        <v>3</v>
      </c>
      <c r="M273" s="47">
        <f>'Volumes AD 2015-2020'!M627</f>
        <v>33.260731447859889</v>
      </c>
      <c r="N273" s="47">
        <f>'Volumes AD 2015-2020'!N627</f>
        <v>0</v>
      </c>
      <c r="O273" s="47">
        <f>'Volumes AD 2015-2020'!O627</f>
        <v>3</v>
      </c>
      <c r="P273" s="47">
        <f>'Volumes AD 2015-2020'!P627</f>
        <v>5.7692085633253134</v>
      </c>
      <c r="Q273" s="47">
        <f>'Volumes AD 2015-2020'!Q627</f>
        <v>29.033874087968933</v>
      </c>
      <c r="S273" s="47">
        <f>'Volumes AD 2015-2020'!S627</f>
        <v>1</v>
      </c>
    </row>
    <row r="275" spans="1:19" x14ac:dyDescent="0.2">
      <c r="B275" s="33" t="s">
        <v>154</v>
      </c>
    </row>
    <row r="276" spans="1:19" x14ac:dyDescent="0.2">
      <c r="B276" s="2" t="s">
        <v>150</v>
      </c>
      <c r="F276" s="2" t="s">
        <v>89</v>
      </c>
      <c r="J276" s="48">
        <f>SUM(L276:Q276,S276)</f>
        <v>1545.6848077909085</v>
      </c>
      <c r="L276" s="47">
        <f>'Volumes AD 2015-2020'!L630</f>
        <v>7</v>
      </c>
      <c r="M276" s="47">
        <f>'Volumes AD 2015-2020'!M630</f>
        <v>595.39038144005417</v>
      </c>
      <c r="N276" s="47">
        <f>'Volumes AD 2015-2020'!N630</f>
        <v>695.19682921810852</v>
      </c>
      <c r="O276" s="47">
        <f>'Volumes AD 2015-2020'!O630</f>
        <v>10.029999999999999</v>
      </c>
      <c r="P276" s="47">
        <f>'Volumes AD 2015-2020'!P630</f>
        <v>59.224437068632845</v>
      </c>
      <c r="Q276" s="47">
        <f>'Volumes AD 2015-2020'!Q630</f>
        <v>153.34066006411283</v>
      </c>
      <c r="S276" s="47">
        <f>'Volumes AD 2015-2020'!S630</f>
        <v>25.502500000000001</v>
      </c>
    </row>
    <row r="277" spans="1:19" x14ac:dyDescent="0.2">
      <c r="B277" s="2" t="s">
        <v>151</v>
      </c>
      <c r="F277" s="2" t="s">
        <v>89</v>
      </c>
      <c r="J277" s="48">
        <f t="shared" ref="J277:J278" si="40">SUM(L277:Q277,S277)</f>
        <v>3449.3064417523137</v>
      </c>
      <c r="L277" s="47">
        <f>'Volumes AD 2015-2020'!L631</f>
        <v>26</v>
      </c>
      <c r="M277" s="47">
        <f>'Volumes AD 2015-2020'!M631</f>
        <v>1291.8918742749245</v>
      </c>
      <c r="N277" s="47">
        <f>'Volumes AD 2015-2020'!N631</f>
        <v>1304.2985021050595</v>
      </c>
      <c r="O277" s="47">
        <f>'Volumes AD 2015-2020'!O631</f>
        <v>43.15</v>
      </c>
      <c r="P277" s="47">
        <f>'Volumes AD 2015-2020'!P631</f>
        <v>116.75495435713752</v>
      </c>
      <c r="Q277" s="47">
        <f>'Volumes AD 2015-2020'!Q631</f>
        <v>605.51944434852544</v>
      </c>
      <c r="S277" s="47">
        <f>'Volumes AD 2015-2020'!S631</f>
        <v>61.691666666666663</v>
      </c>
    </row>
    <row r="278" spans="1:19" x14ac:dyDescent="0.2">
      <c r="B278" s="2" t="s">
        <v>155</v>
      </c>
      <c r="F278" s="2" t="s">
        <v>89</v>
      </c>
      <c r="J278" s="48">
        <f t="shared" si="40"/>
        <v>1879.1431376219057</v>
      </c>
      <c r="L278" s="47">
        <f>'Volumes AD 2015-2020'!L632</f>
        <v>21</v>
      </c>
      <c r="M278" s="47">
        <f>'Volumes AD 2015-2020'!M632</f>
        <v>731.49859322738928</v>
      </c>
      <c r="N278" s="47">
        <f>'Volumes AD 2015-2020'!N632</f>
        <v>534.99931762441304</v>
      </c>
      <c r="O278" s="47">
        <f>'Volumes AD 2015-2020'!O632</f>
        <v>14.04</v>
      </c>
      <c r="P278" s="47">
        <f>'Volumes AD 2015-2020'!P632</f>
        <v>483.97630554700163</v>
      </c>
      <c r="Q278" s="47">
        <f>'Volumes AD 2015-2020'!Q632</f>
        <v>87.628921223101798</v>
      </c>
      <c r="S278" s="47">
        <f>'Volumes AD 2015-2020'!S632</f>
        <v>6</v>
      </c>
    </row>
    <row r="280" spans="1:19" x14ac:dyDescent="0.2">
      <c r="B280" s="33" t="s">
        <v>156</v>
      </c>
    </row>
    <row r="281" spans="1:19" x14ac:dyDescent="0.2">
      <c r="A281" s="2" t="s">
        <v>161</v>
      </c>
      <c r="B281" s="2" t="s">
        <v>150</v>
      </c>
      <c r="F281" s="2" t="s">
        <v>89</v>
      </c>
      <c r="J281" s="48">
        <f>SUM(L281:Q281,S281)</f>
        <v>52.78517190220925</v>
      </c>
      <c r="L281" s="47">
        <f>'Volumes AD 2015-2020'!L635</f>
        <v>4</v>
      </c>
      <c r="M281" s="47">
        <f>'Volumes AD 2015-2020'!M635</f>
        <v>7.0663469268772765</v>
      </c>
      <c r="N281" s="47">
        <f>'Volumes AD 2015-2020'!N635</f>
        <v>3.0225951286725827</v>
      </c>
      <c r="O281" s="47">
        <f>'Volumes AD 2015-2020'!O635</f>
        <v>2</v>
      </c>
      <c r="P281" s="47">
        <f>'Volumes AD 2015-2020'!P635</f>
        <v>23.156482449060235</v>
      </c>
      <c r="Q281" s="47">
        <f>'Volumes AD 2015-2020'!Q635</f>
        <v>6.0839140642657856</v>
      </c>
      <c r="S281" s="47">
        <f>'Volumes AD 2015-2020'!S635</f>
        <v>7.4558333333333735</v>
      </c>
    </row>
    <row r="282" spans="1:19" x14ac:dyDescent="0.2">
      <c r="B282" s="2" t="s">
        <v>151</v>
      </c>
      <c r="F282" s="2" t="s">
        <v>89</v>
      </c>
      <c r="J282" s="48">
        <f>SUM(L282:Q282,S282)</f>
        <v>347.79626784446498</v>
      </c>
      <c r="L282" s="47">
        <f>'Volumes AD 2015-2020'!L636</f>
        <v>6</v>
      </c>
      <c r="M282" s="47">
        <f>'Volumes AD 2015-2020'!M636</f>
        <v>43.794837235061266</v>
      </c>
      <c r="N282" s="47">
        <f>'Volumes AD 2015-2020'!N636</f>
        <v>57.851795716547826</v>
      </c>
      <c r="O282" s="47">
        <f>'Volumes AD 2015-2020'!O636</f>
        <v>6.02</v>
      </c>
      <c r="P282" s="47">
        <f>'Volumes AD 2015-2020'!P636</f>
        <v>54.63186644701171</v>
      </c>
      <c r="Q282" s="47">
        <f>'Volumes AD 2015-2020'!Q636</f>
        <v>160.90443511251078</v>
      </c>
      <c r="S282" s="47">
        <f>'Volumes AD 2015-2020'!S636</f>
        <v>18.593333333333334</v>
      </c>
    </row>
    <row r="283" spans="1:19" x14ac:dyDescent="0.2">
      <c r="B283" s="2" t="s">
        <v>155</v>
      </c>
      <c r="F283" s="2" t="s">
        <v>89</v>
      </c>
      <c r="J283" s="48">
        <f t="shared" ref="J283" si="41">SUM(L283:Q283,S283)</f>
        <v>312.91195587355065</v>
      </c>
      <c r="L283" s="47">
        <f>'Volumes AD 2015-2020'!L637</f>
        <v>14</v>
      </c>
      <c r="M283" s="47">
        <f>'Volumes AD 2015-2020'!M637</f>
        <v>53.728998628058235</v>
      </c>
      <c r="N283" s="47">
        <f>'Volumes AD 2015-2020'!N637</f>
        <v>69.519687959469394</v>
      </c>
      <c r="O283" s="47">
        <f>'Volumes AD 2015-2020'!O637</f>
        <v>6.02</v>
      </c>
      <c r="P283" s="47">
        <f>'Volumes AD 2015-2020'!P637</f>
        <v>12.499951887204844</v>
      </c>
      <c r="Q283" s="47">
        <f>'Volumes AD 2015-2020'!Q637</f>
        <v>133.14331739881817</v>
      </c>
      <c r="S283" s="47">
        <f>'Volumes AD 2015-2020'!S637</f>
        <v>24</v>
      </c>
    </row>
    <row r="284" spans="1:19" x14ac:dyDescent="0.2">
      <c r="B284" s="33"/>
    </row>
    <row r="286" spans="1:19" x14ac:dyDescent="0.2">
      <c r="B286" s="33" t="s">
        <v>157</v>
      </c>
    </row>
    <row r="288" spans="1:19" x14ac:dyDescent="0.2">
      <c r="B288" s="33" t="s">
        <v>142</v>
      </c>
    </row>
    <row r="289" spans="2:19" x14ac:dyDescent="0.2">
      <c r="B289" s="2" t="s">
        <v>143</v>
      </c>
      <c r="F289" s="2" t="s">
        <v>89</v>
      </c>
      <c r="J289" s="48">
        <f>SUM(L289:Q289,S289)</f>
        <v>22624.584614640622</v>
      </c>
      <c r="L289" s="47">
        <f>'Volumes AD 2015-2020'!L643</f>
        <v>338.31056327782994</v>
      </c>
      <c r="M289" s="47">
        <f>'Volumes AD 2015-2020'!M643</f>
        <v>6505.0720191774426</v>
      </c>
      <c r="N289" s="47">
        <f>'Volumes AD 2015-2020'!N643</f>
        <v>10901.156203169739</v>
      </c>
      <c r="O289" s="47">
        <f>'Volumes AD 2015-2020'!O643</f>
        <v>294</v>
      </c>
      <c r="P289" s="47">
        <f>'Volumes AD 2015-2020'!P643</f>
        <v>3454.0458290156103</v>
      </c>
      <c r="Q289" s="47">
        <f>'Volumes AD 2015-2020'!Q643</f>
        <v>473</v>
      </c>
      <c r="S289" s="47">
        <f>'Volumes AD 2015-2020'!S643</f>
        <v>659</v>
      </c>
    </row>
    <row r="290" spans="2:19" x14ac:dyDescent="0.2">
      <c r="B290" s="2" t="s">
        <v>144</v>
      </c>
      <c r="F290" s="2" t="s">
        <v>89</v>
      </c>
      <c r="J290" s="48">
        <f>SUM(L290:Q290,S290)</f>
        <v>130.03049762757578</v>
      </c>
      <c r="L290" s="47">
        <f>'Volumes AD 2015-2020'!L644</f>
        <v>1</v>
      </c>
      <c r="M290" s="47">
        <f>'Volumes AD 2015-2020'!M644</f>
        <v>45.804526387009467</v>
      </c>
      <c r="N290" s="47">
        <f>'Volumes AD 2015-2020'!N644</f>
        <v>36.627384109226696</v>
      </c>
      <c r="O290" s="47">
        <f>'Volumes AD 2015-2020'!O644</f>
        <v>2</v>
      </c>
      <c r="P290" s="47">
        <f>'Volumes AD 2015-2020'!P644</f>
        <v>41.598587131339634</v>
      </c>
      <c r="Q290" s="47">
        <f>'Volumes AD 2015-2020'!Q644</f>
        <v>0</v>
      </c>
      <c r="S290" s="47">
        <f>'Volumes AD 2015-2020'!S644</f>
        <v>3</v>
      </c>
    </row>
    <row r="291" spans="2:19" x14ac:dyDescent="0.2">
      <c r="B291" s="2" t="s">
        <v>145</v>
      </c>
      <c r="F291" s="2" t="s">
        <v>89</v>
      </c>
      <c r="J291" s="48">
        <f t="shared" ref="J291:J292" si="42">SUM(L291:Q291,S291)</f>
        <v>120.5384026675564</v>
      </c>
      <c r="L291" s="47">
        <f>'Volumes AD 2015-2020'!L645</f>
        <v>3.000206910821436</v>
      </c>
      <c r="M291" s="47">
        <f>'Volumes AD 2015-2020'!M645</f>
        <v>46.191956969921236</v>
      </c>
      <c r="N291" s="47">
        <f>'Volumes AD 2015-2020'!N645</f>
        <v>49.404378565933676</v>
      </c>
      <c r="O291" s="47">
        <f>'Volumes AD 2015-2020'!O645</f>
        <v>1</v>
      </c>
      <c r="P291" s="47">
        <f>'Volumes AD 2015-2020'!P645</f>
        <v>17.941860220880052</v>
      </c>
      <c r="Q291" s="47">
        <f>'Volumes AD 2015-2020'!Q645</f>
        <v>0</v>
      </c>
      <c r="S291" s="47">
        <f>'Volumes AD 2015-2020'!S645</f>
        <v>3</v>
      </c>
    </row>
    <row r="292" spans="2:19" x14ac:dyDescent="0.2">
      <c r="B292" s="2" t="s">
        <v>146</v>
      </c>
      <c r="F292" s="2" t="s">
        <v>89</v>
      </c>
      <c r="J292" s="48">
        <f t="shared" si="42"/>
        <v>103.13317556041817</v>
      </c>
      <c r="L292" s="47">
        <f>'Volumes AD 2015-2020'!L646</f>
        <v>2.9999367768856291</v>
      </c>
      <c r="M292" s="47">
        <f>'Volumes AD 2015-2020'!M646</f>
        <v>49.255020070667953</v>
      </c>
      <c r="N292" s="47">
        <f>'Volumes AD 2015-2020'!N646</f>
        <v>32.368385956991034</v>
      </c>
      <c r="O292" s="47">
        <f>'Volumes AD 2015-2020'!O646</f>
        <v>1</v>
      </c>
      <c r="P292" s="47">
        <f>'Volumes AD 2015-2020'!P646</f>
        <v>10.509832755873548</v>
      </c>
      <c r="Q292" s="47">
        <f>'Volumes AD 2015-2020'!Q646</f>
        <v>2</v>
      </c>
      <c r="S292" s="47">
        <f>'Volumes AD 2015-2020'!S646</f>
        <v>5</v>
      </c>
    </row>
    <row r="294" spans="2:19" x14ac:dyDescent="0.2">
      <c r="B294" s="33" t="s">
        <v>147</v>
      </c>
    </row>
    <row r="295" spans="2:19" x14ac:dyDescent="0.2">
      <c r="B295" s="2" t="s">
        <v>143</v>
      </c>
      <c r="F295" s="2" t="s">
        <v>89</v>
      </c>
      <c r="J295" s="48">
        <f>SUM(L295:Q295,S295)</f>
        <v>0</v>
      </c>
      <c r="L295" s="47">
        <f>'Volumes AD 2015-2020'!L649</f>
        <v>0</v>
      </c>
      <c r="M295" s="47">
        <f>'Volumes AD 2015-2020'!M649</f>
        <v>0</v>
      </c>
      <c r="N295" s="47">
        <f>'Volumes AD 2015-2020'!N649</f>
        <v>0</v>
      </c>
      <c r="O295" s="47">
        <f>'Volumes AD 2015-2020'!O649</f>
        <v>0</v>
      </c>
      <c r="P295" s="47">
        <f>'Volumes AD 2015-2020'!P649</f>
        <v>0</v>
      </c>
      <c r="Q295" s="47">
        <f>'Volumes AD 2015-2020'!Q649</f>
        <v>0</v>
      </c>
      <c r="S295" s="47">
        <f>'Volumes AD 2015-2020'!S649</f>
        <v>0</v>
      </c>
    </row>
    <row r="296" spans="2:19" x14ac:dyDescent="0.2">
      <c r="B296" s="2" t="s">
        <v>144</v>
      </c>
      <c r="F296" s="2" t="s">
        <v>89</v>
      </c>
      <c r="J296" s="48">
        <f>SUM(L296:Q296,S296)</f>
        <v>0</v>
      </c>
      <c r="L296" s="47">
        <f>'Volumes AD 2015-2020'!L650</f>
        <v>0</v>
      </c>
      <c r="M296" s="47">
        <f>'Volumes AD 2015-2020'!M650</f>
        <v>0</v>
      </c>
      <c r="N296" s="47">
        <f>'Volumes AD 2015-2020'!N650</f>
        <v>0</v>
      </c>
      <c r="O296" s="47">
        <f>'Volumes AD 2015-2020'!O650</f>
        <v>0</v>
      </c>
      <c r="P296" s="47">
        <f>'Volumes AD 2015-2020'!P650</f>
        <v>0</v>
      </c>
      <c r="Q296" s="47">
        <f>'Volumes AD 2015-2020'!Q650</f>
        <v>0</v>
      </c>
      <c r="S296" s="47">
        <f>'Volumes AD 2015-2020'!S650</f>
        <v>0</v>
      </c>
    </row>
    <row r="297" spans="2:19" x14ac:dyDescent="0.2">
      <c r="B297" s="2" t="s">
        <v>145</v>
      </c>
      <c r="F297" s="2" t="s">
        <v>89</v>
      </c>
      <c r="J297" s="48">
        <f t="shared" ref="J297:J298" si="43">SUM(L297:Q297,S297)</f>
        <v>0</v>
      </c>
      <c r="L297" s="47">
        <f>'Volumes AD 2015-2020'!L651</f>
        <v>0</v>
      </c>
      <c r="M297" s="47">
        <f>'Volumes AD 2015-2020'!M651</f>
        <v>0</v>
      </c>
      <c r="N297" s="47">
        <f>'Volumes AD 2015-2020'!N651</f>
        <v>0</v>
      </c>
      <c r="O297" s="47">
        <f>'Volumes AD 2015-2020'!O651</f>
        <v>0</v>
      </c>
      <c r="P297" s="47">
        <f>'Volumes AD 2015-2020'!P651</f>
        <v>0</v>
      </c>
      <c r="Q297" s="47">
        <f>'Volumes AD 2015-2020'!Q651</f>
        <v>0</v>
      </c>
      <c r="S297" s="47">
        <f>'Volumes AD 2015-2020'!S651</f>
        <v>0</v>
      </c>
    </row>
    <row r="298" spans="2:19" x14ac:dyDescent="0.2">
      <c r="B298" s="2" t="s">
        <v>146</v>
      </c>
      <c r="F298" s="2" t="s">
        <v>89</v>
      </c>
      <c r="J298" s="48">
        <f t="shared" si="43"/>
        <v>0</v>
      </c>
      <c r="L298" s="47">
        <f>'Volumes AD 2015-2020'!L652</f>
        <v>0</v>
      </c>
      <c r="M298" s="47">
        <f>'Volumes AD 2015-2020'!M652</f>
        <v>0</v>
      </c>
      <c r="N298" s="47">
        <f>'Volumes AD 2015-2020'!N652</f>
        <v>0</v>
      </c>
      <c r="O298" s="47">
        <f>'Volumes AD 2015-2020'!O652</f>
        <v>0</v>
      </c>
      <c r="P298" s="47">
        <f>'Volumes AD 2015-2020'!P652</f>
        <v>0</v>
      </c>
      <c r="Q298" s="47">
        <f>'Volumes AD 2015-2020'!Q652</f>
        <v>0</v>
      </c>
      <c r="S298" s="47">
        <f>'Volumes AD 2015-2020'!S652</f>
        <v>0</v>
      </c>
    </row>
    <row r="301" spans="2:19" x14ac:dyDescent="0.2">
      <c r="B301" s="33" t="s">
        <v>158</v>
      </c>
    </row>
    <row r="303" spans="2:19" x14ac:dyDescent="0.2">
      <c r="B303" s="33" t="s">
        <v>142</v>
      </c>
    </row>
    <row r="304" spans="2:19" x14ac:dyDescent="0.2">
      <c r="B304" s="2" t="s">
        <v>143</v>
      </c>
      <c r="F304" s="2" t="s">
        <v>89</v>
      </c>
      <c r="J304" s="48">
        <f>SUM(L304:Q304,S304)</f>
        <v>11934.867473500928</v>
      </c>
      <c r="L304" s="47">
        <f>'Volumes AD 2015-2020'!L658</f>
        <v>1078.3721993598535</v>
      </c>
      <c r="M304" s="47">
        <f>'Volumes AD 2015-2020'!M658</f>
        <v>4309.3601368691197</v>
      </c>
      <c r="N304" s="47">
        <f>'Volumes AD 2015-2020'!N658</f>
        <v>3797.3810947187635</v>
      </c>
      <c r="O304" s="47">
        <f>'Volumes AD 2015-2020'!O658</f>
        <v>611</v>
      </c>
      <c r="P304" s="47">
        <f>'Volumes AD 2015-2020'!P658</f>
        <v>1589.7540425531918</v>
      </c>
      <c r="Q304" s="47">
        <f>'Volumes AD 2015-2020'!Q658</f>
        <v>80</v>
      </c>
      <c r="S304" s="47">
        <f>'Volumes AD 2015-2020'!S658</f>
        <v>469</v>
      </c>
    </row>
    <row r="305" spans="2:19" x14ac:dyDescent="0.2">
      <c r="B305" s="2" t="s">
        <v>144</v>
      </c>
      <c r="F305" s="2" t="s">
        <v>89</v>
      </c>
      <c r="J305" s="48">
        <f>SUM(L305:Q305,S305)</f>
        <v>2400.1855982224029</v>
      </c>
      <c r="L305" s="47">
        <f>'Volumes AD 2015-2020'!L659</f>
        <v>55.403087478559179</v>
      </c>
      <c r="M305" s="47">
        <f>'Volumes AD 2015-2020'!M659</f>
        <v>1844.1958405545927</v>
      </c>
      <c r="N305" s="47">
        <f>'Volumes AD 2015-2020'!N659</f>
        <v>218.97378557386605</v>
      </c>
      <c r="O305" s="47">
        <f>'Volumes AD 2015-2020'!O659</f>
        <v>10</v>
      </c>
      <c r="P305" s="47">
        <f>'Volumes AD 2015-2020'!P659</f>
        <v>271.61288461538459</v>
      </c>
      <c r="Q305" s="47">
        <f>'Volumes AD 2015-2020'!Q659</f>
        <v>0</v>
      </c>
      <c r="S305" s="47">
        <f>'Volumes AD 2015-2020'!S659</f>
        <v>0</v>
      </c>
    </row>
    <row r="306" spans="2:19" x14ac:dyDescent="0.2">
      <c r="B306" s="2" t="s">
        <v>145</v>
      </c>
      <c r="F306" s="2" t="s">
        <v>89</v>
      </c>
      <c r="J306" s="48">
        <f t="shared" ref="J306:J307" si="44">SUM(L306:Q306,S306)</f>
        <v>471.69840739739436</v>
      </c>
      <c r="L306" s="47">
        <f>'Volumes AD 2015-2020'!L660</f>
        <v>31.121109861267339</v>
      </c>
      <c r="M306" s="47">
        <f>'Volumes AD 2015-2020'!M660</f>
        <v>0</v>
      </c>
      <c r="N306" s="47">
        <f>'Volumes AD 2015-2020'!N660</f>
        <v>295.35998984381933</v>
      </c>
      <c r="O306" s="47">
        <f>'Volumes AD 2015-2020'!O660</f>
        <v>9</v>
      </c>
      <c r="P306" s="47">
        <f>'Volumes AD 2015-2020'!P660</f>
        <v>136.21730769230768</v>
      </c>
      <c r="Q306" s="47">
        <f>'Volumes AD 2015-2020'!Q660</f>
        <v>0</v>
      </c>
      <c r="S306" s="47">
        <f>'Volumes AD 2015-2020'!S660</f>
        <v>0</v>
      </c>
    </row>
    <row r="307" spans="2:19" x14ac:dyDescent="0.2">
      <c r="B307" s="2" t="s">
        <v>146</v>
      </c>
      <c r="F307" s="2" t="s">
        <v>89</v>
      </c>
      <c r="J307" s="48">
        <f t="shared" si="44"/>
        <v>500.7432592094828</v>
      </c>
      <c r="L307" s="47">
        <f>'Volumes AD 2015-2020'!L661</f>
        <v>19.702970297029701</v>
      </c>
      <c r="M307" s="47">
        <f>'Volumes AD 2015-2020'!M661</f>
        <v>0</v>
      </c>
      <c r="N307" s="47">
        <f>'Volumes AD 2015-2020'!N661</f>
        <v>193.51171748388165</v>
      </c>
      <c r="O307" s="47">
        <f>'Volumes AD 2015-2020'!O661</f>
        <v>0</v>
      </c>
      <c r="P307" s="47">
        <f>'Volumes AD 2015-2020'!P661</f>
        <v>107.52857142857142</v>
      </c>
      <c r="Q307" s="47">
        <f>'Volumes AD 2015-2020'!Q661</f>
        <v>180</v>
      </c>
      <c r="S307" s="47">
        <f>'Volumes AD 2015-2020'!S661</f>
        <v>0</v>
      </c>
    </row>
    <row r="309" spans="2:19" x14ac:dyDescent="0.2">
      <c r="B309" s="33" t="s">
        <v>147</v>
      </c>
    </row>
    <row r="310" spans="2:19" x14ac:dyDescent="0.2">
      <c r="B310" s="2" t="s">
        <v>143</v>
      </c>
      <c r="F310" s="2" t="s">
        <v>89</v>
      </c>
      <c r="J310" s="48">
        <f>SUM(L310:Q310,S310)</f>
        <v>0</v>
      </c>
      <c r="L310" s="47">
        <f>'Volumes AD 2015-2020'!L664</f>
        <v>0</v>
      </c>
      <c r="M310" s="47">
        <f>'Volumes AD 2015-2020'!M664</f>
        <v>0</v>
      </c>
      <c r="N310" s="47">
        <f>'Volumes AD 2015-2020'!N664</f>
        <v>0</v>
      </c>
      <c r="O310" s="47">
        <f>'Volumes AD 2015-2020'!O664</f>
        <v>0</v>
      </c>
      <c r="P310" s="47">
        <f>'Volumes AD 2015-2020'!P664</f>
        <v>0</v>
      </c>
      <c r="Q310" s="47">
        <f>'Volumes AD 2015-2020'!Q664</f>
        <v>0</v>
      </c>
      <c r="S310" s="47">
        <f>'Volumes AD 2015-2020'!S664</f>
        <v>0</v>
      </c>
    </row>
    <row r="311" spans="2:19" x14ac:dyDescent="0.2">
      <c r="B311" s="2" t="s">
        <v>144</v>
      </c>
      <c r="F311" s="2" t="s">
        <v>89</v>
      </c>
      <c r="J311" s="48">
        <f>SUM(L311:Q311,S311)</f>
        <v>0</v>
      </c>
      <c r="L311" s="47">
        <f>'Volumes AD 2015-2020'!L665</f>
        <v>0</v>
      </c>
      <c r="M311" s="47">
        <f>'Volumes AD 2015-2020'!M665</f>
        <v>0</v>
      </c>
      <c r="N311" s="47">
        <f>'Volumes AD 2015-2020'!N665</f>
        <v>0</v>
      </c>
      <c r="O311" s="47">
        <f>'Volumes AD 2015-2020'!O665</f>
        <v>0</v>
      </c>
      <c r="P311" s="47">
        <f>'Volumes AD 2015-2020'!P665</f>
        <v>0</v>
      </c>
      <c r="Q311" s="47">
        <f>'Volumes AD 2015-2020'!Q665</f>
        <v>0</v>
      </c>
      <c r="S311" s="47">
        <f>'Volumes AD 2015-2020'!S665</f>
        <v>0</v>
      </c>
    </row>
    <row r="312" spans="2:19" x14ac:dyDescent="0.2">
      <c r="B312" s="2" t="s">
        <v>145</v>
      </c>
      <c r="F312" s="2" t="s">
        <v>89</v>
      </c>
      <c r="J312" s="48">
        <f t="shared" ref="J312:J313" si="45">SUM(L312:Q312,S312)</f>
        <v>0</v>
      </c>
      <c r="L312" s="47">
        <f>'Volumes AD 2015-2020'!L666</f>
        <v>0</v>
      </c>
      <c r="M312" s="47">
        <f>'Volumes AD 2015-2020'!M666</f>
        <v>0</v>
      </c>
      <c r="N312" s="47">
        <f>'Volumes AD 2015-2020'!N666</f>
        <v>0</v>
      </c>
      <c r="O312" s="47">
        <f>'Volumes AD 2015-2020'!O666</f>
        <v>0</v>
      </c>
      <c r="P312" s="47">
        <f>'Volumes AD 2015-2020'!P666</f>
        <v>0</v>
      </c>
      <c r="Q312" s="47">
        <f>'Volumes AD 2015-2020'!Q666</f>
        <v>0</v>
      </c>
      <c r="S312" s="47">
        <f>'Volumes AD 2015-2020'!S666</f>
        <v>0</v>
      </c>
    </row>
    <row r="313" spans="2:19" x14ac:dyDescent="0.2">
      <c r="B313" s="2" t="s">
        <v>146</v>
      </c>
      <c r="F313" s="2" t="s">
        <v>89</v>
      </c>
      <c r="J313" s="48">
        <f t="shared" si="45"/>
        <v>0</v>
      </c>
      <c r="L313" s="47">
        <f>'Volumes AD 2015-2020'!L667</f>
        <v>0</v>
      </c>
      <c r="M313" s="47">
        <f>'Volumes AD 2015-2020'!M667</f>
        <v>0</v>
      </c>
      <c r="N313" s="47">
        <f>'Volumes AD 2015-2020'!N667</f>
        <v>0</v>
      </c>
      <c r="O313" s="47">
        <f>'Volumes AD 2015-2020'!O667</f>
        <v>0</v>
      </c>
      <c r="P313" s="47">
        <f>'Volumes AD 2015-2020'!P667</f>
        <v>0</v>
      </c>
      <c r="Q313" s="47">
        <f>'Volumes AD 2015-2020'!Q667</f>
        <v>0</v>
      </c>
      <c r="S313" s="47">
        <f>'Volumes AD 2015-2020'!S667</f>
        <v>0</v>
      </c>
    </row>
    <row r="314" spans="2:19" x14ac:dyDescent="0.2">
      <c r="B314" s="29"/>
    </row>
    <row r="315" spans="2:19" x14ac:dyDescent="0.2">
      <c r="B315" s="29"/>
    </row>
    <row r="316" spans="2:19" x14ac:dyDescent="0.2">
      <c r="B316" s="33" t="s">
        <v>159</v>
      </c>
    </row>
    <row r="318" spans="2:19" x14ac:dyDescent="0.2">
      <c r="B318" s="33" t="s">
        <v>149</v>
      </c>
    </row>
    <row r="319" spans="2:19" x14ac:dyDescent="0.2">
      <c r="B319" s="2" t="s">
        <v>150</v>
      </c>
      <c r="F319" s="2" t="s">
        <v>89</v>
      </c>
      <c r="J319" s="48">
        <f>SUM(L319:Q319,S319)</f>
        <v>76.162877624155527</v>
      </c>
      <c r="L319" s="47">
        <f>'Volumes AD 2015-2020'!L673</f>
        <v>5</v>
      </c>
      <c r="M319" s="47">
        <f>'Volumes AD 2015-2020'!M673</f>
        <v>25.88581610049394</v>
      </c>
      <c r="N319" s="47">
        <f>'Volumes AD 2015-2020'!N673</f>
        <v>24.620325605788363</v>
      </c>
      <c r="O319" s="47">
        <f>'Volumes AD 2015-2020'!O673</f>
        <v>0</v>
      </c>
      <c r="P319" s="47">
        <f>'Volumes AD 2015-2020'!P673</f>
        <v>20.656735917873227</v>
      </c>
      <c r="Q319" s="47">
        <f>'Volumes AD 2015-2020'!Q673</f>
        <v>0</v>
      </c>
      <c r="S319" s="47">
        <f>'Volumes AD 2015-2020'!S673</f>
        <v>0</v>
      </c>
    </row>
    <row r="320" spans="2:19" x14ac:dyDescent="0.2">
      <c r="B320" s="2" t="s">
        <v>151</v>
      </c>
      <c r="F320" s="2" t="s">
        <v>89</v>
      </c>
      <c r="J320" s="48">
        <f t="shared" ref="J320:J321" si="46">SUM(L320:Q320,S320)</f>
        <v>10.333563652067213</v>
      </c>
      <c r="L320" s="47">
        <f>'Volumes AD 2015-2020'!L674</f>
        <v>0</v>
      </c>
      <c r="M320" s="47">
        <f>'Volumes AD 2015-2020'!M674</f>
        <v>5.1501066096582342</v>
      </c>
      <c r="N320" s="47">
        <f>'Volumes AD 2015-2020'!N674</f>
        <v>2.8848231238452495</v>
      </c>
      <c r="O320" s="47">
        <f>'Volumes AD 2015-2020'!O674</f>
        <v>0</v>
      </c>
      <c r="P320" s="47">
        <f>'Volumes AD 2015-2020'!P674</f>
        <v>2.2986339185637297</v>
      </c>
      <c r="Q320" s="47">
        <f>'Volumes AD 2015-2020'!Q674</f>
        <v>0</v>
      </c>
      <c r="S320" s="47">
        <f>'Volumes AD 2015-2020'!S674</f>
        <v>0</v>
      </c>
    </row>
    <row r="321" spans="2:19" x14ac:dyDescent="0.2">
      <c r="B321" s="2" t="s">
        <v>152</v>
      </c>
      <c r="F321" s="2" t="s">
        <v>89</v>
      </c>
      <c r="J321" s="48">
        <f t="shared" si="46"/>
        <v>0</v>
      </c>
      <c r="L321" s="47">
        <f>'Volumes AD 2015-2020'!L675</f>
        <v>0</v>
      </c>
      <c r="M321" s="47">
        <f>'Volumes AD 2015-2020'!M675</f>
        <v>0</v>
      </c>
      <c r="N321" s="47">
        <f>'Volumes AD 2015-2020'!N675</f>
        <v>0</v>
      </c>
      <c r="O321" s="47">
        <f>'Volumes AD 2015-2020'!O675</f>
        <v>0</v>
      </c>
      <c r="P321" s="47">
        <f>'Volumes AD 2015-2020'!P675</f>
        <v>0</v>
      </c>
      <c r="Q321" s="47">
        <f>'Volumes AD 2015-2020'!Q675</f>
        <v>0</v>
      </c>
      <c r="S321" s="47">
        <f>'Volumes AD 2015-2020'!S675</f>
        <v>0</v>
      </c>
    </row>
    <row r="323" spans="2:19" x14ac:dyDescent="0.2">
      <c r="B323" s="33" t="s">
        <v>153</v>
      </c>
    </row>
    <row r="324" spans="2:19" x14ac:dyDescent="0.2">
      <c r="B324" s="2" t="s">
        <v>150</v>
      </c>
      <c r="F324" s="2" t="s">
        <v>89</v>
      </c>
      <c r="J324" s="48">
        <f>SUM(L324:Q324,S324)</f>
        <v>6</v>
      </c>
      <c r="L324" s="47">
        <f>'Volumes AD 2015-2020'!L678</f>
        <v>1</v>
      </c>
      <c r="M324" s="47">
        <f>'Volumes AD 2015-2020'!M678</f>
        <v>0</v>
      </c>
      <c r="N324" s="47">
        <f>'Volumes AD 2015-2020'!N678</f>
        <v>0</v>
      </c>
      <c r="O324" s="47">
        <f>'Volumes AD 2015-2020'!O678</f>
        <v>1</v>
      </c>
      <c r="P324" s="47">
        <f>'Volumes AD 2015-2020'!P678</f>
        <v>0</v>
      </c>
      <c r="Q324" s="47">
        <f>'Volumes AD 2015-2020'!Q678</f>
        <v>3</v>
      </c>
      <c r="S324" s="47">
        <f>'Volumes AD 2015-2020'!S678</f>
        <v>1</v>
      </c>
    </row>
    <row r="325" spans="2:19" x14ac:dyDescent="0.2">
      <c r="B325" s="2" t="s">
        <v>151</v>
      </c>
      <c r="F325" s="2" t="s">
        <v>89</v>
      </c>
      <c r="J325" s="48">
        <f t="shared" ref="J325:J326" si="47">SUM(L325:Q325,S325)</f>
        <v>0</v>
      </c>
      <c r="L325" s="47">
        <f>'Volumes AD 2015-2020'!L679</f>
        <v>0</v>
      </c>
      <c r="M325" s="47">
        <f>'Volumes AD 2015-2020'!M679</f>
        <v>0</v>
      </c>
      <c r="N325" s="47">
        <f>'Volumes AD 2015-2020'!N679</f>
        <v>0</v>
      </c>
      <c r="O325" s="47">
        <f>'Volumes AD 2015-2020'!O679</f>
        <v>0</v>
      </c>
      <c r="P325" s="47">
        <f>'Volumes AD 2015-2020'!P679</f>
        <v>0</v>
      </c>
      <c r="Q325" s="47">
        <f>'Volumes AD 2015-2020'!Q679</f>
        <v>0</v>
      </c>
      <c r="S325" s="47">
        <f>'Volumes AD 2015-2020'!S679</f>
        <v>0</v>
      </c>
    </row>
    <row r="326" spans="2:19" x14ac:dyDescent="0.2">
      <c r="B326" s="2" t="s">
        <v>152</v>
      </c>
      <c r="F326" s="2" t="s">
        <v>89</v>
      </c>
      <c r="J326" s="48">
        <f t="shared" si="47"/>
        <v>0</v>
      </c>
      <c r="L326" s="47">
        <f>'Volumes AD 2015-2020'!L680</f>
        <v>0</v>
      </c>
      <c r="M326" s="47">
        <f>'Volumes AD 2015-2020'!M680</f>
        <v>0</v>
      </c>
      <c r="N326" s="47">
        <f>'Volumes AD 2015-2020'!N680</f>
        <v>0</v>
      </c>
      <c r="O326" s="47">
        <f>'Volumes AD 2015-2020'!O680</f>
        <v>0</v>
      </c>
      <c r="P326" s="47">
        <f>'Volumes AD 2015-2020'!P680</f>
        <v>0</v>
      </c>
      <c r="Q326" s="47">
        <f>'Volumes AD 2015-2020'!Q680</f>
        <v>0</v>
      </c>
      <c r="S326" s="47">
        <f>'Volumes AD 2015-2020'!S680</f>
        <v>0</v>
      </c>
    </row>
    <row r="328" spans="2:19" x14ac:dyDescent="0.2">
      <c r="B328" s="33" t="s">
        <v>154</v>
      </c>
    </row>
    <row r="329" spans="2:19" x14ac:dyDescent="0.2">
      <c r="B329" s="2" t="s">
        <v>150</v>
      </c>
      <c r="F329" s="2" t="s">
        <v>89</v>
      </c>
      <c r="J329" s="48">
        <f>SUM(L329:Q329,S329)</f>
        <v>17.124888973841841</v>
      </c>
      <c r="L329" s="47">
        <f>'Volumes AD 2015-2020'!L683</f>
        <v>0</v>
      </c>
      <c r="M329" s="47">
        <f>'Volumes AD 2015-2020'!M683</f>
        <v>5</v>
      </c>
      <c r="N329" s="47">
        <f>'Volumes AD 2015-2020'!N683</f>
        <v>4.5486753099708563</v>
      </c>
      <c r="O329" s="47">
        <f>'Volumes AD 2015-2020'!O683</f>
        <v>0</v>
      </c>
      <c r="P329" s="47">
        <f>'Volumes AD 2015-2020'!P683</f>
        <v>6.5762136638709823</v>
      </c>
      <c r="Q329" s="47">
        <f>'Volumes AD 2015-2020'!Q683</f>
        <v>0</v>
      </c>
      <c r="S329" s="47">
        <f>'Volumes AD 2015-2020'!S683</f>
        <v>1</v>
      </c>
    </row>
    <row r="330" spans="2:19" x14ac:dyDescent="0.2">
      <c r="B330" s="2" t="s">
        <v>151</v>
      </c>
      <c r="F330" s="2" t="s">
        <v>89</v>
      </c>
      <c r="J330" s="48">
        <f t="shared" ref="J330:J331" si="48">SUM(L330:Q330,S330)</f>
        <v>16.765850557324899</v>
      </c>
      <c r="L330" s="47">
        <f>'Volumes AD 2015-2020'!L684</f>
        <v>0</v>
      </c>
      <c r="M330" s="47">
        <f>'Volumes AD 2015-2020'!M684</f>
        <v>15</v>
      </c>
      <c r="N330" s="47">
        <f>'Volumes AD 2015-2020'!N684</f>
        <v>0</v>
      </c>
      <c r="O330" s="47">
        <f>'Volumes AD 2015-2020'!O684</f>
        <v>0</v>
      </c>
      <c r="P330" s="47">
        <f>'Volumes AD 2015-2020'!P684</f>
        <v>1.7658505573248984</v>
      </c>
      <c r="Q330" s="47">
        <f>'Volumes AD 2015-2020'!Q684</f>
        <v>0</v>
      </c>
      <c r="S330" s="47">
        <f>'Volumes AD 2015-2020'!S684</f>
        <v>0</v>
      </c>
    </row>
    <row r="331" spans="2:19" x14ac:dyDescent="0.2">
      <c r="B331" s="2" t="s">
        <v>155</v>
      </c>
      <c r="F331" s="2" t="s">
        <v>89</v>
      </c>
      <c r="J331" s="48">
        <f t="shared" si="48"/>
        <v>8.0348136872167135</v>
      </c>
      <c r="L331" s="47">
        <f>'Volumes AD 2015-2020'!L685</f>
        <v>0</v>
      </c>
      <c r="M331" s="47">
        <f>'Volumes AD 2015-2020'!M685</f>
        <v>2</v>
      </c>
      <c r="N331" s="47">
        <f>'Volumes AD 2015-2020'!N685</f>
        <v>1.7393843469660459</v>
      </c>
      <c r="O331" s="47">
        <f>'Volumes AD 2015-2020'!O685</f>
        <v>0</v>
      </c>
      <c r="P331" s="47">
        <f>'Volumes AD 2015-2020'!P685</f>
        <v>4.2954293402506671</v>
      </c>
      <c r="Q331" s="47">
        <f>'Volumes AD 2015-2020'!Q685</f>
        <v>0</v>
      </c>
      <c r="S331" s="47">
        <f>'Volumes AD 2015-2020'!S685</f>
        <v>0</v>
      </c>
    </row>
    <row r="333" spans="2:19" x14ac:dyDescent="0.2">
      <c r="B333" s="33" t="s">
        <v>156</v>
      </c>
    </row>
    <row r="334" spans="2:19" x14ac:dyDescent="0.2">
      <c r="B334" s="2" t="s">
        <v>150</v>
      </c>
      <c r="F334" s="2" t="s">
        <v>89</v>
      </c>
      <c r="J334" s="48">
        <f>SUM(L334:Q334,S334)</f>
        <v>6.5486753099708563</v>
      </c>
      <c r="L334" s="47">
        <f>'Volumes AD 2015-2020'!L688</f>
        <v>0</v>
      </c>
      <c r="M334" s="47">
        <f>'Volumes AD 2015-2020'!M688</f>
        <v>1</v>
      </c>
      <c r="N334" s="47">
        <f>'Volumes AD 2015-2020'!N688</f>
        <v>4.5486753099708563</v>
      </c>
      <c r="O334" s="47">
        <f>'Volumes AD 2015-2020'!O688</f>
        <v>0</v>
      </c>
      <c r="P334" s="47">
        <f>'Volumes AD 2015-2020'!P688</f>
        <v>0</v>
      </c>
      <c r="Q334" s="47">
        <f>'Volumes AD 2015-2020'!Q688</f>
        <v>1</v>
      </c>
      <c r="S334" s="47">
        <f>'Volumes AD 2015-2020'!S688</f>
        <v>0</v>
      </c>
    </row>
    <row r="335" spans="2:19" x14ac:dyDescent="0.2">
      <c r="B335" s="2" t="s">
        <v>151</v>
      </c>
      <c r="F335" s="2" t="s">
        <v>89</v>
      </c>
      <c r="J335" s="48">
        <f t="shared" ref="J335:J336" si="49">SUM(L335:Q335,S335)</f>
        <v>8.0184246582646814</v>
      </c>
      <c r="L335" s="47">
        <f>'Volumes AD 2015-2020'!L689</f>
        <v>0</v>
      </c>
      <c r="M335" s="47">
        <f>'Volumes AD 2015-2020'!M689</f>
        <v>3</v>
      </c>
      <c r="N335" s="47">
        <f>'Volumes AD 2015-2020'!N689</f>
        <v>1.0184246582646803</v>
      </c>
      <c r="O335" s="47">
        <f>'Volumes AD 2015-2020'!O689</f>
        <v>0</v>
      </c>
      <c r="P335" s="47">
        <f>'Volumes AD 2015-2020'!P689</f>
        <v>0</v>
      </c>
      <c r="Q335" s="47">
        <f>'Volumes AD 2015-2020'!Q689</f>
        <v>4</v>
      </c>
      <c r="S335" s="47">
        <f>'Volumes AD 2015-2020'!S689</f>
        <v>0</v>
      </c>
    </row>
    <row r="336" spans="2:19" x14ac:dyDescent="0.2">
      <c r="B336" s="2" t="s">
        <v>155</v>
      </c>
      <c r="F336" s="2" t="s">
        <v>89</v>
      </c>
      <c r="J336" s="48">
        <f t="shared" si="49"/>
        <v>3.9101415326739319</v>
      </c>
      <c r="L336" s="47">
        <f>'Volumes AD 2015-2020'!L690</f>
        <v>1</v>
      </c>
      <c r="M336" s="47">
        <f>'Volumes AD 2015-2020'!M690</f>
        <v>1</v>
      </c>
      <c r="N336" s="47">
        <f>'Volumes AD 2015-2020'!N690</f>
        <v>0.91014153267393194</v>
      </c>
      <c r="O336" s="47">
        <f>'Volumes AD 2015-2020'!O690</f>
        <v>0</v>
      </c>
      <c r="P336" s="47">
        <f>'Volumes AD 2015-2020'!P690</f>
        <v>0</v>
      </c>
      <c r="Q336" s="47">
        <f>'Volumes AD 2015-2020'!Q690</f>
        <v>1</v>
      </c>
      <c r="S336" s="47">
        <f>'Volumes AD 2015-2020'!S690</f>
        <v>0</v>
      </c>
    </row>
    <row r="339" spans="2:19" x14ac:dyDescent="0.2">
      <c r="B339" s="33" t="s">
        <v>160</v>
      </c>
    </row>
    <row r="341" spans="2:19" x14ac:dyDescent="0.2">
      <c r="B341" s="33" t="s">
        <v>149</v>
      </c>
    </row>
    <row r="342" spans="2:19" x14ac:dyDescent="0.2">
      <c r="B342" s="2" t="s">
        <v>150</v>
      </c>
      <c r="F342" s="2" t="s">
        <v>89</v>
      </c>
      <c r="J342" s="48">
        <f>SUM(L342:Q342,S342)</f>
        <v>2001.3668830238501</v>
      </c>
      <c r="L342" s="47">
        <f>'Volumes AD 2015-2020'!L696</f>
        <v>0</v>
      </c>
      <c r="M342" s="47">
        <f>'Volumes AD 2015-2020'!M696</f>
        <v>1113.9919487648674</v>
      </c>
      <c r="N342" s="47">
        <f>'Volumes AD 2015-2020'!N696</f>
        <v>645.12113865508525</v>
      </c>
      <c r="O342" s="47">
        <f>'Volumes AD 2015-2020'!O696</f>
        <v>0</v>
      </c>
      <c r="P342" s="47">
        <f>'Volumes AD 2015-2020'!P696</f>
        <v>242.25379560389754</v>
      </c>
      <c r="Q342" s="47">
        <f>'Volumes AD 2015-2020'!Q696</f>
        <v>0</v>
      </c>
      <c r="S342" s="47">
        <f>'Volumes AD 2015-2020'!S696</f>
        <v>0</v>
      </c>
    </row>
    <row r="343" spans="2:19" x14ac:dyDescent="0.2">
      <c r="B343" s="2" t="s">
        <v>151</v>
      </c>
      <c r="F343" s="2" t="s">
        <v>89</v>
      </c>
      <c r="J343" s="48">
        <f t="shared" ref="J343:J344" si="50">SUM(L343:Q343,S343)</f>
        <v>503.64912790156927</v>
      </c>
      <c r="L343" s="47">
        <f>'Volumes AD 2015-2020'!L697</f>
        <v>0</v>
      </c>
      <c r="M343" s="47">
        <f>'Volumes AD 2015-2020'!M697</f>
        <v>157.06918659008949</v>
      </c>
      <c r="N343" s="47">
        <f>'Volumes AD 2015-2020'!N697</f>
        <v>238.21190766268901</v>
      </c>
      <c r="O343" s="47">
        <f>'Volumes AD 2015-2020'!O697</f>
        <v>0</v>
      </c>
      <c r="P343" s="47">
        <f>'Volumes AD 2015-2020'!P697</f>
        <v>108.36803364879074</v>
      </c>
      <c r="Q343" s="47">
        <f>'Volumes AD 2015-2020'!Q697</f>
        <v>0</v>
      </c>
      <c r="S343" s="47">
        <f>'Volumes AD 2015-2020'!S697</f>
        <v>0</v>
      </c>
    </row>
    <row r="344" spans="2:19" x14ac:dyDescent="0.2">
      <c r="B344" s="2" t="s">
        <v>152</v>
      </c>
      <c r="F344" s="2" t="s">
        <v>89</v>
      </c>
      <c r="J344" s="48">
        <f t="shared" si="50"/>
        <v>0</v>
      </c>
      <c r="L344" s="47">
        <f>'Volumes AD 2015-2020'!L698</f>
        <v>0</v>
      </c>
      <c r="M344" s="47">
        <f>'Volumes AD 2015-2020'!M698</f>
        <v>0</v>
      </c>
      <c r="N344" s="47">
        <f>'Volumes AD 2015-2020'!N698</f>
        <v>0</v>
      </c>
      <c r="O344" s="47">
        <f>'Volumes AD 2015-2020'!O698</f>
        <v>0</v>
      </c>
      <c r="P344" s="47">
        <f>'Volumes AD 2015-2020'!P698</f>
        <v>0</v>
      </c>
      <c r="Q344" s="47">
        <f>'Volumes AD 2015-2020'!Q698</f>
        <v>0</v>
      </c>
      <c r="S344" s="47">
        <f>'Volumes AD 2015-2020'!S698</f>
        <v>0</v>
      </c>
    </row>
    <row r="345" spans="2:19" x14ac:dyDescent="0.2">
      <c r="B345" s="29"/>
    </row>
    <row r="346" spans="2:19" x14ac:dyDescent="0.2">
      <c r="B346" s="33" t="s">
        <v>153</v>
      </c>
    </row>
    <row r="347" spans="2:19" x14ac:dyDescent="0.2">
      <c r="B347" s="2" t="s">
        <v>150</v>
      </c>
      <c r="F347" s="2" t="s">
        <v>89</v>
      </c>
      <c r="J347" s="48">
        <f>SUM(L347:Q347,S347)</f>
        <v>17</v>
      </c>
      <c r="L347" s="47">
        <f>'Volumes AD 2015-2020'!L701</f>
        <v>17</v>
      </c>
      <c r="M347" s="47">
        <f>'Volumes AD 2015-2020'!M701</f>
        <v>0</v>
      </c>
      <c r="N347" s="47">
        <f>'Volumes AD 2015-2020'!N701</f>
        <v>0</v>
      </c>
      <c r="O347" s="47">
        <f>'Volumes AD 2015-2020'!O701</f>
        <v>0</v>
      </c>
      <c r="P347" s="47">
        <f>'Volumes AD 2015-2020'!P701</f>
        <v>0</v>
      </c>
      <c r="Q347" s="47">
        <f>'Volumes AD 2015-2020'!Q701</f>
        <v>0</v>
      </c>
      <c r="S347" s="47">
        <f>'Volumes AD 2015-2020'!S701</f>
        <v>0</v>
      </c>
    </row>
    <row r="348" spans="2:19" x14ac:dyDescent="0.2">
      <c r="B348" s="2" t="s">
        <v>151</v>
      </c>
      <c r="F348" s="2" t="s">
        <v>89</v>
      </c>
      <c r="J348" s="48">
        <f t="shared" ref="J348:J349" si="51">SUM(L348:Q348,S348)</f>
        <v>0</v>
      </c>
      <c r="L348" s="47">
        <f>'Volumes AD 2015-2020'!L702</f>
        <v>0</v>
      </c>
      <c r="M348" s="47">
        <f>'Volumes AD 2015-2020'!M702</f>
        <v>0</v>
      </c>
      <c r="N348" s="47">
        <f>'Volumes AD 2015-2020'!N702</f>
        <v>0</v>
      </c>
      <c r="O348" s="47">
        <f>'Volumes AD 2015-2020'!O702</f>
        <v>0</v>
      </c>
      <c r="P348" s="47">
        <f>'Volumes AD 2015-2020'!P702</f>
        <v>0</v>
      </c>
      <c r="Q348" s="47">
        <f>'Volumes AD 2015-2020'!Q702</f>
        <v>0</v>
      </c>
      <c r="S348" s="47">
        <f>'Volumes AD 2015-2020'!S702</f>
        <v>0</v>
      </c>
    </row>
    <row r="349" spans="2:19" x14ac:dyDescent="0.2">
      <c r="B349" s="2" t="s">
        <v>152</v>
      </c>
      <c r="F349" s="2" t="s">
        <v>89</v>
      </c>
      <c r="J349" s="48">
        <f t="shared" si="51"/>
        <v>0</v>
      </c>
      <c r="L349" s="47">
        <f>'Volumes AD 2015-2020'!L703</f>
        <v>0</v>
      </c>
      <c r="M349" s="47">
        <f>'Volumes AD 2015-2020'!M703</f>
        <v>0</v>
      </c>
      <c r="N349" s="47">
        <f>'Volumes AD 2015-2020'!N703</f>
        <v>0</v>
      </c>
      <c r="O349" s="47">
        <f>'Volumes AD 2015-2020'!O703</f>
        <v>0</v>
      </c>
      <c r="P349" s="47">
        <f>'Volumes AD 2015-2020'!P703</f>
        <v>0</v>
      </c>
      <c r="Q349" s="47">
        <f>'Volumes AD 2015-2020'!Q703</f>
        <v>0</v>
      </c>
      <c r="S349" s="47">
        <f>'Volumes AD 2015-2020'!S703</f>
        <v>0</v>
      </c>
    </row>
    <row r="351" spans="2:19" x14ac:dyDescent="0.2">
      <c r="B351" s="33" t="s">
        <v>154</v>
      </c>
    </row>
    <row r="352" spans="2:19" x14ac:dyDescent="0.2">
      <c r="B352" s="2" t="s">
        <v>150</v>
      </c>
      <c r="F352" s="2" t="s">
        <v>89</v>
      </c>
      <c r="J352" s="48">
        <f>SUM(L352:Q352,S352)</f>
        <v>1007.0647642750519</v>
      </c>
      <c r="L352" s="47">
        <f>'Volumes AD 2015-2020'!L706</f>
        <v>0</v>
      </c>
      <c r="M352" s="47">
        <f>'Volumes AD 2015-2020'!M706</f>
        <v>424</v>
      </c>
      <c r="N352" s="47">
        <f>'Volumes AD 2015-2020'!N706</f>
        <v>161.07228377876453</v>
      </c>
      <c r="O352" s="47">
        <f>'Volumes AD 2015-2020'!O706</f>
        <v>0</v>
      </c>
      <c r="P352" s="47">
        <f>'Volumes AD 2015-2020'!P706</f>
        <v>391.99248049628721</v>
      </c>
      <c r="Q352" s="47">
        <f>'Volumes AD 2015-2020'!Q706</f>
        <v>0</v>
      </c>
      <c r="S352" s="47">
        <f>'Volumes AD 2015-2020'!S706</f>
        <v>30</v>
      </c>
    </row>
    <row r="353" spans="2:21" x14ac:dyDescent="0.2">
      <c r="B353" s="2" t="s">
        <v>151</v>
      </c>
      <c r="F353" s="2" t="s">
        <v>89</v>
      </c>
      <c r="J353" s="48">
        <f>SUM(L353:Q353,S353)</f>
        <v>598.1482282169377</v>
      </c>
      <c r="L353" s="47">
        <f>'Volumes AD 2015-2020'!L707</f>
        <v>0</v>
      </c>
      <c r="M353" s="47">
        <f>'Volumes AD 2015-2020'!M707</f>
        <v>318</v>
      </c>
      <c r="N353" s="47">
        <f>'Volumes AD 2015-2020'!N707</f>
        <v>0</v>
      </c>
      <c r="O353" s="47">
        <f>'Volumes AD 2015-2020'!O707</f>
        <v>0</v>
      </c>
      <c r="P353" s="47">
        <f>'Volumes AD 2015-2020'!P707</f>
        <v>280.1482282169377</v>
      </c>
      <c r="Q353" s="47">
        <f>'Volumes AD 2015-2020'!Q707</f>
        <v>0</v>
      </c>
      <c r="S353" s="47">
        <f>'Volumes AD 2015-2020'!S707</f>
        <v>0</v>
      </c>
    </row>
    <row r="354" spans="2:21" x14ac:dyDescent="0.2">
      <c r="B354" s="2" t="s">
        <v>155</v>
      </c>
      <c r="F354" s="2" t="s">
        <v>89</v>
      </c>
      <c r="J354" s="48">
        <f t="shared" ref="J354" si="52">SUM(L354:Q354,S354)</f>
        <v>1053.1324032724915</v>
      </c>
      <c r="L354" s="47">
        <f>'Volumes AD 2015-2020'!L708</f>
        <v>0</v>
      </c>
      <c r="M354" s="47">
        <f>'Volumes AD 2015-2020'!M708</f>
        <v>15</v>
      </c>
      <c r="N354" s="47">
        <f>'Volumes AD 2015-2020'!N708</f>
        <v>501.13240327249144</v>
      </c>
      <c r="O354" s="47">
        <f>'Volumes AD 2015-2020'!O708</f>
        <v>0</v>
      </c>
      <c r="P354" s="47">
        <f>'Volumes AD 2015-2020'!P708</f>
        <v>537</v>
      </c>
      <c r="Q354" s="47">
        <f>'Volumes AD 2015-2020'!Q708</f>
        <v>0</v>
      </c>
      <c r="S354" s="47">
        <f>'Volumes AD 2015-2020'!S708</f>
        <v>0</v>
      </c>
    </row>
    <row r="356" spans="2:21" x14ac:dyDescent="0.2">
      <c r="B356" s="33" t="s">
        <v>156</v>
      </c>
    </row>
    <row r="357" spans="2:21" x14ac:dyDescent="0.2">
      <c r="B357" s="2" t="s">
        <v>150</v>
      </c>
      <c r="F357" s="2" t="s">
        <v>89</v>
      </c>
      <c r="J357" s="48">
        <f>SUM(L357:Q357,S357)</f>
        <v>574</v>
      </c>
      <c r="L357" s="47">
        <f>'Volumes AD 2015-2020'!L711</f>
        <v>0</v>
      </c>
      <c r="M357" s="47">
        <f>'Volumes AD 2015-2020'!M711</f>
        <v>550</v>
      </c>
      <c r="N357" s="47">
        <f>'Volumes AD 2015-2020'!N711</f>
        <v>0</v>
      </c>
      <c r="O357" s="47">
        <f>'Volumes AD 2015-2020'!O711</f>
        <v>0</v>
      </c>
      <c r="P357" s="47">
        <f>'Volumes AD 2015-2020'!P711</f>
        <v>0</v>
      </c>
      <c r="Q357" s="47">
        <f>'Volumes AD 2015-2020'!Q711</f>
        <v>24</v>
      </c>
      <c r="S357" s="47">
        <f>'Volumes AD 2015-2020'!S711</f>
        <v>0</v>
      </c>
    </row>
    <row r="358" spans="2:21" x14ac:dyDescent="0.2">
      <c r="B358" s="2" t="s">
        <v>151</v>
      </c>
      <c r="F358" s="2" t="s">
        <v>89</v>
      </c>
      <c r="J358" s="48">
        <f t="shared" ref="J358" si="53">SUM(L358:Q358,S358)</f>
        <v>824.67741534295885</v>
      </c>
      <c r="L358" s="47">
        <f>'Volumes AD 2015-2020'!L712</f>
        <v>0</v>
      </c>
      <c r="M358" s="47">
        <f>'Volumes AD 2015-2020'!M712</f>
        <v>682</v>
      </c>
      <c r="N358" s="47">
        <f>'Volumes AD 2015-2020'!N712</f>
        <v>142.67741534295885</v>
      </c>
      <c r="O358" s="47">
        <f>'Volumes AD 2015-2020'!O712</f>
        <v>0</v>
      </c>
      <c r="P358" s="47">
        <f>'Volumes AD 2015-2020'!P712</f>
        <v>0</v>
      </c>
      <c r="Q358" s="47">
        <f>'Volumes AD 2015-2020'!Q712</f>
        <v>0</v>
      </c>
      <c r="S358" s="47">
        <f>'Volumes AD 2015-2020'!S712</f>
        <v>0</v>
      </c>
    </row>
    <row r="359" spans="2:21" x14ac:dyDescent="0.2">
      <c r="B359" s="2" t="s">
        <v>155</v>
      </c>
      <c r="F359" s="2" t="s">
        <v>89</v>
      </c>
      <c r="J359" s="48">
        <f>SUM(L359:Q359,S359)</f>
        <v>294.80624954205007</v>
      </c>
      <c r="L359" s="47">
        <f>'Volumes AD 2015-2020'!L713</f>
        <v>190</v>
      </c>
      <c r="M359" s="47">
        <f>'Volumes AD 2015-2020'!M713</f>
        <v>0</v>
      </c>
      <c r="N359" s="47">
        <f>'Volumes AD 2015-2020'!N713</f>
        <v>104.80624954205005</v>
      </c>
      <c r="O359" s="47">
        <f>'Volumes AD 2015-2020'!O713</f>
        <v>0</v>
      </c>
      <c r="P359" s="47">
        <f>'Volumes AD 2015-2020'!P713</f>
        <v>0</v>
      </c>
      <c r="Q359" s="47">
        <f>'Volumes AD 2015-2020'!Q713</f>
        <v>0</v>
      </c>
      <c r="S359" s="47">
        <f>'Volumes AD 2015-2020'!S713</f>
        <v>0</v>
      </c>
    </row>
    <row r="361" spans="2:21" s="9" customFormat="1" x14ac:dyDescent="0.2">
      <c r="B361" s="9" t="s">
        <v>906</v>
      </c>
    </row>
    <row r="363" spans="2:21" x14ac:dyDescent="0.2">
      <c r="B363" s="33" t="s">
        <v>141</v>
      </c>
    </row>
    <row r="365" spans="2:21" x14ac:dyDescent="0.2">
      <c r="B365" s="1" t="s">
        <v>142</v>
      </c>
    </row>
    <row r="366" spans="2:21" x14ac:dyDescent="0.2">
      <c r="B366" s="2" t="s">
        <v>143</v>
      </c>
      <c r="F366" s="2" t="s">
        <v>89</v>
      </c>
      <c r="J366" s="48">
        <f t="shared" ref="J366:J369" si="54">SUM(L366:Q366,S366)</f>
        <v>7097836.3375352407</v>
      </c>
      <c r="L366" s="48">
        <f t="shared" ref="L366:Q369" si="55">(L19+L135+L251)/3</f>
        <v>139219.20644808744</v>
      </c>
      <c r="M366" s="48">
        <f t="shared" si="55"/>
        <v>2241703.0557976454</v>
      </c>
      <c r="N366" s="48">
        <f t="shared" si="55"/>
        <v>2483722.1559493248</v>
      </c>
      <c r="O366" s="48">
        <f t="shared" si="55"/>
        <v>102655.68666666666</v>
      </c>
      <c r="P366" s="48">
        <f t="shared" si="55"/>
        <v>1889003.1358322885</v>
      </c>
      <c r="Q366" s="48">
        <f t="shared" si="55"/>
        <v>53000.957282332471</v>
      </c>
      <c r="S366" s="48">
        <f>(S19+S135+S251)/3</f>
        <v>188532.13955889546</v>
      </c>
      <c r="U366" s="5" t="s">
        <v>1011</v>
      </c>
    </row>
    <row r="367" spans="2:21" x14ac:dyDescent="0.2">
      <c r="B367" s="27" t="s">
        <v>144</v>
      </c>
      <c r="F367" s="2" t="s">
        <v>89</v>
      </c>
      <c r="J367" s="48">
        <f t="shared" si="54"/>
        <v>29039.83693168794</v>
      </c>
      <c r="L367" s="48">
        <f t="shared" si="55"/>
        <v>146.44990892531874</v>
      </c>
      <c r="M367" s="48">
        <f t="shared" si="55"/>
        <v>7928.7418469988725</v>
      </c>
      <c r="N367" s="48">
        <f t="shared" si="55"/>
        <v>11857.387227957443</v>
      </c>
      <c r="O367" s="48">
        <f t="shared" si="55"/>
        <v>649.6</v>
      </c>
      <c r="P367" s="48">
        <f t="shared" si="55"/>
        <v>7891.4815486489997</v>
      </c>
      <c r="Q367" s="48">
        <f t="shared" si="55"/>
        <v>356.29778177928961</v>
      </c>
      <c r="S367" s="48">
        <f>(S20+S136+S252)/3</f>
        <v>209.87861737801575</v>
      </c>
    </row>
    <row r="368" spans="2:21" x14ac:dyDescent="0.2">
      <c r="B368" s="2" t="s">
        <v>145</v>
      </c>
      <c r="F368" s="2" t="s">
        <v>89</v>
      </c>
      <c r="J368" s="48">
        <f t="shared" si="54"/>
        <v>63526.104120687058</v>
      </c>
      <c r="L368" s="48">
        <f t="shared" si="55"/>
        <v>1947.7040072859745</v>
      </c>
      <c r="M368" s="48">
        <f t="shared" si="55"/>
        <v>24424.667537870508</v>
      </c>
      <c r="N368" s="48">
        <f t="shared" si="55"/>
        <v>20497.696622920776</v>
      </c>
      <c r="O368" s="48">
        <f t="shared" si="55"/>
        <v>919.7166666666667</v>
      </c>
      <c r="P368" s="48">
        <f t="shared" si="55"/>
        <v>13011.354257081648</v>
      </c>
      <c r="Q368" s="48">
        <f t="shared" si="55"/>
        <v>370.15675343490801</v>
      </c>
      <c r="S368" s="48">
        <f>(S21+S137+S253)/3</f>
        <v>2354.8082754265765</v>
      </c>
    </row>
    <row r="369" spans="2:21" x14ac:dyDescent="0.2">
      <c r="B369" s="2" t="s">
        <v>146</v>
      </c>
      <c r="F369" s="2" t="s">
        <v>89</v>
      </c>
      <c r="J369" s="48">
        <f t="shared" si="54"/>
        <v>24222.944123968198</v>
      </c>
      <c r="L369" s="48">
        <f t="shared" si="55"/>
        <v>631.40892531876136</v>
      </c>
      <c r="M369" s="48">
        <f t="shared" si="55"/>
        <v>8383.0757728716417</v>
      </c>
      <c r="N369" s="48">
        <f t="shared" si="55"/>
        <v>8293.6350668486411</v>
      </c>
      <c r="O369" s="48">
        <f t="shared" si="55"/>
        <v>330.48333333333335</v>
      </c>
      <c r="P369" s="48">
        <f t="shared" si="55"/>
        <v>5704.8423378268626</v>
      </c>
      <c r="Q369" s="48">
        <f t="shared" si="55"/>
        <v>243.33084167264363</v>
      </c>
      <c r="S369" s="48">
        <f>(S22+S138+S254)/3</f>
        <v>636.16784609631043</v>
      </c>
    </row>
    <row r="371" spans="2:21" x14ac:dyDescent="0.2">
      <c r="B371" s="1" t="s">
        <v>147</v>
      </c>
    </row>
    <row r="372" spans="2:21" x14ac:dyDescent="0.2">
      <c r="B372" s="2" t="s">
        <v>143</v>
      </c>
      <c r="F372" s="2" t="s">
        <v>89</v>
      </c>
      <c r="J372" s="48">
        <f t="shared" ref="J372:J375" si="56">SUM(L372:Q372,S372)</f>
        <v>0</v>
      </c>
      <c r="L372" s="48">
        <f t="shared" ref="L372:Q375" si="57">(L25+L141+L257)/3</f>
        <v>0</v>
      </c>
      <c r="M372" s="48">
        <f t="shared" si="57"/>
        <v>0</v>
      </c>
      <c r="N372" s="48">
        <f t="shared" si="57"/>
        <v>0</v>
      </c>
      <c r="O372" s="48">
        <f t="shared" si="57"/>
        <v>0</v>
      </c>
      <c r="P372" s="48">
        <f t="shared" si="57"/>
        <v>0</v>
      </c>
      <c r="Q372" s="48">
        <f t="shared" si="57"/>
        <v>0</v>
      </c>
      <c r="S372" s="48">
        <f>(S25+S141+S257)/3</f>
        <v>0</v>
      </c>
      <c r="U372" s="5" t="s">
        <v>1011</v>
      </c>
    </row>
    <row r="373" spans="2:21" x14ac:dyDescent="0.2">
      <c r="B373" s="2" t="s">
        <v>144</v>
      </c>
      <c r="F373" s="2" t="s">
        <v>89</v>
      </c>
      <c r="J373" s="48">
        <f t="shared" si="56"/>
        <v>0</v>
      </c>
      <c r="L373" s="48">
        <f t="shared" si="57"/>
        <v>0</v>
      </c>
      <c r="M373" s="48">
        <f t="shared" si="57"/>
        <v>0</v>
      </c>
      <c r="N373" s="48">
        <f t="shared" si="57"/>
        <v>0</v>
      </c>
      <c r="O373" s="48">
        <f t="shared" si="57"/>
        <v>0</v>
      </c>
      <c r="P373" s="48">
        <f t="shared" si="57"/>
        <v>0</v>
      </c>
      <c r="Q373" s="48">
        <f t="shared" si="57"/>
        <v>0</v>
      </c>
      <c r="S373" s="48">
        <f>(S26+S142+S258)/3</f>
        <v>0</v>
      </c>
    </row>
    <row r="374" spans="2:21" x14ac:dyDescent="0.2">
      <c r="B374" s="2" t="s">
        <v>145</v>
      </c>
      <c r="F374" s="2" t="s">
        <v>89</v>
      </c>
      <c r="J374" s="48">
        <f t="shared" si="56"/>
        <v>0</v>
      </c>
      <c r="L374" s="48">
        <f t="shared" si="57"/>
        <v>0</v>
      </c>
      <c r="M374" s="48">
        <f t="shared" si="57"/>
        <v>0</v>
      </c>
      <c r="N374" s="48">
        <f t="shared" si="57"/>
        <v>0</v>
      </c>
      <c r="O374" s="48">
        <f t="shared" si="57"/>
        <v>0</v>
      </c>
      <c r="P374" s="48">
        <f t="shared" si="57"/>
        <v>0</v>
      </c>
      <c r="Q374" s="48">
        <f t="shared" si="57"/>
        <v>0</v>
      </c>
      <c r="S374" s="48">
        <f>(S27+S143+S259)/3</f>
        <v>0</v>
      </c>
    </row>
    <row r="375" spans="2:21" x14ac:dyDescent="0.2">
      <c r="B375" s="2" t="s">
        <v>146</v>
      </c>
      <c r="F375" s="2" t="s">
        <v>89</v>
      </c>
      <c r="J375" s="48">
        <f t="shared" si="56"/>
        <v>1</v>
      </c>
      <c r="L375" s="48">
        <f t="shared" si="57"/>
        <v>0</v>
      </c>
      <c r="M375" s="48">
        <f t="shared" si="57"/>
        <v>0</v>
      </c>
      <c r="N375" s="48">
        <f t="shared" si="57"/>
        <v>0</v>
      </c>
      <c r="O375" s="48">
        <f t="shared" si="57"/>
        <v>0</v>
      </c>
      <c r="P375" s="48">
        <f t="shared" si="57"/>
        <v>0</v>
      </c>
      <c r="Q375" s="48">
        <f t="shared" si="57"/>
        <v>1</v>
      </c>
      <c r="S375" s="48">
        <f>(S28+S144+S260)/3</f>
        <v>0</v>
      </c>
    </row>
    <row r="378" spans="2:21" x14ac:dyDescent="0.2">
      <c r="B378" s="1" t="s">
        <v>148</v>
      </c>
    </row>
    <row r="380" spans="2:21" x14ac:dyDescent="0.2">
      <c r="B380" s="1" t="s">
        <v>149</v>
      </c>
    </row>
    <row r="381" spans="2:21" x14ac:dyDescent="0.2">
      <c r="B381" s="2" t="s">
        <v>150</v>
      </c>
      <c r="F381" s="2" t="s">
        <v>89</v>
      </c>
      <c r="J381" s="48">
        <f t="shared" ref="J381:J383" si="58">SUM(L381:Q381,S381)</f>
        <v>18408.008708305217</v>
      </c>
      <c r="L381" s="48">
        <f t="shared" ref="L381:Q381" si="59">(L34+L150+L266)/3</f>
        <v>392.66666666666669</v>
      </c>
      <c r="M381" s="48">
        <f t="shared" si="59"/>
        <v>5752.9729540715753</v>
      </c>
      <c r="N381" s="48">
        <f t="shared" si="59"/>
        <v>6603.6820720567166</v>
      </c>
      <c r="O381" s="48">
        <f t="shared" si="59"/>
        <v>243.62333333333333</v>
      </c>
      <c r="P381" s="48">
        <f t="shared" si="59"/>
        <v>5016.4664003458856</v>
      </c>
      <c r="Q381" s="48">
        <f t="shared" si="59"/>
        <v>0</v>
      </c>
      <c r="S381" s="48">
        <f>(S34+S150+S266)/3</f>
        <v>398.59728183104039</v>
      </c>
      <c r="U381" s="5" t="s">
        <v>1011</v>
      </c>
    </row>
    <row r="382" spans="2:21" x14ac:dyDescent="0.2">
      <c r="B382" s="2" t="s">
        <v>151</v>
      </c>
      <c r="F382" s="2" t="s">
        <v>89</v>
      </c>
      <c r="J382" s="48">
        <f t="shared" si="58"/>
        <v>7151.9737972065832</v>
      </c>
      <c r="L382" s="48">
        <f>(L35+L151+L267)/3</f>
        <v>106.33333333333333</v>
      </c>
      <c r="M382" s="48">
        <f t="shared" ref="M382:N382" si="60">(M35+M151+M267)/3</f>
        <v>2038.1627046850365</v>
      </c>
      <c r="N382" s="48">
        <f t="shared" si="60"/>
        <v>2313.0636075727598</v>
      </c>
      <c r="O382" s="48">
        <f>(O35+O151+O267)/3</f>
        <v>34.986666666666665</v>
      </c>
      <c r="P382" s="48">
        <f t="shared" ref="P382" si="61">(P35+P151+P267)/3</f>
        <v>2549.7334948137923</v>
      </c>
      <c r="Q382" s="48">
        <f>(Q35+Q151+Q267)/3</f>
        <v>0</v>
      </c>
      <c r="S382" s="48">
        <f>(S35+S151+S267)/3</f>
        <v>109.69399013499481</v>
      </c>
    </row>
    <row r="383" spans="2:21" x14ac:dyDescent="0.2">
      <c r="B383" s="2" t="s">
        <v>152</v>
      </c>
      <c r="F383" s="2" t="s">
        <v>89</v>
      </c>
      <c r="J383" s="48">
        <f t="shared" si="58"/>
        <v>284.59240232301659</v>
      </c>
      <c r="L383" s="48">
        <f>(L36+L152+L268)/3</f>
        <v>0.66666666666666663</v>
      </c>
      <c r="M383" s="48">
        <f t="shared" ref="M383:N383" si="62">(M36+M152+M268)/3</f>
        <v>11.949247421512373</v>
      </c>
      <c r="N383" s="48">
        <f t="shared" si="62"/>
        <v>49.071148137148434</v>
      </c>
      <c r="O383" s="48">
        <f>(O36+O152+O268)/3</f>
        <v>0</v>
      </c>
      <c r="P383" s="48">
        <f>(P36+P152+P268)/3</f>
        <v>222.90534009768911</v>
      </c>
      <c r="Q383" s="48">
        <f>(Q36+Q152+Q268)/3</f>
        <v>0</v>
      </c>
      <c r="S383" s="48">
        <f>(S36+S152+S268)/3</f>
        <v>0</v>
      </c>
    </row>
    <row r="385" spans="2:21" x14ac:dyDescent="0.2">
      <c r="B385" s="1" t="s">
        <v>153</v>
      </c>
    </row>
    <row r="386" spans="2:21" x14ac:dyDescent="0.2">
      <c r="B386" s="2" t="s">
        <v>150</v>
      </c>
      <c r="F386" s="2" t="s">
        <v>89</v>
      </c>
      <c r="J386" s="48">
        <f t="shared" ref="J386:J388" si="63">SUM(L386:Q386,S386)</f>
        <v>412.66002607508943</v>
      </c>
      <c r="L386" s="48">
        <f t="shared" ref="L386:Q386" si="64">(L39+L155+L271)/3</f>
        <v>5</v>
      </c>
      <c r="M386" s="48">
        <f t="shared" si="64"/>
        <v>87.257434972842944</v>
      </c>
      <c r="N386" s="48">
        <f t="shared" si="64"/>
        <v>114.14107362403017</v>
      </c>
      <c r="O386" s="48">
        <f t="shared" si="64"/>
        <v>12.88</v>
      </c>
      <c r="P386" s="48">
        <f t="shared" si="64"/>
        <v>93.899890166092845</v>
      </c>
      <c r="Q386" s="48">
        <f t="shared" si="64"/>
        <v>86.928291864401729</v>
      </c>
      <c r="S386" s="48">
        <f>(S39+S155+S271)/3</f>
        <v>12.553335447721745</v>
      </c>
      <c r="U386" s="5" t="s">
        <v>1011</v>
      </c>
    </row>
    <row r="387" spans="2:21" x14ac:dyDescent="0.2">
      <c r="B387" s="2" t="s">
        <v>151</v>
      </c>
      <c r="F387" s="2" t="s">
        <v>89</v>
      </c>
      <c r="J387" s="48">
        <f t="shared" si="63"/>
        <v>420.77575588656185</v>
      </c>
      <c r="L387" s="48">
        <f>(L40+L156+L272)/3</f>
        <v>10.666666666666666</v>
      </c>
      <c r="M387" s="48">
        <f t="shared" ref="M387:N387" si="65">(M40+M156+M272)/3</f>
        <v>207.01652594200323</v>
      </c>
      <c r="N387" s="48">
        <f t="shared" si="65"/>
        <v>28.225750213457967</v>
      </c>
      <c r="O387" s="48">
        <f>(O40+O156+O272)/3</f>
        <v>17.156666666666666</v>
      </c>
      <c r="P387" s="48">
        <f t="shared" ref="P387" si="66">(P40+P156+P272)/3</f>
        <v>82.593289487434262</v>
      </c>
      <c r="Q387" s="48">
        <f>(Q40+Q156+Q272)/3</f>
        <v>55.58907913255532</v>
      </c>
      <c r="S387" s="48">
        <f>(S40+S156+S272)/3</f>
        <v>19.527777777777779</v>
      </c>
    </row>
    <row r="388" spans="2:21" x14ac:dyDescent="0.2">
      <c r="B388" s="2" t="s">
        <v>152</v>
      </c>
      <c r="F388" s="2" t="s">
        <v>89</v>
      </c>
      <c r="J388" s="48">
        <f t="shared" si="63"/>
        <v>57.081290933692316</v>
      </c>
      <c r="L388" s="48">
        <f>(L41+L157+L273)/3</f>
        <v>3</v>
      </c>
      <c r="M388" s="48">
        <f t="shared" ref="M388:N388" si="67">(M41+M157+M273)/3</f>
        <v>33.85620102761839</v>
      </c>
      <c r="N388" s="48">
        <f t="shared" si="67"/>
        <v>0.62406235564250967</v>
      </c>
      <c r="O388" s="48">
        <f>(O41+O157+O273)/3</f>
        <v>3</v>
      </c>
      <c r="P388" s="48">
        <f>(P41+P157+P273)/3</f>
        <v>5.9230695211084381</v>
      </c>
      <c r="Q388" s="48">
        <f>(Q41+Q157+Q273)/3</f>
        <v>9.6779580293229781</v>
      </c>
      <c r="S388" s="48">
        <f>(S41+S157+S273)/3</f>
        <v>1</v>
      </c>
    </row>
    <row r="390" spans="2:21" x14ac:dyDescent="0.2">
      <c r="B390" s="1" t="s">
        <v>154</v>
      </c>
    </row>
    <row r="391" spans="2:21" x14ac:dyDescent="0.2">
      <c r="B391" s="2" t="s">
        <v>150</v>
      </c>
      <c r="F391" s="2" t="s">
        <v>89</v>
      </c>
      <c r="J391" s="48">
        <f t="shared" ref="J391:J393" si="68">SUM(L391:Q391,S391)</f>
        <v>1484.9176133745493</v>
      </c>
      <c r="L391" s="48">
        <f t="shared" ref="L391:Q391" si="69">(L44+L160+L276)/3</f>
        <v>7</v>
      </c>
      <c r="M391" s="48">
        <f t="shared" si="69"/>
        <v>607.97529310064783</v>
      </c>
      <c r="N391" s="48">
        <f t="shared" si="69"/>
        <v>614.19879177824168</v>
      </c>
      <c r="O391" s="48">
        <f t="shared" si="69"/>
        <v>10.753333333333332</v>
      </c>
      <c r="P391" s="48">
        <f t="shared" si="69"/>
        <v>60.398562994872179</v>
      </c>
      <c r="Q391" s="48">
        <f t="shared" si="69"/>
        <v>159.99758062541775</v>
      </c>
      <c r="S391" s="48">
        <f>(S44+S160+S276)/3</f>
        <v>24.594051542036336</v>
      </c>
      <c r="U391" s="5" t="s">
        <v>1011</v>
      </c>
    </row>
    <row r="392" spans="2:21" x14ac:dyDescent="0.2">
      <c r="B392" s="2" t="s">
        <v>151</v>
      </c>
      <c r="F392" s="2" t="s">
        <v>89</v>
      </c>
      <c r="J392" s="48">
        <f t="shared" si="68"/>
        <v>3500.4815212660196</v>
      </c>
      <c r="L392" s="48">
        <f>(L45+L161+L277)/3</f>
        <v>26.666666666666668</v>
      </c>
      <c r="M392" s="48">
        <f t="shared" ref="M392:N392" si="70">(M45+M161+M277)/3</f>
        <v>1315.1898370439239</v>
      </c>
      <c r="N392" s="48">
        <f t="shared" si="70"/>
        <v>1288.5741781336174</v>
      </c>
      <c r="O392" s="48">
        <f>(O45+O161+O277)/3</f>
        <v>44.076666666666675</v>
      </c>
      <c r="P392" s="48">
        <f t="shared" ref="P392" si="71">(P45+P161+P277)/3</f>
        <v>119.68975570767707</v>
      </c>
      <c r="Q392" s="48">
        <f>(Q45+Q161+Q277)/3</f>
        <v>642.31469482524528</v>
      </c>
      <c r="S392" s="48">
        <f>(S45+S161+S277)/3</f>
        <v>63.969722222222224</v>
      </c>
    </row>
    <row r="393" spans="2:21" x14ac:dyDescent="0.2">
      <c r="B393" s="2" t="s">
        <v>155</v>
      </c>
      <c r="F393" s="2" t="s">
        <v>89</v>
      </c>
      <c r="J393" s="48">
        <f t="shared" si="68"/>
        <v>1921.5082602179989</v>
      </c>
      <c r="L393" s="48">
        <f>(L46+L162+L278)/3</f>
        <v>20.333333333333332</v>
      </c>
      <c r="M393" s="48">
        <f t="shared" ref="M393:N393" si="72">(M46+M162+M278)/3</f>
        <v>737.39072122277219</v>
      </c>
      <c r="N393" s="48">
        <f t="shared" si="72"/>
        <v>549.0149509673289</v>
      </c>
      <c r="O393" s="48">
        <f>(O46+O162+O278)/3</f>
        <v>13.64</v>
      </c>
      <c r="P393" s="48">
        <f>(P46+P162+P278)/3</f>
        <v>501.93259789669384</v>
      </c>
      <c r="Q393" s="48">
        <f>(Q46+Q162+Q278)/3</f>
        <v>91.712398584640411</v>
      </c>
      <c r="S393" s="48">
        <f>(S46+S162+S278)/3</f>
        <v>7.4842582132301763</v>
      </c>
    </row>
    <row r="395" spans="2:21" x14ac:dyDescent="0.2">
      <c r="B395" s="1" t="s">
        <v>156</v>
      </c>
    </row>
    <row r="396" spans="2:21" x14ac:dyDescent="0.2">
      <c r="B396" s="2" t="s">
        <v>150</v>
      </c>
      <c r="F396" s="2" t="s">
        <v>89</v>
      </c>
      <c r="J396" s="48">
        <f t="shared" ref="J396:J398" si="73">SUM(L396:Q396,S396)</f>
        <v>54.421304124738612</v>
      </c>
      <c r="L396" s="48">
        <f t="shared" ref="L396:Q396" si="74">(L49+L165+L281)/3</f>
        <v>2</v>
      </c>
      <c r="M396" s="48">
        <f t="shared" si="74"/>
        <v>7.7437625627393096</v>
      </c>
      <c r="N396" s="48">
        <f t="shared" si="74"/>
        <v>3.9464212553638665</v>
      </c>
      <c r="O396" s="48">
        <f t="shared" si="74"/>
        <v>1.3333333333333333</v>
      </c>
      <c r="P396" s="48">
        <f t="shared" si="74"/>
        <v>29.05216081635341</v>
      </c>
      <c r="Q396" s="48">
        <f t="shared" si="74"/>
        <v>6.1936817125042323</v>
      </c>
      <c r="S396" s="48">
        <f>(S49+S165+S281)/3</f>
        <v>4.1519444444444575</v>
      </c>
      <c r="U396" s="5" t="s">
        <v>1011</v>
      </c>
    </row>
    <row r="397" spans="2:21" x14ac:dyDescent="0.2">
      <c r="B397" s="2" t="s">
        <v>151</v>
      </c>
      <c r="F397" s="2" t="s">
        <v>89</v>
      </c>
      <c r="J397" s="48">
        <f t="shared" si="73"/>
        <v>342.06183059319039</v>
      </c>
      <c r="L397" s="48">
        <f>(L50+L166+L282)/3</f>
        <v>5.333333333333333</v>
      </c>
      <c r="M397" s="48">
        <f t="shared" ref="M397:N397" si="75">(M50+M166+M282)/3</f>
        <v>46.093948000644623</v>
      </c>
      <c r="N397" s="48">
        <f t="shared" si="75"/>
        <v>42.430606596045806</v>
      </c>
      <c r="O397" s="48">
        <f>(O50+O166+O282)/3</f>
        <v>6.5266666666666664</v>
      </c>
      <c r="P397" s="48">
        <f t="shared" ref="P397" si="76">(P50+P166+P282)/3</f>
        <v>63.877288815670568</v>
      </c>
      <c r="Q397" s="48">
        <f>(Q50+Q166+Q282)/3</f>
        <v>162.8566893957597</v>
      </c>
      <c r="S397" s="48">
        <f>(S50+S166+S282)/3</f>
        <v>14.943297785069729</v>
      </c>
    </row>
    <row r="398" spans="2:21" x14ac:dyDescent="0.2">
      <c r="B398" s="2" t="s">
        <v>155</v>
      </c>
      <c r="F398" s="2" t="s">
        <v>89</v>
      </c>
      <c r="J398" s="48">
        <f t="shared" si="73"/>
        <v>302.54795158727524</v>
      </c>
      <c r="L398" s="48">
        <f>(L51+L167+L283)/3</f>
        <v>17.333333333333332</v>
      </c>
      <c r="M398" s="48">
        <f t="shared" ref="M398:N398" si="77">(M51+M167+M283)/3</f>
        <v>54.742342090967846</v>
      </c>
      <c r="N398" s="48">
        <f t="shared" si="77"/>
        <v>54.376347101948618</v>
      </c>
      <c r="O398" s="48">
        <f>(O51+O167+O283)/3</f>
        <v>6.1433333333333335</v>
      </c>
      <c r="P398" s="48">
        <f>(P51+P167+P283)/3</f>
        <v>13.166650629068281</v>
      </c>
      <c r="Q398" s="48">
        <f>(Q51+Q167+Q283)/3</f>
        <v>133.81279580594421</v>
      </c>
      <c r="S398" s="48">
        <f>(S51+S167+S283)/3</f>
        <v>22.97314929267958</v>
      </c>
    </row>
    <row r="401" spans="2:21" x14ac:dyDescent="0.2">
      <c r="B401" s="1" t="s">
        <v>157</v>
      </c>
    </row>
    <row r="403" spans="2:21" x14ac:dyDescent="0.2">
      <c r="B403" s="1" t="s">
        <v>142</v>
      </c>
    </row>
    <row r="404" spans="2:21" x14ac:dyDescent="0.2">
      <c r="B404" s="2" t="s">
        <v>143</v>
      </c>
      <c r="F404" s="2" t="s">
        <v>89</v>
      </c>
      <c r="J404" s="48">
        <f t="shared" ref="J404:J407" si="78">SUM(L404:Q404,S404)</f>
        <v>37942.877455067799</v>
      </c>
      <c r="L404" s="48">
        <f t="shared" ref="L404:Q404" si="79">(L57+L173+L289)/3</f>
        <v>722.77018775927661</v>
      </c>
      <c r="M404" s="48">
        <f t="shared" si="79"/>
        <v>11588.910463802165</v>
      </c>
      <c r="N404" s="48">
        <f t="shared" si="79"/>
        <v>15197.582301298024</v>
      </c>
      <c r="O404" s="48">
        <f t="shared" si="79"/>
        <v>508.33333333333331</v>
      </c>
      <c r="P404" s="48">
        <f t="shared" si="79"/>
        <v>8129.2811688750016</v>
      </c>
      <c r="Q404" s="48">
        <f t="shared" si="79"/>
        <v>683.66666666666663</v>
      </c>
      <c r="S404" s="48">
        <f>(S57+S173+S289)/3</f>
        <v>1112.3333333333333</v>
      </c>
      <c r="U404" s="5" t="s">
        <v>1011</v>
      </c>
    </row>
    <row r="405" spans="2:21" x14ac:dyDescent="0.2">
      <c r="B405" s="2" t="s">
        <v>144</v>
      </c>
      <c r="F405" s="2" t="s">
        <v>89</v>
      </c>
      <c r="J405" s="48">
        <f t="shared" si="78"/>
        <v>228.33542572299226</v>
      </c>
      <c r="L405" s="48">
        <f>(L58+L174+L290)/3</f>
        <v>3.6666666666666665</v>
      </c>
      <c r="M405" s="48">
        <f t="shared" ref="M405:P405" si="80">(M58+M174+M290)/3</f>
        <v>75.706341074134812</v>
      </c>
      <c r="N405" s="48">
        <f t="shared" si="80"/>
        <v>82.388072188694309</v>
      </c>
      <c r="O405" s="48">
        <f t="shared" si="80"/>
        <v>2.3333333333333335</v>
      </c>
      <c r="P405" s="48">
        <f t="shared" si="80"/>
        <v>55.57434579349647</v>
      </c>
      <c r="Q405" s="48">
        <f>(Q58+Q174+Q290)/3</f>
        <v>1.6666666666666667</v>
      </c>
      <c r="S405" s="48">
        <f>(S58+S174+S290)/3</f>
        <v>7</v>
      </c>
    </row>
    <row r="406" spans="2:21" x14ac:dyDescent="0.2">
      <c r="B406" s="2" t="s">
        <v>145</v>
      </c>
      <c r="F406" s="2" t="s">
        <v>89</v>
      </c>
      <c r="J406" s="48">
        <f t="shared" si="78"/>
        <v>192.47847271268375</v>
      </c>
      <c r="L406" s="48">
        <f>(L59+L175+L291)/3</f>
        <v>2.6667356369404787</v>
      </c>
      <c r="M406" s="48">
        <f t="shared" ref="M406:P406" si="81">(M59+M175+M291)/3</f>
        <v>69.396782015976839</v>
      </c>
      <c r="N406" s="48">
        <f t="shared" si="81"/>
        <v>80.79959346879177</v>
      </c>
      <c r="O406" s="48">
        <f t="shared" si="81"/>
        <v>3</v>
      </c>
      <c r="P406" s="48">
        <f t="shared" si="81"/>
        <v>30.948694924308011</v>
      </c>
      <c r="Q406" s="48">
        <f>(Q59+Q175+Q291)/3</f>
        <v>1</v>
      </c>
      <c r="S406" s="48">
        <f>(S59+S175+S291)/3</f>
        <v>4.666666666666667</v>
      </c>
    </row>
    <row r="407" spans="2:21" x14ac:dyDescent="0.2">
      <c r="B407" s="2" t="s">
        <v>146</v>
      </c>
      <c r="F407" s="2" t="s">
        <v>89</v>
      </c>
      <c r="J407" s="48">
        <f t="shared" si="78"/>
        <v>170.22930750789897</v>
      </c>
      <c r="L407" s="48">
        <f>(L60+L176+L292)/3</f>
        <v>4.3333122589618762</v>
      </c>
      <c r="M407" s="48">
        <f t="shared" ref="M407:P407" si="82">(M60+M176+M292)/3</f>
        <v>66.684774248897256</v>
      </c>
      <c r="N407" s="48">
        <f t="shared" si="82"/>
        <v>68.082798483845437</v>
      </c>
      <c r="O407" s="48">
        <f t="shared" si="82"/>
        <v>1</v>
      </c>
      <c r="P407" s="48">
        <f t="shared" si="82"/>
        <v>22.128422516194394</v>
      </c>
      <c r="Q407" s="48">
        <f>(Q60+Q176+Q292)/3</f>
        <v>2.3333333333333335</v>
      </c>
      <c r="S407" s="48">
        <f>(S60+S176+S292)/3</f>
        <v>5.666666666666667</v>
      </c>
    </row>
    <row r="409" spans="2:21" x14ac:dyDescent="0.2">
      <c r="B409" s="1" t="s">
        <v>147</v>
      </c>
    </row>
    <row r="410" spans="2:21" x14ac:dyDescent="0.2">
      <c r="B410" s="2" t="s">
        <v>143</v>
      </c>
      <c r="F410" s="2" t="s">
        <v>89</v>
      </c>
      <c r="J410" s="48">
        <f t="shared" ref="J410:J413" si="83">SUM(L410:Q410,S410)</f>
        <v>0</v>
      </c>
      <c r="L410" s="48">
        <f>(L63+L179+L295)/3</f>
        <v>0</v>
      </c>
      <c r="M410" s="48">
        <f t="shared" ref="M410:P410" si="84">(M63+M179+M295)/3</f>
        <v>0</v>
      </c>
      <c r="N410" s="48">
        <f t="shared" si="84"/>
        <v>0</v>
      </c>
      <c r="O410" s="48">
        <f t="shared" si="84"/>
        <v>0</v>
      </c>
      <c r="P410" s="48">
        <f t="shared" si="84"/>
        <v>0</v>
      </c>
      <c r="Q410" s="48">
        <f>(Q63+Q179+Q295)/3</f>
        <v>0</v>
      </c>
      <c r="S410" s="48">
        <f>(S63+S179+S295)/3</f>
        <v>0</v>
      </c>
      <c r="U410" s="5" t="s">
        <v>1011</v>
      </c>
    </row>
    <row r="411" spans="2:21" x14ac:dyDescent="0.2">
      <c r="B411" s="2" t="s">
        <v>144</v>
      </c>
      <c r="F411" s="2" t="s">
        <v>89</v>
      </c>
      <c r="J411" s="48">
        <f t="shared" si="83"/>
        <v>0</v>
      </c>
      <c r="L411" s="48">
        <f>(L64+L180+L296)/3</f>
        <v>0</v>
      </c>
      <c r="M411" s="48">
        <f t="shared" ref="M411:P411" si="85">(M64+M180+M296)/3</f>
        <v>0</v>
      </c>
      <c r="N411" s="48">
        <f t="shared" si="85"/>
        <v>0</v>
      </c>
      <c r="O411" s="48">
        <f t="shared" si="85"/>
        <v>0</v>
      </c>
      <c r="P411" s="48">
        <f t="shared" si="85"/>
        <v>0</v>
      </c>
      <c r="Q411" s="48">
        <f>(Q64+Q180+Q296)/3</f>
        <v>0</v>
      </c>
      <c r="S411" s="48">
        <f>(S64+S180+S296)/3</f>
        <v>0</v>
      </c>
    </row>
    <row r="412" spans="2:21" x14ac:dyDescent="0.2">
      <c r="B412" s="2" t="s">
        <v>145</v>
      </c>
      <c r="F412" s="2" t="s">
        <v>89</v>
      </c>
      <c r="J412" s="48">
        <f t="shared" si="83"/>
        <v>0</v>
      </c>
      <c r="L412" s="48">
        <f>(L65+L181+L297)/3</f>
        <v>0</v>
      </c>
      <c r="M412" s="48">
        <f t="shared" ref="M412:P412" si="86">(M65+M181+M297)/3</f>
        <v>0</v>
      </c>
      <c r="N412" s="48">
        <f t="shared" si="86"/>
        <v>0</v>
      </c>
      <c r="O412" s="48">
        <f t="shared" si="86"/>
        <v>0</v>
      </c>
      <c r="P412" s="48">
        <f t="shared" si="86"/>
        <v>0</v>
      </c>
      <c r="Q412" s="48">
        <f>(Q65+Q181+Q297)/3</f>
        <v>0</v>
      </c>
      <c r="S412" s="48">
        <f>(S65+S181+S297)/3</f>
        <v>0</v>
      </c>
    </row>
    <row r="413" spans="2:21" x14ac:dyDescent="0.2">
      <c r="B413" s="2" t="s">
        <v>146</v>
      </c>
      <c r="F413" s="2" t="s">
        <v>89</v>
      </c>
      <c r="J413" s="48">
        <f t="shared" si="83"/>
        <v>0</v>
      </c>
      <c r="L413" s="48">
        <f>(L66+L182+L298)/3</f>
        <v>0</v>
      </c>
      <c r="M413" s="48">
        <f t="shared" ref="M413:P413" si="87">(M66+M182+M298)/3</f>
        <v>0</v>
      </c>
      <c r="N413" s="48">
        <f t="shared" si="87"/>
        <v>0</v>
      </c>
      <c r="O413" s="48">
        <f t="shared" si="87"/>
        <v>0</v>
      </c>
      <c r="P413" s="48">
        <f t="shared" si="87"/>
        <v>0</v>
      </c>
      <c r="Q413" s="48">
        <f>(Q66+Q182+Q298)/3</f>
        <v>0</v>
      </c>
      <c r="S413" s="48">
        <f>(S66+S182+S298)/3</f>
        <v>0</v>
      </c>
    </row>
    <row r="416" spans="2:21" x14ac:dyDescent="0.2">
      <c r="B416" s="1" t="s">
        <v>158</v>
      </c>
    </row>
    <row r="418" spans="2:21" x14ac:dyDescent="0.2">
      <c r="B418" s="1" t="s">
        <v>142</v>
      </c>
    </row>
    <row r="419" spans="2:21" x14ac:dyDescent="0.2">
      <c r="B419" s="2" t="s">
        <v>143</v>
      </c>
      <c r="F419" s="2" t="s">
        <v>89</v>
      </c>
      <c r="J419" s="48">
        <f t="shared" ref="J419:J422" si="88">SUM(L419:Q419,S419)</f>
        <v>16498.456444015246</v>
      </c>
      <c r="L419" s="48">
        <f>(L72+L188+L304)/3</f>
        <v>1023.7907331199513</v>
      </c>
      <c r="M419" s="48">
        <f t="shared" ref="M419:P419" si="89">(M72+M188+M304)/3</f>
        <v>5839.1695888727045</v>
      </c>
      <c r="N419" s="48">
        <f t="shared" si="89"/>
        <v>5597.2296143591529</v>
      </c>
      <c r="O419" s="48">
        <f t="shared" si="89"/>
        <v>1009</v>
      </c>
      <c r="P419" s="48">
        <f t="shared" si="89"/>
        <v>2125.5998409967679</v>
      </c>
      <c r="Q419" s="48">
        <f>(Q72+Q188+Q304)/3</f>
        <v>73.666666666666671</v>
      </c>
      <c r="S419" s="48">
        <f>(S72+S188+S304)/3</f>
        <v>830</v>
      </c>
      <c r="U419" s="5" t="s">
        <v>1011</v>
      </c>
    </row>
    <row r="420" spans="2:21" x14ac:dyDescent="0.2">
      <c r="B420" s="2" t="s">
        <v>144</v>
      </c>
      <c r="F420" s="2" t="s">
        <v>89</v>
      </c>
      <c r="J420" s="48">
        <f t="shared" si="88"/>
        <v>8240.3539726959771</v>
      </c>
      <c r="L420" s="48">
        <f>(L73+L189+L305)/3</f>
        <v>26.801029159519725</v>
      </c>
      <c r="M420" s="48">
        <f t="shared" ref="M420:P420" si="90">(M73+M189+M305)/3</f>
        <v>7220.2698645704959</v>
      </c>
      <c r="N420" s="48">
        <f t="shared" si="90"/>
        <v>535.06312862186383</v>
      </c>
      <c r="O420" s="48">
        <f t="shared" si="90"/>
        <v>9.6666666666666661</v>
      </c>
      <c r="P420" s="48">
        <f t="shared" si="90"/>
        <v>264.21995034409571</v>
      </c>
      <c r="Q420" s="48">
        <f>(Q73+Q189+Q305)/3</f>
        <v>86.666666666666671</v>
      </c>
      <c r="S420" s="48">
        <f>(S73+S189+S305)/3</f>
        <v>97.666666666666671</v>
      </c>
    </row>
    <row r="421" spans="2:21" x14ac:dyDescent="0.2">
      <c r="B421" s="2" t="s">
        <v>145</v>
      </c>
      <c r="F421" s="2" t="s">
        <v>89</v>
      </c>
      <c r="J421" s="48">
        <f t="shared" si="88"/>
        <v>819.14727387595099</v>
      </c>
      <c r="L421" s="48">
        <f>(L74+L190+L306)/3</f>
        <v>10.373703287089112</v>
      </c>
      <c r="M421" s="48">
        <f t="shared" ref="M421:P421" si="91">(M74+M190+M306)/3</f>
        <v>0</v>
      </c>
      <c r="N421" s="48">
        <f t="shared" si="91"/>
        <v>523.4345630766453</v>
      </c>
      <c r="O421" s="48">
        <f t="shared" si="91"/>
        <v>85.666666666666671</v>
      </c>
      <c r="P421" s="48">
        <f t="shared" si="91"/>
        <v>188.67234084554988</v>
      </c>
      <c r="Q421" s="48">
        <f>(Q74+Q190+Q306)/3</f>
        <v>0</v>
      </c>
      <c r="S421" s="48">
        <f>(S74+S190+S306)/3</f>
        <v>11</v>
      </c>
    </row>
    <row r="422" spans="2:21" x14ac:dyDescent="0.2">
      <c r="B422" s="2" t="s">
        <v>146</v>
      </c>
      <c r="F422" s="2" t="s">
        <v>89</v>
      </c>
      <c r="J422" s="48">
        <f t="shared" si="88"/>
        <v>1078.5655195096399</v>
      </c>
      <c r="L422" s="48">
        <f>(L75+L191+L307)/3</f>
        <v>186.56765676567656</v>
      </c>
      <c r="M422" s="48">
        <f t="shared" ref="M422:P422" si="92">(M75+M191+M307)/3</f>
        <v>0</v>
      </c>
      <c r="N422" s="48">
        <f t="shared" si="92"/>
        <v>453.09113069880027</v>
      </c>
      <c r="O422" s="48">
        <f t="shared" si="92"/>
        <v>3.3333333333333335</v>
      </c>
      <c r="P422" s="48">
        <f t="shared" si="92"/>
        <v>251.57339871182964</v>
      </c>
      <c r="Q422" s="48">
        <f>(Q75+Q191+Q307)/3</f>
        <v>119</v>
      </c>
      <c r="S422" s="48">
        <f>(S75+S191+S307)/3</f>
        <v>65</v>
      </c>
    </row>
    <row r="424" spans="2:21" x14ac:dyDescent="0.2">
      <c r="B424" s="1" t="s">
        <v>147</v>
      </c>
    </row>
    <row r="425" spans="2:21" x14ac:dyDescent="0.2">
      <c r="B425" s="2" t="s">
        <v>143</v>
      </c>
      <c r="F425" s="2" t="s">
        <v>89</v>
      </c>
      <c r="J425" s="48">
        <f t="shared" ref="J425:J428" si="93">SUM(L425:Q425,S425)</f>
        <v>0</v>
      </c>
      <c r="L425" s="48">
        <f>(L78+L194+L310)/3</f>
        <v>0</v>
      </c>
      <c r="M425" s="48">
        <f t="shared" ref="M425:P425" si="94">(M78+M194+M310)/3</f>
        <v>0</v>
      </c>
      <c r="N425" s="48">
        <f t="shared" si="94"/>
        <v>0</v>
      </c>
      <c r="O425" s="48">
        <f t="shared" si="94"/>
        <v>0</v>
      </c>
      <c r="P425" s="48">
        <f t="shared" si="94"/>
        <v>0</v>
      </c>
      <c r="Q425" s="48">
        <f>(Q78+Q194+Q310)/3</f>
        <v>0</v>
      </c>
      <c r="S425" s="48">
        <f>(S78+S194+S310)/3</f>
        <v>0</v>
      </c>
      <c r="U425" s="5" t="s">
        <v>1011</v>
      </c>
    </row>
    <row r="426" spans="2:21" x14ac:dyDescent="0.2">
      <c r="B426" s="2" t="s">
        <v>144</v>
      </c>
      <c r="F426" s="2" t="s">
        <v>89</v>
      </c>
      <c r="J426" s="48">
        <f t="shared" si="93"/>
        <v>0</v>
      </c>
      <c r="L426" s="48">
        <f>(L79+L195+L311)/3</f>
        <v>0</v>
      </c>
      <c r="M426" s="48">
        <f t="shared" ref="M426:P426" si="95">(M79+M195+M311)/3</f>
        <v>0</v>
      </c>
      <c r="N426" s="48">
        <f t="shared" si="95"/>
        <v>0</v>
      </c>
      <c r="O426" s="48">
        <f t="shared" si="95"/>
        <v>0</v>
      </c>
      <c r="P426" s="48">
        <f t="shared" si="95"/>
        <v>0</v>
      </c>
      <c r="Q426" s="48">
        <f>(Q79+Q195+Q311)/3</f>
        <v>0</v>
      </c>
      <c r="S426" s="48">
        <f>(S79+S195+S311)/3</f>
        <v>0</v>
      </c>
    </row>
    <row r="427" spans="2:21" x14ac:dyDescent="0.2">
      <c r="B427" s="2" t="s">
        <v>145</v>
      </c>
      <c r="F427" s="2" t="s">
        <v>89</v>
      </c>
      <c r="J427" s="48">
        <f t="shared" si="93"/>
        <v>0</v>
      </c>
      <c r="L427" s="48">
        <f>(L80+L196+L312)/3</f>
        <v>0</v>
      </c>
      <c r="M427" s="48">
        <f t="shared" ref="M427:P427" si="96">(M80+M196+M312)/3</f>
        <v>0</v>
      </c>
      <c r="N427" s="48">
        <f t="shared" si="96"/>
        <v>0</v>
      </c>
      <c r="O427" s="48">
        <f t="shared" si="96"/>
        <v>0</v>
      </c>
      <c r="P427" s="48">
        <f t="shared" si="96"/>
        <v>0</v>
      </c>
      <c r="Q427" s="48">
        <f>(Q80+Q196+Q312)/3</f>
        <v>0</v>
      </c>
      <c r="S427" s="48">
        <f>(S80+S196+S312)/3</f>
        <v>0</v>
      </c>
    </row>
    <row r="428" spans="2:21" x14ac:dyDescent="0.2">
      <c r="B428" s="2" t="s">
        <v>146</v>
      </c>
      <c r="F428" s="2" t="s">
        <v>89</v>
      </c>
      <c r="J428" s="48">
        <f t="shared" si="93"/>
        <v>0</v>
      </c>
      <c r="L428" s="48">
        <f>(L81+L197+L313)/3</f>
        <v>0</v>
      </c>
      <c r="M428" s="48">
        <f t="shared" ref="M428:P428" si="97">(M81+M197+M313)/3</f>
        <v>0</v>
      </c>
      <c r="N428" s="48">
        <f t="shared" si="97"/>
        <v>0</v>
      </c>
      <c r="O428" s="48">
        <f t="shared" si="97"/>
        <v>0</v>
      </c>
      <c r="P428" s="48">
        <f t="shared" si="97"/>
        <v>0</v>
      </c>
      <c r="Q428" s="48">
        <f>(Q81+Q197+Q313)/3</f>
        <v>0</v>
      </c>
      <c r="S428" s="48">
        <f>(S81+S197+S313)/3</f>
        <v>0</v>
      </c>
    </row>
    <row r="431" spans="2:21" x14ac:dyDescent="0.2">
      <c r="B431" s="1" t="s">
        <v>159</v>
      </c>
    </row>
    <row r="433" spans="2:21" x14ac:dyDescent="0.2">
      <c r="B433" s="1" t="s">
        <v>149</v>
      </c>
    </row>
    <row r="434" spans="2:21" x14ac:dyDescent="0.2">
      <c r="B434" s="2" t="s">
        <v>150</v>
      </c>
      <c r="F434" s="2" t="s">
        <v>89</v>
      </c>
      <c r="J434" s="48">
        <f t="shared" ref="J434:J436" si="98">SUM(L434:Q434,S434)</f>
        <v>103.29012596244455</v>
      </c>
      <c r="L434" s="48">
        <f>(L87+L203+L319)/3</f>
        <v>4</v>
      </c>
      <c r="M434" s="48">
        <f t="shared" ref="M434:P434" si="99">(M87+M203+M319)/3</f>
        <v>45.899288040785905</v>
      </c>
      <c r="N434" s="48">
        <f t="shared" si="99"/>
        <v>31.153456848056127</v>
      </c>
      <c r="O434" s="48">
        <f t="shared" si="99"/>
        <v>1</v>
      </c>
      <c r="P434" s="48">
        <f t="shared" si="99"/>
        <v>20.904047740269188</v>
      </c>
      <c r="Q434" s="48">
        <f>(Q87+Q203+Q319)/3</f>
        <v>0</v>
      </c>
      <c r="S434" s="48">
        <f>(S87+S203+S319)/3</f>
        <v>0.33333333333333331</v>
      </c>
      <c r="U434" s="5" t="s">
        <v>1011</v>
      </c>
    </row>
    <row r="435" spans="2:21" x14ac:dyDescent="0.2">
      <c r="B435" s="2" t="s">
        <v>151</v>
      </c>
      <c r="F435" s="2" t="s">
        <v>89</v>
      </c>
      <c r="J435" s="48">
        <f t="shared" si="98"/>
        <v>20.386148330087426</v>
      </c>
      <c r="L435" s="48">
        <f>(L88+L204+L320)/3</f>
        <v>0</v>
      </c>
      <c r="M435" s="48">
        <f t="shared" ref="M435:P435" si="100">(M88+M204+M320)/3</f>
        <v>13.26481466996097</v>
      </c>
      <c r="N435" s="48">
        <f t="shared" si="100"/>
        <v>3.4849871486371753</v>
      </c>
      <c r="O435" s="48">
        <f t="shared" si="100"/>
        <v>0.33333333333333331</v>
      </c>
      <c r="P435" s="48">
        <f t="shared" si="100"/>
        <v>2.9696798448226178</v>
      </c>
      <c r="Q435" s="48">
        <f>(Q88+Q204+Q320)/3</f>
        <v>0</v>
      </c>
      <c r="S435" s="48">
        <f>(S88+S204+S320)/3</f>
        <v>0.33333333333333331</v>
      </c>
    </row>
    <row r="436" spans="2:21" x14ac:dyDescent="0.2">
      <c r="B436" s="2" t="s">
        <v>152</v>
      </c>
      <c r="F436" s="2" t="s">
        <v>89</v>
      </c>
      <c r="J436" s="48">
        <f t="shared" si="98"/>
        <v>0</v>
      </c>
      <c r="L436" s="48">
        <f>(L89+L205+L321)/3</f>
        <v>0</v>
      </c>
      <c r="M436" s="48">
        <f t="shared" ref="M436:P436" si="101">(M89+M205+M321)/3</f>
        <v>0</v>
      </c>
      <c r="N436" s="48">
        <f t="shared" si="101"/>
        <v>0</v>
      </c>
      <c r="O436" s="48">
        <f t="shared" si="101"/>
        <v>0</v>
      </c>
      <c r="P436" s="48">
        <f t="shared" si="101"/>
        <v>0</v>
      </c>
      <c r="Q436" s="48">
        <f>(Q89+Q205+Q321)/3</f>
        <v>0</v>
      </c>
      <c r="S436" s="48">
        <f>(S89+S205+S321)/3</f>
        <v>0</v>
      </c>
    </row>
    <row r="438" spans="2:21" x14ac:dyDescent="0.2">
      <c r="B438" s="1" t="s">
        <v>153</v>
      </c>
    </row>
    <row r="439" spans="2:21" x14ac:dyDescent="0.2">
      <c r="B439" s="2" t="s">
        <v>150</v>
      </c>
      <c r="F439" s="2" t="s">
        <v>89</v>
      </c>
      <c r="J439" s="48">
        <f t="shared" ref="J439:J441" si="102">SUM(L439:Q439,S439)</f>
        <v>5.9241292643851482</v>
      </c>
      <c r="L439" s="48">
        <f>(L92+L208+L324)/3</f>
        <v>3</v>
      </c>
      <c r="M439" s="48">
        <f t="shared" ref="M439:P439" si="103">(M92+M208+M324)/3</f>
        <v>0.2574625977184814</v>
      </c>
      <c r="N439" s="48">
        <f t="shared" si="103"/>
        <v>0</v>
      </c>
      <c r="O439" s="48">
        <f t="shared" si="103"/>
        <v>0.33333333333333331</v>
      </c>
      <c r="P439" s="48">
        <f t="shared" si="103"/>
        <v>0</v>
      </c>
      <c r="Q439" s="48">
        <f>(Q92+Q208+Q324)/3</f>
        <v>1.3333333333333333</v>
      </c>
      <c r="S439" s="48">
        <f>(S92+S208+S324)/3</f>
        <v>1</v>
      </c>
      <c r="U439" s="5" t="s">
        <v>1011</v>
      </c>
    </row>
    <row r="440" spans="2:21" x14ac:dyDescent="0.2">
      <c r="B440" s="2" t="s">
        <v>151</v>
      </c>
      <c r="F440" s="2" t="s">
        <v>89</v>
      </c>
      <c r="J440" s="48">
        <f t="shared" si="102"/>
        <v>0.82430241384131653</v>
      </c>
      <c r="L440" s="48">
        <f>(L93+L209+L325)/3</f>
        <v>0.33333333333333331</v>
      </c>
      <c r="M440" s="48">
        <f t="shared" ref="M440:P440" si="104">(M93+M209+M325)/3</f>
        <v>0.49096908050798321</v>
      </c>
      <c r="N440" s="48">
        <f t="shared" si="104"/>
        <v>0</v>
      </c>
      <c r="O440" s="48">
        <f t="shared" si="104"/>
        <v>0</v>
      </c>
      <c r="P440" s="48">
        <f t="shared" si="104"/>
        <v>0</v>
      </c>
      <c r="Q440" s="48">
        <f>(Q93+Q209+Q325)/3</f>
        <v>0</v>
      </c>
      <c r="S440" s="48">
        <f>(S93+S209+S325)/3</f>
        <v>0</v>
      </c>
    </row>
    <row r="441" spans="2:21" x14ac:dyDescent="0.2">
      <c r="B441" s="2" t="s">
        <v>152</v>
      </c>
      <c r="F441" s="2" t="s">
        <v>89</v>
      </c>
      <c r="J441" s="48">
        <f t="shared" si="102"/>
        <v>0</v>
      </c>
      <c r="L441" s="48">
        <f>(L94+L210+L326)/3</f>
        <v>0</v>
      </c>
      <c r="M441" s="48">
        <f t="shared" ref="M441:P441" si="105">(M94+M210+M326)/3</f>
        <v>0</v>
      </c>
      <c r="N441" s="48">
        <f t="shared" si="105"/>
        <v>0</v>
      </c>
      <c r="O441" s="48">
        <f t="shared" si="105"/>
        <v>0</v>
      </c>
      <c r="P441" s="48">
        <f t="shared" si="105"/>
        <v>0</v>
      </c>
      <c r="Q441" s="48">
        <f>(Q94+Q210+Q326)/3</f>
        <v>0</v>
      </c>
      <c r="S441" s="48">
        <f>(S94+S210+S326)/3</f>
        <v>0</v>
      </c>
    </row>
    <row r="443" spans="2:21" x14ac:dyDescent="0.2">
      <c r="B443" s="1" t="s">
        <v>154</v>
      </c>
    </row>
    <row r="444" spans="2:21" x14ac:dyDescent="0.2">
      <c r="B444" s="2" t="s">
        <v>150</v>
      </c>
      <c r="F444" s="2" t="s">
        <v>89</v>
      </c>
      <c r="J444" s="48">
        <f t="shared" ref="J444:J446" si="106">SUM(L444:Q444,S444)</f>
        <v>22.179104826295035</v>
      </c>
      <c r="L444" s="48">
        <f>(L97+L213+L329)/3</f>
        <v>0</v>
      </c>
      <c r="M444" s="48">
        <f t="shared" ref="M444:P444" si="107">(M97+M213+M329)/3</f>
        <v>5.6172550672532067</v>
      </c>
      <c r="N444" s="48">
        <f t="shared" si="107"/>
        <v>12.218923245247524</v>
      </c>
      <c r="O444" s="48">
        <f t="shared" si="107"/>
        <v>0</v>
      </c>
      <c r="P444" s="48">
        <f t="shared" si="107"/>
        <v>4.0095931804609704</v>
      </c>
      <c r="Q444" s="48">
        <f>(Q97+Q213+Q329)/3</f>
        <v>0</v>
      </c>
      <c r="S444" s="48">
        <f>(S97+S213+S329)/3</f>
        <v>0.33333333333333331</v>
      </c>
      <c r="U444" s="5" t="s">
        <v>1011</v>
      </c>
    </row>
    <row r="445" spans="2:21" x14ac:dyDescent="0.2">
      <c r="B445" s="2" t="s">
        <v>151</v>
      </c>
      <c r="F445" s="2" t="s">
        <v>89</v>
      </c>
      <c r="J445" s="48">
        <f t="shared" si="106"/>
        <v>20.198463365119668</v>
      </c>
      <c r="L445" s="48">
        <f>(L98+L214+L330)/3</f>
        <v>0.33333333333333331</v>
      </c>
      <c r="M445" s="48">
        <f t="shared" ref="M445:P445" si="108">(M98+M214+M330)/3</f>
        <v>12.146307714801532</v>
      </c>
      <c r="N445" s="48">
        <f t="shared" si="108"/>
        <v>5.9279263038902812</v>
      </c>
      <c r="O445" s="48">
        <f t="shared" si="108"/>
        <v>0.33333333333333331</v>
      </c>
      <c r="P445" s="48">
        <f t="shared" si="108"/>
        <v>1.1242293464278577</v>
      </c>
      <c r="Q445" s="48">
        <f>(Q98+Q214+Q330)/3</f>
        <v>0.33333333333333331</v>
      </c>
      <c r="S445" s="48">
        <f>(S98+S214+S330)/3</f>
        <v>0</v>
      </c>
    </row>
    <row r="446" spans="2:21" x14ac:dyDescent="0.2">
      <c r="B446" s="2" t="s">
        <v>155</v>
      </c>
      <c r="F446" s="2" t="s">
        <v>89</v>
      </c>
      <c r="J446" s="48">
        <f t="shared" si="106"/>
        <v>10.221945552730013</v>
      </c>
      <c r="L446" s="48">
        <f>(L99+L215+L331)/3</f>
        <v>0</v>
      </c>
      <c r="M446" s="48">
        <f t="shared" ref="M446:P446" si="109">(M99+M215+M331)/3</f>
        <v>6.207596754683375</v>
      </c>
      <c r="N446" s="48">
        <f t="shared" si="109"/>
        <v>1.0242392267664597</v>
      </c>
      <c r="O446" s="48">
        <f t="shared" si="109"/>
        <v>0</v>
      </c>
      <c r="P446" s="48">
        <f t="shared" si="109"/>
        <v>2.9901095712801777</v>
      </c>
      <c r="Q446" s="48">
        <f>(Q99+Q215+Q331)/3</f>
        <v>0</v>
      </c>
      <c r="S446" s="48">
        <f>(S99+S215+S331)/3</f>
        <v>0</v>
      </c>
    </row>
    <row r="448" spans="2:21" x14ac:dyDescent="0.2">
      <c r="B448" s="1" t="s">
        <v>156</v>
      </c>
    </row>
    <row r="449" spans="2:21" x14ac:dyDescent="0.2">
      <c r="B449" s="2" t="s">
        <v>150</v>
      </c>
      <c r="F449" s="2" t="s">
        <v>89</v>
      </c>
      <c r="J449" s="48">
        <f t="shared" ref="J449:J451" si="110">SUM(L449:Q449,S449)</f>
        <v>3.4634783326786085</v>
      </c>
      <c r="L449" s="48">
        <f>(L102+L218+L334)/3</f>
        <v>0</v>
      </c>
      <c r="M449" s="48">
        <f t="shared" ref="M449:P449" si="111">(M102+M218+M334)/3</f>
        <v>0.669475451577212</v>
      </c>
      <c r="N449" s="48">
        <f t="shared" si="111"/>
        <v>2.4606695477680631</v>
      </c>
      <c r="O449" s="48">
        <f t="shared" si="111"/>
        <v>0</v>
      </c>
      <c r="P449" s="48">
        <f t="shared" si="111"/>
        <v>0</v>
      </c>
      <c r="Q449" s="48">
        <f>(Q102+Q218+Q334)/3</f>
        <v>0.33333333333333331</v>
      </c>
      <c r="S449" s="48">
        <f>(S102+S218+S334)/3</f>
        <v>0</v>
      </c>
      <c r="U449" s="5" t="s">
        <v>1011</v>
      </c>
    </row>
    <row r="450" spans="2:21" x14ac:dyDescent="0.2">
      <c r="B450" s="2" t="s">
        <v>151</v>
      </c>
      <c r="F450" s="2" t="s">
        <v>89</v>
      </c>
      <c r="J450" s="48">
        <f t="shared" si="110"/>
        <v>7.2119007613872679</v>
      </c>
      <c r="L450" s="48">
        <f>(L103+L219+L335)/3</f>
        <v>0</v>
      </c>
      <c r="M450" s="48">
        <f t="shared" ref="M450:P450" si="112">(M103+M219+M335)/3</f>
        <v>2.1701524436982802</v>
      </c>
      <c r="N450" s="48">
        <f t="shared" si="112"/>
        <v>2.0417483176889877</v>
      </c>
      <c r="O450" s="48">
        <f t="shared" si="112"/>
        <v>0.33333333333333331</v>
      </c>
      <c r="P450" s="48">
        <f t="shared" si="112"/>
        <v>1</v>
      </c>
      <c r="Q450" s="48">
        <f>(Q103+Q219+Q335)/3</f>
        <v>1.6666666666666667</v>
      </c>
      <c r="S450" s="48">
        <f>(S103+S219+S335)/3</f>
        <v>0</v>
      </c>
    </row>
    <row r="451" spans="2:21" x14ac:dyDescent="0.2">
      <c r="B451" s="2" t="s">
        <v>155</v>
      </c>
      <c r="F451" s="2" t="s">
        <v>89</v>
      </c>
      <c r="J451" s="48">
        <f t="shared" si="110"/>
        <v>4.1922693997801996</v>
      </c>
      <c r="L451" s="48">
        <f>(L104+L220+L336)/3</f>
        <v>0.33333333333333331</v>
      </c>
      <c r="M451" s="48">
        <f t="shared" ref="M451:P451" si="113">(M104+M220+M336)/3</f>
        <v>0.33333333333333331</v>
      </c>
      <c r="N451" s="48">
        <f t="shared" si="113"/>
        <v>1.1922693997801994</v>
      </c>
      <c r="O451" s="48">
        <f t="shared" si="113"/>
        <v>0</v>
      </c>
      <c r="P451" s="48">
        <f t="shared" si="113"/>
        <v>0</v>
      </c>
      <c r="Q451" s="48">
        <f>(Q104+Q220+Q336)/3</f>
        <v>2.3333333333333335</v>
      </c>
      <c r="S451" s="48">
        <f>(S104+S220+S336)/3</f>
        <v>0</v>
      </c>
    </row>
    <row r="454" spans="2:21" x14ac:dyDescent="0.2">
      <c r="B454" s="1" t="s">
        <v>160</v>
      </c>
    </row>
    <row r="456" spans="2:21" x14ac:dyDescent="0.2">
      <c r="B456" s="1" t="s">
        <v>149</v>
      </c>
    </row>
    <row r="457" spans="2:21" x14ac:dyDescent="0.2">
      <c r="B457" s="2" t="s">
        <v>150</v>
      </c>
      <c r="F457" s="2" t="s">
        <v>89</v>
      </c>
      <c r="J457" s="48">
        <f t="shared" ref="J457:J459" si="114">SUM(L457:Q457,S457)</f>
        <v>4438.3486848453485</v>
      </c>
      <c r="L457" s="48">
        <f>(L110+L226+L342)/3</f>
        <v>282.33333333333331</v>
      </c>
      <c r="M457" s="48">
        <f t="shared" ref="M457:P457" si="115">(M110+M226+M342)/3</f>
        <v>2399.7517174881527</v>
      </c>
      <c r="N457" s="48">
        <f t="shared" si="115"/>
        <v>1079.8581667646945</v>
      </c>
      <c r="O457" s="48">
        <f t="shared" si="115"/>
        <v>74.666666666666671</v>
      </c>
      <c r="P457" s="48">
        <f t="shared" si="115"/>
        <v>581.73880059250143</v>
      </c>
      <c r="Q457" s="48">
        <f>(Q110+Q226+Q342)/3</f>
        <v>0</v>
      </c>
      <c r="S457" s="48">
        <f>(S110+S226+S342)/3</f>
        <v>20</v>
      </c>
      <c r="U457" s="5" t="s">
        <v>1011</v>
      </c>
    </row>
    <row r="458" spans="2:21" x14ac:dyDescent="0.2">
      <c r="B458" s="2" t="s">
        <v>151</v>
      </c>
      <c r="F458" s="2" t="s">
        <v>89</v>
      </c>
      <c r="J458" s="48">
        <f t="shared" si="114"/>
        <v>1073.8213468249066</v>
      </c>
      <c r="L458" s="48">
        <f>(L111+L227+L343)/3</f>
        <v>0</v>
      </c>
      <c r="M458" s="48">
        <f t="shared" ref="M458:P458" si="116">(M111+M227+M343)/3</f>
        <v>747.72305877252882</v>
      </c>
      <c r="N458" s="48">
        <f t="shared" si="116"/>
        <v>237.04824612711559</v>
      </c>
      <c r="O458" s="48">
        <f t="shared" si="116"/>
        <v>0.71</v>
      </c>
      <c r="P458" s="48">
        <f t="shared" si="116"/>
        <v>83.340041925262184</v>
      </c>
      <c r="Q458" s="48">
        <f>(Q111+Q227+Q343)/3</f>
        <v>0</v>
      </c>
      <c r="S458" s="48">
        <f>(S111+S227+S343)/3</f>
        <v>5</v>
      </c>
    </row>
    <row r="459" spans="2:21" x14ac:dyDescent="0.2">
      <c r="B459" s="2" t="s">
        <v>152</v>
      </c>
      <c r="F459" s="2" t="s">
        <v>89</v>
      </c>
      <c r="J459" s="48">
        <f t="shared" si="114"/>
        <v>0</v>
      </c>
      <c r="L459" s="48">
        <f>(L112+L228+L344)/3</f>
        <v>0</v>
      </c>
      <c r="M459" s="48">
        <f t="shared" ref="M459:P459" si="117">(M112+M228+M344)/3</f>
        <v>0</v>
      </c>
      <c r="N459" s="48">
        <f t="shared" si="117"/>
        <v>0</v>
      </c>
      <c r="O459" s="48">
        <f t="shared" si="117"/>
        <v>0</v>
      </c>
      <c r="P459" s="48">
        <f t="shared" si="117"/>
        <v>0</v>
      </c>
      <c r="Q459" s="48">
        <f>(Q112+Q228+Q344)/3</f>
        <v>0</v>
      </c>
      <c r="S459" s="48">
        <f>(S112+S228+S344)/3</f>
        <v>0</v>
      </c>
    </row>
    <row r="461" spans="2:21" x14ac:dyDescent="0.2">
      <c r="B461" s="1" t="s">
        <v>153</v>
      </c>
    </row>
    <row r="462" spans="2:21" x14ac:dyDescent="0.2">
      <c r="B462" s="2" t="s">
        <v>150</v>
      </c>
      <c r="F462" s="2" t="s">
        <v>89</v>
      </c>
      <c r="J462" s="48">
        <f t="shared" ref="J462:J464" si="118">SUM(L462:Q462,S462)</f>
        <v>293.33333333333331</v>
      </c>
      <c r="L462" s="48">
        <f>(L115+L231+L347)/3</f>
        <v>189.66666666666666</v>
      </c>
      <c r="M462" s="48">
        <f t="shared" ref="M462:P462" si="119">(M115+M231+M347)/3</f>
        <v>0</v>
      </c>
      <c r="N462" s="48">
        <f t="shared" si="119"/>
        <v>0</v>
      </c>
      <c r="O462" s="48">
        <f t="shared" si="119"/>
        <v>0</v>
      </c>
      <c r="P462" s="48">
        <f t="shared" si="119"/>
        <v>0</v>
      </c>
      <c r="Q462" s="48">
        <f>(Q115+Q231+Q347)/3</f>
        <v>40.333333333333336</v>
      </c>
      <c r="S462" s="48">
        <f>(S115+S231+S347)/3</f>
        <v>63.333333333333336</v>
      </c>
      <c r="U462" s="5" t="s">
        <v>1011</v>
      </c>
    </row>
    <row r="463" spans="2:21" x14ac:dyDescent="0.2">
      <c r="B463" s="2" t="s">
        <v>151</v>
      </c>
      <c r="F463" s="2" t="s">
        <v>89</v>
      </c>
      <c r="J463" s="48">
        <f t="shared" si="118"/>
        <v>36.388960453677988</v>
      </c>
      <c r="L463" s="48">
        <f>(L116+L232+L348)/3</f>
        <v>5.333333333333333</v>
      </c>
      <c r="M463" s="48">
        <f t="shared" ref="M463:P463" si="120">(M116+M232+M348)/3</f>
        <v>31.055627120344656</v>
      </c>
      <c r="N463" s="48">
        <f t="shared" si="120"/>
        <v>0</v>
      </c>
      <c r="O463" s="48">
        <f t="shared" si="120"/>
        <v>0</v>
      </c>
      <c r="P463" s="48">
        <f t="shared" si="120"/>
        <v>0</v>
      </c>
      <c r="Q463" s="48">
        <f>(Q116+Q232+Q348)/3</f>
        <v>0</v>
      </c>
      <c r="S463" s="48">
        <f>(S116+S232+S348)/3</f>
        <v>0</v>
      </c>
    </row>
    <row r="464" spans="2:21" x14ac:dyDescent="0.2">
      <c r="B464" s="2" t="s">
        <v>152</v>
      </c>
      <c r="F464" s="2" t="s">
        <v>89</v>
      </c>
      <c r="J464" s="48">
        <f t="shared" si="118"/>
        <v>0</v>
      </c>
      <c r="L464" s="48">
        <f>(L117+L233+L349)/3</f>
        <v>0</v>
      </c>
      <c r="M464" s="48">
        <f t="shared" ref="M464:P464" si="121">(M117+M233+M349)/3</f>
        <v>0</v>
      </c>
      <c r="N464" s="48">
        <f t="shared" si="121"/>
        <v>0</v>
      </c>
      <c r="O464" s="48">
        <f t="shared" si="121"/>
        <v>0</v>
      </c>
      <c r="P464" s="48">
        <f t="shared" si="121"/>
        <v>0</v>
      </c>
      <c r="Q464" s="48">
        <f>(Q117+Q233+Q349)/3</f>
        <v>0</v>
      </c>
      <c r="S464" s="48">
        <f>(S117+S233+S349)/3</f>
        <v>0</v>
      </c>
    </row>
    <row r="466" spans="2:21" x14ac:dyDescent="0.2">
      <c r="B466" s="1" t="s">
        <v>154</v>
      </c>
    </row>
    <row r="467" spans="2:21" x14ac:dyDescent="0.2">
      <c r="B467" s="2" t="s">
        <v>150</v>
      </c>
      <c r="F467" s="2" t="s">
        <v>89</v>
      </c>
      <c r="J467" s="48">
        <f t="shared" ref="J467:J469" si="122">SUM(L467:Q467,S467)</f>
        <v>1697.5239978646709</v>
      </c>
      <c r="L467" s="48">
        <f>(L120+L236+L352)/3</f>
        <v>0</v>
      </c>
      <c r="M467" s="48">
        <f t="shared" ref="M467:P467" si="123">(M120+M236+M352)/3</f>
        <v>369.83698974934219</v>
      </c>
      <c r="N467" s="48">
        <f t="shared" si="123"/>
        <v>1060.4188955756572</v>
      </c>
      <c r="O467" s="48">
        <f t="shared" si="123"/>
        <v>0</v>
      </c>
      <c r="P467" s="48">
        <f t="shared" si="123"/>
        <v>257.26811253967168</v>
      </c>
      <c r="Q467" s="48">
        <f>(Q120+Q236+Q352)/3</f>
        <v>0</v>
      </c>
      <c r="S467" s="48">
        <f>(S120+S236+S352)/3</f>
        <v>10</v>
      </c>
      <c r="U467" s="5" t="s">
        <v>1011</v>
      </c>
    </row>
    <row r="468" spans="2:21" x14ac:dyDescent="0.2">
      <c r="B468" s="2" t="s">
        <v>151</v>
      </c>
      <c r="F468" s="2" t="s">
        <v>89</v>
      </c>
      <c r="J468" s="48">
        <f t="shared" si="122"/>
        <v>1837.6684390914934</v>
      </c>
      <c r="L468" s="48">
        <f>(L121+L237+L353)/3</f>
        <v>15.333333333333334</v>
      </c>
      <c r="M468" s="48">
        <f t="shared" ref="M468:P468" si="124">(M121+M237+M353)/3</f>
        <v>556.38468865559298</v>
      </c>
      <c r="N468" s="48">
        <f t="shared" si="124"/>
        <v>1024.0374264760035</v>
      </c>
      <c r="O468" s="48">
        <f t="shared" si="124"/>
        <v>0</v>
      </c>
      <c r="P468" s="48">
        <f t="shared" si="124"/>
        <v>239.91299062656353</v>
      </c>
      <c r="Q468" s="48">
        <f>(Q121+Q237+Q353)/3</f>
        <v>2</v>
      </c>
      <c r="S468" s="48">
        <f>(S121+S237+S353)/3</f>
        <v>0</v>
      </c>
    </row>
    <row r="469" spans="2:21" x14ac:dyDescent="0.2">
      <c r="B469" s="2" t="s">
        <v>155</v>
      </c>
      <c r="F469" s="2" t="s">
        <v>89</v>
      </c>
      <c r="J469" s="48">
        <f t="shared" si="122"/>
        <v>2006.9811120995246</v>
      </c>
      <c r="L469" s="48">
        <f>(L122+L238+L354)/3</f>
        <v>0</v>
      </c>
      <c r="M469" s="48">
        <f t="shared" ref="M469:P469" si="125">(M122+M238+M354)/3</f>
        <v>830.3577414967416</v>
      </c>
      <c r="N469" s="48">
        <f t="shared" si="125"/>
        <v>175.60827032567067</v>
      </c>
      <c r="O469" s="48">
        <f t="shared" si="125"/>
        <v>0</v>
      </c>
      <c r="P469" s="48">
        <f t="shared" si="125"/>
        <v>1001.0151002771123</v>
      </c>
      <c r="Q469" s="48">
        <f>(Q122+Q238+Q354)/3</f>
        <v>0</v>
      </c>
      <c r="S469" s="48">
        <f>(S122+S238+S354)/3</f>
        <v>0</v>
      </c>
    </row>
    <row r="471" spans="2:21" x14ac:dyDescent="0.2">
      <c r="B471" s="1" t="s">
        <v>156</v>
      </c>
    </row>
    <row r="472" spans="2:21" x14ac:dyDescent="0.2">
      <c r="B472" s="2" t="s">
        <v>150</v>
      </c>
      <c r="F472" s="2" t="s">
        <v>89</v>
      </c>
      <c r="J472" s="48">
        <f t="shared" ref="J472:J474" si="126">SUM(L472:Q472,S472)</f>
        <v>369.30054772234575</v>
      </c>
      <c r="L472" s="48">
        <f>(L125+L241+L357)/3</f>
        <v>0</v>
      </c>
      <c r="M472" s="48">
        <f t="shared" ref="M472:P472" si="127">(M125+M241+M357)/3</f>
        <v>203.43149189877576</v>
      </c>
      <c r="N472" s="48">
        <f t="shared" si="127"/>
        <v>157.86905582356997</v>
      </c>
      <c r="O472" s="48">
        <f t="shared" si="127"/>
        <v>0</v>
      </c>
      <c r="P472" s="48">
        <f t="shared" si="127"/>
        <v>0</v>
      </c>
      <c r="Q472" s="48">
        <f>(Q125+Q241+Q357)/3</f>
        <v>8</v>
      </c>
      <c r="S472" s="48">
        <f>(S125+S241+S357)/3</f>
        <v>0</v>
      </c>
      <c r="U472" s="5" t="s">
        <v>1011</v>
      </c>
    </row>
    <row r="473" spans="2:21" x14ac:dyDescent="0.2">
      <c r="B473" s="2" t="s">
        <v>151</v>
      </c>
      <c r="F473" s="2" t="s">
        <v>89</v>
      </c>
      <c r="J473" s="48">
        <f t="shared" si="126"/>
        <v>920.85663730847875</v>
      </c>
      <c r="L473" s="48">
        <f>(L126+L242+L358)/3</f>
        <v>0</v>
      </c>
      <c r="M473" s="48">
        <f t="shared" ref="M473:P473" si="128">(M126+M242+M358)/3</f>
        <v>282.94263872701941</v>
      </c>
      <c r="N473" s="48">
        <f t="shared" si="128"/>
        <v>527.29991740981677</v>
      </c>
      <c r="O473" s="48">
        <f t="shared" si="128"/>
        <v>95.34333333333332</v>
      </c>
      <c r="P473" s="48">
        <f t="shared" si="128"/>
        <v>5.604081171642636</v>
      </c>
      <c r="Q473" s="48">
        <f>(Q126+Q242+Q358)/3</f>
        <v>9.6666666666666661</v>
      </c>
      <c r="S473" s="48">
        <f>(S126+S242+S358)/3</f>
        <v>0</v>
      </c>
    </row>
    <row r="474" spans="2:21" x14ac:dyDescent="0.2">
      <c r="B474" s="2" t="s">
        <v>155</v>
      </c>
      <c r="F474" s="2" t="s">
        <v>89</v>
      </c>
      <c r="J474" s="48">
        <f t="shared" si="126"/>
        <v>863.0920296724197</v>
      </c>
      <c r="L474" s="48">
        <f>(L127+L243+L359)/3</f>
        <v>63.333333333333336</v>
      </c>
      <c r="M474" s="48">
        <f t="shared" ref="M474:P474" si="129">(M127+M243+M359)/3</f>
        <v>0</v>
      </c>
      <c r="N474" s="48">
        <f t="shared" si="129"/>
        <v>745.75869633908633</v>
      </c>
      <c r="O474" s="48">
        <f t="shared" si="129"/>
        <v>0</v>
      </c>
      <c r="P474" s="48">
        <f t="shared" si="129"/>
        <v>0</v>
      </c>
      <c r="Q474" s="48">
        <f>(Q127+Q243+Q359)/3</f>
        <v>54</v>
      </c>
      <c r="S474" s="48">
        <f>(S127+S243+S359)/3</f>
        <v>0</v>
      </c>
    </row>
    <row r="476" spans="2:21" s="9" customFormat="1" x14ac:dyDescent="0.2">
      <c r="B476" s="9" t="s">
        <v>932</v>
      </c>
    </row>
    <row r="478" spans="2:21" x14ac:dyDescent="0.2">
      <c r="B478" s="33" t="s">
        <v>141</v>
      </c>
    </row>
    <row r="480" spans="2:21" x14ac:dyDescent="0.2">
      <c r="B480" s="1" t="s">
        <v>142</v>
      </c>
    </row>
    <row r="481" spans="2:19" x14ac:dyDescent="0.2">
      <c r="B481" s="2" t="s">
        <v>143</v>
      </c>
      <c r="F481" s="2" t="s">
        <v>89</v>
      </c>
      <c r="J481" s="48">
        <f>SUM(L481:Q481)</f>
        <v>7097836.3375352407</v>
      </c>
      <c r="L481" s="36">
        <f t="shared" ref="L481:O484" si="130">L366</f>
        <v>139219.20644808744</v>
      </c>
      <c r="M481" s="36">
        <f t="shared" si="130"/>
        <v>2241703.0557976454</v>
      </c>
      <c r="N481" s="36">
        <f t="shared" si="130"/>
        <v>2483722.1559493248</v>
      </c>
      <c r="O481" s="36">
        <f t="shared" si="130"/>
        <v>102655.68666666666</v>
      </c>
      <c r="P481" s="39">
        <f>P366+S366</f>
        <v>2077535.275391184</v>
      </c>
      <c r="Q481" s="36">
        <f>Q366</f>
        <v>53000.957282332471</v>
      </c>
      <c r="S481" s="49"/>
    </row>
    <row r="482" spans="2:19" x14ac:dyDescent="0.2">
      <c r="B482" s="27" t="s">
        <v>144</v>
      </c>
      <c r="F482" s="2" t="s">
        <v>89</v>
      </c>
      <c r="J482" s="48">
        <f>SUM(L482:Q482)</f>
        <v>29039.836931687936</v>
      </c>
      <c r="L482" s="36">
        <f t="shared" si="130"/>
        <v>146.44990892531874</v>
      </c>
      <c r="M482" s="36">
        <f t="shared" si="130"/>
        <v>7928.7418469988725</v>
      </c>
      <c r="N482" s="36">
        <f t="shared" si="130"/>
        <v>11857.387227957443</v>
      </c>
      <c r="O482" s="36">
        <f t="shared" si="130"/>
        <v>649.6</v>
      </c>
      <c r="P482" s="39">
        <f>P367+S367</f>
        <v>8101.3601660270151</v>
      </c>
      <c r="Q482" s="36">
        <f>Q367</f>
        <v>356.29778177928961</v>
      </c>
      <c r="S482" s="49"/>
    </row>
    <row r="483" spans="2:19" x14ac:dyDescent="0.2">
      <c r="B483" s="2" t="s">
        <v>145</v>
      </c>
      <c r="F483" s="2" t="s">
        <v>89</v>
      </c>
      <c r="J483" s="48">
        <f>SUM(L483:Q483)</f>
        <v>63526.10412068705</v>
      </c>
      <c r="L483" s="36">
        <f t="shared" si="130"/>
        <v>1947.7040072859745</v>
      </c>
      <c r="M483" s="36">
        <f t="shared" si="130"/>
        <v>24424.667537870508</v>
      </c>
      <c r="N483" s="36">
        <f t="shared" si="130"/>
        <v>20497.696622920776</v>
      </c>
      <c r="O483" s="36">
        <f t="shared" si="130"/>
        <v>919.7166666666667</v>
      </c>
      <c r="P483" s="39">
        <f>P368+S368</f>
        <v>15366.162532508224</v>
      </c>
      <c r="Q483" s="36">
        <f>Q368</f>
        <v>370.15675343490801</v>
      </c>
      <c r="S483" s="49"/>
    </row>
    <row r="484" spans="2:19" x14ac:dyDescent="0.2">
      <c r="B484" s="2" t="s">
        <v>146</v>
      </c>
      <c r="F484" s="2" t="s">
        <v>89</v>
      </c>
      <c r="J484" s="48">
        <f>SUM(L484:Q484)</f>
        <v>24222.944123968195</v>
      </c>
      <c r="L484" s="36">
        <f t="shared" si="130"/>
        <v>631.40892531876136</v>
      </c>
      <c r="M484" s="36">
        <f t="shared" si="130"/>
        <v>8383.0757728716417</v>
      </c>
      <c r="N484" s="36">
        <f t="shared" si="130"/>
        <v>8293.6350668486411</v>
      </c>
      <c r="O484" s="36">
        <f t="shared" si="130"/>
        <v>330.48333333333335</v>
      </c>
      <c r="P484" s="39">
        <f>P369+S369</f>
        <v>6341.0101839231729</v>
      </c>
      <c r="Q484" s="36">
        <f>Q369</f>
        <v>243.33084167264363</v>
      </c>
      <c r="S484" s="49"/>
    </row>
    <row r="486" spans="2:19" x14ac:dyDescent="0.2">
      <c r="B486" s="1" t="s">
        <v>147</v>
      </c>
    </row>
    <row r="487" spans="2:19" x14ac:dyDescent="0.2">
      <c r="B487" s="2" t="s">
        <v>143</v>
      </c>
      <c r="F487" s="2" t="s">
        <v>89</v>
      </c>
      <c r="J487" s="48">
        <f t="shared" ref="J487:J490" si="131">SUM(L487:Q487)</f>
        <v>0</v>
      </c>
      <c r="L487" s="36">
        <f t="shared" ref="L487:O490" si="132">L372</f>
        <v>0</v>
      </c>
      <c r="M487" s="36">
        <f t="shared" si="132"/>
        <v>0</v>
      </c>
      <c r="N487" s="36">
        <f t="shared" si="132"/>
        <v>0</v>
      </c>
      <c r="O487" s="36">
        <f t="shared" si="132"/>
        <v>0</v>
      </c>
      <c r="P487" s="39">
        <f>P372+S372</f>
        <v>0</v>
      </c>
      <c r="Q487" s="36">
        <f>Q372</f>
        <v>0</v>
      </c>
      <c r="S487" s="49"/>
    </row>
    <row r="488" spans="2:19" x14ac:dyDescent="0.2">
      <c r="B488" s="2" t="s">
        <v>144</v>
      </c>
      <c r="F488" s="2" t="s">
        <v>89</v>
      </c>
      <c r="J488" s="48">
        <f t="shared" si="131"/>
        <v>0</v>
      </c>
      <c r="L488" s="36">
        <f t="shared" si="132"/>
        <v>0</v>
      </c>
      <c r="M488" s="36">
        <f t="shared" si="132"/>
        <v>0</v>
      </c>
      <c r="N488" s="36">
        <f t="shared" si="132"/>
        <v>0</v>
      </c>
      <c r="O488" s="36">
        <f t="shared" si="132"/>
        <v>0</v>
      </c>
      <c r="P488" s="39">
        <f>P373+S373</f>
        <v>0</v>
      </c>
      <c r="Q488" s="36">
        <f>Q373</f>
        <v>0</v>
      </c>
      <c r="S488" s="49"/>
    </row>
    <row r="489" spans="2:19" x14ac:dyDescent="0.2">
      <c r="B489" s="2" t="s">
        <v>145</v>
      </c>
      <c r="F489" s="2" t="s">
        <v>89</v>
      </c>
      <c r="J489" s="48">
        <f>SUM(L489:Q489)</f>
        <v>0</v>
      </c>
      <c r="L489" s="36">
        <f t="shared" si="132"/>
        <v>0</v>
      </c>
      <c r="M489" s="36">
        <f t="shared" si="132"/>
        <v>0</v>
      </c>
      <c r="N489" s="36">
        <f t="shared" si="132"/>
        <v>0</v>
      </c>
      <c r="O489" s="36">
        <f t="shared" si="132"/>
        <v>0</v>
      </c>
      <c r="P489" s="39">
        <f>P374+S374</f>
        <v>0</v>
      </c>
      <c r="Q489" s="36">
        <f>Q374</f>
        <v>0</v>
      </c>
      <c r="S489" s="49"/>
    </row>
    <row r="490" spans="2:19" x14ac:dyDescent="0.2">
      <c r="B490" s="2" t="s">
        <v>146</v>
      </c>
      <c r="F490" s="2" t="s">
        <v>89</v>
      </c>
      <c r="J490" s="48">
        <f t="shared" si="131"/>
        <v>1</v>
      </c>
      <c r="L490" s="36">
        <f t="shared" si="132"/>
        <v>0</v>
      </c>
      <c r="M490" s="36">
        <f t="shared" si="132"/>
        <v>0</v>
      </c>
      <c r="N490" s="36">
        <f t="shared" si="132"/>
        <v>0</v>
      </c>
      <c r="O490" s="36">
        <f t="shared" si="132"/>
        <v>0</v>
      </c>
      <c r="P490" s="39">
        <f>P375+S375</f>
        <v>0</v>
      </c>
      <c r="Q490" s="36">
        <f>Q375</f>
        <v>1</v>
      </c>
      <c r="S490" s="49"/>
    </row>
    <row r="493" spans="2:19" x14ac:dyDescent="0.2">
      <c r="B493" s="1" t="s">
        <v>148</v>
      </c>
    </row>
    <row r="495" spans="2:19" x14ac:dyDescent="0.2">
      <c r="B495" s="1" t="s">
        <v>149</v>
      </c>
    </row>
    <row r="496" spans="2:19" x14ac:dyDescent="0.2">
      <c r="B496" s="2" t="s">
        <v>150</v>
      </c>
      <c r="F496" s="2" t="s">
        <v>89</v>
      </c>
      <c r="J496" s="48">
        <f t="shared" ref="J496:J498" si="133">SUM(L496:Q496)</f>
        <v>18408.008708305217</v>
      </c>
      <c r="L496" s="36">
        <f t="shared" ref="L496:O498" si="134">L381</f>
        <v>392.66666666666669</v>
      </c>
      <c r="M496" s="36">
        <f t="shared" si="134"/>
        <v>5752.9729540715753</v>
      </c>
      <c r="N496" s="36">
        <f t="shared" si="134"/>
        <v>6603.6820720567166</v>
      </c>
      <c r="O496" s="36">
        <f t="shared" si="134"/>
        <v>243.62333333333333</v>
      </c>
      <c r="P496" s="39">
        <f>P381+S381</f>
        <v>5415.0636821769258</v>
      </c>
      <c r="Q496" s="36">
        <f>Q381</f>
        <v>0</v>
      </c>
      <c r="S496" s="49"/>
    </row>
    <row r="497" spans="2:19" x14ac:dyDescent="0.2">
      <c r="B497" s="2" t="s">
        <v>151</v>
      </c>
      <c r="F497" s="2" t="s">
        <v>89</v>
      </c>
      <c r="J497" s="48">
        <f t="shared" si="133"/>
        <v>7151.9737972065832</v>
      </c>
      <c r="L497" s="36">
        <f t="shared" si="134"/>
        <v>106.33333333333333</v>
      </c>
      <c r="M497" s="36">
        <f t="shared" si="134"/>
        <v>2038.1627046850365</v>
      </c>
      <c r="N497" s="36">
        <f t="shared" si="134"/>
        <v>2313.0636075727598</v>
      </c>
      <c r="O497" s="36">
        <f t="shared" si="134"/>
        <v>34.986666666666665</v>
      </c>
      <c r="P497" s="39">
        <f>P382+S382</f>
        <v>2659.427484948787</v>
      </c>
      <c r="Q497" s="36">
        <f>Q382</f>
        <v>0</v>
      </c>
      <c r="S497" s="49"/>
    </row>
    <row r="498" spans="2:19" x14ac:dyDescent="0.2">
      <c r="B498" s="2" t="s">
        <v>152</v>
      </c>
      <c r="F498" s="2" t="s">
        <v>89</v>
      </c>
      <c r="J498" s="48">
        <f t="shared" si="133"/>
        <v>284.59240232301659</v>
      </c>
      <c r="L498" s="36">
        <f t="shared" si="134"/>
        <v>0.66666666666666663</v>
      </c>
      <c r="M498" s="36">
        <f t="shared" si="134"/>
        <v>11.949247421512373</v>
      </c>
      <c r="N498" s="36">
        <f t="shared" si="134"/>
        <v>49.071148137148434</v>
      </c>
      <c r="O498" s="36">
        <f t="shared" si="134"/>
        <v>0</v>
      </c>
      <c r="P498" s="39">
        <f>P383+S383</f>
        <v>222.90534009768911</v>
      </c>
      <c r="Q498" s="36">
        <f>Q383</f>
        <v>0</v>
      </c>
      <c r="S498" s="49"/>
    </row>
    <row r="500" spans="2:19" x14ac:dyDescent="0.2">
      <c r="B500" s="1" t="s">
        <v>153</v>
      </c>
    </row>
    <row r="501" spans="2:19" x14ac:dyDescent="0.2">
      <c r="B501" s="2" t="s">
        <v>150</v>
      </c>
      <c r="F501" s="2" t="s">
        <v>89</v>
      </c>
      <c r="J501" s="48">
        <f t="shared" ref="J501:J503" si="135">SUM(L501:Q501)</f>
        <v>412.66002607508943</v>
      </c>
      <c r="L501" s="36">
        <f t="shared" ref="L501:O503" si="136">L386</f>
        <v>5</v>
      </c>
      <c r="M501" s="36">
        <f t="shared" si="136"/>
        <v>87.257434972842944</v>
      </c>
      <c r="N501" s="36">
        <f t="shared" si="136"/>
        <v>114.14107362403017</v>
      </c>
      <c r="O501" s="36">
        <f t="shared" si="136"/>
        <v>12.88</v>
      </c>
      <c r="P501" s="39">
        <f>P386+S386</f>
        <v>106.4532256138146</v>
      </c>
      <c r="Q501" s="36">
        <f>Q386</f>
        <v>86.928291864401729</v>
      </c>
      <c r="S501" s="49"/>
    </row>
    <row r="502" spans="2:19" x14ac:dyDescent="0.2">
      <c r="B502" s="2" t="s">
        <v>151</v>
      </c>
      <c r="F502" s="2" t="s">
        <v>89</v>
      </c>
      <c r="J502" s="48">
        <f t="shared" si="135"/>
        <v>420.77575588656185</v>
      </c>
      <c r="L502" s="36">
        <f t="shared" si="136"/>
        <v>10.666666666666666</v>
      </c>
      <c r="M502" s="36">
        <f t="shared" si="136"/>
        <v>207.01652594200323</v>
      </c>
      <c r="N502" s="36">
        <f t="shared" si="136"/>
        <v>28.225750213457967</v>
      </c>
      <c r="O502" s="36">
        <f t="shared" si="136"/>
        <v>17.156666666666666</v>
      </c>
      <c r="P502" s="39">
        <f>P387+S387</f>
        <v>102.12106726521205</v>
      </c>
      <c r="Q502" s="36">
        <f>Q387</f>
        <v>55.58907913255532</v>
      </c>
      <c r="S502" s="49"/>
    </row>
    <row r="503" spans="2:19" x14ac:dyDescent="0.2">
      <c r="B503" s="2" t="s">
        <v>152</v>
      </c>
      <c r="F503" s="2" t="s">
        <v>89</v>
      </c>
      <c r="J503" s="48">
        <f t="shared" si="135"/>
        <v>57.081290933692316</v>
      </c>
      <c r="L503" s="36">
        <f t="shared" si="136"/>
        <v>3</v>
      </c>
      <c r="M503" s="36">
        <f t="shared" si="136"/>
        <v>33.85620102761839</v>
      </c>
      <c r="N503" s="36">
        <f t="shared" si="136"/>
        <v>0.62406235564250967</v>
      </c>
      <c r="O503" s="36">
        <f t="shared" si="136"/>
        <v>3</v>
      </c>
      <c r="P503" s="39">
        <f>P388+S388</f>
        <v>6.9230695211084381</v>
      </c>
      <c r="Q503" s="36">
        <f>Q388</f>
        <v>9.6779580293229781</v>
      </c>
      <c r="S503" s="49"/>
    </row>
    <row r="505" spans="2:19" x14ac:dyDescent="0.2">
      <c r="B505" s="1" t="s">
        <v>154</v>
      </c>
    </row>
    <row r="506" spans="2:19" x14ac:dyDescent="0.2">
      <c r="B506" s="2" t="s">
        <v>150</v>
      </c>
      <c r="F506" s="2" t="s">
        <v>89</v>
      </c>
      <c r="J506" s="48">
        <f t="shared" ref="J506:J508" si="137">SUM(L506:Q506)</f>
        <v>1484.9176133745491</v>
      </c>
      <c r="L506" s="36">
        <f t="shared" ref="L506:O508" si="138">L391</f>
        <v>7</v>
      </c>
      <c r="M506" s="36">
        <f t="shared" si="138"/>
        <v>607.97529310064783</v>
      </c>
      <c r="N506" s="36">
        <f t="shared" si="138"/>
        <v>614.19879177824168</v>
      </c>
      <c r="O506" s="36">
        <f t="shared" si="138"/>
        <v>10.753333333333332</v>
      </c>
      <c r="P506" s="39">
        <f>P391+S391</f>
        <v>84.992614536908519</v>
      </c>
      <c r="Q506" s="36">
        <f>Q391</f>
        <v>159.99758062541775</v>
      </c>
      <c r="S506" s="49"/>
    </row>
    <row r="507" spans="2:19" x14ac:dyDescent="0.2">
      <c r="B507" s="2" t="s">
        <v>151</v>
      </c>
      <c r="F507" s="2" t="s">
        <v>89</v>
      </c>
      <c r="J507" s="48">
        <f t="shared" si="137"/>
        <v>3500.4815212660196</v>
      </c>
      <c r="L507" s="36">
        <f t="shared" si="138"/>
        <v>26.666666666666668</v>
      </c>
      <c r="M507" s="36">
        <f t="shared" si="138"/>
        <v>1315.1898370439239</v>
      </c>
      <c r="N507" s="36">
        <f t="shared" si="138"/>
        <v>1288.5741781336174</v>
      </c>
      <c r="O507" s="36">
        <f t="shared" si="138"/>
        <v>44.076666666666675</v>
      </c>
      <c r="P507" s="39">
        <f>P392+S392</f>
        <v>183.65947792989928</v>
      </c>
      <c r="Q507" s="36">
        <f>Q392</f>
        <v>642.31469482524528</v>
      </c>
      <c r="S507" s="49"/>
    </row>
    <row r="508" spans="2:19" x14ac:dyDescent="0.2">
      <c r="B508" s="2" t="s">
        <v>155</v>
      </c>
      <c r="F508" s="2" t="s">
        <v>89</v>
      </c>
      <c r="J508" s="48">
        <f t="shared" si="137"/>
        <v>1921.5082602179991</v>
      </c>
      <c r="L508" s="36">
        <f t="shared" si="138"/>
        <v>20.333333333333332</v>
      </c>
      <c r="M508" s="36">
        <f t="shared" si="138"/>
        <v>737.39072122277219</v>
      </c>
      <c r="N508" s="36">
        <f t="shared" si="138"/>
        <v>549.0149509673289</v>
      </c>
      <c r="O508" s="36">
        <f t="shared" si="138"/>
        <v>13.64</v>
      </c>
      <c r="P508" s="39">
        <f>P393+S393</f>
        <v>509.41685610992403</v>
      </c>
      <c r="Q508" s="36">
        <f>Q393</f>
        <v>91.712398584640411</v>
      </c>
      <c r="S508" s="49"/>
    </row>
    <row r="510" spans="2:19" x14ac:dyDescent="0.2">
      <c r="B510" s="1" t="s">
        <v>156</v>
      </c>
    </row>
    <row r="511" spans="2:19" x14ac:dyDescent="0.2">
      <c r="B511" s="2" t="s">
        <v>150</v>
      </c>
      <c r="F511" s="2" t="s">
        <v>89</v>
      </c>
      <c r="J511" s="48">
        <f t="shared" ref="J511:J513" si="139">SUM(L511:Q511)</f>
        <v>54.421304124738604</v>
      </c>
      <c r="L511" s="36">
        <f t="shared" ref="L511:O513" si="140">L396</f>
        <v>2</v>
      </c>
      <c r="M511" s="36">
        <f t="shared" si="140"/>
        <v>7.7437625627393096</v>
      </c>
      <c r="N511" s="36">
        <f t="shared" si="140"/>
        <v>3.9464212553638665</v>
      </c>
      <c r="O511" s="36">
        <f t="shared" si="140"/>
        <v>1.3333333333333333</v>
      </c>
      <c r="P511" s="39">
        <f>P396+S396</f>
        <v>33.204105260797867</v>
      </c>
      <c r="Q511" s="36">
        <f>Q396</f>
        <v>6.1936817125042323</v>
      </c>
      <c r="S511" s="49"/>
    </row>
    <row r="512" spans="2:19" x14ac:dyDescent="0.2">
      <c r="B512" s="2" t="s">
        <v>151</v>
      </c>
      <c r="F512" s="2" t="s">
        <v>89</v>
      </c>
      <c r="J512" s="48">
        <f>SUM(L512:Q512)</f>
        <v>342.06183059319045</v>
      </c>
      <c r="L512" s="36">
        <f t="shared" si="140"/>
        <v>5.333333333333333</v>
      </c>
      <c r="M512" s="36">
        <f t="shared" si="140"/>
        <v>46.093948000644623</v>
      </c>
      <c r="N512" s="36">
        <f t="shared" si="140"/>
        <v>42.430606596045806</v>
      </c>
      <c r="O512" s="36">
        <f t="shared" si="140"/>
        <v>6.5266666666666664</v>
      </c>
      <c r="P512" s="39">
        <f>P397+S397</f>
        <v>78.820586600740299</v>
      </c>
      <c r="Q512" s="36">
        <f>Q397</f>
        <v>162.8566893957597</v>
      </c>
      <c r="S512" s="49"/>
    </row>
    <row r="513" spans="2:19" x14ac:dyDescent="0.2">
      <c r="B513" s="2" t="s">
        <v>155</v>
      </c>
      <c r="F513" s="2" t="s">
        <v>89</v>
      </c>
      <c r="J513" s="48">
        <f t="shared" si="139"/>
        <v>302.54795158727518</v>
      </c>
      <c r="L513" s="36">
        <f t="shared" si="140"/>
        <v>17.333333333333332</v>
      </c>
      <c r="M513" s="36">
        <f t="shared" si="140"/>
        <v>54.742342090967846</v>
      </c>
      <c r="N513" s="36">
        <f t="shared" si="140"/>
        <v>54.376347101948618</v>
      </c>
      <c r="O513" s="36">
        <f t="shared" si="140"/>
        <v>6.1433333333333335</v>
      </c>
      <c r="P513" s="39">
        <f>P398+S398</f>
        <v>36.139799921747858</v>
      </c>
      <c r="Q513" s="36">
        <f>Q398</f>
        <v>133.81279580594421</v>
      </c>
      <c r="S513" s="49"/>
    </row>
    <row r="516" spans="2:19" x14ac:dyDescent="0.2">
      <c r="B516" s="1" t="s">
        <v>157</v>
      </c>
    </row>
    <row r="518" spans="2:19" x14ac:dyDescent="0.2">
      <c r="B518" s="1" t="s">
        <v>142</v>
      </c>
    </row>
    <row r="519" spans="2:19" x14ac:dyDescent="0.2">
      <c r="B519" s="2" t="s">
        <v>143</v>
      </c>
      <c r="F519" s="2" t="s">
        <v>89</v>
      </c>
      <c r="J519" s="48">
        <f t="shared" ref="J519:J522" si="141">SUM(L519:Q519)</f>
        <v>37942.877455067799</v>
      </c>
      <c r="L519" s="36">
        <f t="shared" ref="L519:Q522" si="142">L404</f>
        <v>722.77018775927661</v>
      </c>
      <c r="M519" s="36">
        <f t="shared" si="142"/>
        <v>11588.910463802165</v>
      </c>
      <c r="N519" s="36">
        <f t="shared" si="142"/>
        <v>15197.582301298024</v>
      </c>
      <c r="O519" s="36">
        <f t="shared" si="142"/>
        <v>508.33333333333331</v>
      </c>
      <c r="P519" s="39">
        <f>P404 +S404</f>
        <v>9241.6145022083347</v>
      </c>
      <c r="Q519" s="36">
        <f t="shared" si="142"/>
        <v>683.66666666666663</v>
      </c>
      <c r="S519" s="49"/>
    </row>
    <row r="520" spans="2:19" x14ac:dyDescent="0.2">
      <c r="B520" s="2" t="s">
        <v>144</v>
      </c>
      <c r="F520" s="2" t="s">
        <v>89</v>
      </c>
      <c r="J520" s="48">
        <f t="shared" si="141"/>
        <v>228.33542572299226</v>
      </c>
      <c r="L520" s="36">
        <f t="shared" si="142"/>
        <v>3.6666666666666665</v>
      </c>
      <c r="M520" s="36">
        <f t="shared" si="142"/>
        <v>75.706341074134812</v>
      </c>
      <c r="N520" s="36">
        <f t="shared" si="142"/>
        <v>82.388072188694309</v>
      </c>
      <c r="O520" s="36">
        <f t="shared" si="142"/>
        <v>2.3333333333333335</v>
      </c>
      <c r="P520" s="39">
        <f>P405 +S405</f>
        <v>62.57434579349647</v>
      </c>
      <c r="Q520" s="36">
        <f t="shared" si="142"/>
        <v>1.6666666666666667</v>
      </c>
      <c r="S520" s="49"/>
    </row>
    <row r="521" spans="2:19" x14ac:dyDescent="0.2">
      <c r="B521" s="2" t="s">
        <v>145</v>
      </c>
      <c r="F521" s="2" t="s">
        <v>89</v>
      </c>
      <c r="J521" s="48">
        <f t="shared" si="141"/>
        <v>192.47847271268378</v>
      </c>
      <c r="L521" s="36">
        <f t="shared" si="142"/>
        <v>2.6667356369404787</v>
      </c>
      <c r="M521" s="36">
        <f t="shared" si="142"/>
        <v>69.396782015976839</v>
      </c>
      <c r="N521" s="36">
        <f t="shared" si="142"/>
        <v>80.79959346879177</v>
      </c>
      <c r="O521" s="36">
        <f t="shared" si="142"/>
        <v>3</v>
      </c>
      <c r="P521" s="39">
        <f>P406 +S406</f>
        <v>35.615361590974679</v>
      </c>
      <c r="Q521" s="36">
        <f t="shared" si="142"/>
        <v>1</v>
      </c>
      <c r="S521" s="49"/>
    </row>
    <row r="522" spans="2:19" x14ac:dyDescent="0.2">
      <c r="B522" s="2" t="s">
        <v>146</v>
      </c>
      <c r="F522" s="2" t="s">
        <v>89</v>
      </c>
      <c r="J522" s="48">
        <f t="shared" si="141"/>
        <v>170.22930750789897</v>
      </c>
      <c r="L522" s="36">
        <f t="shared" si="142"/>
        <v>4.3333122589618762</v>
      </c>
      <c r="M522" s="36">
        <f t="shared" si="142"/>
        <v>66.684774248897256</v>
      </c>
      <c r="N522" s="36">
        <f t="shared" si="142"/>
        <v>68.082798483845437</v>
      </c>
      <c r="O522" s="36">
        <f t="shared" si="142"/>
        <v>1</v>
      </c>
      <c r="P522" s="39">
        <f>P407 +S407</f>
        <v>27.795089182861062</v>
      </c>
      <c r="Q522" s="36">
        <f t="shared" si="142"/>
        <v>2.3333333333333335</v>
      </c>
      <c r="S522" s="49"/>
    </row>
    <row r="524" spans="2:19" x14ac:dyDescent="0.2">
      <c r="B524" s="1" t="s">
        <v>147</v>
      </c>
    </row>
    <row r="525" spans="2:19" x14ac:dyDescent="0.2">
      <c r="B525" s="2" t="s">
        <v>143</v>
      </c>
      <c r="F525" s="2" t="s">
        <v>89</v>
      </c>
      <c r="J525" s="48">
        <f t="shared" ref="J525:J528" si="143">SUM(L525:Q525)</f>
        <v>0</v>
      </c>
      <c r="L525" s="36">
        <f t="shared" ref="L525:O525" si="144">L410</f>
        <v>0</v>
      </c>
      <c r="M525" s="36">
        <f t="shared" si="144"/>
        <v>0</v>
      </c>
      <c r="N525" s="36">
        <f t="shared" si="144"/>
        <v>0</v>
      </c>
      <c r="O525" s="36">
        <f t="shared" si="144"/>
        <v>0</v>
      </c>
      <c r="P525" s="39">
        <f>P410 +S410</f>
        <v>0</v>
      </c>
      <c r="Q525" s="36">
        <f t="shared" ref="Q525" si="145">Q410</f>
        <v>0</v>
      </c>
      <c r="S525" s="49"/>
    </row>
    <row r="526" spans="2:19" x14ac:dyDescent="0.2">
      <c r="B526" s="2" t="s">
        <v>144</v>
      </c>
      <c r="F526" s="2" t="s">
        <v>89</v>
      </c>
      <c r="J526" s="48">
        <f t="shared" si="143"/>
        <v>0</v>
      </c>
      <c r="L526" s="36">
        <f t="shared" ref="L526:O526" si="146">L411</f>
        <v>0</v>
      </c>
      <c r="M526" s="36">
        <f t="shared" si="146"/>
        <v>0</v>
      </c>
      <c r="N526" s="36">
        <f t="shared" si="146"/>
        <v>0</v>
      </c>
      <c r="O526" s="36">
        <f t="shared" si="146"/>
        <v>0</v>
      </c>
      <c r="P526" s="39">
        <f>P411 +S411</f>
        <v>0</v>
      </c>
      <c r="Q526" s="36">
        <f t="shared" ref="Q526" si="147">Q411</f>
        <v>0</v>
      </c>
      <c r="S526" s="49"/>
    </row>
    <row r="527" spans="2:19" x14ac:dyDescent="0.2">
      <c r="B527" s="2" t="s">
        <v>145</v>
      </c>
      <c r="F527" s="2" t="s">
        <v>89</v>
      </c>
      <c r="J527" s="48">
        <f t="shared" si="143"/>
        <v>0</v>
      </c>
      <c r="L527" s="36">
        <f t="shared" ref="L527:O527" si="148">L412</f>
        <v>0</v>
      </c>
      <c r="M527" s="36">
        <f t="shared" si="148"/>
        <v>0</v>
      </c>
      <c r="N527" s="36">
        <f t="shared" si="148"/>
        <v>0</v>
      </c>
      <c r="O527" s="36">
        <f t="shared" si="148"/>
        <v>0</v>
      </c>
      <c r="P527" s="39">
        <f>P412 +S412</f>
        <v>0</v>
      </c>
      <c r="Q527" s="36">
        <f t="shared" ref="Q527" si="149">Q412</f>
        <v>0</v>
      </c>
      <c r="S527" s="49"/>
    </row>
    <row r="528" spans="2:19" x14ac:dyDescent="0.2">
      <c r="B528" s="2" t="s">
        <v>146</v>
      </c>
      <c r="F528" s="2" t="s">
        <v>89</v>
      </c>
      <c r="J528" s="48">
        <f t="shared" si="143"/>
        <v>0</v>
      </c>
      <c r="L528" s="36">
        <f t="shared" ref="L528:O528" si="150">L413</f>
        <v>0</v>
      </c>
      <c r="M528" s="36">
        <f t="shared" si="150"/>
        <v>0</v>
      </c>
      <c r="N528" s="36">
        <f t="shared" si="150"/>
        <v>0</v>
      </c>
      <c r="O528" s="36">
        <f t="shared" si="150"/>
        <v>0</v>
      </c>
      <c r="P528" s="39">
        <f>P413 +S413</f>
        <v>0</v>
      </c>
      <c r="Q528" s="36">
        <f t="shared" ref="Q528" si="151">Q413</f>
        <v>0</v>
      </c>
      <c r="S528" s="49"/>
    </row>
    <row r="531" spans="2:19" x14ac:dyDescent="0.2">
      <c r="B531" s="1" t="s">
        <v>158</v>
      </c>
    </row>
    <row r="533" spans="2:19" x14ac:dyDescent="0.2">
      <c r="B533" s="1" t="s">
        <v>142</v>
      </c>
    </row>
    <row r="534" spans="2:19" x14ac:dyDescent="0.2">
      <c r="B534" s="2" t="s">
        <v>143</v>
      </c>
      <c r="F534" s="2" t="s">
        <v>89</v>
      </c>
      <c r="J534" s="48">
        <f t="shared" ref="J534:J537" si="152">SUM(L534:Q534)</f>
        <v>16498.456444015246</v>
      </c>
      <c r="L534" s="36">
        <f t="shared" ref="L534:O534" si="153">L419</f>
        <v>1023.7907331199513</v>
      </c>
      <c r="M534" s="36">
        <f t="shared" si="153"/>
        <v>5839.1695888727045</v>
      </c>
      <c r="N534" s="36">
        <f t="shared" si="153"/>
        <v>5597.2296143591529</v>
      </c>
      <c r="O534" s="36">
        <f t="shared" si="153"/>
        <v>1009</v>
      </c>
      <c r="P534" s="39">
        <f>P419 +S419</f>
        <v>2955.5998409967679</v>
      </c>
      <c r="Q534" s="36">
        <f t="shared" ref="Q534:Q537" si="154">Q419</f>
        <v>73.666666666666671</v>
      </c>
      <c r="S534" s="49"/>
    </row>
    <row r="535" spans="2:19" x14ac:dyDescent="0.2">
      <c r="B535" s="2" t="s">
        <v>144</v>
      </c>
      <c r="F535" s="2" t="s">
        <v>89</v>
      </c>
      <c r="J535" s="48">
        <f t="shared" si="152"/>
        <v>8240.3539726959752</v>
      </c>
      <c r="L535" s="36">
        <f t="shared" ref="L535:O535" si="155">L420</f>
        <v>26.801029159519725</v>
      </c>
      <c r="M535" s="36">
        <f t="shared" si="155"/>
        <v>7220.2698645704959</v>
      </c>
      <c r="N535" s="36">
        <f t="shared" si="155"/>
        <v>535.06312862186383</v>
      </c>
      <c r="O535" s="36">
        <f t="shared" si="155"/>
        <v>9.6666666666666661</v>
      </c>
      <c r="P535" s="39">
        <f>P420 +S420</f>
        <v>361.88661701076239</v>
      </c>
      <c r="Q535" s="36">
        <f t="shared" si="154"/>
        <v>86.666666666666671</v>
      </c>
      <c r="S535" s="49"/>
    </row>
    <row r="536" spans="2:19" x14ac:dyDescent="0.2">
      <c r="B536" s="2" t="s">
        <v>145</v>
      </c>
      <c r="F536" s="2" t="s">
        <v>89</v>
      </c>
      <c r="J536" s="48">
        <f t="shared" si="152"/>
        <v>819.14727387595099</v>
      </c>
      <c r="L536" s="36">
        <f t="shared" ref="L536:O536" si="156">L421</f>
        <v>10.373703287089112</v>
      </c>
      <c r="M536" s="36">
        <f t="shared" si="156"/>
        <v>0</v>
      </c>
      <c r="N536" s="36">
        <f t="shared" si="156"/>
        <v>523.4345630766453</v>
      </c>
      <c r="O536" s="36">
        <f t="shared" si="156"/>
        <v>85.666666666666671</v>
      </c>
      <c r="P536" s="39">
        <f>P421 +S421</f>
        <v>199.67234084554988</v>
      </c>
      <c r="Q536" s="36">
        <f t="shared" si="154"/>
        <v>0</v>
      </c>
      <c r="S536" s="49"/>
    </row>
    <row r="537" spans="2:19" x14ac:dyDescent="0.2">
      <c r="B537" s="2" t="s">
        <v>146</v>
      </c>
      <c r="F537" s="2" t="s">
        <v>89</v>
      </c>
      <c r="J537" s="48">
        <f t="shared" si="152"/>
        <v>1078.5655195096399</v>
      </c>
      <c r="L537" s="36">
        <f t="shared" ref="L537:O537" si="157">L422</f>
        <v>186.56765676567656</v>
      </c>
      <c r="M537" s="36">
        <f t="shared" si="157"/>
        <v>0</v>
      </c>
      <c r="N537" s="36">
        <f t="shared" si="157"/>
        <v>453.09113069880027</v>
      </c>
      <c r="O537" s="36">
        <f t="shared" si="157"/>
        <v>3.3333333333333335</v>
      </c>
      <c r="P537" s="39">
        <f>P422 +S422</f>
        <v>316.57339871182967</v>
      </c>
      <c r="Q537" s="36">
        <f t="shared" si="154"/>
        <v>119</v>
      </c>
      <c r="S537" s="49"/>
    </row>
    <row r="539" spans="2:19" x14ac:dyDescent="0.2">
      <c r="B539" s="1" t="s">
        <v>147</v>
      </c>
    </row>
    <row r="540" spans="2:19" x14ac:dyDescent="0.2">
      <c r="B540" s="2" t="s">
        <v>143</v>
      </c>
      <c r="F540" s="2" t="s">
        <v>89</v>
      </c>
      <c r="J540" s="48">
        <f t="shared" ref="J540:J543" si="158">SUM(L540:Q540)</f>
        <v>0</v>
      </c>
      <c r="L540" s="36">
        <f t="shared" ref="L540:O540" si="159">L425</f>
        <v>0</v>
      </c>
      <c r="M540" s="36">
        <f t="shared" si="159"/>
        <v>0</v>
      </c>
      <c r="N540" s="36">
        <f t="shared" si="159"/>
        <v>0</v>
      </c>
      <c r="O540" s="36">
        <f t="shared" si="159"/>
        <v>0</v>
      </c>
      <c r="P540" s="39">
        <f>P425 +S425</f>
        <v>0</v>
      </c>
      <c r="Q540" s="36">
        <f t="shared" ref="Q540:Q543" si="160">Q425</f>
        <v>0</v>
      </c>
      <c r="S540" s="49"/>
    </row>
    <row r="541" spans="2:19" x14ac:dyDescent="0.2">
      <c r="B541" s="2" t="s">
        <v>144</v>
      </c>
      <c r="F541" s="2" t="s">
        <v>89</v>
      </c>
      <c r="J541" s="48">
        <f>SUM(L541:Q541)</f>
        <v>0</v>
      </c>
      <c r="L541" s="36">
        <f t="shared" ref="L541:O541" si="161">L426</f>
        <v>0</v>
      </c>
      <c r="M541" s="36">
        <f t="shared" si="161"/>
        <v>0</v>
      </c>
      <c r="N541" s="36">
        <f t="shared" si="161"/>
        <v>0</v>
      </c>
      <c r="O541" s="36">
        <f t="shared" si="161"/>
        <v>0</v>
      </c>
      <c r="P541" s="39">
        <f>P426 +S426</f>
        <v>0</v>
      </c>
      <c r="Q541" s="36">
        <f t="shared" si="160"/>
        <v>0</v>
      </c>
      <c r="S541" s="49"/>
    </row>
    <row r="542" spans="2:19" x14ac:dyDescent="0.2">
      <c r="B542" s="2" t="s">
        <v>145</v>
      </c>
      <c r="F542" s="2" t="s">
        <v>89</v>
      </c>
      <c r="J542" s="48">
        <f t="shared" si="158"/>
        <v>0</v>
      </c>
      <c r="L542" s="36">
        <f t="shared" ref="L542:O542" si="162">L427</f>
        <v>0</v>
      </c>
      <c r="M542" s="36">
        <f t="shared" si="162"/>
        <v>0</v>
      </c>
      <c r="N542" s="36">
        <f t="shared" si="162"/>
        <v>0</v>
      </c>
      <c r="O542" s="36">
        <f t="shared" si="162"/>
        <v>0</v>
      </c>
      <c r="P542" s="39">
        <f>P427 +S427</f>
        <v>0</v>
      </c>
      <c r="Q542" s="36">
        <f t="shared" si="160"/>
        <v>0</v>
      </c>
      <c r="S542" s="49"/>
    </row>
    <row r="543" spans="2:19" x14ac:dyDescent="0.2">
      <c r="B543" s="2" t="s">
        <v>146</v>
      </c>
      <c r="F543" s="2" t="s">
        <v>89</v>
      </c>
      <c r="J543" s="48">
        <f t="shared" si="158"/>
        <v>0</v>
      </c>
      <c r="L543" s="36">
        <f t="shared" ref="L543:O543" si="163">L428</f>
        <v>0</v>
      </c>
      <c r="M543" s="36">
        <f t="shared" si="163"/>
        <v>0</v>
      </c>
      <c r="N543" s="36">
        <f t="shared" si="163"/>
        <v>0</v>
      </c>
      <c r="O543" s="36">
        <f t="shared" si="163"/>
        <v>0</v>
      </c>
      <c r="P543" s="39">
        <f>P428 +S428</f>
        <v>0</v>
      </c>
      <c r="Q543" s="36">
        <f t="shared" si="160"/>
        <v>0</v>
      </c>
      <c r="S543" s="49"/>
    </row>
    <row r="546" spans="2:19" x14ac:dyDescent="0.2">
      <c r="B546" s="1" t="s">
        <v>159</v>
      </c>
    </row>
    <row r="548" spans="2:19" x14ac:dyDescent="0.2">
      <c r="B548" s="1" t="s">
        <v>149</v>
      </c>
    </row>
    <row r="549" spans="2:19" x14ac:dyDescent="0.2">
      <c r="B549" s="2" t="s">
        <v>150</v>
      </c>
      <c r="F549" s="2" t="s">
        <v>89</v>
      </c>
      <c r="J549" s="48">
        <f t="shared" ref="J549:J551" si="164">SUM(L549:Q549)</f>
        <v>103.29012596244455</v>
      </c>
      <c r="L549" s="36">
        <f t="shared" ref="L549:O549" si="165">L434</f>
        <v>4</v>
      </c>
      <c r="M549" s="36">
        <f t="shared" si="165"/>
        <v>45.899288040785905</v>
      </c>
      <c r="N549" s="36">
        <f t="shared" si="165"/>
        <v>31.153456848056127</v>
      </c>
      <c r="O549" s="36">
        <f t="shared" si="165"/>
        <v>1</v>
      </c>
      <c r="P549" s="39">
        <f t="shared" ref="P549:P551" si="166">P434 +S434</f>
        <v>21.237381073602521</v>
      </c>
      <c r="Q549" s="36">
        <f t="shared" ref="Q549:Q551" si="167">Q434</f>
        <v>0</v>
      </c>
      <c r="S549" s="49"/>
    </row>
    <row r="550" spans="2:19" x14ac:dyDescent="0.2">
      <c r="B550" s="2" t="s">
        <v>151</v>
      </c>
      <c r="F550" s="2" t="s">
        <v>89</v>
      </c>
      <c r="J550" s="48">
        <f t="shared" si="164"/>
        <v>20.386148330087426</v>
      </c>
      <c r="L550" s="36">
        <f t="shared" ref="L550:O550" si="168">L435</f>
        <v>0</v>
      </c>
      <c r="M550" s="36">
        <f t="shared" si="168"/>
        <v>13.26481466996097</v>
      </c>
      <c r="N550" s="36">
        <f t="shared" si="168"/>
        <v>3.4849871486371753</v>
      </c>
      <c r="O550" s="36">
        <f t="shared" si="168"/>
        <v>0.33333333333333331</v>
      </c>
      <c r="P550" s="39">
        <f t="shared" si="166"/>
        <v>3.3030131781559513</v>
      </c>
      <c r="Q550" s="36">
        <f t="shared" si="167"/>
        <v>0</v>
      </c>
      <c r="S550" s="49"/>
    </row>
    <row r="551" spans="2:19" x14ac:dyDescent="0.2">
      <c r="B551" s="2" t="s">
        <v>152</v>
      </c>
      <c r="F551" s="2" t="s">
        <v>89</v>
      </c>
      <c r="J551" s="48">
        <f t="shared" si="164"/>
        <v>0</v>
      </c>
      <c r="L551" s="36">
        <f t="shared" ref="L551:O551" si="169">L436</f>
        <v>0</v>
      </c>
      <c r="M551" s="36">
        <f t="shared" si="169"/>
        <v>0</v>
      </c>
      <c r="N551" s="36">
        <f t="shared" si="169"/>
        <v>0</v>
      </c>
      <c r="O551" s="36">
        <f t="shared" si="169"/>
        <v>0</v>
      </c>
      <c r="P551" s="39">
        <f t="shared" si="166"/>
        <v>0</v>
      </c>
      <c r="Q551" s="36">
        <f t="shared" si="167"/>
        <v>0</v>
      </c>
      <c r="S551" s="49"/>
    </row>
    <row r="553" spans="2:19" x14ac:dyDescent="0.2">
      <c r="B553" s="1" t="s">
        <v>153</v>
      </c>
    </row>
    <row r="554" spans="2:19" x14ac:dyDescent="0.2">
      <c r="B554" s="2" t="s">
        <v>150</v>
      </c>
      <c r="F554" s="2" t="s">
        <v>89</v>
      </c>
      <c r="J554" s="48">
        <f t="shared" ref="J554:J556" si="170">SUM(L554:Q554)</f>
        <v>5.9241292643851482</v>
      </c>
      <c r="L554" s="36">
        <f t="shared" ref="L554:O554" si="171">L439</f>
        <v>3</v>
      </c>
      <c r="M554" s="36">
        <f t="shared" si="171"/>
        <v>0.2574625977184814</v>
      </c>
      <c r="N554" s="36">
        <f t="shared" si="171"/>
        <v>0</v>
      </c>
      <c r="O554" s="36">
        <f t="shared" si="171"/>
        <v>0.33333333333333331</v>
      </c>
      <c r="P554" s="39">
        <f t="shared" ref="P554:P556" si="172">P439 +S439</f>
        <v>1</v>
      </c>
      <c r="Q554" s="36">
        <f t="shared" ref="Q554:Q556" si="173">Q439</f>
        <v>1.3333333333333333</v>
      </c>
      <c r="S554" s="49"/>
    </row>
    <row r="555" spans="2:19" x14ac:dyDescent="0.2">
      <c r="B555" s="2" t="s">
        <v>151</v>
      </c>
      <c r="F555" s="2" t="s">
        <v>89</v>
      </c>
      <c r="J555" s="48">
        <f t="shared" si="170"/>
        <v>0.82430241384131653</v>
      </c>
      <c r="L555" s="36">
        <f t="shared" ref="L555:O555" si="174">L440</f>
        <v>0.33333333333333331</v>
      </c>
      <c r="M555" s="36">
        <f t="shared" si="174"/>
        <v>0.49096908050798321</v>
      </c>
      <c r="N555" s="36">
        <f t="shared" si="174"/>
        <v>0</v>
      </c>
      <c r="O555" s="36">
        <f t="shared" si="174"/>
        <v>0</v>
      </c>
      <c r="P555" s="39">
        <f t="shared" si="172"/>
        <v>0</v>
      </c>
      <c r="Q555" s="36">
        <f t="shared" si="173"/>
        <v>0</v>
      </c>
      <c r="S555" s="49"/>
    </row>
    <row r="556" spans="2:19" x14ac:dyDescent="0.2">
      <c r="B556" s="2" t="s">
        <v>152</v>
      </c>
      <c r="F556" s="2" t="s">
        <v>89</v>
      </c>
      <c r="J556" s="48">
        <f t="shared" si="170"/>
        <v>0</v>
      </c>
      <c r="L556" s="36">
        <f t="shared" ref="L556:O556" si="175">L441</f>
        <v>0</v>
      </c>
      <c r="M556" s="36">
        <f t="shared" si="175"/>
        <v>0</v>
      </c>
      <c r="N556" s="36">
        <f t="shared" si="175"/>
        <v>0</v>
      </c>
      <c r="O556" s="36">
        <f t="shared" si="175"/>
        <v>0</v>
      </c>
      <c r="P556" s="39">
        <f t="shared" si="172"/>
        <v>0</v>
      </c>
      <c r="Q556" s="36">
        <f t="shared" si="173"/>
        <v>0</v>
      </c>
      <c r="S556" s="49"/>
    </row>
    <row r="558" spans="2:19" x14ac:dyDescent="0.2">
      <c r="B558" s="1" t="s">
        <v>154</v>
      </c>
    </row>
    <row r="559" spans="2:19" x14ac:dyDescent="0.2">
      <c r="B559" s="2" t="s">
        <v>150</v>
      </c>
      <c r="F559" s="2" t="s">
        <v>89</v>
      </c>
      <c r="J559" s="48">
        <f t="shared" ref="J559:J561" si="176">SUM(L559:Q559)</f>
        <v>22.179104826295035</v>
      </c>
      <c r="L559" s="36">
        <f t="shared" ref="L559:O559" si="177">L444</f>
        <v>0</v>
      </c>
      <c r="M559" s="36">
        <f t="shared" si="177"/>
        <v>5.6172550672532067</v>
      </c>
      <c r="N559" s="36">
        <f t="shared" si="177"/>
        <v>12.218923245247524</v>
      </c>
      <c r="O559" s="36">
        <f t="shared" si="177"/>
        <v>0</v>
      </c>
      <c r="P559" s="39">
        <f t="shared" ref="P559:P561" si="178">P444 +S444</f>
        <v>4.3429265137943034</v>
      </c>
      <c r="Q559" s="36">
        <f t="shared" ref="Q559:Q561" si="179">Q444</f>
        <v>0</v>
      </c>
      <c r="S559" s="49"/>
    </row>
    <row r="560" spans="2:19" x14ac:dyDescent="0.2">
      <c r="B560" s="2" t="s">
        <v>151</v>
      </c>
      <c r="F560" s="2" t="s">
        <v>89</v>
      </c>
      <c r="J560" s="48">
        <f t="shared" si="176"/>
        <v>20.198463365119668</v>
      </c>
      <c r="L560" s="36">
        <f t="shared" ref="L560:O560" si="180">L445</f>
        <v>0.33333333333333331</v>
      </c>
      <c r="M560" s="36">
        <f t="shared" si="180"/>
        <v>12.146307714801532</v>
      </c>
      <c r="N560" s="36">
        <f t="shared" si="180"/>
        <v>5.9279263038902812</v>
      </c>
      <c r="O560" s="36">
        <f t="shared" si="180"/>
        <v>0.33333333333333331</v>
      </c>
      <c r="P560" s="39">
        <f t="shared" si="178"/>
        <v>1.1242293464278577</v>
      </c>
      <c r="Q560" s="36">
        <f t="shared" si="179"/>
        <v>0.33333333333333331</v>
      </c>
      <c r="S560" s="49"/>
    </row>
    <row r="561" spans="2:19" x14ac:dyDescent="0.2">
      <c r="B561" s="2" t="s">
        <v>155</v>
      </c>
      <c r="F561" s="2" t="s">
        <v>89</v>
      </c>
      <c r="J561" s="48">
        <f t="shared" si="176"/>
        <v>10.221945552730013</v>
      </c>
      <c r="L561" s="36">
        <f t="shared" ref="L561:O561" si="181">L446</f>
        <v>0</v>
      </c>
      <c r="M561" s="36">
        <f t="shared" si="181"/>
        <v>6.207596754683375</v>
      </c>
      <c r="N561" s="36">
        <f t="shared" si="181"/>
        <v>1.0242392267664597</v>
      </c>
      <c r="O561" s="36">
        <f t="shared" si="181"/>
        <v>0</v>
      </c>
      <c r="P561" s="39">
        <f t="shared" si="178"/>
        <v>2.9901095712801777</v>
      </c>
      <c r="Q561" s="36">
        <f t="shared" si="179"/>
        <v>0</v>
      </c>
      <c r="S561" s="49"/>
    </row>
    <row r="563" spans="2:19" x14ac:dyDescent="0.2">
      <c r="B563" s="1" t="s">
        <v>156</v>
      </c>
    </row>
    <row r="564" spans="2:19" x14ac:dyDescent="0.2">
      <c r="B564" s="2" t="s">
        <v>150</v>
      </c>
      <c r="F564" s="2" t="s">
        <v>89</v>
      </c>
      <c r="J564" s="48">
        <f t="shared" ref="J564:J566" si="182">SUM(L564:Q564)</f>
        <v>3.4634783326786085</v>
      </c>
      <c r="L564" s="36">
        <f t="shared" ref="L564:O564" si="183">L449</f>
        <v>0</v>
      </c>
      <c r="M564" s="36">
        <f t="shared" si="183"/>
        <v>0.669475451577212</v>
      </c>
      <c r="N564" s="36">
        <f t="shared" si="183"/>
        <v>2.4606695477680631</v>
      </c>
      <c r="O564" s="36">
        <f t="shared" si="183"/>
        <v>0</v>
      </c>
      <c r="P564" s="39">
        <f t="shared" ref="P564:P566" si="184">P449 +S449</f>
        <v>0</v>
      </c>
      <c r="Q564" s="36">
        <f t="shared" ref="Q564:Q566" si="185">Q449</f>
        <v>0.33333333333333331</v>
      </c>
      <c r="S564" s="49"/>
    </row>
    <row r="565" spans="2:19" x14ac:dyDescent="0.2">
      <c r="B565" s="2" t="s">
        <v>151</v>
      </c>
      <c r="F565" s="2" t="s">
        <v>89</v>
      </c>
      <c r="J565" s="48">
        <f>SUM(L565:Q565)</f>
        <v>7.2119007613872679</v>
      </c>
      <c r="L565" s="36">
        <f t="shared" ref="L565:O565" si="186">L450</f>
        <v>0</v>
      </c>
      <c r="M565" s="36">
        <f t="shared" si="186"/>
        <v>2.1701524436982802</v>
      </c>
      <c r="N565" s="36">
        <f t="shared" si="186"/>
        <v>2.0417483176889877</v>
      </c>
      <c r="O565" s="36">
        <f t="shared" si="186"/>
        <v>0.33333333333333331</v>
      </c>
      <c r="P565" s="39">
        <f t="shared" si="184"/>
        <v>1</v>
      </c>
      <c r="Q565" s="36">
        <f t="shared" si="185"/>
        <v>1.6666666666666667</v>
      </c>
      <c r="S565" s="49"/>
    </row>
    <row r="566" spans="2:19" x14ac:dyDescent="0.2">
      <c r="B566" s="2" t="s">
        <v>155</v>
      </c>
      <c r="F566" s="2" t="s">
        <v>89</v>
      </c>
      <c r="J566" s="48">
        <f t="shared" si="182"/>
        <v>4.1922693997801996</v>
      </c>
      <c r="L566" s="36">
        <f t="shared" ref="L566:O566" si="187">L451</f>
        <v>0.33333333333333331</v>
      </c>
      <c r="M566" s="36">
        <f t="shared" si="187"/>
        <v>0.33333333333333331</v>
      </c>
      <c r="N566" s="36">
        <f t="shared" si="187"/>
        <v>1.1922693997801994</v>
      </c>
      <c r="O566" s="36">
        <f t="shared" si="187"/>
        <v>0</v>
      </c>
      <c r="P566" s="39">
        <f t="shared" si="184"/>
        <v>0</v>
      </c>
      <c r="Q566" s="36">
        <f t="shared" si="185"/>
        <v>2.3333333333333335</v>
      </c>
      <c r="S566" s="49"/>
    </row>
    <row r="569" spans="2:19" x14ac:dyDescent="0.2">
      <c r="B569" s="1" t="s">
        <v>160</v>
      </c>
    </row>
    <row r="571" spans="2:19" x14ac:dyDescent="0.2">
      <c r="B571" s="1" t="s">
        <v>149</v>
      </c>
    </row>
    <row r="572" spans="2:19" x14ac:dyDescent="0.2">
      <c r="B572" s="2" t="s">
        <v>150</v>
      </c>
      <c r="F572" s="2" t="s">
        <v>89</v>
      </c>
      <c r="J572" s="48">
        <f t="shared" ref="J572:J574" si="188">SUM(L572:Q572)</f>
        <v>4438.3486848453485</v>
      </c>
      <c r="L572" s="36">
        <f t="shared" ref="L572:O572" si="189">L457</f>
        <v>282.33333333333331</v>
      </c>
      <c r="M572" s="36">
        <f t="shared" si="189"/>
        <v>2399.7517174881527</v>
      </c>
      <c r="N572" s="36">
        <f t="shared" si="189"/>
        <v>1079.8581667646945</v>
      </c>
      <c r="O572" s="36">
        <f t="shared" si="189"/>
        <v>74.666666666666671</v>
      </c>
      <c r="P572" s="39">
        <f t="shared" ref="P572:P574" si="190">P457 +S457</f>
        <v>601.73880059250143</v>
      </c>
      <c r="Q572" s="36">
        <f t="shared" ref="Q572:Q574" si="191">Q457</f>
        <v>0</v>
      </c>
      <c r="S572" s="49"/>
    </row>
    <row r="573" spans="2:19" x14ac:dyDescent="0.2">
      <c r="B573" s="2" t="s">
        <v>151</v>
      </c>
      <c r="F573" s="2" t="s">
        <v>89</v>
      </c>
      <c r="J573" s="48">
        <f t="shared" si="188"/>
        <v>1073.8213468249066</v>
      </c>
      <c r="L573" s="36">
        <f t="shared" ref="L573:O573" si="192">L458</f>
        <v>0</v>
      </c>
      <c r="M573" s="36">
        <f t="shared" si="192"/>
        <v>747.72305877252882</v>
      </c>
      <c r="N573" s="36">
        <f t="shared" si="192"/>
        <v>237.04824612711559</v>
      </c>
      <c r="O573" s="36">
        <f t="shared" si="192"/>
        <v>0.71</v>
      </c>
      <c r="P573" s="39">
        <f t="shared" si="190"/>
        <v>88.340041925262184</v>
      </c>
      <c r="Q573" s="36">
        <f t="shared" si="191"/>
        <v>0</v>
      </c>
      <c r="S573" s="49"/>
    </row>
    <row r="574" spans="2:19" x14ac:dyDescent="0.2">
      <c r="B574" s="2" t="s">
        <v>152</v>
      </c>
      <c r="F574" s="2" t="s">
        <v>89</v>
      </c>
      <c r="J574" s="48">
        <f t="shared" si="188"/>
        <v>0</v>
      </c>
      <c r="L574" s="36">
        <f t="shared" ref="L574:O574" si="193">L459</f>
        <v>0</v>
      </c>
      <c r="M574" s="36">
        <f t="shared" si="193"/>
        <v>0</v>
      </c>
      <c r="N574" s="36">
        <f t="shared" si="193"/>
        <v>0</v>
      </c>
      <c r="O574" s="36">
        <f t="shared" si="193"/>
        <v>0</v>
      </c>
      <c r="P574" s="39">
        <f t="shared" si="190"/>
        <v>0</v>
      </c>
      <c r="Q574" s="36">
        <f t="shared" si="191"/>
        <v>0</v>
      </c>
      <c r="S574" s="49"/>
    </row>
    <row r="576" spans="2:19" x14ac:dyDescent="0.2">
      <c r="B576" s="1" t="s">
        <v>153</v>
      </c>
    </row>
    <row r="577" spans="2:19" x14ac:dyDescent="0.2">
      <c r="B577" s="2" t="s">
        <v>150</v>
      </c>
      <c r="F577" s="2" t="s">
        <v>89</v>
      </c>
      <c r="J577" s="48">
        <f t="shared" ref="J577:J579" si="194">SUM(L577:Q577)</f>
        <v>293.33333333333331</v>
      </c>
      <c r="L577" s="36">
        <f t="shared" ref="L577:O577" si="195">L462</f>
        <v>189.66666666666666</v>
      </c>
      <c r="M577" s="36">
        <f t="shared" si="195"/>
        <v>0</v>
      </c>
      <c r="N577" s="36">
        <f t="shared" si="195"/>
        <v>0</v>
      </c>
      <c r="O577" s="36">
        <f t="shared" si="195"/>
        <v>0</v>
      </c>
      <c r="P577" s="39">
        <f t="shared" ref="P577:P579" si="196">P462 +S462</f>
        <v>63.333333333333336</v>
      </c>
      <c r="Q577" s="36">
        <f t="shared" ref="Q577:Q579" si="197">Q462</f>
        <v>40.333333333333336</v>
      </c>
      <c r="S577" s="49"/>
    </row>
    <row r="578" spans="2:19" x14ac:dyDescent="0.2">
      <c r="B578" s="2" t="s">
        <v>151</v>
      </c>
      <c r="F578" s="2" t="s">
        <v>89</v>
      </c>
      <c r="J578" s="48">
        <f t="shared" si="194"/>
        <v>36.388960453677988</v>
      </c>
      <c r="L578" s="36">
        <f t="shared" ref="L578:O578" si="198">L463</f>
        <v>5.333333333333333</v>
      </c>
      <c r="M578" s="36">
        <f t="shared" si="198"/>
        <v>31.055627120344656</v>
      </c>
      <c r="N578" s="36">
        <f t="shared" si="198"/>
        <v>0</v>
      </c>
      <c r="O578" s="36">
        <f t="shared" si="198"/>
        <v>0</v>
      </c>
      <c r="P578" s="39">
        <f t="shared" si="196"/>
        <v>0</v>
      </c>
      <c r="Q578" s="36">
        <f t="shared" si="197"/>
        <v>0</v>
      </c>
      <c r="S578" s="49"/>
    </row>
    <row r="579" spans="2:19" x14ac:dyDescent="0.2">
      <c r="B579" s="2" t="s">
        <v>152</v>
      </c>
      <c r="F579" s="2" t="s">
        <v>89</v>
      </c>
      <c r="J579" s="48">
        <f t="shared" si="194"/>
        <v>0</v>
      </c>
      <c r="L579" s="36">
        <f t="shared" ref="L579:O579" si="199">L464</f>
        <v>0</v>
      </c>
      <c r="M579" s="36">
        <f t="shared" si="199"/>
        <v>0</v>
      </c>
      <c r="N579" s="36">
        <f t="shared" si="199"/>
        <v>0</v>
      </c>
      <c r="O579" s="36">
        <f t="shared" si="199"/>
        <v>0</v>
      </c>
      <c r="P579" s="39">
        <f t="shared" si="196"/>
        <v>0</v>
      </c>
      <c r="Q579" s="36">
        <f t="shared" si="197"/>
        <v>0</v>
      </c>
      <c r="S579" s="49"/>
    </row>
    <row r="581" spans="2:19" x14ac:dyDescent="0.2">
      <c r="B581" s="1" t="s">
        <v>154</v>
      </c>
    </row>
    <row r="582" spans="2:19" x14ac:dyDescent="0.2">
      <c r="B582" s="2" t="s">
        <v>150</v>
      </c>
      <c r="F582" s="2" t="s">
        <v>89</v>
      </c>
      <c r="J582" s="48">
        <f t="shared" ref="J582:J584" si="200">SUM(L582:Q582)</f>
        <v>1697.5239978646709</v>
      </c>
      <c r="L582" s="36">
        <f t="shared" ref="L582:O582" si="201">L467</f>
        <v>0</v>
      </c>
      <c r="M582" s="36">
        <f t="shared" si="201"/>
        <v>369.83698974934219</v>
      </c>
      <c r="N582" s="36">
        <f t="shared" si="201"/>
        <v>1060.4188955756572</v>
      </c>
      <c r="O582" s="36">
        <f t="shared" si="201"/>
        <v>0</v>
      </c>
      <c r="P582" s="39">
        <f t="shared" ref="P582:P584" si="202">P467 +S467</f>
        <v>267.26811253967168</v>
      </c>
      <c r="Q582" s="36">
        <f t="shared" ref="Q582:Q584" si="203">Q467</f>
        <v>0</v>
      </c>
      <c r="S582" s="49"/>
    </row>
    <row r="583" spans="2:19" x14ac:dyDescent="0.2">
      <c r="B583" s="2" t="s">
        <v>151</v>
      </c>
      <c r="F583" s="2" t="s">
        <v>89</v>
      </c>
      <c r="J583" s="48">
        <f t="shared" si="200"/>
        <v>1837.6684390914934</v>
      </c>
      <c r="L583" s="36">
        <f t="shared" ref="L583:O583" si="204">L468</f>
        <v>15.333333333333334</v>
      </c>
      <c r="M583" s="36">
        <f t="shared" si="204"/>
        <v>556.38468865559298</v>
      </c>
      <c r="N583" s="36">
        <f t="shared" si="204"/>
        <v>1024.0374264760035</v>
      </c>
      <c r="O583" s="36">
        <f t="shared" si="204"/>
        <v>0</v>
      </c>
      <c r="P583" s="39">
        <f t="shared" si="202"/>
        <v>239.91299062656353</v>
      </c>
      <c r="Q583" s="36">
        <f t="shared" si="203"/>
        <v>2</v>
      </c>
      <c r="S583" s="49"/>
    </row>
    <row r="584" spans="2:19" x14ac:dyDescent="0.2">
      <c r="B584" s="2" t="s">
        <v>155</v>
      </c>
      <c r="F584" s="2" t="s">
        <v>89</v>
      </c>
      <c r="J584" s="48">
        <f t="shared" si="200"/>
        <v>2006.9811120995246</v>
      </c>
      <c r="L584" s="36">
        <f t="shared" ref="L584:O584" si="205">L469</f>
        <v>0</v>
      </c>
      <c r="M584" s="36">
        <f t="shared" si="205"/>
        <v>830.3577414967416</v>
      </c>
      <c r="N584" s="36">
        <f t="shared" si="205"/>
        <v>175.60827032567067</v>
      </c>
      <c r="O584" s="36">
        <f t="shared" si="205"/>
        <v>0</v>
      </c>
      <c r="P584" s="39">
        <f t="shared" si="202"/>
        <v>1001.0151002771123</v>
      </c>
      <c r="Q584" s="36">
        <f t="shared" si="203"/>
        <v>0</v>
      </c>
      <c r="S584" s="49"/>
    </row>
    <row r="586" spans="2:19" x14ac:dyDescent="0.2">
      <c r="B586" s="1" t="s">
        <v>156</v>
      </c>
    </row>
    <row r="587" spans="2:19" x14ac:dyDescent="0.2">
      <c r="B587" s="2" t="s">
        <v>150</v>
      </c>
      <c r="F587" s="2" t="s">
        <v>89</v>
      </c>
      <c r="J587" s="48">
        <f t="shared" ref="J587:J589" si="206">SUM(L587:Q587)</f>
        <v>369.30054772234575</v>
      </c>
      <c r="L587" s="36">
        <f t="shared" ref="L587:O587" si="207">L472</f>
        <v>0</v>
      </c>
      <c r="M587" s="36">
        <f t="shared" si="207"/>
        <v>203.43149189877576</v>
      </c>
      <c r="N587" s="36">
        <f t="shared" si="207"/>
        <v>157.86905582356997</v>
      </c>
      <c r="O587" s="36">
        <f t="shared" si="207"/>
        <v>0</v>
      </c>
      <c r="P587" s="39">
        <f t="shared" ref="P587:P589" si="208">P472 +S472</f>
        <v>0</v>
      </c>
      <c r="Q587" s="36">
        <f t="shared" ref="Q587:Q589" si="209">Q472</f>
        <v>8</v>
      </c>
      <c r="S587" s="49"/>
    </row>
    <row r="588" spans="2:19" x14ac:dyDescent="0.2">
      <c r="B588" s="2" t="s">
        <v>151</v>
      </c>
      <c r="F588" s="2" t="s">
        <v>89</v>
      </c>
      <c r="J588" s="48">
        <f t="shared" si="206"/>
        <v>920.85663730847875</v>
      </c>
      <c r="L588" s="36">
        <f t="shared" ref="L588:O588" si="210">L473</f>
        <v>0</v>
      </c>
      <c r="M588" s="36">
        <f t="shared" si="210"/>
        <v>282.94263872701941</v>
      </c>
      <c r="N588" s="36">
        <f t="shared" si="210"/>
        <v>527.29991740981677</v>
      </c>
      <c r="O588" s="36">
        <f t="shared" si="210"/>
        <v>95.34333333333332</v>
      </c>
      <c r="P588" s="39">
        <f t="shared" si="208"/>
        <v>5.604081171642636</v>
      </c>
      <c r="Q588" s="36">
        <f t="shared" si="209"/>
        <v>9.6666666666666661</v>
      </c>
      <c r="S588" s="49"/>
    </row>
    <row r="589" spans="2:19" x14ac:dyDescent="0.2">
      <c r="B589" s="2" t="s">
        <v>155</v>
      </c>
      <c r="F589" s="2" t="s">
        <v>89</v>
      </c>
      <c r="J589" s="48">
        <f t="shared" si="206"/>
        <v>863.0920296724197</v>
      </c>
      <c r="L589" s="36">
        <f t="shared" ref="L589:O589" si="211">L474</f>
        <v>63.333333333333336</v>
      </c>
      <c r="M589" s="36">
        <f t="shared" si="211"/>
        <v>0</v>
      </c>
      <c r="N589" s="36">
        <f t="shared" si="211"/>
        <v>745.75869633908633</v>
      </c>
      <c r="O589" s="36">
        <f t="shared" si="211"/>
        <v>0</v>
      </c>
      <c r="P589" s="39">
        <f t="shared" si="208"/>
        <v>0</v>
      </c>
      <c r="Q589" s="36">
        <f t="shared" si="209"/>
        <v>54</v>
      </c>
      <c r="S589" s="49"/>
    </row>
    <row r="591" spans="2:19" s="9" customFormat="1" x14ac:dyDescent="0.2">
      <c r="B591" s="9" t="s">
        <v>934</v>
      </c>
    </row>
    <row r="593" spans="2:19" x14ac:dyDescent="0.2">
      <c r="B593" s="1" t="s">
        <v>157</v>
      </c>
    </row>
    <row r="595" spans="2:19" x14ac:dyDescent="0.2">
      <c r="B595" s="1" t="s">
        <v>142</v>
      </c>
    </row>
    <row r="596" spans="2:19" x14ac:dyDescent="0.2">
      <c r="B596" s="2" t="s">
        <v>143</v>
      </c>
      <c r="F596" s="2" t="s">
        <v>89</v>
      </c>
      <c r="J596" s="48">
        <f>SUM(L596:S596)</f>
        <v>22624.584614640622</v>
      </c>
      <c r="L596" s="36">
        <f t="shared" ref="L596:Q596" si="212">L289</f>
        <v>338.31056327782994</v>
      </c>
      <c r="M596" s="36">
        <f t="shared" si="212"/>
        <v>6505.0720191774426</v>
      </c>
      <c r="N596" s="36">
        <f t="shared" si="212"/>
        <v>10901.156203169739</v>
      </c>
      <c r="O596" s="36">
        <f t="shared" si="212"/>
        <v>294</v>
      </c>
      <c r="P596" s="36">
        <f t="shared" si="212"/>
        <v>3454.0458290156103</v>
      </c>
      <c r="Q596" s="36">
        <f t="shared" si="212"/>
        <v>473</v>
      </c>
      <c r="S596" s="36">
        <f>S289</f>
        <v>659</v>
      </c>
    </row>
    <row r="597" spans="2:19" x14ac:dyDescent="0.2">
      <c r="B597" s="2" t="s">
        <v>144</v>
      </c>
      <c r="F597" s="2" t="s">
        <v>89</v>
      </c>
      <c r="J597" s="48">
        <f t="shared" ref="J597:J599" si="213">SUM(L597:S597)</f>
        <v>130.03049762757578</v>
      </c>
      <c r="L597" s="36">
        <f t="shared" ref="L597:P599" si="214">L290</f>
        <v>1</v>
      </c>
      <c r="M597" s="36">
        <f t="shared" si="214"/>
        <v>45.804526387009467</v>
      </c>
      <c r="N597" s="36">
        <f t="shared" si="214"/>
        <v>36.627384109226696</v>
      </c>
      <c r="O597" s="36">
        <f t="shared" si="214"/>
        <v>2</v>
      </c>
      <c r="P597" s="36">
        <f t="shared" si="214"/>
        <v>41.598587131339634</v>
      </c>
      <c r="Q597" s="36">
        <f t="shared" ref="Q597:Q599" si="215">Q290</f>
        <v>0</v>
      </c>
      <c r="S597" s="36">
        <f t="shared" ref="S597:S599" si="216">S290</f>
        <v>3</v>
      </c>
    </row>
    <row r="598" spans="2:19" x14ac:dyDescent="0.2">
      <c r="B598" s="2" t="s">
        <v>145</v>
      </c>
      <c r="F598" s="2" t="s">
        <v>89</v>
      </c>
      <c r="J598" s="48">
        <f t="shared" si="213"/>
        <v>120.5384026675564</v>
      </c>
      <c r="L598" s="36">
        <f t="shared" si="214"/>
        <v>3.000206910821436</v>
      </c>
      <c r="M598" s="36">
        <f t="shared" si="214"/>
        <v>46.191956969921236</v>
      </c>
      <c r="N598" s="36">
        <f t="shared" si="214"/>
        <v>49.404378565933676</v>
      </c>
      <c r="O598" s="36">
        <f t="shared" si="214"/>
        <v>1</v>
      </c>
      <c r="P598" s="36">
        <f t="shared" si="214"/>
        <v>17.941860220880052</v>
      </c>
      <c r="Q598" s="36">
        <f t="shared" si="215"/>
        <v>0</v>
      </c>
      <c r="S598" s="36">
        <f t="shared" si="216"/>
        <v>3</v>
      </c>
    </row>
    <row r="599" spans="2:19" x14ac:dyDescent="0.2">
      <c r="B599" s="2" t="s">
        <v>146</v>
      </c>
      <c r="F599" s="2" t="s">
        <v>89</v>
      </c>
      <c r="J599" s="48">
        <f t="shared" si="213"/>
        <v>103.13317556041817</v>
      </c>
      <c r="L599" s="36">
        <f t="shared" si="214"/>
        <v>2.9999367768856291</v>
      </c>
      <c r="M599" s="36">
        <f t="shared" si="214"/>
        <v>49.255020070667953</v>
      </c>
      <c r="N599" s="36">
        <f t="shared" si="214"/>
        <v>32.368385956991034</v>
      </c>
      <c r="O599" s="36">
        <f t="shared" si="214"/>
        <v>1</v>
      </c>
      <c r="P599" s="36">
        <f t="shared" si="214"/>
        <v>10.509832755873548</v>
      </c>
      <c r="Q599" s="36">
        <f t="shared" si="215"/>
        <v>2</v>
      </c>
      <c r="S599" s="36">
        <f t="shared" si="216"/>
        <v>5</v>
      </c>
    </row>
    <row r="601" spans="2:19" x14ac:dyDescent="0.2">
      <c r="B601" s="1" t="s">
        <v>147</v>
      </c>
    </row>
    <row r="602" spans="2:19" x14ac:dyDescent="0.2">
      <c r="B602" s="2" t="s">
        <v>143</v>
      </c>
      <c r="F602" s="2" t="s">
        <v>89</v>
      </c>
      <c r="J602" s="48">
        <f t="shared" ref="J602:J605" si="217">SUM(L602:S602)</f>
        <v>0</v>
      </c>
      <c r="L602" s="36">
        <f t="shared" ref="L602:P605" si="218">L295</f>
        <v>0</v>
      </c>
      <c r="M602" s="36">
        <f>M295</f>
        <v>0</v>
      </c>
      <c r="N602" s="36">
        <f>N295</f>
        <v>0</v>
      </c>
      <c r="O602" s="36">
        <f>O295</f>
        <v>0</v>
      </c>
      <c r="P602" s="36">
        <f>P295</f>
        <v>0</v>
      </c>
      <c r="Q602" s="36">
        <f t="shared" ref="Q602:Q605" si="219">Q295</f>
        <v>0</v>
      </c>
      <c r="S602" s="36">
        <f t="shared" ref="S602:S605" si="220">S295</f>
        <v>0</v>
      </c>
    </row>
    <row r="603" spans="2:19" x14ac:dyDescent="0.2">
      <c r="B603" s="2" t="s">
        <v>144</v>
      </c>
      <c r="F603" s="2" t="s">
        <v>89</v>
      </c>
      <c r="J603" s="48">
        <f t="shared" si="217"/>
        <v>0</v>
      </c>
      <c r="L603" s="36">
        <f t="shared" si="218"/>
        <v>0</v>
      </c>
      <c r="M603" s="36">
        <f t="shared" si="218"/>
        <v>0</v>
      </c>
      <c r="N603" s="36">
        <f t="shared" si="218"/>
        <v>0</v>
      </c>
      <c r="O603" s="36">
        <f t="shared" si="218"/>
        <v>0</v>
      </c>
      <c r="P603" s="36">
        <f t="shared" si="218"/>
        <v>0</v>
      </c>
      <c r="Q603" s="36">
        <f t="shared" si="219"/>
        <v>0</v>
      </c>
      <c r="S603" s="36">
        <f t="shared" si="220"/>
        <v>0</v>
      </c>
    </row>
    <row r="604" spans="2:19" x14ac:dyDescent="0.2">
      <c r="B604" s="2" t="s">
        <v>145</v>
      </c>
      <c r="F604" s="2" t="s">
        <v>89</v>
      </c>
      <c r="J604" s="48">
        <f t="shared" si="217"/>
        <v>0</v>
      </c>
      <c r="L604" s="36">
        <f t="shared" si="218"/>
        <v>0</v>
      </c>
      <c r="M604" s="36">
        <f t="shared" si="218"/>
        <v>0</v>
      </c>
      <c r="N604" s="36">
        <f t="shared" si="218"/>
        <v>0</v>
      </c>
      <c r="O604" s="36">
        <f t="shared" si="218"/>
        <v>0</v>
      </c>
      <c r="P604" s="36">
        <f t="shared" si="218"/>
        <v>0</v>
      </c>
      <c r="Q604" s="36">
        <f t="shared" si="219"/>
        <v>0</v>
      </c>
      <c r="S604" s="36">
        <f t="shared" si="220"/>
        <v>0</v>
      </c>
    </row>
    <row r="605" spans="2:19" x14ac:dyDescent="0.2">
      <c r="B605" s="2" t="s">
        <v>146</v>
      </c>
      <c r="F605" s="2" t="s">
        <v>89</v>
      </c>
      <c r="J605" s="48">
        <f t="shared" si="217"/>
        <v>0</v>
      </c>
      <c r="L605" s="36">
        <f t="shared" si="218"/>
        <v>0</v>
      </c>
      <c r="M605" s="36">
        <f t="shared" si="218"/>
        <v>0</v>
      </c>
      <c r="N605" s="36">
        <f t="shared" si="218"/>
        <v>0</v>
      </c>
      <c r="O605" s="36">
        <f t="shared" si="218"/>
        <v>0</v>
      </c>
      <c r="P605" s="36">
        <f t="shared" si="218"/>
        <v>0</v>
      </c>
      <c r="Q605" s="36">
        <f t="shared" si="219"/>
        <v>0</v>
      </c>
      <c r="S605" s="36">
        <f t="shared" si="220"/>
        <v>0</v>
      </c>
    </row>
    <row r="608" spans="2:19" x14ac:dyDescent="0.2">
      <c r="B608" s="1" t="s">
        <v>158</v>
      </c>
    </row>
    <row r="610" spans="2:19" x14ac:dyDescent="0.2">
      <c r="B610" s="1" t="s">
        <v>142</v>
      </c>
    </row>
    <row r="611" spans="2:19" x14ac:dyDescent="0.2">
      <c r="B611" s="2" t="s">
        <v>143</v>
      </c>
      <c r="F611" s="2" t="s">
        <v>89</v>
      </c>
      <c r="J611" s="48">
        <f t="shared" ref="J611:J614" si="221">SUM(L611:S611)</f>
        <v>11934.867473500928</v>
      </c>
      <c r="L611" s="36">
        <f t="shared" ref="L611:P614" si="222">L304</f>
        <v>1078.3721993598535</v>
      </c>
      <c r="M611" s="36">
        <f>M304</f>
        <v>4309.3601368691197</v>
      </c>
      <c r="N611" s="36">
        <f>N304</f>
        <v>3797.3810947187635</v>
      </c>
      <c r="O611" s="36">
        <f>O304</f>
        <v>611</v>
      </c>
      <c r="P611" s="36">
        <f>P304</f>
        <v>1589.7540425531918</v>
      </c>
      <c r="Q611" s="36">
        <f t="shared" ref="Q611:Q614" si="223">Q304</f>
        <v>80</v>
      </c>
      <c r="S611" s="36">
        <f t="shared" ref="S611:S614" si="224">S304</f>
        <v>469</v>
      </c>
    </row>
    <row r="612" spans="2:19" x14ac:dyDescent="0.2">
      <c r="B612" s="2" t="s">
        <v>144</v>
      </c>
      <c r="F612" s="2" t="s">
        <v>89</v>
      </c>
      <c r="J612" s="48">
        <f t="shared" si="221"/>
        <v>2400.1855982224029</v>
      </c>
      <c r="L612" s="36">
        <f t="shared" si="222"/>
        <v>55.403087478559179</v>
      </c>
      <c r="M612" s="36">
        <f t="shared" si="222"/>
        <v>1844.1958405545927</v>
      </c>
      <c r="N612" s="36">
        <f t="shared" si="222"/>
        <v>218.97378557386605</v>
      </c>
      <c r="O612" s="36">
        <f t="shared" si="222"/>
        <v>10</v>
      </c>
      <c r="P612" s="36">
        <f t="shared" si="222"/>
        <v>271.61288461538459</v>
      </c>
      <c r="Q612" s="36">
        <f t="shared" si="223"/>
        <v>0</v>
      </c>
      <c r="S612" s="36">
        <f t="shared" si="224"/>
        <v>0</v>
      </c>
    </row>
    <row r="613" spans="2:19" x14ac:dyDescent="0.2">
      <c r="B613" s="2" t="s">
        <v>145</v>
      </c>
      <c r="F613" s="2" t="s">
        <v>89</v>
      </c>
      <c r="J613" s="48">
        <f t="shared" si="221"/>
        <v>471.69840739739436</v>
      </c>
      <c r="L613" s="36">
        <f t="shared" si="222"/>
        <v>31.121109861267339</v>
      </c>
      <c r="M613" s="36">
        <f t="shared" si="222"/>
        <v>0</v>
      </c>
      <c r="N613" s="36">
        <f t="shared" si="222"/>
        <v>295.35998984381933</v>
      </c>
      <c r="O613" s="36">
        <f t="shared" si="222"/>
        <v>9</v>
      </c>
      <c r="P613" s="36">
        <f t="shared" si="222"/>
        <v>136.21730769230768</v>
      </c>
      <c r="Q613" s="36">
        <f t="shared" si="223"/>
        <v>0</v>
      </c>
      <c r="S613" s="36">
        <f t="shared" si="224"/>
        <v>0</v>
      </c>
    </row>
    <row r="614" spans="2:19" x14ac:dyDescent="0.2">
      <c r="B614" s="2" t="s">
        <v>146</v>
      </c>
      <c r="F614" s="2" t="s">
        <v>89</v>
      </c>
      <c r="J614" s="48">
        <f t="shared" si="221"/>
        <v>500.7432592094828</v>
      </c>
      <c r="L614" s="36">
        <f t="shared" si="222"/>
        <v>19.702970297029701</v>
      </c>
      <c r="M614" s="36">
        <f t="shared" si="222"/>
        <v>0</v>
      </c>
      <c r="N614" s="36">
        <f t="shared" si="222"/>
        <v>193.51171748388165</v>
      </c>
      <c r="O614" s="36">
        <f t="shared" si="222"/>
        <v>0</v>
      </c>
      <c r="P614" s="36">
        <f t="shared" si="222"/>
        <v>107.52857142857142</v>
      </c>
      <c r="Q614" s="36">
        <f t="shared" si="223"/>
        <v>180</v>
      </c>
      <c r="S614" s="36">
        <f t="shared" si="224"/>
        <v>0</v>
      </c>
    </row>
    <row r="616" spans="2:19" x14ac:dyDescent="0.2">
      <c r="B616" s="1" t="s">
        <v>147</v>
      </c>
    </row>
    <row r="617" spans="2:19" x14ac:dyDescent="0.2">
      <c r="B617" s="2" t="s">
        <v>143</v>
      </c>
      <c r="F617" s="2" t="s">
        <v>89</v>
      </c>
      <c r="J617" s="48">
        <f t="shared" ref="J617:J620" si="225">SUM(L617:S617)</f>
        <v>0</v>
      </c>
      <c r="L617" s="36">
        <f t="shared" ref="L617:P620" si="226">L310</f>
        <v>0</v>
      </c>
      <c r="M617" s="36">
        <f>M310</f>
        <v>0</v>
      </c>
      <c r="N617" s="36">
        <f>N310</f>
        <v>0</v>
      </c>
      <c r="O617" s="36">
        <f>O310</f>
        <v>0</v>
      </c>
      <c r="P617" s="36">
        <f>P310</f>
        <v>0</v>
      </c>
      <c r="Q617" s="36">
        <f t="shared" ref="Q617:Q620" si="227">Q310</f>
        <v>0</v>
      </c>
      <c r="S617" s="36">
        <f t="shared" ref="S617:S620" si="228">S310</f>
        <v>0</v>
      </c>
    </row>
    <row r="618" spans="2:19" x14ac:dyDescent="0.2">
      <c r="B618" s="2" t="s">
        <v>144</v>
      </c>
      <c r="F618" s="2" t="s">
        <v>89</v>
      </c>
      <c r="J618" s="48">
        <f t="shared" si="225"/>
        <v>0</v>
      </c>
      <c r="L618" s="36">
        <f t="shared" si="226"/>
        <v>0</v>
      </c>
      <c r="M618" s="36">
        <f t="shared" si="226"/>
        <v>0</v>
      </c>
      <c r="N618" s="36">
        <f t="shared" si="226"/>
        <v>0</v>
      </c>
      <c r="O618" s="36">
        <f t="shared" si="226"/>
        <v>0</v>
      </c>
      <c r="P618" s="36">
        <f t="shared" si="226"/>
        <v>0</v>
      </c>
      <c r="Q618" s="36">
        <f t="shared" si="227"/>
        <v>0</v>
      </c>
      <c r="S618" s="36">
        <f t="shared" si="228"/>
        <v>0</v>
      </c>
    </row>
    <row r="619" spans="2:19" x14ac:dyDescent="0.2">
      <c r="B619" s="2" t="s">
        <v>145</v>
      </c>
      <c r="F619" s="2" t="s">
        <v>89</v>
      </c>
      <c r="J619" s="48">
        <f t="shared" si="225"/>
        <v>0</v>
      </c>
      <c r="L619" s="36">
        <f t="shared" si="226"/>
        <v>0</v>
      </c>
      <c r="M619" s="36">
        <f t="shared" si="226"/>
        <v>0</v>
      </c>
      <c r="N619" s="36">
        <f t="shared" si="226"/>
        <v>0</v>
      </c>
      <c r="O619" s="36">
        <f t="shared" si="226"/>
        <v>0</v>
      </c>
      <c r="P619" s="36">
        <f t="shared" si="226"/>
        <v>0</v>
      </c>
      <c r="Q619" s="36">
        <f t="shared" si="227"/>
        <v>0</v>
      </c>
      <c r="S619" s="36">
        <f t="shared" si="228"/>
        <v>0</v>
      </c>
    </row>
    <row r="620" spans="2:19" x14ac:dyDescent="0.2">
      <c r="B620" s="2" t="s">
        <v>146</v>
      </c>
      <c r="F620" s="2" t="s">
        <v>89</v>
      </c>
      <c r="J620" s="48">
        <f t="shared" si="225"/>
        <v>0</v>
      </c>
      <c r="L620" s="36">
        <f t="shared" si="226"/>
        <v>0</v>
      </c>
      <c r="M620" s="36">
        <f t="shared" si="226"/>
        <v>0</v>
      </c>
      <c r="N620" s="36">
        <f t="shared" si="226"/>
        <v>0</v>
      </c>
      <c r="O620" s="36">
        <f t="shared" si="226"/>
        <v>0</v>
      </c>
      <c r="P620" s="36">
        <f t="shared" si="226"/>
        <v>0</v>
      </c>
      <c r="Q620" s="36">
        <f t="shared" si="227"/>
        <v>0</v>
      </c>
      <c r="S620" s="36">
        <f t="shared" si="228"/>
        <v>0</v>
      </c>
    </row>
    <row r="623" spans="2:19" x14ac:dyDescent="0.2">
      <c r="B623" s="1" t="s">
        <v>159</v>
      </c>
    </row>
    <row r="625" spans="2:19" x14ac:dyDescent="0.2">
      <c r="B625" s="1" t="s">
        <v>149</v>
      </c>
    </row>
    <row r="626" spans="2:19" x14ac:dyDescent="0.2">
      <c r="B626" s="2" t="s">
        <v>150</v>
      </c>
      <c r="F626" s="2" t="s">
        <v>89</v>
      </c>
      <c r="J626" s="48">
        <f t="shared" ref="J626:J628" si="229">SUM(L626:S626)</f>
        <v>76.162877624155527</v>
      </c>
      <c r="L626" s="36">
        <f t="shared" ref="L626:P628" si="230">L319</f>
        <v>5</v>
      </c>
      <c r="M626" s="36">
        <f t="shared" si="230"/>
        <v>25.88581610049394</v>
      </c>
      <c r="N626" s="36">
        <f t="shared" si="230"/>
        <v>24.620325605788363</v>
      </c>
      <c r="O626" s="36">
        <f t="shared" si="230"/>
        <v>0</v>
      </c>
      <c r="P626" s="36">
        <f t="shared" si="230"/>
        <v>20.656735917873227</v>
      </c>
      <c r="Q626" s="36">
        <f t="shared" ref="Q626:Q628" si="231">Q319</f>
        <v>0</v>
      </c>
      <c r="S626" s="36">
        <f t="shared" ref="S626:S628" si="232">S319</f>
        <v>0</v>
      </c>
    </row>
    <row r="627" spans="2:19" x14ac:dyDescent="0.2">
      <c r="B627" s="2" t="s">
        <v>151</v>
      </c>
      <c r="F627" s="2" t="s">
        <v>89</v>
      </c>
      <c r="J627" s="48">
        <f t="shared" si="229"/>
        <v>10.333563652067213</v>
      </c>
      <c r="L627" s="36">
        <f t="shared" si="230"/>
        <v>0</v>
      </c>
      <c r="M627" s="36">
        <f t="shared" si="230"/>
        <v>5.1501066096582342</v>
      </c>
      <c r="N627" s="36">
        <f t="shared" si="230"/>
        <v>2.8848231238452495</v>
      </c>
      <c r="O627" s="36">
        <f t="shared" si="230"/>
        <v>0</v>
      </c>
      <c r="P627" s="36">
        <f t="shared" si="230"/>
        <v>2.2986339185637297</v>
      </c>
      <c r="Q627" s="36">
        <f t="shared" si="231"/>
        <v>0</v>
      </c>
      <c r="S627" s="36">
        <f t="shared" si="232"/>
        <v>0</v>
      </c>
    </row>
    <row r="628" spans="2:19" x14ac:dyDescent="0.2">
      <c r="B628" s="2" t="s">
        <v>152</v>
      </c>
      <c r="F628" s="2" t="s">
        <v>89</v>
      </c>
      <c r="J628" s="48">
        <f t="shared" si="229"/>
        <v>0</v>
      </c>
      <c r="L628" s="36">
        <f t="shared" si="230"/>
        <v>0</v>
      </c>
      <c r="M628" s="36">
        <f t="shared" si="230"/>
        <v>0</v>
      </c>
      <c r="N628" s="36">
        <f t="shared" si="230"/>
        <v>0</v>
      </c>
      <c r="O628" s="36">
        <f t="shared" si="230"/>
        <v>0</v>
      </c>
      <c r="P628" s="36">
        <f t="shared" si="230"/>
        <v>0</v>
      </c>
      <c r="Q628" s="36">
        <f t="shared" si="231"/>
        <v>0</v>
      </c>
      <c r="S628" s="36">
        <f t="shared" si="232"/>
        <v>0</v>
      </c>
    </row>
    <row r="630" spans="2:19" x14ac:dyDescent="0.2">
      <c r="B630" s="1" t="s">
        <v>153</v>
      </c>
    </row>
    <row r="631" spans="2:19" x14ac:dyDescent="0.2">
      <c r="B631" s="2" t="s">
        <v>150</v>
      </c>
      <c r="F631" s="2" t="s">
        <v>89</v>
      </c>
      <c r="J631" s="48">
        <f t="shared" ref="J631:J633" si="233">SUM(L631:S631)</f>
        <v>6</v>
      </c>
      <c r="L631" s="36">
        <f t="shared" ref="L631:P633" si="234">L324</f>
        <v>1</v>
      </c>
      <c r="M631" s="36">
        <f t="shared" si="234"/>
        <v>0</v>
      </c>
      <c r="N631" s="36">
        <f t="shared" si="234"/>
        <v>0</v>
      </c>
      <c r="O631" s="36">
        <f t="shared" si="234"/>
        <v>1</v>
      </c>
      <c r="P631" s="36">
        <f t="shared" si="234"/>
        <v>0</v>
      </c>
      <c r="Q631" s="36">
        <f t="shared" ref="Q631:Q633" si="235">Q324</f>
        <v>3</v>
      </c>
      <c r="S631" s="36">
        <f t="shared" ref="S631:S633" si="236">S324</f>
        <v>1</v>
      </c>
    </row>
    <row r="632" spans="2:19" x14ac:dyDescent="0.2">
      <c r="B632" s="2" t="s">
        <v>151</v>
      </c>
      <c r="F632" s="2" t="s">
        <v>89</v>
      </c>
      <c r="J632" s="48">
        <f t="shared" si="233"/>
        <v>0</v>
      </c>
      <c r="L632" s="36">
        <f t="shared" si="234"/>
        <v>0</v>
      </c>
      <c r="M632" s="36">
        <f t="shared" si="234"/>
        <v>0</v>
      </c>
      <c r="N632" s="36">
        <f t="shared" si="234"/>
        <v>0</v>
      </c>
      <c r="O632" s="36">
        <f t="shared" si="234"/>
        <v>0</v>
      </c>
      <c r="P632" s="36">
        <f t="shared" si="234"/>
        <v>0</v>
      </c>
      <c r="Q632" s="36">
        <f t="shared" si="235"/>
        <v>0</v>
      </c>
      <c r="S632" s="36">
        <f t="shared" si="236"/>
        <v>0</v>
      </c>
    </row>
    <row r="633" spans="2:19" x14ac:dyDescent="0.2">
      <c r="B633" s="2" t="s">
        <v>152</v>
      </c>
      <c r="F633" s="2" t="s">
        <v>89</v>
      </c>
      <c r="J633" s="48">
        <f t="shared" si="233"/>
        <v>0</v>
      </c>
      <c r="L633" s="36">
        <f t="shared" si="234"/>
        <v>0</v>
      </c>
      <c r="M633" s="36">
        <f t="shared" si="234"/>
        <v>0</v>
      </c>
      <c r="N633" s="36">
        <f t="shared" si="234"/>
        <v>0</v>
      </c>
      <c r="O633" s="36">
        <f t="shared" si="234"/>
        <v>0</v>
      </c>
      <c r="P633" s="36">
        <f t="shared" si="234"/>
        <v>0</v>
      </c>
      <c r="Q633" s="36">
        <f t="shared" si="235"/>
        <v>0</v>
      </c>
      <c r="S633" s="36">
        <f t="shared" si="236"/>
        <v>0</v>
      </c>
    </row>
    <row r="635" spans="2:19" x14ac:dyDescent="0.2">
      <c r="B635" s="1" t="s">
        <v>154</v>
      </c>
    </row>
    <row r="636" spans="2:19" x14ac:dyDescent="0.2">
      <c r="B636" s="2" t="s">
        <v>150</v>
      </c>
      <c r="F636" s="2" t="s">
        <v>89</v>
      </c>
      <c r="J636" s="48">
        <f t="shared" ref="J636:J638" si="237">SUM(L636:S636)</f>
        <v>17.124888973841841</v>
      </c>
      <c r="L636" s="36">
        <f t="shared" ref="L636:P638" si="238">L329</f>
        <v>0</v>
      </c>
      <c r="M636" s="36">
        <f t="shared" si="238"/>
        <v>5</v>
      </c>
      <c r="N636" s="36">
        <f t="shared" si="238"/>
        <v>4.5486753099708563</v>
      </c>
      <c r="O636" s="36">
        <f t="shared" si="238"/>
        <v>0</v>
      </c>
      <c r="P636" s="36">
        <f t="shared" si="238"/>
        <v>6.5762136638709823</v>
      </c>
      <c r="Q636" s="36">
        <f t="shared" ref="Q636:Q638" si="239">Q329</f>
        <v>0</v>
      </c>
      <c r="S636" s="36">
        <f t="shared" ref="S636:S638" si="240">S329</f>
        <v>1</v>
      </c>
    </row>
    <row r="637" spans="2:19" x14ac:dyDescent="0.2">
      <c r="B637" s="2" t="s">
        <v>151</v>
      </c>
      <c r="F637" s="2" t="s">
        <v>89</v>
      </c>
      <c r="J637" s="48">
        <f t="shared" si="237"/>
        <v>16.765850557324899</v>
      </c>
      <c r="L637" s="36">
        <f t="shared" si="238"/>
        <v>0</v>
      </c>
      <c r="M637" s="36">
        <f t="shared" si="238"/>
        <v>15</v>
      </c>
      <c r="N637" s="36">
        <f t="shared" si="238"/>
        <v>0</v>
      </c>
      <c r="O637" s="36">
        <f t="shared" si="238"/>
        <v>0</v>
      </c>
      <c r="P637" s="36">
        <f t="shared" si="238"/>
        <v>1.7658505573248984</v>
      </c>
      <c r="Q637" s="36">
        <f t="shared" si="239"/>
        <v>0</v>
      </c>
      <c r="S637" s="36">
        <f t="shared" si="240"/>
        <v>0</v>
      </c>
    </row>
    <row r="638" spans="2:19" x14ac:dyDescent="0.2">
      <c r="B638" s="2" t="s">
        <v>155</v>
      </c>
      <c r="F638" s="2" t="s">
        <v>89</v>
      </c>
      <c r="J638" s="48">
        <f t="shared" si="237"/>
        <v>8.0348136872167135</v>
      </c>
      <c r="L638" s="36">
        <f t="shared" si="238"/>
        <v>0</v>
      </c>
      <c r="M638" s="36">
        <f t="shared" si="238"/>
        <v>2</v>
      </c>
      <c r="N638" s="36">
        <f t="shared" si="238"/>
        <v>1.7393843469660459</v>
      </c>
      <c r="O638" s="36">
        <f t="shared" si="238"/>
        <v>0</v>
      </c>
      <c r="P638" s="36">
        <f t="shared" si="238"/>
        <v>4.2954293402506671</v>
      </c>
      <c r="Q638" s="36">
        <f t="shared" si="239"/>
        <v>0</v>
      </c>
      <c r="S638" s="36">
        <f t="shared" si="240"/>
        <v>0</v>
      </c>
    </row>
    <row r="640" spans="2:19" x14ac:dyDescent="0.2">
      <c r="B640" s="1" t="s">
        <v>156</v>
      </c>
    </row>
    <row r="641" spans="2:19" x14ac:dyDescent="0.2">
      <c r="B641" s="2" t="s">
        <v>150</v>
      </c>
      <c r="F641" s="2" t="s">
        <v>89</v>
      </c>
      <c r="J641" s="48">
        <f t="shared" ref="J641:J643" si="241">SUM(L641:S641)</f>
        <v>6.5486753099708563</v>
      </c>
      <c r="L641" s="36">
        <f t="shared" ref="L641:P643" si="242">L334</f>
        <v>0</v>
      </c>
      <c r="M641" s="36">
        <f t="shared" si="242"/>
        <v>1</v>
      </c>
      <c r="N641" s="36">
        <f t="shared" si="242"/>
        <v>4.5486753099708563</v>
      </c>
      <c r="O641" s="36">
        <f t="shared" si="242"/>
        <v>0</v>
      </c>
      <c r="P641" s="36">
        <f t="shared" si="242"/>
        <v>0</v>
      </c>
      <c r="Q641" s="36">
        <f t="shared" ref="Q641:Q643" si="243">Q334</f>
        <v>1</v>
      </c>
      <c r="S641" s="36">
        <f t="shared" ref="S641:S643" si="244">S334</f>
        <v>0</v>
      </c>
    </row>
    <row r="642" spans="2:19" x14ac:dyDescent="0.2">
      <c r="B642" s="2" t="s">
        <v>151</v>
      </c>
      <c r="F642" s="2" t="s">
        <v>89</v>
      </c>
      <c r="J642" s="48">
        <f t="shared" si="241"/>
        <v>8.0184246582646814</v>
      </c>
      <c r="L642" s="36">
        <f t="shared" si="242"/>
        <v>0</v>
      </c>
      <c r="M642" s="36">
        <f t="shared" si="242"/>
        <v>3</v>
      </c>
      <c r="N642" s="36">
        <f t="shared" si="242"/>
        <v>1.0184246582646803</v>
      </c>
      <c r="O642" s="36">
        <f t="shared" si="242"/>
        <v>0</v>
      </c>
      <c r="P642" s="36">
        <f t="shared" si="242"/>
        <v>0</v>
      </c>
      <c r="Q642" s="36">
        <f t="shared" si="243"/>
        <v>4</v>
      </c>
      <c r="S642" s="36">
        <f t="shared" si="244"/>
        <v>0</v>
      </c>
    </row>
    <row r="643" spans="2:19" x14ac:dyDescent="0.2">
      <c r="B643" s="2" t="s">
        <v>155</v>
      </c>
      <c r="F643" s="2" t="s">
        <v>89</v>
      </c>
      <c r="J643" s="48">
        <f t="shared" si="241"/>
        <v>3.9101415326739319</v>
      </c>
      <c r="L643" s="36">
        <f t="shared" si="242"/>
        <v>1</v>
      </c>
      <c r="M643" s="36">
        <f>M336</f>
        <v>1</v>
      </c>
      <c r="N643" s="36">
        <f t="shared" si="242"/>
        <v>0.91014153267393194</v>
      </c>
      <c r="O643" s="36">
        <f t="shared" si="242"/>
        <v>0</v>
      </c>
      <c r="P643" s="36">
        <f t="shared" si="242"/>
        <v>0</v>
      </c>
      <c r="Q643" s="36">
        <f t="shared" si="243"/>
        <v>1</v>
      </c>
      <c r="S643" s="36">
        <f t="shared" si="244"/>
        <v>0</v>
      </c>
    </row>
    <row r="646" spans="2:19" x14ac:dyDescent="0.2">
      <c r="B646" s="1" t="s">
        <v>160</v>
      </c>
    </row>
    <row r="648" spans="2:19" x14ac:dyDescent="0.2">
      <c r="B648" s="1" t="s">
        <v>149</v>
      </c>
    </row>
    <row r="649" spans="2:19" x14ac:dyDescent="0.2">
      <c r="B649" s="2" t="s">
        <v>150</v>
      </c>
      <c r="F649" s="2" t="s">
        <v>89</v>
      </c>
      <c r="J649" s="48">
        <f t="shared" ref="J649:J651" si="245">SUM(L649:S649)</f>
        <v>2001.3668830238501</v>
      </c>
      <c r="L649" s="36">
        <f t="shared" ref="L649:P651" si="246">L342</f>
        <v>0</v>
      </c>
      <c r="M649" s="36">
        <f t="shared" si="246"/>
        <v>1113.9919487648674</v>
      </c>
      <c r="N649" s="36">
        <f t="shared" si="246"/>
        <v>645.12113865508525</v>
      </c>
      <c r="O649" s="36">
        <f t="shared" si="246"/>
        <v>0</v>
      </c>
      <c r="P649" s="36">
        <f t="shared" si="246"/>
        <v>242.25379560389754</v>
      </c>
      <c r="Q649" s="36">
        <f t="shared" ref="Q649:Q651" si="247">Q342</f>
        <v>0</v>
      </c>
      <c r="S649" s="36">
        <f t="shared" ref="S649:S651" si="248">S342</f>
        <v>0</v>
      </c>
    </row>
    <row r="650" spans="2:19" x14ac:dyDescent="0.2">
      <c r="B650" s="2" t="s">
        <v>151</v>
      </c>
      <c r="F650" s="2" t="s">
        <v>89</v>
      </c>
      <c r="J650" s="48">
        <f t="shared" si="245"/>
        <v>503.64912790156927</v>
      </c>
      <c r="L650" s="36">
        <f t="shared" si="246"/>
        <v>0</v>
      </c>
      <c r="M650" s="36">
        <f t="shared" si="246"/>
        <v>157.06918659008949</v>
      </c>
      <c r="N650" s="36">
        <f t="shared" si="246"/>
        <v>238.21190766268901</v>
      </c>
      <c r="O650" s="36">
        <f t="shared" si="246"/>
        <v>0</v>
      </c>
      <c r="P650" s="36">
        <f t="shared" si="246"/>
        <v>108.36803364879074</v>
      </c>
      <c r="Q650" s="36">
        <f t="shared" si="247"/>
        <v>0</v>
      </c>
      <c r="S650" s="36">
        <f t="shared" si="248"/>
        <v>0</v>
      </c>
    </row>
    <row r="651" spans="2:19" x14ac:dyDescent="0.2">
      <c r="B651" s="2" t="s">
        <v>152</v>
      </c>
      <c r="F651" s="2" t="s">
        <v>89</v>
      </c>
      <c r="J651" s="48">
        <f t="shared" si="245"/>
        <v>0</v>
      </c>
      <c r="L651" s="36">
        <f t="shared" si="246"/>
        <v>0</v>
      </c>
      <c r="M651" s="36">
        <f t="shared" si="246"/>
        <v>0</v>
      </c>
      <c r="N651" s="36">
        <f t="shared" si="246"/>
        <v>0</v>
      </c>
      <c r="O651" s="36">
        <f t="shared" si="246"/>
        <v>0</v>
      </c>
      <c r="P651" s="36">
        <f t="shared" si="246"/>
        <v>0</v>
      </c>
      <c r="Q651" s="36">
        <f t="shared" si="247"/>
        <v>0</v>
      </c>
      <c r="S651" s="36">
        <f t="shared" si="248"/>
        <v>0</v>
      </c>
    </row>
    <row r="653" spans="2:19" x14ac:dyDescent="0.2">
      <c r="B653" s="1" t="s">
        <v>153</v>
      </c>
    </row>
    <row r="654" spans="2:19" x14ac:dyDescent="0.2">
      <c r="B654" s="2" t="s">
        <v>150</v>
      </c>
      <c r="F654" s="2" t="s">
        <v>89</v>
      </c>
      <c r="J654" s="48">
        <f t="shared" ref="J654:J656" si="249">SUM(L654:S654)</f>
        <v>17</v>
      </c>
      <c r="L654" s="36">
        <f t="shared" ref="L654:P656" si="250">L347</f>
        <v>17</v>
      </c>
      <c r="M654" s="36">
        <f t="shared" si="250"/>
        <v>0</v>
      </c>
      <c r="N654" s="36">
        <f t="shared" si="250"/>
        <v>0</v>
      </c>
      <c r="O654" s="36">
        <f t="shared" si="250"/>
        <v>0</v>
      </c>
      <c r="P654" s="36">
        <f t="shared" si="250"/>
        <v>0</v>
      </c>
      <c r="Q654" s="36">
        <f t="shared" ref="Q654:Q656" si="251">Q347</f>
        <v>0</v>
      </c>
      <c r="S654" s="36">
        <f t="shared" ref="S654:S656" si="252">S347</f>
        <v>0</v>
      </c>
    </row>
    <row r="655" spans="2:19" x14ac:dyDescent="0.2">
      <c r="B655" s="2" t="s">
        <v>151</v>
      </c>
      <c r="F655" s="2" t="s">
        <v>89</v>
      </c>
      <c r="J655" s="48">
        <f t="shared" si="249"/>
        <v>0</v>
      </c>
      <c r="L655" s="36">
        <f t="shared" si="250"/>
        <v>0</v>
      </c>
      <c r="M655" s="36">
        <f t="shared" si="250"/>
        <v>0</v>
      </c>
      <c r="N655" s="36">
        <f t="shared" si="250"/>
        <v>0</v>
      </c>
      <c r="O655" s="36">
        <f t="shared" si="250"/>
        <v>0</v>
      </c>
      <c r="P655" s="36">
        <f t="shared" si="250"/>
        <v>0</v>
      </c>
      <c r="Q655" s="36">
        <f t="shared" si="251"/>
        <v>0</v>
      </c>
      <c r="S655" s="36">
        <f t="shared" si="252"/>
        <v>0</v>
      </c>
    </row>
    <row r="656" spans="2:19" x14ac:dyDescent="0.2">
      <c r="B656" s="2" t="s">
        <v>152</v>
      </c>
      <c r="F656" s="2" t="s">
        <v>89</v>
      </c>
      <c r="J656" s="48">
        <f t="shared" si="249"/>
        <v>0</v>
      </c>
      <c r="L656" s="36">
        <f t="shared" si="250"/>
        <v>0</v>
      </c>
      <c r="M656" s="36">
        <f t="shared" si="250"/>
        <v>0</v>
      </c>
      <c r="N656" s="36">
        <f t="shared" si="250"/>
        <v>0</v>
      </c>
      <c r="O656" s="36">
        <f t="shared" si="250"/>
        <v>0</v>
      </c>
      <c r="P656" s="36">
        <f t="shared" si="250"/>
        <v>0</v>
      </c>
      <c r="Q656" s="36">
        <f t="shared" si="251"/>
        <v>0</v>
      </c>
      <c r="S656" s="36">
        <f t="shared" si="252"/>
        <v>0</v>
      </c>
    </row>
    <row r="658" spans="2:19" x14ac:dyDescent="0.2">
      <c r="B658" s="1" t="s">
        <v>154</v>
      </c>
    </row>
    <row r="659" spans="2:19" x14ac:dyDescent="0.2">
      <c r="B659" s="2" t="s">
        <v>150</v>
      </c>
      <c r="F659" s="2" t="s">
        <v>89</v>
      </c>
      <c r="J659" s="48">
        <f t="shared" ref="J659:J661" si="253">SUM(L659:S659)</f>
        <v>1007.0647642750519</v>
      </c>
      <c r="L659" s="36">
        <f t="shared" ref="L659:P661" si="254">L352</f>
        <v>0</v>
      </c>
      <c r="M659" s="36">
        <f t="shared" si="254"/>
        <v>424</v>
      </c>
      <c r="N659" s="36">
        <f t="shared" si="254"/>
        <v>161.07228377876453</v>
      </c>
      <c r="O659" s="36">
        <f t="shared" si="254"/>
        <v>0</v>
      </c>
      <c r="P659" s="36">
        <f t="shared" si="254"/>
        <v>391.99248049628721</v>
      </c>
      <c r="Q659" s="36">
        <f t="shared" ref="Q659:Q661" si="255">Q352</f>
        <v>0</v>
      </c>
      <c r="S659" s="36">
        <f t="shared" ref="S659:S661" si="256">S352</f>
        <v>30</v>
      </c>
    </row>
    <row r="660" spans="2:19" x14ac:dyDescent="0.2">
      <c r="B660" s="2" t="s">
        <v>151</v>
      </c>
      <c r="F660" s="2" t="s">
        <v>89</v>
      </c>
      <c r="J660" s="48">
        <f t="shared" si="253"/>
        <v>598.1482282169377</v>
      </c>
      <c r="L660" s="36">
        <f t="shared" si="254"/>
        <v>0</v>
      </c>
      <c r="M660" s="36">
        <f t="shared" si="254"/>
        <v>318</v>
      </c>
      <c r="N660" s="36">
        <f t="shared" si="254"/>
        <v>0</v>
      </c>
      <c r="O660" s="36">
        <f t="shared" si="254"/>
        <v>0</v>
      </c>
      <c r="P660" s="36">
        <f t="shared" si="254"/>
        <v>280.1482282169377</v>
      </c>
      <c r="Q660" s="36">
        <f t="shared" si="255"/>
        <v>0</v>
      </c>
      <c r="S660" s="36">
        <f t="shared" si="256"/>
        <v>0</v>
      </c>
    </row>
    <row r="661" spans="2:19" x14ac:dyDescent="0.2">
      <c r="B661" s="2" t="s">
        <v>155</v>
      </c>
      <c r="F661" s="2" t="s">
        <v>89</v>
      </c>
      <c r="J661" s="48">
        <f t="shared" si="253"/>
        <v>1053.1324032724915</v>
      </c>
      <c r="L661" s="36">
        <f t="shared" si="254"/>
        <v>0</v>
      </c>
      <c r="M661" s="36">
        <f t="shared" si="254"/>
        <v>15</v>
      </c>
      <c r="N661" s="36">
        <f t="shared" si="254"/>
        <v>501.13240327249144</v>
      </c>
      <c r="O661" s="36">
        <f t="shared" si="254"/>
        <v>0</v>
      </c>
      <c r="P661" s="36">
        <f t="shared" si="254"/>
        <v>537</v>
      </c>
      <c r="Q661" s="36">
        <f t="shared" si="255"/>
        <v>0</v>
      </c>
      <c r="S661" s="36">
        <f t="shared" si="256"/>
        <v>0</v>
      </c>
    </row>
    <row r="663" spans="2:19" x14ac:dyDescent="0.2">
      <c r="B663" s="1" t="s">
        <v>156</v>
      </c>
    </row>
    <row r="664" spans="2:19" x14ac:dyDescent="0.2">
      <c r="B664" s="2" t="s">
        <v>150</v>
      </c>
      <c r="F664" s="2" t="s">
        <v>89</v>
      </c>
      <c r="J664" s="48">
        <f t="shared" ref="J664:J666" si="257">SUM(L664:S664)</f>
        <v>574</v>
      </c>
      <c r="L664" s="36">
        <f t="shared" ref="L664:P666" si="258">L357</f>
        <v>0</v>
      </c>
      <c r="M664" s="36">
        <f t="shared" si="258"/>
        <v>550</v>
      </c>
      <c r="N664" s="36">
        <f t="shared" si="258"/>
        <v>0</v>
      </c>
      <c r="O664" s="36">
        <f t="shared" si="258"/>
        <v>0</v>
      </c>
      <c r="P664" s="36">
        <f t="shared" si="258"/>
        <v>0</v>
      </c>
      <c r="Q664" s="36">
        <f t="shared" ref="Q664:Q666" si="259">Q357</f>
        <v>24</v>
      </c>
      <c r="S664" s="36">
        <f t="shared" ref="S664:S666" si="260">S357</f>
        <v>0</v>
      </c>
    </row>
    <row r="665" spans="2:19" x14ac:dyDescent="0.2">
      <c r="B665" s="2" t="s">
        <v>151</v>
      </c>
      <c r="F665" s="2" t="s">
        <v>89</v>
      </c>
      <c r="J665" s="48">
        <f t="shared" si="257"/>
        <v>824.67741534295885</v>
      </c>
      <c r="L665" s="36">
        <f t="shared" si="258"/>
        <v>0</v>
      </c>
      <c r="M665" s="36">
        <f t="shared" si="258"/>
        <v>682</v>
      </c>
      <c r="N665" s="36">
        <f t="shared" si="258"/>
        <v>142.67741534295885</v>
      </c>
      <c r="O665" s="36">
        <f t="shared" si="258"/>
        <v>0</v>
      </c>
      <c r="P665" s="36">
        <f t="shared" si="258"/>
        <v>0</v>
      </c>
      <c r="Q665" s="36">
        <f t="shared" si="259"/>
        <v>0</v>
      </c>
      <c r="S665" s="36">
        <f t="shared" si="260"/>
        <v>0</v>
      </c>
    </row>
    <row r="666" spans="2:19" x14ac:dyDescent="0.2">
      <c r="B666" s="2" t="s">
        <v>155</v>
      </c>
      <c r="F666" s="2" t="s">
        <v>89</v>
      </c>
      <c r="J666" s="48">
        <f t="shared" si="257"/>
        <v>294.80624954205007</v>
      </c>
      <c r="L666" s="36">
        <f t="shared" si="258"/>
        <v>190</v>
      </c>
      <c r="M666" s="36">
        <f t="shared" si="258"/>
        <v>0</v>
      </c>
      <c r="N666" s="36">
        <f t="shared" si="258"/>
        <v>104.80624954205005</v>
      </c>
      <c r="O666" s="36">
        <f t="shared" si="258"/>
        <v>0</v>
      </c>
      <c r="P666" s="36">
        <f t="shared" si="258"/>
        <v>0</v>
      </c>
      <c r="Q666" s="36">
        <f t="shared" si="259"/>
        <v>0</v>
      </c>
      <c r="S666" s="36">
        <f t="shared" si="260"/>
        <v>0</v>
      </c>
    </row>
    <row r="668" spans="2:19" s="9" customFormat="1" x14ac:dyDescent="0.2">
      <c r="B668" s="9" t="s">
        <v>935</v>
      </c>
    </row>
    <row r="670" spans="2:19" x14ac:dyDescent="0.2">
      <c r="B670" s="1" t="s">
        <v>157</v>
      </c>
    </row>
    <row r="672" spans="2:19" x14ac:dyDescent="0.2">
      <c r="B672" s="1" t="s">
        <v>142</v>
      </c>
    </row>
    <row r="673" spans="2:21" x14ac:dyDescent="0.2">
      <c r="B673" s="2" t="s">
        <v>143</v>
      </c>
      <c r="F673" s="2" t="s">
        <v>89</v>
      </c>
      <c r="J673" s="48">
        <f t="shared" ref="J673:J676" si="261">SUM(L673:Q673)</f>
        <v>22624.584614640622</v>
      </c>
      <c r="L673" s="36">
        <f>L596</f>
        <v>338.31056327782994</v>
      </c>
      <c r="M673" s="36">
        <f>M596</f>
        <v>6505.0720191774426</v>
      </c>
      <c r="N673" s="36">
        <f>N596</f>
        <v>10901.156203169739</v>
      </c>
      <c r="O673" s="36">
        <f>O596</f>
        <v>294</v>
      </c>
      <c r="P673" s="39">
        <f>P596 +S596</f>
        <v>4113.0458290156103</v>
      </c>
      <c r="Q673" s="36">
        <f>Q596</f>
        <v>473</v>
      </c>
      <c r="S673" s="49"/>
      <c r="U673" s="5" t="s">
        <v>1016</v>
      </c>
    </row>
    <row r="674" spans="2:21" x14ac:dyDescent="0.2">
      <c r="B674" s="2" t="s">
        <v>144</v>
      </c>
      <c r="F674" s="2" t="s">
        <v>89</v>
      </c>
      <c r="J674" s="48">
        <f t="shared" si="261"/>
        <v>130.03049762757578</v>
      </c>
      <c r="L674" s="36">
        <f t="shared" ref="L674:O674" si="262">L597</f>
        <v>1</v>
      </c>
      <c r="M674" s="36">
        <f t="shared" si="262"/>
        <v>45.804526387009467</v>
      </c>
      <c r="N674" s="36">
        <f t="shared" si="262"/>
        <v>36.627384109226696</v>
      </c>
      <c r="O674" s="36">
        <f t="shared" si="262"/>
        <v>2</v>
      </c>
      <c r="P674" s="39">
        <f t="shared" ref="P674:P676" si="263">P597 +S597</f>
        <v>44.598587131339634</v>
      </c>
      <c r="Q674" s="36">
        <f t="shared" ref="Q674:Q676" si="264">Q597</f>
        <v>0</v>
      </c>
      <c r="S674" s="49"/>
    </row>
    <row r="675" spans="2:21" x14ac:dyDescent="0.2">
      <c r="B675" s="2" t="s">
        <v>145</v>
      </c>
      <c r="F675" s="2" t="s">
        <v>89</v>
      </c>
      <c r="J675" s="48">
        <f t="shared" si="261"/>
        <v>120.5384026675564</v>
      </c>
      <c r="L675" s="36">
        <f t="shared" ref="L675:O675" si="265">L598</f>
        <v>3.000206910821436</v>
      </c>
      <c r="M675" s="36">
        <f t="shared" si="265"/>
        <v>46.191956969921236</v>
      </c>
      <c r="N675" s="36">
        <f t="shared" si="265"/>
        <v>49.404378565933676</v>
      </c>
      <c r="O675" s="36">
        <f t="shared" si="265"/>
        <v>1</v>
      </c>
      <c r="P675" s="39">
        <f t="shared" si="263"/>
        <v>20.941860220880052</v>
      </c>
      <c r="Q675" s="36">
        <f t="shared" si="264"/>
        <v>0</v>
      </c>
      <c r="S675" s="49"/>
    </row>
    <row r="676" spans="2:21" x14ac:dyDescent="0.2">
      <c r="B676" s="2" t="s">
        <v>146</v>
      </c>
      <c r="F676" s="2" t="s">
        <v>89</v>
      </c>
      <c r="J676" s="48">
        <f t="shared" si="261"/>
        <v>103.13317556041817</v>
      </c>
      <c r="L676" s="36">
        <f t="shared" ref="L676:O676" si="266">L599</f>
        <v>2.9999367768856291</v>
      </c>
      <c r="M676" s="36">
        <f t="shared" si="266"/>
        <v>49.255020070667953</v>
      </c>
      <c r="N676" s="36">
        <f t="shared" si="266"/>
        <v>32.368385956991034</v>
      </c>
      <c r="O676" s="36">
        <f t="shared" si="266"/>
        <v>1</v>
      </c>
      <c r="P676" s="39">
        <f t="shared" si="263"/>
        <v>15.509832755873548</v>
      </c>
      <c r="Q676" s="36">
        <f t="shared" si="264"/>
        <v>2</v>
      </c>
      <c r="S676" s="49"/>
    </row>
    <row r="678" spans="2:21" x14ac:dyDescent="0.2">
      <c r="B678" s="1" t="s">
        <v>147</v>
      </c>
    </row>
    <row r="679" spans="2:21" x14ac:dyDescent="0.2">
      <c r="B679" s="2" t="s">
        <v>143</v>
      </c>
      <c r="F679" s="2" t="s">
        <v>89</v>
      </c>
      <c r="J679" s="48">
        <f t="shared" ref="J679:J682" si="267">SUM(L679:Q679)</f>
        <v>0</v>
      </c>
      <c r="L679" s="36">
        <f t="shared" ref="L679:O679" si="268">L602</f>
        <v>0</v>
      </c>
      <c r="M679" s="36">
        <f t="shared" si="268"/>
        <v>0</v>
      </c>
      <c r="N679" s="36">
        <f t="shared" si="268"/>
        <v>0</v>
      </c>
      <c r="O679" s="36">
        <f t="shared" si="268"/>
        <v>0</v>
      </c>
      <c r="P679" s="39">
        <f t="shared" ref="P679:P682" si="269">P602 +S602</f>
        <v>0</v>
      </c>
      <c r="Q679" s="36">
        <f t="shared" ref="Q679:Q682" si="270">Q602</f>
        <v>0</v>
      </c>
      <c r="S679" s="49"/>
      <c r="U679" s="5" t="s">
        <v>1016</v>
      </c>
    </row>
    <row r="680" spans="2:21" x14ac:dyDescent="0.2">
      <c r="B680" s="2" t="s">
        <v>144</v>
      </c>
      <c r="F680" s="2" t="s">
        <v>89</v>
      </c>
      <c r="J680" s="48">
        <f t="shared" si="267"/>
        <v>0</v>
      </c>
      <c r="L680" s="36">
        <f t="shared" ref="L680:O680" si="271">L603</f>
        <v>0</v>
      </c>
      <c r="M680" s="36">
        <f t="shared" si="271"/>
        <v>0</v>
      </c>
      <c r="N680" s="36">
        <f t="shared" si="271"/>
        <v>0</v>
      </c>
      <c r="O680" s="36">
        <f t="shared" si="271"/>
        <v>0</v>
      </c>
      <c r="P680" s="39">
        <f t="shared" si="269"/>
        <v>0</v>
      </c>
      <c r="Q680" s="36">
        <f t="shared" si="270"/>
        <v>0</v>
      </c>
      <c r="S680" s="49"/>
    </row>
    <row r="681" spans="2:21" x14ac:dyDescent="0.2">
      <c r="B681" s="2" t="s">
        <v>145</v>
      </c>
      <c r="F681" s="2" t="s">
        <v>89</v>
      </c>
      <c r="J681" s="48">
        <f t="shared" si="267"/>
        <v>0</v>
      </c>
      <c r="L681" s="36">
        <f t="shared" ref="L681:O681" si="272">L604</f>
        <v>0</v>
      </c>
      <c r="M681" s="36">
        <f t="shared" si="272"/>
        <v>0</v>
      </c>
      <c r="N681" s="36">
        <f t="shared" si="272"/>
        <v>0</v>
      </c>
      <c r="O681" s="36">
        <f t="shared" si="272"/>
        <v>0</v>
      </c>
      <c r="P681" s="39">
        <f t="shared" si="269"/>
        <v>0</v>
      </c>
      <c r="Q681" s="36">
        <f t="shared" si="270"/>
        <v>0</v>
      </c>
      <c r="S681" s="49"/>
    </row>
    <row r="682" spans="2:21" x14ac:dyDescent="0.2">
      <c r="B682" s="2" t="s">
        <v>146</v>
      </c>
      <c r="F682" s="2" t="s">
        <v>89</v>
      </c>
      <c r="J682" s="48">
        <f t="shared" si="267"/>
        <v>0</v>
      </c>
      <c r="L682" s="36">
        <f t="shared" ref="L682:O682" si="273">L605</f>
        <v>0</v>
      </c>
      <c r="M682" s="36">
        <f t="shared" si="273"/>
        <v>0</v>
      </c>
      <c r="N682" s="36">
        <f t="shared" si="273"/>
        <v>0</v>
      </c>
      <c r="O682" s="36">
        <f t="shared" si="273"/>
        <v>0</v>
      </c>
      <c r="P682" s="39">
        <f t="shared" si="269"/>
        <v>0</v>
      </c>
      <c r="Q682" s="36">
        <f t="shared" si="270"/>
        <v>0</v>
      </c>
      <c r="S682" s="49"/>
    </row>
    <row r="685" spans="2:21" x14ac:dyDescent="0.2">
      <c r="B685" s="1" t="s">
        <v>158</v>
      </c>
    </row>
    <row r="687" spans="2:21" x14ac:dyDescent="0.2">
      <c r="B687" s="1" t="s">
        <v>142</v>
      </c>
    </row>
    <row r="688" spans="2:21" x14ac:dyDescent="0.2">
      <c r="B688" s="2" t="s">
        <v>143</v>
      </c>
      <c r="F688" s="2" t="s">
        <v>89</v>
      </c>
      <c r="J688" s="48">
        <f t="shared" ref="J688:J691" si="274">SUM(L688:Q688)</f>
        <v>11934.867473500928</v>
      </c>
      <c r="L688" s="36">
        <f t="shared" ref="L688:O688" si="275">L611</f>
        <v>1078.3721993598535</v>
      </c>
      <c r="M688" s="36">
        <f t="shared" si="275"/>
        <v>4309.3601368691197</v>
      </c>
      <c r="N688" s="36">
        <f t="shared" si="275"/>
        <v>3797.3810947187635</v>
      </c>
      <c r="O688" s="36">
        <f t="shared" si="275"/>
        <v>611</v>
      </c>
      <c r="P688" s="39">
        <f t="shared" ref="P688:P691" si="276">P611 +S611</f>
        <v>2058.7540425531915</v>
      </c>
      <c r="Q688" s="36">
        <f t="shared" ref="Q688:Q691" si="277">Q611</f>
        <v>80</v>
      </c>
      <c r="S688" s="49"/>
      <c r="U688" s="5" t="s">
        <v>1016</v>
      </c>
    </row>
    <row r="689" spans="2:21" x14ac:dyDescent="0.2">
      <c r="B689" s="2" t="s">
        <v>144</v>
      </c>
      <c r="F689" s="2" t="s">
        <v>89</v>
      </c>
      <c r="J689" s="48">
        <f t="shared" si="274"/>
        <v>2400.1855982224029</v>
      </c>
      <c r="L689" s="36">
        <f t="shared" ref="L689:O689" si="278">L612</f>
        <v>55.403087478559179</v>
      </c>
      <c r="M689" s="36">
        <f t="shared" si="278"/>
        <v>1844.1958405545927</v>
      </c>
      <c r="N689" s="36">
        <f t="shared" si="278"/>
        <v>218.97378557386605</v>
      </c>
      <c r="O689" s="36">
        <f t="shared" si="278"/>
        <v>10</v>
      </c>
      <c r="P689" s="39">
        <f t="shared" si="276"/>
        <v>271.61288461538459</v>
      </c>
      <c r="Q689" s="36">
        <f t="shared" si="277"/>
        <v>0</v>
      </c>
      <c r="S689" s="49"/>
    </row>
    <row r="690" spans="2:21" x14ac:dyDescent="0.2">
      <c r="B690" s="2" t="s">
        <v>145</v>
      </c>
      <c r="F690" s="2" t="s">
        <v>89</v>
      </c>
      <c r="J690" s="48">
        <f t="shared" si="274"/>
        <v>471.69840739739436</v>
      </c>
      <c r="L690" s="36">
        <f t="shared" ref="L690:O690" si="279">L613</f>
        <v>31.121109861267339</v>
      </c>
      <c r="M690" s="36">
        <f t="shared" si="279"/>
        <v>0</v>
      </c>
      <c r="N690" s="36">
        <f t="shared" si="279"/>
        <v>295.35998984381933</v>
      </c>
      <c r="O690" s="36">
        <f t="shared" si="279"/>
        <v>9</v>
      </c>
      <c r="P690" s="39">
        <f t="shared" si="276"/>
        <v>136.21730769230768</v>
      </c>
      <c r="Q690" s="36">
        <f t="shared" si="277"/>
        <v>0</v>
      </c>
      <c r="S690" s="49"/>
    </row>
    <row r="691" spans="2:21" x14ac:dyDescent="0.2">
      <c r="B691" s="2" t="s">
        <v>146</v>
      </c>
      <c r="F691" s="2" t="s">
        <v>89</v>
      </c>
      <c r="J691" s="48">
        <f t="shared" si="274"/>
        <v>500.7432592094828</v>
      </c>
      <c r="L691" s="36">
        <f t="shared" ref="L691:O691" si="280">L614</f>
        <v>19.702970297029701</v>
      </c>
      <c r="M691" s="36">
        <f t="shared" si="280"/>
        <v>0</v>
      </c>
      <c r="N691" s="36">
        <f t="shared" si="280"/>
        <v>193.51171748388165</v>
      </c>
      <c r="O691" s="36">
        <f t="shared" si="280"/>
        <v>0</v>
      </c>
      <c r="P691" s="39">
        <f t="shared" si="276"/>
        <v>107.52857142857142</v>
      </c>
      <c r="Q691" s="36">
        <f t="shared" si="277"/>
        <v>180</v>
      </c>
      <c r="S691" s="49"/>
    </row>
    <row r="693" spans="2:21" x14ac:dyDescent="0.2">
      <c r="B693" s="1" t="s">
        <v>147</v>
      </c>
    </row>
    <row r="694" spans="2:21" x14ac:dyDescent="0.2">
      <c r="B694" s="2" t="s">
        <v>143</v>
      </c>
      <c r="F694" s="2" t="s">
        <v>89</v>
      </c>
      <c r="J694" s="48">
        <f t="shared" ref="J694:J697" si="281">SUM(L694:Q694)</f>
        <v>0</v>
      </c>
      <c r="L694" s="36">
        <f t="shared" ref="L694:O694" si="282">L617</f>
        <v>0</v>
      </c>
      <c r="M694" s="36">
        <f t="shared" si="282"/>
        <v>0</v>
      </c>
      <c r="N694" s="36">
        <f t="shared" si="282"/>
        <v>0</v>
      </c>
      <c r="O694" s="36">
        <f t="shared" si="282"/>
        <v>0</v>
      </c>
      <c r="P694" s="39">
        <f t="shared" ref="P694:P697" si="283">P617 +S617</f>
        <v>0</v>
      </c>
      <c r="Q694" s="36">
        <f t="shared" ref="Q694:Q697" si="284">Q617</f>
        <v>0</v>
      </c>
      <c r="S694" s="49"/>
      <c r="U694" s="5" t="s">
        <v>1016</v>
      </c>
    </row>
    <row r="695" spans="2:21" x14ac:dyDescent="0.2">
      <c r="B695" s="2" t="s">
        <v>144</v>
      </c>
      <c r="F695" s="2" t="s">
        <v>89</v>
      </c>
      <c r="J695" s="48">
        <f t="shared" si="281"/>
        <v>0</v>
      </c>
      <c r="L695" s="36">
        <f t="shared" ref="L695:O695" si="285">L618</f>
        <v>0</v>
      </c>
      <c r="M695" s="36">
        <f t="shared" si="285"/>
        <v>0</v>
      </c>
      <c r="N695" s="36">
        <f t="shared" si="285"/>
        <v>0</v>
      </c>
      <c r="O695" s="36">
        <f t="shared" si="285"/>
        <v>0</v>
      </c>
      <c r="P695" s="39">
        <f t="shared" si="283"/>
        <v>0</v>
      </c>
      <c r="Q695" s="36">
        <f t="shared" si="284"/>
        <v>0</v>
      </c>
      <c r="S695" s="49"/>
    </row>
    <row r="696" spans="2:21" x14ac:dyDescent="0.2">
      <c r="B696" s="2" t="s">
        <v>145</v>
      </c>
      <c r="F696" s="2" t="s">
        <v>89</v>
      </c>
      <c r="J696" s="48">
        <f t="shared" si="281"/>
        <v>0</v>
      </c>
      <c r="L696" s="36">
        <f t="shared" ref="L696:O696" si="286">L619</f>
        <v>0</v>
      </c>
      <c r="M696" s="36">
        <f t="shared" si="286"/>
        <v>0</v>
      </c>
      <c r="N696" s="36">
        <f t="shared" si="286"/>
        <v>0</v>
      </c>
      <c r="O696" s="36">
        <f t="shared" si="286"/>
        <v>0</v>
      </c>
      <c r="P696" s="39">
        <f t="shared" si="283"/>
        <v>0</v>
      </c>
      <c r="Q696" s="36">
        <f t="shared" si="284"/>
        <v>0</v>
      </c>
      <c r="S696" s="49"/>
    </row>
    <row r="697" spans="2:21" x14ac:dyDescent="0.2">
      <c r="B697" s="2" t="s">
        <v>146</v>
      </c>
      <c r="F697" s="2" t="s">
        <v>89</v>
      </c>
      <c r="J697" s="48">
        <f t="shared" si="281"/>
        <v>0</v>
      </c>
      <c r="L697" s="36">
        <f t="shared" ref="L697:O697" si="287">L620</f>
        <v>0</v>
      </c>
      <c r="M697" s="36">
        <f t="shared" si="287"/>
        <v>0</v>
      </c>
      <c r="N697" s="36">
        <f t="shared" si="287"/>
        <v>0</v>
      </c>
      <c r="O697" s="36">
        <f t="shared" si="287"/>
        <v>0</v>
      </c>
      <c r="P697" s="39">
        <f t="shared" si="283"/>
        <v>0</v>
      </c>
      <c r="Q697" s="36">
        <f t="shared" si="284"/>
        <v>0</v>
      </c>
      <c r="S697" s="49"/>
    </row>
    <row r="700" spans="2:21" x14ac:dyDescent="0.2">
      <c r="B700" s="1" t="s">
        <v>159</v>
      </c>
    </row>
    <row r="702" spans="2:21" x14ac:dyDescent="0.2">
      <c r="B702" s="1" t="s">
        <v>149</v>
      </c>
    </row>
    <row r="703" spans="2:21" x14ac:dyDescent="0.2">
      <c r="B703" s="2" t="s">
        <v>150</v>
      </c>
      <c r="F703" s="2" t="s">
        <v>89</v>
      </c>
      <c r="J703" s="48">
        <f t="shared" ref="J703:J705" si="288">SUM(L703:Q703)</f>
        <v>76.162877624155527</v>
      </c>
      <c r="L703" s="36">
        <f t="shared" ref="L703:O703" si="289">L626</f>
        <v>5</v>
      </c>
      <c r="M703" s="36">
        <f t="shared" si="289"/>
        <v>25.88581610049394</v>
      </c>
      <c r="N703" s="36">
        <f t="shared" si="289"/>
        <v>24.620325605788363</v>
      </c>
      <c r="O703" s="36">
        <f t="shared" si="289"/>
        <v>0</v>
      </c>
      <c r="P703" s="39">
        <f t="shared" ref="P703:P705" si="290">P626 +S626</f>
        <v>20.656735917873227</v>
      </c>
      <c r="Q703" s="36">
        <f t="shared" ref="Q703:Q705" si="291">Q626</f>
        <v>0</v>
      </c>
      <c r="S703" s="49"/>
      <c r="U703" s="5" t="s">
        <v>1016</v>
      </c>
    </row>
    <row r="704" spans="2:21" x14ac:dyDescent="0.2">
      <c r="B704" s="2" t="s">
        <v>151</v>
      </c>
      <c r="F704" s="2" t="s">
        <v>89</v>
      </c>
      <c r="J704" s="48">
        <f t="shared" si="288"/>
        <v>10.333563652067213</v>
      </c>
      <c r="L704" s="36">
        <f t="shared" ref="L704:O704" si="292">L627</f>
        <v>0</v>
      </c>
      <c r="M704" s="36">
        <f t="shared" si="292"/>
        <v>5.1501066096582342</v>
      </c>
      <c r="N704" s="36">
        <f t="shared" si="292"/>
        <v>2.8848231238452495</v>
      </c>
      <c r="O704" s="36">
        <f t="shared" si="292"/>
        <v>0</v>
      </c>
      <c r="P704" s="39">
        <f t="shared" si="290"/>
        <v>2.2986339185637297</v>
      </c>
      <c r="Q704" s="36">
        <f t="shared" si="291"/>
        <v>0</v>
      </c>
      <c r="S704" s="49"/>
    </row>
    <row r="705" spans="2:21" x14ac:dyDescent="0.2">
      <c r="B705" s="2" t="s">
        <v>152</v>
      </c>
      <c r="F705" s="2" t="s">
        <v>89</v>
      </c>
      <c r="J705" s="48">
        <f t="shared" si="288"/>
        <v>0</v>
      </c>
      <c r="L705" s="36">
        <f t="shared" ref="L705:O705" si="293">L628</f>
        <v>0</v>
      </c>
      <c r="M705" s="36">
        <f t="shared" si="293"/>
        <v>0</v>
      </c>
      <c r="N705" s="36">
        <f t="shared" si="293"/>
        <v>0</v>
      </c>
      <c r="O705" s="36">
        <f t="shared" si="293"/>
        <v>0</v>
      </c>
      <c r="P705" s="39">
        <f t="shared" si="290"/>
        <v>0</v>
      </c>
      <c r="Q705" s="36">
        <f t="shared" si="291"/>
        <v>0</v>
      </c>
      <c r="S705" s="49"/>
    </row>
    <row r="707" spans="2:21" x14ac:dyDescent="0.2">
      <c r="B707" s="1" t="s">
        <v>153</v>
      </c>
    </row>
    <row r="708" spans="2:21" x14ac:dyDescent="0.2">
      <c r="B708" s="2" t="s">
        <v>150</v>
      </c>
      <c r="F708" s="2" t="s">
        <v>89</v>
      </c>
      <c r="J708" s="48">
        <f t="shared" ref="J708:J710" si="294">SUM(L708:Q708)</f>
        <v>6</v>
      </c>
      <c r="L708" s="36">
        <f t="shared" ref="L708:O708" si="295">L631</f>
        <v>1</v>
      </c>
      <c r="M708" s="36">
        <f t="shared" si="295"/>
        <v>0</v>
      </c>
      <c r="N708" s="36">
        <f t="shared" si="295"/>
        <v>0</v>
      </c>
      <c r="O708" s="36">
        <f t="shared" si="295"/>
        <v>1</v>
      </c>
      <c r="P708" s="39">
        <f t="shared" ref="P708:P710" si="296">P631 +S631</f>
        <v>1</v>
      </c>
      <c r="Q708" s="36">
        <f t="shared" ref="Q708:Q710" si="297">Q631</f>
        <v>3</v>
      </c>
      <c r="S708" s="49"/>
      <c r="U708" s="5" t="s">
        <v>1016</v>
      </c>
    </row>
    <row r="709" spans="2:21" x14ac:dyDescent="0.2">
      <c r="B709" s="2" t="s">
        <v>151</v>
      </c>
      <c r="F709" s="2" t="s">
        <v>89</v>
      </c>
      <c r="J709" s="48">
        <f t="shared" si="294"/>
        <v>0</v>
      </c>
      <c r="L709" s="36">
        <f t="shared" ref="L709:O709" si="298">L632</f>
        <v>0</v>
      </c>
      <c r="M709" s="36">
        <f t="shared" si="298"/>
        <v>0</v>
      </c>
      <c r="N709" s="36">
        <f t="shared" si="298"/>
        <v>0</v>
      </c>
      <c r="O709" s="36">
        <f t="shared" si="298"/>
        <v>0</v>
      </c>
      <c r="P709" s="39">
        <f t="shared" si="296"/>
        <v>0</v>
      </c>
      <c r="Q709" s="36">
        <f t="shared" si="297"/>
        <v>0</v>
      </c>
      <c r="S709" s="49"/>
    </row>
    <row r="710" spans="2:21" x14ac:dyDescent="0.2">
      <c r="B710" s="2" t="s">
        <v>152</v>
      </c>
      <c r="F710" s="2" t="s">
        <v>89</v>
      </c>
      <c r="J710" s="48">
        <f t="shared" si="294"/>
        <v>0</v>
      </c>
      <c r="L710" s="36">
        <f t="shared" ref="L710:O710" si="299">L633</f>
        <v>0</v>
      </c>
      <c r="M710" s="36">
        <f t="shared" si="299"/>
        <v>0</v>
      </c>
      <c r="N710" s="36">
        <f t="shared" si="299"/>
        <v>0</v>
      </c>
      <c r="O710" s="36">
        <f t="shared" si="299"/>
        <v>0</v>
      </c>
      <c r="P710" s="39">
        <f t="shared" si="296"/>
        <v>0</v>
      </c>
      <c r="Q710" s="36">
        <f t="shared" si="297"/>
        <v>0</v>
      </c>
      <c r="S710" s="49"/>
    </row>
    <row r="712" spans="2:21" x14ac:dyDescent="0.2">
      <c r="B712" s="1" t="s">
        <v>154</v>
      </c>
    </row>
    <row r="713" spans="2:21" x14ac:dyDescent="0.2">
      <c r="B713" s="2" t="s">
        <v>150</v>
      </c>
      <c r="F713" s="2" t="s">
        <v>89</v>
      </c>
      <c r="J713" s="48">
        <f t="shared" ref="J713:J715" si="300">SUM(L713:Q713)</f>
        <v>17.124888973841841</v>
      </c>
      <c r="L713" s="36">
        <f t="shared" ref="L713:O713" si="301">L636</f>
        <v>0</v>
      </c>
      <c r="M713" s="36">
        <f t="shared" si="301"/>
        <v>5</v>
      </c>
      <c r="N713" s="36">
        <f t="shared" si="301"/>
        <v>4.5486753099708563</v>
      </c>
      <c r="O713" s="36">
        <f t="shared" si="301"/>
        <v>0</v>
      </c>
      <c r="P713" s="39">
        <f t="shared" ref="P713:P715" si="302">P636 +S636</f>
        <v>7.5762136638709823</v>
      </c>
      <c r="Q713" s="36">
        <f t="shared" ref="Q713:Q715" si="303">Q636</f>
        <v>0</v>
      </c>
      <c r="S713" s="49"/>
      <c r="U713" s="5" t="s">
        <v>1016</v>
      </c>
    </row>
    <row r="714" spans="2:21" x14ac:dyDescent="0.2">
      <c r="B714" s="2" t="s">
        <v>151</v>
      </c>
      <c r="F714" s="2" t="s">
        <v>89</v>
      </c>
      <c r="J714" s="48">
        <f t="shared" si="300"/>
        <v>16.765850557324899</v>
      </c>
      <c r="L714" s="36">
        <f t="shared" ref="L714:O714" si="304">L637</f>
        <v>0</v>
      </c>
      <c r="M714" s="36">
        <f t="shared" si="304"/>
        <v>15</v>
      </c>
      <c r="N714" s="36">
        <f t="shared" si="304"/>
        <v>0</v>
      </c>
      <c r="O714" s="36">
        <f t="shared" si="304"/>
        <v>0</v>
      </c>
      <c r="P714" s="39">
        <f t="shared" si="302"/>
        <v>1.7658505573248984</v>
      </c>
      <c r="Q714" s="36">
        <f t="shared" si="303"/>
        <v>0</v>
      </c>
      <c r="S714" s="49"/>
    </row>
    <row r="715" spans="2:21" x14ac:dyDescent="0.2">
      <c r="B715" s="2" t="s">
        <v>155</v>
      </c>
      <c r="F715" s="2" t="s">
        <v>89</v>
      </c>
      <c r="J715" s="48">
        <f t="shared" si="300"/>
        <v>8.0348136872167135</v>
      </c>
      <c r="L715" s="36">
        <f t="shared" ref="L715:O715" si="305">L638</f>
        <v>0</v>
      </c>
      <c r="M715" s="36">
        <f t="shared" si="305"/>
        <v>2</v>
      </c>
      <c r="N715" s="36">
        <f t="shared" si="305"/>
        <v>1.7393843469660459</v>
      </c>
      <c r="O715" s="36">
        <f t="shared" si="305"/>
        <v>0</v>
      </c>
      <c r="P715" s="39">
        <f t="shared" si="302"/>
        <v>4.2954293402506671</v>
      </c>
      <c r="Q715" s="36">
        <f t="shared" si="303"/>
        <v>0</v>
      </c>
      <c r="S715" s="49"/>
    </row>
    <row r="717" spans="2:21" x14ac:dyDescent="0.2">
      <c r="B717" s="1" t="s">
        <v>156</v>
      </c>
    </row>
    <row r="718" spans="2:21" x14ac:dyDescent="0.2">
      <c r="B718" s="2" t="s">
        <v>150</v>
      </c>
      <c r="F718" s="2" t="s">
        <v>89</v>
      </c>
      <c r="J718" s="48">
        <f t="shared" ref="J718:J720" si="306">SUM(L718:Q718)</f>
        <v>6.5486753099708563</v>
      </c>
      <c r="L718" s="36">
        <f t="shared" ref="L718:O718" si="307">L641</f>
        <v>0</v>
      </c>
      <c r="M718" s="36">
        <f t="shared" si="307"/>
        <v>1</v>
      </c>
      <c r="N718" s="36">
        <f t="shared" si="307"/>
        <v>4.5486753099708563</v>
      </c>
      <c r="O718" s="36">
        <f t="shared" si="307"/>
        <v>0</v>
      </c>
      <c r="P718" s="39">
        <f t="shared" ref="P718:P720" si="308">P641 +S641</f>
        <v>0</v>
      </c>
      <c r="Q718" s="36">
        <f t="shared" ref="Q718:Q720" si="309">Q641</f>
        <v>1</v>
      </c>
      <c r="S718" s="49"/>
      <c r="U718" s="5" t="s">
        <v>1016</v>
      </c>
    </row>
    <row r="719" spans="2:21" x14ac:dyDescent="0.2">
      <c r="B719" s="2" t="s">
        <v>151</v>
      </c>
      <c r="F719" s="2" t="s">
        <v>89</v>
      </c>
      <c r="J719" s="48">
        <f t="shared" si="306"/>
        <v>8.0184246582646814</v>
      </c>
      <c r="L719" s="36">
        <f t="shared" ref="L719:O719" si="310">L642</f>
        <v>0</v>
      </c>
      <c r="M719" s="36">
        <f t="shared" si="310"/>
        <v>3</v>
      </c>
      <c r="N719" s="36">
        <f t="shared" si="310"/>
        <v>1.0184246582646803</v>
      </c>
      <c r="O719" s="36">
        <f t="shared" si="310"/>
        <v>0</v>
      </c>
      <c r="P719" s="39">
        <f t="shared" si="308"/>
        <v>0</v>
      </c>
      <c r="Q719" s="36">
        <f t="shared" si="309"/>
        <v>4</v>
      </c>
      <c r="S719" s="49"/>
    </row>
    <row r="720" spans="2:21" x14ac:dyDescent="0.2">
      <c r="B720" s="2" t="s">
        <v>155</v>
      </c>
      <c r="F720" s="2" t="s">
        <v>89</v>
      </c>
      <c r="J720" s="48">
        <f t="shared" si="306"/>
        <v>3.9101415326739319</v>
      </c>
      <c r="L720" s="36">
        <f t="shared" ref="L720:O720" si="311">L643</f>
        <v>1</v>
      </c>
      <c r="M720" s="36">
        <f t="shared" si="311"/>
        <v>1</v>
      </c>
      <c r="N720" s="36">
        <f t="shared" si="311"/>
        <v>0.91014153267393194</v>
      </c>
      <c r="O720" s="36">
        <f t="shared" si="311"/>
        <v>0</v>
      </c>
      <c r="P720" s="39">
        <f t="shared" si="308"/>
        <v>0</v>
      </c>
      <c r="Q720" s="36">
        <f t="shared" si="309"/>
        <v>1</v>
      </c>
      <c r="S720" s="49"/>
    </row>
    <row r="723" spans="2:21" x14ac:dyDescent="0.2">
      <c r="B723" s="1" t="s">
        <v>160</v>
      </c>
    </row>
    <row r="725" spans="2:21" x14ac:dyDescent="0.2">
      <c r="B725" s="1" t="s">
        <v>149</v>
      </c>
    </row>
    <row r="726" spans="2:21" x14ac:dyDescent="0.2">
      <c r="B726" s="2" t="s">
        <v>150</v>
      </c>
      <c r="F726" s="2" t="s">
        <v>89</v>
      </c>
      <c r="J726" s="48">
        <f t="shared" ref="J726:J728" si="312">SUM(L726:Q726)</f>
        <v>2001.3668830238501</v>
      </c>
      <c r="L726" s="36">
        <f t="shared" ref="L726:O726" si="313">L649</f>
        <v>0</v>
      </c>
      <c r="M726" s="36">
        <f t="shared" si="313"/>
        <v>1113.9919487648674</v>
      </c>
      <c r="N726" s="36">
        <f t="shared" si="313"/>
        <v>645.12113865508525</v>
      </c>
      <c r="O726" s="36">
        <f t="shared" si="313"/>
        <v>0</v>
      </c>
      <c r="P726" s="39">
        <f t="shared" ref="P726:P728" si="314">P649 +S649</f>
        <v>242.25379560389754</v>
      </c>
      <c r="Q726" s="36">
        <f t="shared" ref="Q726:Q728" si="315">Q649</f>
        <v>0</v>
      </c>
      <c r="S726" s="49"/>
      <c r="U726" s="5" t="s">
        <v>1016</v>
      </c>
    </row>
    <row r="727" spans="2:21" x14ac:dyDescent="0.2">
      <c r="B727" s="2" t="s">
        <v>151</v>
      </c>
      <c r="F727" s="2" t="s">
        <v>89</v>
      </c>
      <c r="J727" s="48">
        <f t="shared" si="312"/>
        <v>503.64912790156927</v>
      </c>
      <c r="L727" s="36">
        <f t="shared" ref="L727:O727" si="316">L650</f>
        <v>0</v>
      </c>
      <c r="M727" s="36">
        <f t="shared" si="316"/>
        <v>157.06918659008949</v>
      </c>
      <c r="N727" s="36">
        <f t="shared" si="316"/>
        <v>238.21190766268901</v>
      </c>
      <c r="O727" s="36">
        <f t="shared" si="316"/>
        <v>0</v>
      </c>
      <c r="P727" s="39">
        <f t="shared" si="314"/>
        <v>108.36803364879074</v>
      </c>
      <c r="Q727" s="36">
        <f t="shared" si="315"/>
        <v>0</v>
      </c>
      <c r="S727" s="49"/>
    </row>
    <row r="728" spans="2:21" x14ac:dyDescent="0.2">
      <c r="B728" s="2" t="s">
        <v>152</v>
      </c>
      <c r="F728" s="2" t="s">
        <v>89</v>
      </c>
      <c r="J728" s="48">
        <f t="shared" si="312"/>
        <v>0</v>
      </c>
      <c r="L728" s="36">
        <f t="shared" ref="L728:O728" si="317">L651</f>
        <v>0</v>
      </c>
      <c r="M728" s="36">
        <f t="shared" si="317"/>
        <v>0</v>
      </c>
      <c r="N728" s="36">
        <f t="shared" si="317"/>
        <v>0</v>
      </c>
      <c r="O728" s="36">
        <f t="shared" si="317"/>
        <v>0</v>
      </c>
      <c r="P728" s="39">
        <f t="shared" si="314"/>
        <v>0</v>
      </c>
      <c r="Q728" s="36">
        <f t="shared" si="315"/>
        <v>0</v>
      </c>
      <c r="S728" s="49"/>
    </row>
    <row r="730" spans="2:21" x14ac:dyDescent="0.2">
      <c r="B730" s="1" t="s">
        <v>153</v>
      </c>
    </row>
    <row r="731" spans="2:21" x14ac:dyDescent="0.2">
      <c r="B731" s="2" t="s">
        <v>150</v>
      </c>
      <c r="F731" s="2" t="s">
        <v>89</v>
      </c>
      <c r="J731" s="48">
        <f t="shared" ref="J731:J733" si="318">SUM(L731:Q731)</f>
        <v>17</v>
      </c>
      <c r="L731" s="36">
        <f t="shared" ref="L731:O731" si="319">L654</f>
        <v>17</v>
      </c>
      <c r="M731" s="36">
        <f t="shared" si="319"/>
        <v>0</v>
      </c>
      <c r="N731" s="36">
        <f t="shared" si="319"/>
        <v>0</v>
      </c>
      <c r="O731" s="36">
        <f t="shared" si="319"/>
        <v>0</v>
      </c>
      <c r="P731" s="39">
        <f t="shared" ref="P731:P733" si="320">P654 +S654</f>
        <v>0</v>
      </c>
      <c r="Q731" s="36">
        <f t="shared" ref="Q731:Q733" si="321">Q654</f>
        <v>0</v>
      </c>
      <c r="S731" s="49"/>
      <c r="U731" s="5" t="s">
        <v>1016</v>
      </c>
    </row>
    <row r="732" spans="2:21" x14ac:dyDescent="0.2">
      <c r="B732" s="2" t="s">
        <v>151</v>
      </c>
      <c r="F732" s="2" t="s">
        <v>89</v>
      </c>
      <c r="J732" s="48">
        <f t="shared" si="318"/>
        <v>0</v>
      </c>
      <c r="L732" s="36">
        <f t="shared" ref="L732:O732" si="322">L655</f>
        <v>0</v>
      </c>
      <c r="M732" s="36">
        <f t="shared" si="322"/>
        <v>0</v>
      </c>
      <c r="N732" s="36">
        <f t="shared" si="322"/>
        <v>0</v>
      </c>
      <c r="O732" s="36">
        <f t="shared" si="322"/>
        <v>0</v>
      </c>
      <c r="P732" s="39">
        <f t="shared" si="320"/>
        <v>0</v>
      </c>
      <c r="Q732" s="36">
        <f t="shared" si="321"/>
        <v>0</v>
      </c>
      <c r="S732" s="49"/>
    </row>
    <row r="733" spans="2:21" x14ac:dyDescent="0.2">
      <c r="B733" s="2" t="s">
        <v>152</v>
      </c>
      <c r="F733" s="2" t="s">
        <v>89</v>
      </c>
      <c r="J733" s="48">
        <f t="shared" si="318"/>
        <v>0</v>
      </c>
      <c r="L733" s="36">
        <f t="shared" ref="L733:O733" si="323">L656</f>
        <v>0</v>
      </c>
      <c r="M733" s="36">
        <f t="shared" si="323"/>
        <v>0</v>
      </c>
      <c r="N733" s="36">
        <f t="shared" si="323"/>
        <v>0</v>
      </c>
      <c r="O733" s="36">
        <f t="shared" si="323"/>
        <v>0</v>
      </c>
      <c r="P733" s="39">
        <f t="shared" si="320"/>
        <v>0</v>
      </c>
      <c r="Q733" s="36">
        <f t="shared" si="321"/>
        <v>0</v>
      </c>
      <c r="S733" s="49"/>
    </row>
    <row r="735" spans="2:21" x14ac:dyDescent="0.2">
      <c r="B735" s="1" t="s">
        <v>154</v>
      </c>
    </row>
    <row r="736" spans="2:21" x14ac:dyDescent="0.2">
      <c r="B736" s="2" t="s">
        <v>150</v>
      </c>
      <c r="F736" s="2" t="s">
        <v>89</v>
      </c>
      <c r="J736" s="48">
        <f t="shared" ref="J736:J738" si="324">SUM(L736:Q736)</f>
        <v>1007.0647642750519</v>
      </c>
      <c r="L736" s="36">
        <f t="shared" ref="L736:O736" si="325">L659</f>
        <v>0</v>
      </c>
      <c r="M736" s="36">
        <f t="shared" si="325"/>
        <v>424</v>
      </c>
      <c r="N736" s="36">
        <f t="shared" si="325"/>
        <v>161.07228377876453</v>
      </c>
      <c r="O736" s="36">
        <f t="shared" si="325"/>
        <v>0</v>
      </c>
      <c r="P736" s="39">
        <f t="shared" ref="P736:P738" si="326">P659 +S659</f>
        <v>421.99248049628721</v>
      </c>
      <c r="Q736" s="36">
        <f t="shared" ref="Q736:Q738" si="327">Q659</f>
        <v>0</v>
      </c>
      <c r="S736" s="49"/>
      <c r="U736" s="5" t="s">
        <v>1016</v>
      </c>
    </row>
    <row r="737" spans="2:21" x14ac:dyDescent="0.2">
      <c r="B737" s="2" t="s">
        <v>151</v>
      </c>
      <c r="F737" s="2" t="s">
        <v>89</v>
      </c>
      <c r="J737" s="48">
        <f t="shared" si="324"/>
        <v>598.1482282169377</v>
      </c>
      <c r="L737" s="36">
        <f t="shared" ref="L737:O737" si="328">L660</f>
        <v>0</v>
      </c>
      <c r="M737" s="36">
        <f t="shared" si="328"/>
        <v>318</v>
      </c>
      <c r="N737" s="36">
        <f t="shared" si="328"/>
        <v>0</v>
      </c>
      <c r="O737" s="36">
        <f t="shared" si="328"/>
        <v>0</v>
      </c>
      <c r="P737" s="39">
        <f t="shared" si="326"/>
        <v>280.1482282169377</v>
      </c>
      <c r="Q737" s="36">
        <f t="shared" si="327"/>
        <v>0</v>
      </c>
      <c r="S737" s="49"/>
    </row>
    <row r="738" spans="2:21" x14ac:dyDescent="0.2">
      <c r="B738" s="2" t="s">
        <v>155</v>
      </c>
      <c r="F738" s="2" t="s">
        <v>89</v>
      </c>
      <c r="J738" s="48">
        <f t="shared" si="324"/>
        <v>1053.1324032724915</v>
      </c>
      <c r="L738" s="36">
        <f t="shared" ref="L738:O738" si="329">L661</f>
        <v>0</v>
      </c>
      <c r="M738" s="36">
        <f t="shared" si="329"/>
        <v>15</v>
      </c>
      <c r="N738" s="36">
        <f t="shared" si="329"/>
        <v>501.13240327249144</v>
      </c>
      <c r="O738" s="36">
        <f t="shared" si="329"/>
        <v>0</v>
      </c>
      <c r="P738" s="39">
        <f t="shared" si="326"/>
        <v>537</v>
      </c>
      <c r="Q738" s="36">
        <f t="shared" si="327"/>
        <v>0</v>
      </c>
      <c r="S738" s="49"/>
    </row>
    <row r="740" spans="2:21" x14ac:dyDescent="0.2">
      <c r="B740" s="1" t="s">
        <v>156</v>
      </c>
    </row>
    <row r="741" spans="2:21" x14ac:dyDescent="0.2">
      <c r="B741" s="2" t="s">
        <v>150</v>
      </c>
      <c r="F741" s="2" t="s">
        <v>89</v>
      </c>
      <c r="J741" s="48">
        <f t="shared" ref="J741:J743" si="330">SUM(L741:Q741)</f>
        <v>574</v>
      </c>
      <c r="L741" s="36">
        <f t="shared" ref="L741:O741" si="331">L664</f>
        <v>0</v>
      </c>
      <c r="M741" s="36">
        <f t="shared" si="331"/>
        <v>550</v>
      </c>
      <c r="N741" s="36">
        <f t="shared" si="331"/>
        <v>0</v>
      </c>
      <c r="O741" s="36">
        <f t="shared" si="331"/>
        <v>0</v>
      </c>
      <c r="P741" s="39">
        <f t="shared" ref="P741:P743" si="332">P664 +S664</f>
        <v>0</v>
      </c>
      <c r="Q741" s="36">
        <f t="shared" ref="Q741:Q743" si="333">Q664</f>
        <v>24</v>
      </c>
      <c r="S741" s="49"/>
      <c r="U741" s="5" t="s">
        <v>1016</v>
      </c>
    </row>
    <row r="742" spans="2:21" x14ac:dyDescent="0.2">
      <c r="B742" s="2" t="s">
        <v>151</v>
      </c>
      <c r="F742" s="2" t="s">
        <v>89</v>
      </c>
      <c r="J742" s="48">
        <f t="shared" si="330"/>
        <v>824.67741534295885</v>
      </c>
      <c r="L742" s="36">
        <f t="shared" ref="L742:O742" si="334">L665</f>
        <v>0</v>
      </c>
      <c r="M742" s="36">
        <f t="shared" si="334"/>
        <v>682</v>
      </c>
      <c r="N742" s="36">
        <f t="shared" si="334"/>
        <v>142.67741534295885</v>
      </c>
      <c r="O742" s="36">
        <f t="shared" si="334"/>
        <v>0</v>
      </c>
      <c r="P742" s="39">
        <f t="shared" si="332"/>
        <v>0</v>
      </c>
      <c r="Q742" s="36">
        <f t="shared" si="333"/>
        <v>0</v>
      </c>
      <c r="S742" s="49"/>
    </row>
    <row r="743" spans="2:21" x14ac:dyDescent="0.2">
      <c r="B743" s="2" t="s">
        <v>155</v>
      </c>
      <c r="F743" s="2" t="s">
        <v>89</v>
      </c>
      <c r="J743" s="48">
        <f t="shared" si="330"/>
        <v>294.80624954205007</v>
      </c>
      <c r="L743" s="36">
        <f t="shared" ref="L743:O743" si="335">L666</f>
        <v>190</v>
      </c>
      <c r="M743" s="36">
        <f t="shared" si="335"/>
        <v>0</v>
      </c>
      <c r="N743" s="36">
        <f t="shared" si="335"/>
        <v>104.80624954205005</v>
      </c>
      <c r="O743" s="36">
        <f t="shared" si="335"/>
        <v>0</v>
      </c>
      <c r="P743" s="39">
        <f t="shared" si="332"/>
        <v>0</v>
      </c>
      <c r="Q743" s="36">
        <f t="shared" si="333"/>
        <v>0</v>
      </c>
      <c r="S743" s="49"/>
    </row>
  </sheetData>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CC"/>
  </sheetPr>
  <dimension ref="B2:W255"/>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85546875" style="2" customWidth="1"/>
    <col min="19" max="19" width="12.5703125" style="2" customWidth="1"/>
    <col min="20" max="22" width="2.7109375" style="2" customWidth="1"/>
    <col min="23" max="37" width="13.7109375" style="2" customWidth="1"/>
    <col min="38" max="16384" width="9.140625" style="2"/>
  </cols>
  <sheetData>
    <row r="2" spans="2:23" s="22" customFormat="1" ht="18" x14ac:dyDescent="0.2">
      <c r="B2" s="22" t="s">
        <v>272</v>
      </c>
    </row>
    <row r="4" spans="2:23" x14ac:dyDescent="0.2">
      <c r="B4" s="33" t="s">
        <v>55</v>
      </c>
      <c r="C4" s="1"/>
      <c r="D4" s="1"/>
    </row>
    <row r="5" spans="2:23" x14ac:dyDescent="0.2">
      <c r="B5" s="27" t="s">
        <v>912</v>
      </c>
      <c r="C5" s="3"/>
      <c r="D5" s="3"/>
      <c r="H5" s="23"/>
    </row>
    <row r="6" spans="2:23" x14ac:dyDescent="0.2">
      <c r="B6" s="27"/>
      <c r="C6" s="3"/>
      <c r="D6" s="3"/>
      <c r="H6" s="23"/>
    </row>
    <row r="7" spans="2:23" s="9" customFormat="1" x14ac:dyDescent="0.2">
      <c r="B7" s="9" t="s">
        <v>44</v>
      </c>
      <c r="F7" s="9" t="s">
        <v>26</v>
      </c>
      <c r="H7" s="9" t="s">
        <v>27</v>
      </c>
      <c r="J7" s="9" t="s">
        <v>47</v>
      </c>
      <c r="L7" s="9" t="s">
        <v>81</v>
      </c>
      <c r="M7" s="9" t="s">
        <v>82</v>
      </c>
      <c r="N7" s="9" t="s">
        <v>83</v>
      </c>
      <c r="O7" s="9" t="s">
        <v>85</v>
      </c>
      <c r="P7" s="9" t="s">
        <v>117</v>
      </c>
      <c r="Q7" s="9" t="s">
        <v>86</v>
      </c>
      <c r="S7" s="9" t="s">
        <v>84</v>
      </c>
      <c r="W7" s="9" t="s">
        <v>46</v>
      </c>
    </row>
    <row r="10" spans="2:23" s="9" customFormat="1" x14ac:dyDescent="0.2">
      <c r="B10" s="9" t="s">
        <v>263</v>
      </c>
    </row>
    <row r="12" spans="2:23" x14ac:dyDescent="0.2">
      <c r="B12" s="33" t="s">
        <v>80</v>
      </c>
    </row>
    <row r="13" spans="2:23" x14ac:dyDescent="0.2">
      <c r="B13" s="2" t="s">
        <v>87</v>
      </c>
      <c r="F13" s="2" t="s">
        <v>89</v>
      </c>
      <c r="J13" s="102">
        <f>'Volumes TD 2015-2020'!J22</f>
        <v>1.5</v>
      </c>
    </row>
    <row r="14" spans="2:23" x14ac:dyDescent="0.2">
      <c r="B14" s="2" t="s">
        <v>88</v>
      </c>
      <c r="F14" s="2" t="s">
        <v>89</v>
      </c>
      <c r="J14" s="47">
        <f>'Volumes TD 2015-2020'!J23</f>
        <v>3</v>
      </c>
    </row>
    <row r="15" spans="2:23" x14ac:dyDescent="0.2">
      <c r="B15" s="2" t="s">
        <v>90</v>
      </c>
      <c r="F15" s="2" t="s">
        <v>89</v>
      </c>
      <c r="J15" s="47">
        <f>'Volumes TD 2015-2020'!J24</f>
        <v>6</v>
      </c>
    </row>
    <row r="16" spans="2:23" x14ac:dyDescent="0.2">
      <c r="B16" s="2" t="s">
        <v>177</v>
      </c>
      <c r="F16" s="2" t="s">
        <v>89</v>
      </c>
      <c r="J16" s="47">
        <f>'Volumes TD 2015-2020'!J25</f>
        <v>10</v>
      </c>
    </row>
    <row r="17" spans="2:10" x14ac:dyDescent="0.2">
      <c r="B17" s="2" t="s">
        <v>178</v>
      </c>
      <c r="F17" s="2" t="s">
        <v>89</v>
      </c>
      <c r="J17" s="47">
        <f>'Volumes TD 2015-2020'!J26</f>
        <v>16</v>
      </c>
    </row>
    <row r="18" spans="2:10" x14ac:dyDescent="0.2">
      <c r="B18" s="2" t="s">
        <v>179</v>
      </c>
      <c r="F18" s="2" t="s">
        <v>89</v>
      </c>
      <c r="J18" s="47">
        <f>'Volumes TD 2015-2020'!J27</f>
        <v>25</v>
      </c>
    </row>
    <row r="20" spans="2:10" x14ac:dyDescent="0.2">
      <c r="B20" s="1" t="s">
        <v>91</v>
      </c>
    </row>
    <row r="21" spans="2:10" x14ac:dyDescent="0.2">
      <c r="B21" s="2" t="s">
        <v>182</v>
      </c>
      <c r="F21" s="2" t="s">
        <v>89</v>
      </c>
      <c r="J21" s="47">
        <f>'Volumes TD 2015-2020'!J30</f>
        <v>40</v>
      </c>
    </row>
    <row r="22" spans="2:10" x14ac:dyDescent="0.2">
      <c r="B22" s="2" t="s">
        <v>183</v>
      </c>
      <c r="F22" s="2" t="s">
        <v>89</v>
      </c>
      <c r="J22" s="47">
        <f>'Volumes TD 2015-2020'!J31</f>
        <v>65</v>
      </c>
    </row>
    <row r="23" spans="2:10" x14ac:dyDescent="0.2">
      <c r="B23" s="2" t="s">
        <v>184</v>
      </c>
      <c r="F23" s="2" t="s">
        <v>89</v>
      </c>
      <c r="J23" s="47">
        <f>'Volumes TD 2015-2020'!J32</f>
        <v>100</v>
      </c>
    </row>
    <row r="24" spans="2:10" x14ac:dyDescent="0.2">
      <c r="B24" s="2" t="s">
        <v>185</v>
      </c>
      <c r="F24" s="2" t="s">
        <v>89</v>
      </c>
      <c r="J24" s="47">
        <f>'Volumes TD 2015-2020'!J33</f>
        <v>160</v>
      </c>
    </row>
    <row r="25" spans="2:10" x14ac:dyDescent="0.2">
      <c r="B25" s="2" t="s">
        <v>186</v>
      </c>
      <c r="F25" s="2" t="s">
        <v>89</v>
      </c>
      <c r="J25" s="47">
        <f>'Volumes TD 2015-2020'!J34</f>
        <v>250</v>
      </c>
    </row>
    <row r="28" spans="2:10" s="9" customFormat="1" x14ac:dyDescent="0.2">
      <c r="B28" s="9" t="s">
        <v>347</v>
      </c>
    </row>
    <row r="30" spans="2:10" x14ac:dyDescent="0.2">
      <c r="B30" s="1" t="s">
        <v>187</v>
      </c>
    </row>
    <row r="32" spans="2:10" x14ac:dyDescent="0.2">
      <c r="B32" s="1" t="s">
        <v>80</v>
      </c>
    </row>
    <row r="33" spans="2:23" x14ac:dyDescent="0.2">
      <c r="B33" s="2" t="s">
        <v>87</v>
      </c>
      <c r="F33" s="2" t="s">
        <v>89</v>
      </c>
      <c r="J33" s="48">
        <f>SUM(L33:Q33)</f>
        <v>0</v>
      </c>
      <c r="L33" s="47">
        <f>'Volumes Invoeding 2015-2020'!L21</f>
        <v>0</v>
      </c>
      <c r="M33" s="47">
        <f>'Volumes Invoeding 2015-2020'!M21</f>
        <v>0</v>
      </c>
      <c r="N33" s="47">
        <f>'Volumes Invoeding 2015-2020'!N21</f>
        <v>0</v>
      </c>
      <c r="O33" s="47">
        <f>'Volumes Invoeding 2015-2020'!O21</f>
        <v>0</v>
      </c>
      <c r="P33" s="47">
        <f>'Volumes Invoeding 2015-2020'!P21</f>
        <v>0</v>
      </c>
      <c r="Q33" s="47">
        <f>'Volumes Invoeding 2015-2020'!Q21</f>
        <v>0</v>
      </c>
      <c r="S33" s="47">
        <f>'Volumes Invoeding 2015-2020'!S21</f>
        <v>0</v>
      </c>
    </row>
    <row r="34" spans="2:23" x14ac:dyDescent="0.2">
      <c r="B34" s="2" t="s">
        <v>88</v>
      </c>
      <c r="F34" s="2" t="s">
        <v>89</v>
      </c>
      <c r="J34" s="48">
        <f t="shared" ref="J34:J38" si="0">SUM(L34:Q34)</f>
        <v>0</v>
      </c>
      <c r="L34" s="47">
        <f>'Volumes Invoeding 2015-2020'!L22</f>
        <v>0</v>
      </c>
      <c r="M34" s="47">
        <f>'Volumes Invoeding 2015-2020'!M22</f>
        <v>0</v>
      </c>
      <c r="N34" s="47">
        <f>'Volumes Invoeding 2015-2020'!N22</f>
        <v>0</v>
      </c>
      <c r="O34" s="47">
        <f>'Volumes Invoeding 2015-2020'!O22</f>
        <v>0</v>
      </c>
      <c r="P34" s="47">
        <f>'Volumes Invoeding 2015-2020'!P22</f>
        <v>0</v>
      </c>
      <c r="Q34" s="47">
        <f>'Volumes Invoeding 2015-2020'!Q22</f>
        <v>0</v>
      </c>
      <c r="S34" s="47">
        <f>'Volumes Invoeding 2015-2020'!S22</f>
        <v>0</v>
      </c>
    </row>
    <row r="35" spans="2:23" x14ac:dyDescent="0.2">
      <c r="B35" s="2" t="s">
        <v>90</v>
      </c>
      <c r="F35" s="2" t="s">
        <v>89</v>
      </c>
      <c r="J35" s="48">
        <f t="shared" si="0"/>
        <v>0</v>
      </c>
      <c r="L35" s="47">
        <f>'Volumes Invoeding 2015-2020'!L23</f>
        <v>0</v>
      </c>
      <c r="M35" s="47">
        <f>'Volumes Invoeding 2015-2020'!M23</f>
        <v>0</v>
      </c>
      <c r="N35" s="47">
        <f>'Volumes Invoeding 2015-2020'!N23</f>
        <v>0</v>
      </c>
      <c r="O35" s="47">
        <f>'Volumes Invoeding 2015-2020'!O23</f>
        <v>0</v>
      </c>
      <c r="P35" s="47">
        <f>'Volumes Invoeding 2015-2020'!P23</f>
        <v>0</v>
      </c>
      <c r="Q35" s="47">
        <f>'Volumes Invoeding 2015-2020'!Q23</f>
        <v>0</v>
      </c>
      <c r="S35" s="47">
        <f>'Volumes Invoeding 2015-2020'!S23</f>
        <v>0</v>
      </c>
    </row>
    <row r="36" spans="2:23" x14ac:dyDescent="0.2">
      <c r="B36" s="2" t="s">
        <v>177</v>
      </c>
      <c r="F36" s="2" t="s">
        <v>89</v>
      </c>
      <c r="J36" s="48">
        <f t="shared" si="0"/>
        <v>0</v>
      </c>
      <c r="L36" s="47">
        <f>'Volumes Invoeding 2015-2020'!L24</f>
        <v>0</v>
      </c>
      <c r="M36" s="47">
        <f>'Volumes Invoeding 2015-2020'!M24</f>
        <v>0</v>
      </c>
      <c r="N36" s="47">
        <f>'Volumes Invoeding 2015-2020'!N24</f>
        <v>0</v>
      </c>
      <c r="O36" s="47">
        <f>'Volumes Invoeding 2015-2020'!O24</f>
        <v>0</v>
      </c>
      <c r="P36" s="47">
        <f>'Volumes Invoeding 2015-2020'!P24</f>
        <v>0</v>
      </c>
      <c r="Q36" s="47">
        <f>'Volumes Invoeding 2015-2020'!Q24</f>
        <v>0</v>
      </c>
      <c r="S36" s="47">
        <f>'Volumes Invoeding 2015-2020'!S24</f>
        <v>0</v>
      </c>
    </row>
    <row r="37" spans="2:23" x14ac:dyDescent="0.2">
      <c r="B37" s="2" t="s">
        <v>178</v>
      </c>
      <c r="F37" s="2" t="s">
        <v>89</v>
      </c>
      <c r="J37" s="48">
        <f t="shared" si="0"/>
        <v>0</v>
      </c>
      <c r="L37" s="47">
        <f>'Volumes Invoeding 2015-2020'!L25</f>
        <v>0</v>
      </c>
      <c r="M37" s="47">
        <f>'Volumes Invoeding 2015-2020'!M25</f>
        <v>0</v>
      </c>
      <c r="N37" s="47">
        <f>'Volumes Invoeding 2015-2020'!N25</f>
        <v>0</v>
      </c>
      <c r="O37" s="47">
        <f>'Volumes Invoeding 2015-2020'!O25</f>
        <v>0</v>
      </c>
      <c r="P37" s="47">
        <f>'Volumes Invoeding 2015-2020'!P25</f>
        <v>0</v>
      </c>
      <c r="Q37" s="47">
        <f>'Volumes Invoeding 2015-2020'!Q25</f>
        <v>0</v>
      </c>
      <c r="S37" s="47">
        <f>'Volumes Invoeding 2015-2020'!S25</f>
        <v>0</v>
      </c>
    </row>
    <row r="38" spans="2:23" x14ac:dyDescent="0.2">
      <c r="B38" s="2" t="s">
        <v>179</v>
      </c>
      <c r="F38" s="2" t="s">
        <v>89</v>
      </c>
      <c r="J38" s="48">
        <f t="shared" si="0"/>
        <v>0.31506849315068491</v>
      </c>
      <c r="L38" s="47">
        <f>'Volumes Invoeding 2015-2020'!L26</f>
        <v>0</v>
      </c>
      <c r="M38" s="47">
        <f>'Volumes Invoeding 2015-2020'!M26</f>
        <v>0</v>
      </c>
      <c r="N38" s="47">
        <f>'Volumes Invoeding 2015-2020'!N26</f>
        <v>0</v>
      </c>
      <c r="O38" s="47">
        <f>'Volumes Invoeding 2015-2020'!O26</f>
        <v>0</v>
      </c>
      <c r="P38" s="47">
        <f>'Volumes Invoeding 2015-2020'!P26</f>
        <v>0.31506849315068491</v>
      </c>
      <c r="Q38" s="47">
        <f>'Volumes Invoeding 2015-2020'!Q26</f>
        <v>0</v>
      </c>
      <c r="S38" s="47">
        <f>'Volumes Invoeding 2015-2020'!S26</f>
        <v>0</v>
      </c>
    </row>
    <row r="40" spans="2:23" x14ac:dyDescent="0.2">
      <c r="B40" s="1" t="s">
        <v>91</v>
      </c>
    </row>
    <row r="41" spans="2:23" x14ac:dyDescent="0.2">
      <c r="B41" s="2" t="s">
        <v>182</v>
      </c>
      <c r="F41" s="2" t="s">
        <v>89</v>
      </c>
      <c r="J41" s="48">
        <f>SUM(L41:Q41)</f>
        <v>0</v>
      </c>
      <c r="L41" s="47">
        <f>'Volumes Invoeding 2015-2020'!L29</f>
        <v>0</v>
      </c>
      <c r="M41" s="47">
        <f>'Volumes Invoeding 2015-2020'!M29</f>
        <v>0</v>
      </c>
      <c r="N41" s="47">
        <f>'Volumes Invoeding 2015-2020'!N29</f>
        <v>0</v>
      </c>
      <c r="O41" s="47">
        <f>'Volumes Invoeding 2015-2020'!O29</f>
        <v>0</v>
      </c>
      <c r="P41" s="47">
        <f>'Volumes Invoeding 2015-2020'!P29</f>
        <v>0</v>
      </c>
      <c r="Q41" s="47">
        <f>'Volumes Invoeding 2015-2020'!Q29</f>
        <v>0</v>
      </c>
      <c r="S41" s="47">
        <f>'Volumes Invoeding 2015-2020'!S29</f>
        <v>0</v>
      </c>
    </row>
    <row r="42" spans="2:23" x14ac:dyDescent="0.2">
      <c r="B42" s="2" t="s">
        <v>183</v>
      </c>
      <c r="F42" s="2" t="s">
        <v>89</v>
      </c>
      <c r="J42" s="48">
        <f t="shared" ref="J42:J45" si="1">SUM(L42:Q42)</f>
        <v>1</v>
      </c>
      <c r="L42" s="47">
        <f>'Volumes Invoeding 2015-2020'!L30</f>
        <v>0</v>
      </c>
      <c r="M42" s="47">
        <f>'Volumes Invoeding 2015-2020'!M30</f>
        <v>0</v>
      </c>
      <c r="N42" s="47">
        <f>'Volumes Invoeding 2015-2020'!N30</f>
        <v>1</v>
      </c>
      <c r="O42" s="47">
        <f>'Volumes Invoeding 2015-2020'!O30</f>
        <v>0</v>
      </c>
      <c r="P42" s="47">
        <f>'Volumes Invoeding 2015-2020'!P30</f>
        <v>0</v>
      </c>
      <c r="Q42" s="47">
        <f>'Volumes Invoeding 2015-2020'!Q30</f>
        <v>0</v>
      </c>
      <c r="S42" s="47">
        <f>'Volumes Invoeding 2015-2020'!S30</f>
        <v>0</v>
      </c>
    </row>
    <row r="43" spans="2:23" x14ac:dyDescent="0.2">
      <c r="B43" s="2" t="s">
        <v>184</v>
      </c>
      <c r="F43" s="2" t="s">
        <v>89</v>
      </c>
      <c r="J43" s="48">
        <f t="shared" si="1"/>
        <v>0</v>
      </c>
      <c r="L43" s="47">
        <f>'Volumes Invoeding 2015-2020'!L31</f>
        <v>0</v>
      </c>
      <c r="M43" s="47">
        <f>'Volumes Invoeding 2015-2020'!M31</f>
        <v>0</v>
      </c>
      <c r="N43" s="47">
        <f>'Volumes Invoeding 2015-2020'!N31</f>
        <v>0</v>
      </c>
      <c r="O43" s="47">
        <f>'Volumes Invoeding 2015-2020'!O31</f>
        <v>0</v>
      </c>
      <c r="P43" s="47">
        <f>'Volumes Invoeding 2015-2020'!P31</f>
        <v>0</v>
      </c>
      <c r="Q43" s="47">
        <f>'Volumes Invoeding 2015-2020'!Q31</f>
        <v>0</v>
      </c>
      <c r="S43" s="47">
        <f>'Volumes Invoeding 2015-2020'!S31</f>
        <v>0</v>
      </c>
    </row>
    <row r="44" spans="2:23" x14ac:dyDescent="0.2">
      <c r="B44" s="2" t="s">
        <v>185</v>
      </c>
      <c r="F44" s="2" t="s">
        <v>89</v>
      </c>
      <c r="J44" s="48">
        <f t="shared" si="1"/>
        <v>0</v>
      </c>
      <c r="L44" s="47">
        <f>'Volumes Invoeding 2015-2020'!L32</f>
        <v>0</v>
      </c>
      <c r="M44" s="47">
        <f>'Volumes Invoeding 2015-2020'!M32</f>
        <v>0</v>
      </c>
      <c r="N44" s="47">
        <f>'Volumes Invoeding 2015-2020'!N32</f>
        <v>0</v>
      </c>
      <c r="O44" s="47">
        <f>'Volumes Invoeding 2015-2020'!O32</f>
        <v>0</v>
      </c>
      <c r="P44" s="47">
        <f>'Volumes Invoeding 2015-2020'!P32</f>
        <v>0</v>
      </c>
      <c r="Q44" s="47">
        <f>'Volumes Invoeding 2015-2020'!Q32</f>
        <v>0</v>
      </c>
      <c r="S44" s="47">
        <f>'Volumes Invoeding 2015-2020'!S32</f>
        <v>0</v>
      </c>
    </row>
    <row r="45" spans="2:23" x14ac:dyDescent="0.2">
      <c r="B45" s="2" t="s">
        <v>186</v>
      </c>
      <c r="F45" s="2" t="s">
        <v>89</v>
      </c>
      <c r="J45" s="48">
        <f t="shared" si="1"/>
        <v>0</v>
      </c>
      <c r="L45" s="47">
        <f>'Volumes Invoeding 2015-2020'!L33</f>
        <v>0</v>
      </c>
      <c r="M45" s="47">
        <f>'Volumes Invoeding 2015-2020'!M33</f>
        <v>0</v>
      </c>
      <c r="N45" s="47">
        <f>'Volumes Invoeding 2015-2020'!N33</f>
        <v>0</v>
      </c>
      <c r="O45" s="47">
        <f>'Volumes Invoeding 2015-2020'!O33</f>
        <v>0</v>
      </c>
      <c r="P45" s="47">
        <f>'Volumes Invoeding 2015-2020'!P33</f>
        <v>0</v>
      </c>
      <c r="Q45" s="47">
        <f>'Volumes Invoeding 2015-2020'!Q33</f>
        <v>0</v>
      </c>
      <c r="S45" s="47">
        <f>'Volumes Invoeding 2015-2020'!S33</f>
        <v>0</v>
      </c>
    </row>
    <row r="46" spans="2:23" x14ac:dyDescent="0.2">
      <c r="J46" s="53"/>
      <c r="L46" s="51"/>
      <c r="M46" s="51"/>
      <c r="N46" s="51"/>
      <c r="O46" s="51"/>
      <c r="P46" s="51"/>
      <c r="Q46" s="51"/>
      <c r="R46" s="10"/>
      <c r="S46" s="51"/>
      <c r="T46" s="10"/>
      <c r="U46" s="10"/>
      <c r="V46" s="10"/>
      <c r="W46" s="10"/>
    </row>
    <row r="47" spans="2:23" x14ac:dyDescent="0.2">
      <c r="B47" s="1" t="s">
        <v>189</v>
      </c>
    </row>
    <row r="49" spans="2:19" x14ac:dyDescent="0.2">
      <c r="B49" s="1" t="s">
        <v>93</v>
      </c>
    </row>
    <row r="50" spans="2:19" x14ac:dyDescent="0.2">
      <c r="B50" s="2" t="s">
        <v>95</v>
      </c>
      <c r="F50" s="2" t="s">
        <v>89</v>
      </c>
      <c r="J50" s="48">
        <f>SUM(L50:Q50)</f>
        <v>1135</v>
      </c>
      <c r="L50" s="47">
        <f>'Volumes Invoeding 2015-2020'!L38</f>
        <v>0</v>
      </c>
      <c r="M50" s="47">
        <f>'Volumes Invoeding 2015-2020'!M38</f>
        <v>0</v>
      </c>
      <c r="N50" s="47">
        <f>'Volumes Invoeding 2015-2020'!N38</f>
        <v>0</v>
      </c>
      <c r="O50" s="47">
        <f>'Volumes Invoeding 2015-2020'!O38</f>
        <v>1135</v>
      </c>
      <c r="P50" s="47">
        <f>'Volumes Invoeding 2015-2020'!P38</f>
        <v>0</v>
      </c>
      <c r="Q50" s="47">
        <f>'Volumes Invoeding 2015-2020'!Q38</f>
        <v>0</v>
      </c>
      <c r="S50" s="47">
        <f>'Volumes Invoeding 2015-2020'!S38</f>
        <v>0</v>
      </c>
    </row>
    <row r="51" spans="2:19" x14ac:dyDescent="0.2">
      <c r="B51" s="2" t="s">
        <v>96</v>
      </c>
      <c r="F51" s="2" t="s">
        <v>89</v>
      </c>
      <c r="J51" s="48">
        <f>SUM(L51:Q51)</f>
        <v>0</v>
      </c>
      <c r="L51" s="47">
        <f>'Volumes Invoeding 2015-2020'!L39</f>
        <v>0</v>
      </c>
      <c r="M51" s="47">
        <f>'Volumes Invoeding 2015-2020'!M39</f>
        <v>0</v>
      </c>
      <c r="N51" s="47">
        <f>'Volumes Invoeding 2015-2020'!N39</f>
        <v>0</v>
      </c>
      <c r="O51" s="47">
        <f>'Volumes Invoeding 2015-2020'!O39</f>
        <v>0</v>
      </c>
      <c r="P51" s="47">
        <f>'Volumes Invoeding 2015-2020'!P39</f>
        <v>0</v>
      </c>
      <c r="Q51" s="47">
        <f>'Volumes Invoeding 2015-2020'!Q39</f>
        <v>0</v>
      </c>
      <c r="S51" s="47">
        <f>'Volumes Invoeding 2015-2020'!S39</f>
        <v>0</v>
      </c>
    </row>
    <row r="53" spans="2:19" x14ac:dyDescent="0.2">
      <c r="B53" s="27" t="s">
        <v>97</v>
      </c>
      <c r="F53" s="2" t="s">
        <v>89</v>
      </c>
      <c r="J53" s="48">
        <f>SUM(L53:Q53)</f>
        <v>13803</v>
      </c>
      <c r="L53" s="47">
        <f>'Volumes Invoeding 2015-2020'!L41</f>
        <v>0</v>
      </c>
      <c r="M53" s="47">
        <f>'Volumes Invoeding 2015-2020'!M41</f>
        <v>10170</v>
      </c>
      <c r="N53" s="47">
        <f>'Volumes Invoeding 2015-2020'!N41</f>
        <v>2549</v>
      </c>
      <c r="O53" s="47">
        <f>'Volumes Invoeding 2015-2020'!O41</f>
        <v>0</v>
      </c>
      <c r="P53" s="47">
        <f>'Volumes Invoeding 2015-2020'!P41</f>
        <v>1084</v>
      </c>
      <c r="Q53" s="47">
        <f>'Volumes Invoeding 2015-2020'!Q41</f>
        <v>0</v>
      </c>
      <c r="S53" s="47">
        <f>'Volumes Invoeding 2015-2020'!S41</f>
        <v>0</v>
      </c>
    </row>
    <row r="56" spans="2:19" s="9" customFormat="1" x14ac:dyDescent="0.2">
      <c r="B56" s="9" t="s">
        <v>348</v>
      </c>
    </row>
    <row r="58" spans="2:19" x14ac:dyDescent="0.2">
      <c r="B58" s="1" t="s">
        <v>187</v>
      </c>
    </row>
    <row r="60" spans="2:19" x14ac:dyDescent="0.2">
      <c r="B60" s="1" t="s">
        <v>80</v>
      </c>
    </row>
    <row r="61" spans="2:19" x14ac:dyDescent="0.2">
      <c r="B61" s="2" t="s">
        <v>87</v>
      </c>
      <c r="F61" s="2" t="s">
        <v>89</v>
      </c>
      <c r="J61" s="48">
        <f>SUM(L61:Q61)</f>
        <v>0</v>
      </c>
      <c r="L61" s="47">
        <f>'Volumes Invoeding 2015-2020'!L49</f>
        <v>0</v>
      </c>
      <c r="M61" s="47">
        <f>'Volumes Invoeding 2015-2020'!M49</f>
        <v>0</v>
      </c>
      <c r="N61" s="47">
        <f>'Volumes Invoeding 2015-2020'!N49</f>
        <v>0</v>
      </c>
      <c r="O61" s="47">
        <f>'Volumes Invoeding 2015-2020'!O49</f>
        <v>0</v>
      </c>
      <c r="P61" s="47">
        <f>'Volumes Invoeding 2015-2020'!P49</f>
        <v>0</v>
      </c>
      <c r="Q61" s="47">
        <f>'Volumes Invoeding 2015-2020'!Q49</f>
        <v>0</v>
      </c>
      <c r="S61" s="47">
        <f>'Volumes Invoeding 2015-2020'!S49</f>
        <v>0</v>
      </c>
    </row>
    <row r="62" spans="2:19" x14ac:dyDescent="0.2">
      <c r="B62" s="2" t="s">
        <v>88</v>
      </c>
      <c r="F62" s="2" t="s">
        <v>89</v>
      </c>
      <c r="J62" s="48">
        <f t="shared" ref="J62:J66" si="2">SUM(L62:Q62)</f>
        <v>0</v>
      </c>
      <c r="L62" s="47">
        <f>'Volumes Invoeding 2015-2020'!L50</f>
        <v>0</v>
      </c>
      <c r="M62" s="47">
        <f>'Volumes Invoeding 2015-2020'!M50</f>
        <v>0</v>
      </c>
      <c r="N62" s="47">
        <f>'Volumes Invoeding 2015-2020'!N50</f>
        <v>0</v>
      </c>
      <c r="O62" s="47">
        <f>'Volumes Invoeding 2015-2020'!O50</f>
        <v>0</v>
      </c>
      <c r="P62" s="47">
        <f>'Volumes Invoeding 2015-2020'!P50</f>
        <v>0</v>
      </c>
      <c r="Q62" s="47">
        <f>'Volumes Invoeding 2015-2020'!Q50</f>
        <v>0</v>
      </c>
      <c r="S62" s="47">
        <f>'Volumes Invoeding 2015-2020'!S50</f>
        <v>0</v>
      </c>
    </row>
    <row r="63" spans="2:19" x14ac:dyDescent="0.2">
      <c r="B63" s="2" t="s">
        <v>90</v>
      </c>
      <c r="F63" s="2" t="s">
        <v>89</v>
      </c>
      <c r="J63" s="48">
        <f t="shared" si="2"/>
        <v>0</v>
      </c>
      <c r="L63" s="47">
        <f>'Volumes Invoeding 2015-2020'!L51</f>
        <v>0</v>
      </c>
      <c r="M63" s="47">
        <f>'Volumes Invoeding 2015-2020'!M51</f>
        <v>0</v>
      </c>
      <c r="N63" s="47">
        <f>'Volumes Invoeding 2015-2020'!N51</f>
        <v>0</v>
      </c>
      <c r="O63" s="47">
        <f>'Volumes Invoeding 2015-2020'!O51</f>
        <v>0</v>
      </c>
      <c r="P63" s="47">
        <f>'Volumes Invoeding 2015-2020'!P51</f>
        <v>0</v>
      </c>
      <c r="Q63" s="47">
        <f>'Volumes Invoeding 2015-2020'!Q51</f>
        <v>0</v>
      </c>
      <c r="S63" s="47">
        <f>'Volumes Invoeding 2015-2020'!S51</f>
        <v>0</v>
      </c>
    </row>
    <row r="64" spans="2:19" x14ac:dyDescent="0.2">
      <c r="B64" s="2" t="s">
        <v>177</v>
      </c>
      <c r="F64" s="2" t="s">
        <v>89</v>
      </c>
      <c r="J64" s="48">
        <f t="shared" si="2"/>
        <v>0</v>
      </c>
      <c r="L64" s="47">
        <f>'Volumes Invoeding 2015-2020'!L52</f>
        <v>0</v>
      </c>
      <c r="M64" s="47">
        <f>'Volumes Invoeding 2015-2020'!M52</f>
        <v>0</v>
      </c>
      <c r="N64" s="47">
        <f>'Volumes Invoeding 2015-2020'!N52</f>
        <v>0</v>
      </c>
      <c r="O64" s="47">
        <f>'Volumes Invoeding 2015-2020'!O52</f>
        <v>0</v>
      </c>
      <c r="P64" s="47">
        <f>'Volumes Invoeding 2015-2020'!P52</f>
        <v>0</v>
      </c>
      <c r="Q64" s="47">
        <f>'Volumes Invoeding 2015-2020'!Q52</f>
        <v>0</v>
      </c>
      <c r="S64" s="47">
        <f>'Volumes Invoeding 2015-2020'!S52</f>
        <v>0</v>
      </c>
    </row>
    <row r="65" spans="2:23" x14ac:dyDescent="0.2">
      <c r="B65" s="2" t="s">
        <v>178</v>
      </c>
      <c r="F65" s="2" t="s">
        <v>89</v>
      </c>
      <c r="J65" s="48">
        <f t="shared" si="2"/>
        <v>0</v>
      </c>
      <c r="L65" s="47">
        <f>'Volumes Invoeding 2015-2020'!L53</f>
        <v>0</v>
      </c>
      <c r="M65" s="47">
        <f>'Volumes Invoeding 2015-2020'!M53</f>
        <v>0</v>
      </c>
      <c r="N65" s="47">
        <f>'Volumes Invoeding 2015-2020'!N53</f>
        <v>0</v>
      </c>
      <c r="O65" s="47">
        <f>'Volumes Invoeding 2015-2020'!O53</f>
        <v>0</v>
      </c>
      <c r="P65" s="47">
        <f>'Volumes Invoeding 2015-2020'!P53</f>
        <v>0</v>
      </c>
      <c r="Q65" s="47">
        <f>'Volumes Invoeding 2015-2020'!Q53</f>
        <v>0</v>
      </c>
      <c r="S65" s="47">
        <f>'Volumes Invoeding 2015-2020'!S53</f>
        <v>0</v>
      </c>
    </row>
    <row r="66" spans="2:23" x14ac:dyDescent="0.2">
      <c r="B66" s="2" t="s">
        <v>179</v>
      </c>
      <c r="F66" s="2" t="s">
        <v>89</v>
      </c>
      <c r="J66" s="48">
        <f t="shared" si="2"/>
        <v>1</v>
      </c>
      <c r="L66" s="47">
        <f>'Volumes Invoeding 2015-2020'!L54</f>
        <v>0</v>
      </c>
      <c r="M66" s="47">
        <f>'Volumes Invoeding 2015-2020'!M54</f>
        <v>0</v>
      </c>
      <c r="N66" s="47">
        <f>'Volumes Invoeding 2015-2020'!N54</f>
        <v>0</v>
      </c>
      <c r="O66" s="47">
        <f>'Volumes Invoeding 2015-2020'!O54</f>
        <v>0</v>
      </c>
      <c r="P66" s="47">
        <f>'Volumes Invoeding 2015-2020'!P54</f>
        <v>1</v>
      </c>
      <c r="Q66" s="47">
        <f>'Volumes Invoeding 2015-2020'!Q54</f>
        <v>0</v>
      </c>
      <c r="S66" s="47">
        <f>'Volumes Invoeding 2015-2020'!S54</f>
        <v>0</v>
      </c>
    </row>
    <row r="68" spans="2:23" x14ac:dyDescent="0.2">
      <c r="B68" s="1" t="s">
        <v>91</v>
      </c>
    </row>
    <row r="69" spans="2:23" x14ac:dyDescent="0.2">
      <c r="B69" s="2" t="s">
        <v>182</v>
      </c>
      <c r="F69" s="2" t="s">
        <v>89</v>
      </c>
      <c r="J69" s="48">
        <f>SUM(L69:Q69)</f>
        <v>0</v>
      </c>
      <c r="L69" s="47">
        <f>'Volumes Invoeding 2015-2020'!L57</f>
        <v>0</v>
      </c>
      <c r="M69" s="47">
        <f>'Volumes Invoeding 2015-2020'!M57</f>
        <v>0</v>
      </c>
      <c r="N69" s="47">
        <f>'Volumes Invoeding 2015-2020'!N57</f>
        <v>0</v>
      </c>
      <c r="O69" s="47">
        <f>'Volumes Invoeding 2015-2020'!O57</f>
        <v>0</v>
      </c>
      <c r="P69" s="47">
        <f>'Volumes Invoeding 2015-2020'!P57</f>
        <v>0</v>
      </c>
      <c r="Q69" s="47">
        <f>'Volumes Invoeding 2015-2020'!Q57</f>
        <v>0</v>
      </c>
      <c r="S69" s="47">
        <f>'Volumes Invoeding 2015-2020'!S57</f>
        <v>0</v>
      </c>
    </row>
    <row r="70" spans="2:23" x14ac:dyDescent="0.2">
      <c r="B70" s="2" t="s">
        <v>183</v>
      </c>
      <c r="F70" s="2" t="s">
        <v>89</v>
      </c>
      <c r="J70" s="48">
        <f t="shared" ref="J70:J73" si="3">SUM(L70:Q70)</f>
        <v>1</v>
      </c>
      <c r="L70" s="47">
        <f>'Volumes Invoeding 2015-2020'!L58</f>
        <v>0</v>
      </c>
      <c r="M70" s="47">
        <f>'Volumes Invoeding 2015-2020'!M58</f>
        <v>0</v>
      </c>
      <c r="N70" s="47">
        <f>'Volumes Invoeding 2015-2020'!N58</f>
        <v>1</v>
      </c>
      <c r="O70" s="47">
        <f>'Volumes Invoeding 2015-2020'!O58</f>
        <v>0</v>
      </c>
      <c r="P70" s="47">
        <f>'Volumes Invoeding 2015-2020'!P58</f>
        <v>0</v>
      </c>
      <c r="Q70" s="47">
        <f>'Volumes Invoeding 2015-2020'!Q58</f>
        <v>0</v>
      </c>
      <c r="S70" s="47">
        <f>'Volumes Invoeding 2015-2020'!S58</f>
        <v>0</v>
      </c>
    </row>
    <row r="71" spans="2:23" x14ac:dyDescent="0.2">
      <c r="B71" s="2" t="s">
        <v>184</v>
      </c>
      <c r="F71" s="2" t="s">
        <v>89</v>
      </c>
      <c r="J71" s="48">
        <f t="shared" si="3"/>
        <v>0</v>
      </c>
      <c r="L71" s="47">
        <f>'Volumes Invoeding 2015-2020'!L59</f>
        <v>0</v>
      </c>
      <c r="M71" s="47">
        <f>'Volumes Invoeding 2015-2020'!M59</f>
        <v>0</v>
      </c>
      <c r="N71" s="47">
        <f>'Volumes Invoeding 2015-2020'!N59</f>
        <v>0</v>
      </c>
      <c r="O71" s="47">
        <f>'Volumes Invoeding 2015-2020'!O59</f>
        <v>0</v>
      </c>
      <c r="P71" s="47">
        <f>'Volumes Invoeding 2015-2020'!P59</f>
        <v>0</v>
      </c>
      <c r="Q71" s="47">
        <f>'Volumes Invoeding 2015-2020'!Q59</f>
        <v>0</v>
      </c>
      <c r="S71" s="47">
        <f>'Volumes Invoeding 2015-2020'!S59</f>
        <v>0</v>
      </c>
    </row>
    <row r="72" spans="2:23" x14ac:dyDescent="0.2">
      <c r="B72" s="2" t="s">
        <v>185</v>
      </c>
      <c r="F72" s="2" t="s">
        <v>89</v>
      </c>
      <c r="J72" s="48">
        <f t="shared" si="3"/>
        <v>0</v>
      </c>
      <c r="L72" s="47">
        <f>'Volumes Invoeding 2015-2020'!L60</f>
        <v>0</v>
      </c>
      <c r="M72" s="47">
        <f>'Volumes Invoeding 2015-2020'!M60</f>
        <v>0</v>
      </c>
      <c r="N72" s="47">
        <f>'Volumes Invoeding 2015-2020'!N60</f>
        <v>0</v>
      </c>
      <c r="O72" s="47">
        <f>'Volumes Invoeding 2015-2020'!O60</f>
        <v>0</v>
      </c>
      <c r="P72" s="47">
        <f>'Volumes Invoeding 2015-2020'!P60</f>
        <v>0</v>
      </c>
      <c r="Q72" s="47">
        <f>'Volumes Invoeding 2015-2020'!Q60</f>
        <v>0</v>
      </c>
      <c r="S72" s="47">
        <f>'Volumes Invoeding 2015-2020'!S60</f>
        <v>0</v>
      </c>
    </row>
    <row r="73" spans="2:23" x14ac:dyDescent="0.2">
      <c r="B73" s="2" t="s">
        <v>186</v>
      </c>
      <c r="F73" s="2" t="s">
        <v>89</v>
      </c>
      <c r="J73" s="48">
        <f t="shared" si="3"/>
        <v>0</v>
      </c>
      <c r="L73" s="47">
        <f>'Volumes Invoeding 2015-2020'!L61</f>
        <v>0</v>
      </c>
      <c r="M73" s="47">
        <f>'Volumes Invoeding 2015-2020'!M61</f>
        <v>0</v>
      </c>
      <c r="N73" s="47">
        <f>'Volumes Invoeding 2015-2020'!N61</f>
        <v>0</v>
      </c>
      <c r="O73" s="47">
        <f>'Volumes Invoeding 2015-2020'!O61</f>
        <v>0</v>
      </c>
      <c r="P73" s="47">
        <f>'Volumes Invoeding 2015-2020'!P61</f>
        <v>0</v>
      </c>
      <c r="Q73" s="47">
        <f>'Volumes Invoeding 2015-2020'!Q61</f>
        <v>0</v>
      </c>
      <c r="S73" s="47">
        <f>'Volumes Invoeding 2015-2020'!S61</f>
        <v>0</v>
      </c>
    </row>
    <row r="74" spans="2:23" x14ac:dyDescent="0.2">
      <c r="J74" s="53"/>
      <c r="L74" s="51"/>
      <c r="M74" s="51"/>
      <c r="N74" s="51"/>
      <c r="O74" s="51"/>
      <c r="P74" s="51"/>
      <c r="Q74" s="51"/>
      <c r="R74" s="10"/>
      <c r="S74" s="51"/>
      <c r="T74" s="10"/>
      <c r="U74" s="10"/>
      <c r="V74" s="10"/>
      <c r="W74" s="10"/>
    </row>
    <row r="75" spans="2:23" x14ac:dyDescent="0.2">
      <c r="B75" s="1" t="s">
        <v>189</v>
      </c>
    </row>
    <row r="77" spans="2:23" x14ac:dyDescent="0.2">
      <c r="B77" s="1" t="s">
        <v>93</v>
      </c>
    </row>
    <row r="78" spans="2:23" x14ac:dyDescent="0.2">
      <c r="B78" s="2" t="s">
        <v>95</v>
      </c>
      <c r="F78" s="2" t="s">
        <v>89</v>
      </c>
      <c r="J78" s="48">
        <f>SUM(L78:Q78)</f>
        <v>1178</v>
      </c>
      <c r="L78" s="47">
        <f>'Volumes Invoeding 2015-2020'!L66</f>
        <v>35</v>
      </c>
      <c r="M78" s="47">
        <f>'Volumes Invoeding 2015-2020'!M66</f>
        <v>0</v>
      </c>
      <c r="N78" s="47">
        <f>'Volumes Invoeding 2015-2020'!N66</f>
        <v>0</v>
      </c>
      <c r="O78" s="47">
        <f>'Volumes Invoeding 2015-2020'!O66</f>
        <v>1143</v>
      </c>
      <c r="P78" s="47">
        <f>'Volumes Invoeding 2015-2020'!P66</f>
        <v>0</v>
      </c>
      <c r="Q78" s="47">
        <f>'Volumes Invoeding 2015-2020'!Q66</f>
        <v>0</v>
      </c>
      <c r="S78" s="47">
        <f>'Volumes Invoeding 2015-2020'!S66</f>
        <v>0</v>
      </c>
    </row>
    <row r="79" spans="2:23" x14ac:dyDescent="0.2">
      <c r="B79" s="2" t="s">
        <v>96</v>
      </c>
      <c r="F79" s="2" t="s">
        <v>89</v>
      </c>
      <c r="J79" s="48">
        <f>SUM(L79:Q79)</f>
        <v>0</v>
      </c>
      <c r="L79" s="47">
        <f>'Volumes Invoeding 2015-2020'!L67</f>
        <v>0</v>
      </c>
      <c r="M79" s="47">
        <f>'Volumes Invoeding 2015-2020'!M67</f>
        <v>0</v>
      </c>
      <c r="N79" s="47">
        <f>'Volumes Invoeding 2015-2020'!N67</f>
        <v>0</v>
      </c>
      <c r="O79" s="47">
        <f>'Volumes Invoeding 2015-2020'!O67</f>
        <v>0</v>
      </c>
      <c r="P79" s="47">
        <f>'Volumes Invoeding 2015-2020'!P67</f>
        <v>0</v>
      </c>
      <c r="Q79" s="47">
        <f>'Volumes Invoeding 2015-2020'!Q67</f>
        <v>0</v>
      </c>
      <c r="S79" s="47">
        <f>'Volumes Invoeding 2015-2020'!S67</f>
        <v>0</v>
      </c>
    </row>
    <row r="81" spans="2:19" x14ac:dyDescent="0.2">
      <c r="B81" s="27" t="s">
        <v>97</v>
      </c>
      <c r="F81" s="2" t="s">
        <v>89</v>
      </c>
      <c r="J81" s="48">
        <f>SUM(L81:Q81)</f>
        <v>14524</v>
      </c>
      <c r="L81" s="47">
        <f>'Volumes Invoeding 2015-2020'!L69</f>
        <v>0</v>
      </c>
      <c r="M81" s="47">
        <f>'Volumes Invoeding 2015-2020'!M69</f>
        <v>8993</v>
      </c>
      <c r="N81" s="47">
        <f>'Volumes Invoeding 2015-2020'!N69</f>
        <v>4587</v>
      </c>
      <c r="O81" s="47">
        <f>'Volumes Invoeding 2015-2020'!O69</f>
        <v>0</v>
      </c>
      <c r="P81" s="47">
        <f>'Volumes Invoeding 2015-2020'!P69</f>
        <v>944</v>
      </c>
      <c r="Q81" s="47">
        <f>'Volumes Invoeding 2015-2020'!Q69</f>
        <v>0</v>
      </c>
      <c r="S81" s="47">
        <f>'Volumes Invoeding 2015-2020'!S69</f>
        <v>0</v>
      </c>
    </row>
    <row r="84" spans="2:19" s="9" customFormat="1" x14ac:dyDescent="0.2">
      <c r="B84" s="9" t="s">
        <v>264</v>
      </c>
    </row>
    <row r="86" spans="2:19" x14ac:dyDescent="0.2">
      <c r="B86" s="1" t="s">
        <v>187</v>
      </c>
    </row>
    <row r="88" spans="2:19" x14ac:dyDescent="0.2">
      <c r="B88" s="1" t="s">
        <v>80</v>
      </c>
    </row>
    <row r="89" spans="2:19" x14ac:dyDescent="0.2">
      <c r="B89" s="2" t="s">
        <v>87</v>
      </c>
      <c r="F89" s="2" t="s">
        <v>89</v>
      </c>
      <c r="J89" s="48">
        <f>SUM(L89:Q89)</f>
        <v>0</v>
      </c>
      <c r="L89" s="47">
        <f>'Volumes Invoeding 2015-2020'!L77</f>
        <v>0</v>
      </c>
      <c r="M89" s="47">
        <f>'Volumes Invoeding 2015-2020'!M77</f>
        <v>0</v>
      </c>
      <c r="N89" s="47">
        <f>'Volumes Invoeding 2015-2020'!N77</f>
        <v>0</v>
      </c>
      <c r="O89" s="47">
        <f>'Volumes Invoeding 2015-2020'!O77</f>
        <v>0</v>
      </c>
      <c r="P89" s="47">
        <f>'Volumes Invoeding 2015-2020'!P77</f>
        <v>0</v>
      </c>
      <c r="Q89" s="47">
        <f>'Volumes Invoeding 2015-2020'!Q77</f>
        <v>0</v>
      </c>
      <c r="S89" s="47">
        <f>'Volumes Invoeding 2015-2020'!S77</f>
        <v>0</v>
      </c>
    </row>
    <row r="90" spans="2:19" x14ac:dyDescent="0.2">
      <c r="B90" s="2" t="s">
        <v>88</v>
      </c>
      <c r="F90" s="2" t="s">
        <v>89</v>
      </c>
      <c r="J90" s="48">
        <f t="shared" ref="J90:J94" si="4">SUM(L90:Q90)</f>
        <v>0</v>
      </c>
      <c r="L90" s="47">
        <f>'Volumes Invoeding 2015-2020'!L78</f>
        <v>0</v>
      </c>
      <c r="M90" s="47">
        <f>'Volumes Invoeding 2015-2020'!M78</f>
        <v>0</v>
      </c>
      <c r="N90" s="47">
        <f>'Volumes Invoeding 2015-2020'!N78</f>
        <v>0</v>
      </c>
      <c r="O90" s="47">
        <f>'Volumes Invoeding 2015-2020'!O78</f>
        <v>0</v>
      </c>
      <c r="P90" s="47">
        <f>'Volumes Invoeding 2015-2020'!P78</f>
        <v>0</v>
      </c>
      <c r="Q90" s="47">
        <f>'Volumes Invoeding 2015-2020'!Q78</f>
        <v>0</v>
      </c>
      <c r="S90" s="47">
        <f>'Volumes Invoeding 2015-2020'!S78</f>
        <v>0</v>
      </c>
    </row>
    <row r="91" spans="2:19" x14ac:dyDescent="0.2">
      <c r="B91" s="2" t="s">
        <v>90</v>
      </c>
      <c r="F91" s="2" t="s">
        <v>89</v>
      </c>
      <c r="J91" s="48">
        <f t="shared" si="4"/>
        <v>0</v>
      </c>
      <c r="L91" s="47">
        <f>'Volumes Invoeding 2015-2020'!L79</f>
        <v>0</v>
      </c>
      <c r="M91" s="47">
        <f>'Volumes Invoeding 2015-2020'!M79</f>
        <v>0</v>
      </c>
      <c r="N91" s="47">
        <f>'Volumes Invoeding 2015-2020'!N79</f>
        <v>0</v>
      </c>
      <c r="O91" s="47">
        <f>'Volumes Invoeding 2015-2020'!O79</f>
        <v>0</v>
      </c>
      <c r="P91" s="47">
        <f>'Volumes Invoeding 2015-2020'!P79</f>
        <v>0</v>
      </c>
      <c r="Q91" s="47">
        <f>'Volumes Invoeding 2015-2020'!Q79</f>
        <v>0</v>
      </c>
      <c r="S91" s="47">
        <f>'Volumes Invoeding 2015-2020'!S79</f>
        <v>0</v>
      </c>
    </row>
    <row r="92" spans="2:19" x14ac:dyDescent="0.2">
      <c r="B92" s="2" t="s">
        <v>177</v>
      </c>
      <c r="F92" s="2" t="s">
        <v>89</v>
      </c>
      <c r="J92" s="48">
        <f t="shared" si="4"/>
        <v>0</v>
      </c>
      <c r="L92" s="47">
        <f>'Volumes Invoeding 2015-2020'!L80</f>
        <v>0</v>
      </c>
      <c r="M92" s="47">
        <f>'Volumes Invoeding 2015-2020'!M80</f>
        <v>0</v>
      </c>
      <c r="N92" s="47">
        <f>'Volumes Invoeding 2015-2020'!N80</f>
        <v>0</v>
      </c>
      <c r="O92" s="47">
        <f>'Volumes Invoeding 2015-2020'!O80</f>
        <v>0</v>
      </c>
      <c r="P92" s="47">
        <f>'Volumes Invoeding 2015-2020'!P80</f>
        <v>0</v>
      </c>
      <c r="Q92" s="47">
        <f>'Volumes Invoeding 2015-2020'!Q80</f>
        <v>0</v>
      </c>
      <c r="S92" s="47">
        <f>'Volumes Invoeding 2015-2020'!S80</f>
        <v>0</v>
      </c>
    </row>
    <row r="93" spans="2:19" x14ac:dyDescent="0.2">
      <c r="B93" s="2" t="s">
        <v>178</v>
      </c>
      <c r="F93" s="2" t="s">
        <v>89</v>
      </c>
      <c r="J93" s="48">
        <f t="shared" si="4"/>
        <v>0</v>
      </c>
      <c r="L93" s="47">
        <f>'Volumes Invoeding 2015-2020'!L81</f>
        <v>0</v>
      </c>
      <c r="M93" s="47">
        <f>'Volumes Invoeding 2015-2020'!M81</f>
        <v>0</v>
      </c>
      <c r="N93" s="47">
        <f>'Volumes Invoeding 2015-2020'!N81</f>
        <v>0</v>
      </c>
      <c r="O93" s="47">
        <f>'Volumes Invoeding 2015-2020'!O81</f>
        <v>0</v>
      </c>
      <c r="P93" s="47">
        <f>'Volumes Invoeding 2015-2020'!P81</f>
        <v>0</v>
      </c>
      <c r="Q93" s="47">
        <f>'Volumes Invoeding 2015-2020'!Q81</f>
        <v>0</v>
      </c>
      <c r="S93" s="47">
        <f>'Volumes Invoeding 2015-2020'!S81</f>
        <v>0</v>
      </c>
    </row>
    <row r="94" spans="2:19" x14ac:dyDescent="0.2">
      <c r="B94" s="2" t="s">
        <v>179</v>
      </c>
      <c r="F94" s="2" t="s">
        <v>89</v>
      </c>
      <c r="J94" s="48">
        <f t="shared" si="4"/>
        <v>1</v>
      </c>
      <c r="L94" s="47">
        <f>'Volumes Invoeding 2015-2020'!L82</f>
        <v>0</v>
      </c>
      <c r="M94" s="47">
        <f>'Volumes Invoeding 2015-2020'!M82</f>
        <v>0</v>
      </c>
      <c r="N94" s="47">
        <f>'Volumes Invoeding 2015-2020'!N82</f>
        <v>0</v>
      </c>
      <c r="O94" s="47">
        <f>'Volumes Invoeding 2015-2020'!O82</f>
        <v>0</v>
      </c>
      <c r="P94" s="47">
        <f>'Volumes Invoeding 2015-2020'!P82</f>
        <v>1</v>
      </c>
      <c r="Q94" s="47">
        <f>'Volumes Invoeding 2015-2020'!Q82</f>
        <v>0</v>
      </c>
      <c r="S94" s="47">
        <f>'Volumes Invoeding 2015-2020'!S82</f>
        <v>0</v>
      </c>
    </row>
    <row r="96" spans="2:19" x14ac:dyDescent="0.2">
      <c r="B96" s="1" t="s">
        <v>91</v>
      </c>
    </row>
    <row r="97" spans="2:23" x14ac:dyDescent="0.2">
      <c r="B97" s="2" t="s">
        <v>182</v>
      </c>
      <c r="F97" s="2" t="s">
        <v>89</v>
      </c>
      <c r="J97" s="48">
        <f>SUM(L97:Q97)</f>
        <v>1</v>
      </c>
      <c r="L97" s="47">
        <f>'Volumes Invoeding 2015-2020'!L85</f>
        <v>0</v>
      </c>
      <c r="M97" s="47">
        <f>'Volumes Invoeding 2015-2020'!M85</f>
        <v>0</v>
      </c>
      <c r="N97" s="47">
        <f>'Volumes Invoeding 2015-2020'!N85</f>
        <v>1</v>
      </c>
      <c r="O97" s="47">
        <f>'Volumes Invoeding 2015-2020'!O85</f>
        <v>0</v>
      </c>
      <c r="P97" s="47">
        <f>'Volumes Invoeding 2015-2020'!P85</f>
        <v>0</v>
      </c>
      <c r="Q97" s="47">
        <f>'Volumes Invoeding 2015-2020'!Q85</f>
        <v>0</v>
      </c>
      <c r="S97" s="47">
        <f>'Volumes Invoeding 2015-2020'!S85</f>
        <v>0</v>
      </c>
    </row>
    <row r="98" spans="2:23" x14ac:dyDescent="0.2">
      <c r="B98" s="2" t="s">
        <v>183</v>
      </c>
      <c r="F98" s="2" t="s">
        <v>89</v>
      </c>
      <c r="J98" s="48">
        <f t="shared" ref="J98:J101" si="5">SUM(L98:Q98)</f>
        <v>0</v>
      </c>
      <c r="L98" s="47">
        <f>'Volumes Invoeding 2015-2020'!L86</f>
        <v>0</v>
      </c>
      <c r="M98" s="47">
        <f>'Volumes Invoeding 2015-2020'!M86</f>
        <v>0</v>
      </c>
      <c r="N98" s="47">
        <f>'Volumes Invoeding 2015-2020'!N86</f>
        <v>0</v>
      </c>
      <c r="O98" s="47">
        <f>'Volumes Invoeding 2015-2020'!O86</f>
        <v>0</v>
      </c>
      <c r="P98" s="47">
        <f>'Volumes Invoeding 2015-2020'!P86</f>
        <v>0</v>
      </c>
      <c r="Q98" s="47">
        <f>'Volumes Invoeding 2015-2020'!Q86</f>
        <v>0</v>
      </c>
      <c r="S98" s="47">
        <f>'Volumes Invoeding 2015-2020'!S86</f>
        <v>0</v>
      </c>
    </row>
    <row r="99" spans="2:23" x14ac:dyDescent="0.2">
      <c r="B99" s="2" t="s">
        <v>184</v>
      </c>
      <c r="F99" s="2" t="s">
        <v>89</v>
      </c>
      <c r="J99" s="48">
        <f t="shared" si="5"/>
        <v>0</v>
      </c>
      <c r="L99" s="47">
        <f>'Volumes Invoeding 2015-2020'!L87</f>
        <v>0</v>
      </c>
      <c r="M99" s="47">
        <f>'Volumes Invoeding 2015-2020'!M87</f>
        <v>0</v>
      </c>
      <c r="N99" s="47">
        <f>'Volumes Invoeding 2015-2020'!N87</f>
        <v>0</v>
      </c>
      <c r="O99" s="47">
        <f>'Volumes Invoeding 2015-2020'!O87</f>
        <v>0</v>
      </c>
      <c r="P99" s="47">
        <f>'Volumes Invoeding 2015-2020'!P87</f>
        <v>0</v>
      </c>
      <c r="Q99" s="47">
        <f>'Volumes Invoeding 2015-2020'!Q87</f>
        <v>0</v>
      </c>
      <c r="S99" s="47">
        <f>'Volumes Invoeding 2015-2020'!S87</f>
        <v>0</v>
      </c>
    </row>
    <row r="100" spans="2:23" x14ac:dyDescent="0.2">
      <c r="B100" s="2" t="s">
        <v>185</v>
      </c>
      <c r="F100" s="2" t="s">
        <v>89</v>
      </c>
      <c r="J100" s="48">
        <f t="shared" si="5"/>
        <v>0</v>
      </c>
      <c r="L100" s="47">
        <f>'Volumes Invoeding 2015-2020'!L88</f>
        <v>0</v>
      </c>
      <c r="M100" s="47">
        <f>'Volumes Invoeding 2015-2020'!M88</f>
        <v>0</v>
      </c>
      <c r="N100" s="47">
        <f>'Volumes Invoeding 2015-2020'!N88</f>
        <v>0</v>
      </c>
      <c r="O100" s="47">
        <f>'Volumes Invoeding 2015-2020'!O88</f>
        <v>0</v>
      </c>
      <c r="P100" s="47">
        <f>'Volumes Invoeding 2015-2020'!P88</f>
        <v>0</v>
      </c>
      <c r="Q100" s="47">
        <f>'Volumes Invoeding 2015-2020'!Q88</f>
        <v>0</v>
      </c>
      <c r="S100" s="47">
        <f>'Volumes Invoeding 2015-2020'!S88</f>
        <v>0</v>
      </c>
    </row>
    <row r="101" spans="2:23" x14ac:dyDescent="0.2">
      <c r="B101" s="2" t="s">
        <v>186</v>
      </c>
      <c r="F101" s="2" t="s">
        <v>89</v>
      </c>
      <c r="J101" s="48">
        <f t="shared" si="5"/>
        <v>0</v>
      </c>
      <c r="L101" s="47">
        <f>'Volumes Invoeding 2015-2020'!L89</f>
        <v>0</v>
      </c>
      <c r="M101" s="47">
        <f>'Volumes Invoeding 2015-2020'!M89</f>
        <v>0</v>
      </c>
      <c r="N101" s="47">
        <f>'Volumes Invoeding 2015-2020'!N89</f>
        <v>0</v>
      </c>
      <c r="O101" s="47">
        <f>'Volumes Invoeding 2015-2020'!O89</f>
        <v>0</v>
      </c>
      <c r="P101" s="47">
        <f>'Volumes Invoeding 2015-2020'!P89</f>
        <v>0</v>
      </c>
      <c r="Q101" s="47">
        <f>'Volumes Invoeding 2015-2020'!Q89</f>
        <v>0</v>
      </c>
      <c r="S101" s="47">
        <f>'Volumes Invoeding 2015-2020'!S89</f>
        <v>0</v>
      </c>
    </row>
    <row r="102" spans="2:23" x14ac:dyDescent="0.2">
      <c r="J102" s="53"/>
      <c r="L102" s="51"/>
      <c r="M102" s="51"/>
      <c r="N102" s="51"/>
      <c r="O102" s="51"/>
      <c r="P102" s="51"/>
      <c r="Q102" s="51"/>
      <c r="R102" s="10"/>
      <c r="S102" s="51"/>
      <c r="T102" s="10"/>
      <c r="U102" s="10"/>
      <c r="V102" s="10"/>
      <c r="W102" s="10"/>
    </row>
    <row r="103" spans="2:23" x14ac:dyDescent="0.2">
      <c r="B103" s="1" t="s">
        <v>189</v>
      </c>
    </row>
    <row r="105" spans="2:23" x14ac:dyDescent="0.2">
      <c r="B105" s="1" t="s">
        <v>93</v>
      </c>
    </row>
    <row r="106" spans="2:23" x14ac:dyDescent="0.2">
      <c r="B106" s="2" t="s">
        <v>95</v>
      </c>
      <c r="F106" s="2" t="s">
        <v>89</v>
      </c>
      <c r="J106" s="48">
        <f>SUM(L106:Q106)</f>
        <v>1829</v>
      </c>
      <c r="L106" s="47">
        <f>'Volumes Invoeding 2015-2020'!L94</f>
        <v>692</v>
      </c>
      <c r="M106" s="47">
        <f>'Volumes Invoeding 2015-2020'!M94</f>
        <v>0</v>
      </c>
      <c r="N106" s="47">
        <f>'Volumes Invoeding 2015-2020'!N94</f>
        <v>0</v>
      </c>
      <c r="O106" s="47">
        <f>'Volumes Invoeding 2015-2020'!O94</f>
        <v>1137</v>
      </c>
      <c r="P106" s="47">
        <f>'Volumes Invoeding 2015-2020'!P94</f>
        <v>0</v>
      </c>
      <c r="Q106" s="47">
        <f>'Volumes Invoeding 2015-2020'!Q94</f>
        <v>0</v>
      </c>
      <c r="S106" s="47">
        <f>'Volumes Invoeding 2015-2020'!S94</f>
        <v>0</v>
      </c>
    </row>
    <row r="107" spans="2:23" x14ac:dyDescent="0.2">
      <c r="B107" s="2" t="s">
        <v>96</v>
      </c>
      <c r="F107" s="2" t="s">
        <v>89</v>
      </c>
      <c r="J107" s="48">
        <f>SUM(L107:Q107)</f>
        <v>0</v>
      </c>
      <c r="L107" s="47">
        <f>'Volumes Invoeding 2015-2020'!L95</f>
        <v>0</v>
      </c>
      <c r="M107" s="47">
        <f>'Volumes Invoeding 2015-2020'!M95</f>
        <v>0</v>
      </c>
      <c r="N107" s="47">
        <f>'Volumes Invoeding 2015-2020'!N95</f>
        <v>0</v>
      </c>
      <c r="O107" s="47">
        <f>'Volumes Invoeding 2015-2020'!O95</f>
        <v>0</v>
      </c>
      <c r="P107" s="47">
        <f>'Volumes Invoeding 2015-2020'!P95</f>
        <v>0</v>
      </c>
      <c r="Q107" s="47">
        <f>'Volumes Invoeding 2015-2020'!Q95</f>
        <v>0</v>
      </c>
      <c r="S107" s="47">
        <f>'Volumes Invoeding 2015-2020'!S95</f>
        <v>0</v>
      </c>
    </row>
    <row r="109" spans="2:23" x14ac:dyDescent="0.2">
      <c r="B109" s="27" t="s">
        <v>97</v>
      </c>
      <c r="F109" s="2" t="s">
        <v>89</v>
      </c>
      <c r="J109" s="48">
        <f>SUM(L109:Q109)</f>
        <v>16820</v>
      </c>
      <c r="L109" s="47">
        <f>'Volumes Invoeding 2015-2020'!L97</f>
        <v>0</v>
      </c>
      <c r="M109" s="47">
        <f>'Volumes Invoeding 2015-2020'!M97</f>
        <v>8055</v>
      </c>
      <c r="N109" s="47">
        <f>'Volumes Invoeding 2015-2020'!N97</f>
        <v>6911</v>
      </c>
      <c r="O109" s="47">
        <f>'Volumes Invoeding 2015-2020'!O97</f>
        <v>0</v>
      </c>
      <c r="P109" s="47">
        <f>'Volumes Invoeding 2015-2020'!P97</f>
        <v>1854</v>
      </c>
      <c r="Q109" s="47">
        <f>'Volumes Invoeding 2015-2020'!Q97</f>
        <v>0</v>
      </c>
      <c r="S109" s="47">
        <f>'Volumes Invoeding 2015-2020'!S97</f>
        <v>0</v>
      </c>
    </row>
    <row r="112" spans="2:23" s="9" customFormat="1" x14ac:dyDescent="0.2">
      <c r="B112" s="9" t="s">
        <v>265</v>
      </c>
    </row>
    <row r="114" spans="2:19" x14ac:dyDescent="0.2">
      <c r="B114" s="1" t="s">
        <v>187</v>
      </c>
    </row>
    <row r="116" spans="2:19" x14ac:dyDescent="0.2">
      <c r="B116" s="1" t="s">
        <v>80</v>
      </c>
    </row>
    <row r="117" spans="2:19" x14ac:dyDescent="0.2">
      <c r="B117" s="2" t="s">
        <v>87</v>
      </c>
      <c r="F117" s="2" t="s">
        <v>89</v>
      </c>
      <c r="J117" s="48">
        <f>SUM(L117:Q117)</f>
        <v>0</v>
      </c>
      <c r="L117" s="47">
        <f>'Volumes Invoeding 2015-2020'!L105</f>
        <v>0</v>
      </c>
      <c r="M117" s="47">
        <f>'Volumes Invoeding 2015-2020'!M105</f>
        <v>0</v>
      </c>
      <c r="N117" s="47">
        <f>'Volumes Invoeding 2015-2020'!N105</f>
        <v>0</v>
      </c>
      <c r="O117" s="47">
        <f>'Volumes Invoeding 2015-2020'!O105</f>
        <v>0</v>
      </c>
      <c r="P117" s="47">
        <f>'Volumes Invoeding 2015-2020'!P105</f>
        <v>0</v>
      </c>
      <c r="Q117" s="47">
        <f>'Volumes Invoeding 2015-2020'!Q105</f>
        <v>0</v>
      </c>
      <c r="S117" s="47">
        <f>'Volumes Invoeding 2015-2020'!S105</f>
        <v>0</v>
      </c>
    </row>
    <row r="118" spans="2:19" x14ac:dyDescent="0.2">
      <c r="B118" s="2" t="s">
        <v>88</v>
      </c>
      <c r="F118" s="2" t="s">
        <v>89</v>
      </c>
      <c r="J118" s="48">
        <f t="shared" ref="J118:J122" si="6">SUM(L118:Q118)</f>
        <v>0</v>
      </c>
      <c r="L118" s="47">
        <f>'Volumes Invoeding 2015-2020'!L106</f>
        <v>0</v>
      </c>
      <c r="M118" s="47">
        <f>'Volumes Invoeding 2015-2020'!M106</f>
        <v>0</v>
      </c>
      <c r="N118" s="47">
        <f>'Volumes Invoeding 2015-2020'!N106</f>
        <v>0</v>
      </c>
      <c r="O118" s="47">
        <f>'Volumes Invoeding 2015-2020'!O106</f>
        <v>0</v>
      </c>
      <c r="P118" s="47">
        <f>'Volumes Invoeding 2015-2020'!P106</f>
        <v>0</v>
      </c>
      <c r="Q118" s="47">
        <f>'Volumes Invoeding 2015-2020'!Q106</f>
        <v>0</v>
      </c>
      <c r="S118" s="47">
        <f>'Volumes Invoeding 2015-2020'!S106</f>
        <v>0</v>
      </c>
    </row>
    <row r="119" spans="2:19" x14ac:dyDescent="0.2">
      <c r="B119" s="2" t="s">
        <v>90</v>
      </c>
      <c r="F119" s="2" t="s">
        <v>89</v>
      </c>
      <c r="J119" s="48">
        <f t="shared" si="6"/>
        <v>0</v>
      </c>
      <c r="L119" s="47">
        <f>'Volumes Invoeding 2015-2020'!L107</f>
        <v>0</v>
      </c>
      <c r="M119" s="47">
        <f>'Volumes Invoeding 2015-2020'!M107</f>
        <v>0</v>
      </c>
      <c r="N119" s="47">
        <f>'Volumes Invoeding 2015-2020'!N107</f>
        <v>0</v>
      </c>
      <c r="O119" s="47">
        <f>'Volumes Invoeding 2015-2020'!O107</f>
        <v>0</v>
      </c>
      <c r="P119" s="47">
        <f>'Volumes Invoeding 2015-2020'!P107</f>
        <v>0</v>
      </c>
      <c r="Q119" s="47">
        <f>'Volumes Invoeding 2015-2020'!Q107</f>
        <v>0</v>
      </c>
      <c r="S119" s="47">
        <f>'Volumes Invoeding 2015-2020'!S107</f>
        <v>0</v>
      </c>
    </row>
    <row r="120" spans="2:19" x14ac:dyDescent="0.2">
      <c r="B120" s="2" t="s">
        <v>177</v>
      </c>
      <c r="F120" s="2" t="s">
        <v>89</v>
      </c>
      <c r="J120" s="48">
        <f t="shared" si="6"/>
        <v>0</v>
      </c>
      <c r="L120" s="47">
        <f>'Volumes Invoeding 2015-2020'!L108</f>
        <v>0</v>
      </c>
      <c r="M120" s="47">
        <f>'Volumes Invoeding 2015-2020'!M108</f>
        <v>0</v>
      </c>
      <c r="N120" s="47">
        <f>'Volumes Invoeding 2015-2020'!N108</f>
        <v>0</v>
      </c>
      <c r="O120" s="47">
        <f>'Volumes Invoeding 2015-2020'!O108</f>
        <v>0</v>
      </c>
      <c r="P120" s="47">
        <f>'Volumes Invoeding 2015-2020'!P108</f>
        <v>0</v>
      </c>
      <c r="Q120" s="47">
        <f>'Volumes Invoeding 2015-2020'!Q108</f>
        <v>0</v>
      </c>
      <c r="S120" s="47">
        <f>'Volumes Invoeding 2015-2020'!S108</f>
        <v>0</v>
      </c>
    </row>
    <row r="121" spans="2:19" x14ac:dyDescent="0.2">
      <c r="B121" s="2" t="s">
        <v>178</v>
      </c>
      <c r="F121" s="2" t="s">
        <v>89</v>
      </c>
      <c r="J121" s="48">
        <f t="shared" si="6"/>
        <v>0</v>
      </c>
      <c r="L121" s="47">
        <f>'Volumes Invoeding 2015-2020'!L109</f>
        <v>0</v>
      </c>
      <c r="M121" s="47">
        <f>'Volumes Invoeding 2015-2020'!M109</f>
        <v>0</v>
      </c>
      <c r="N121" s="47">
        <f>'Volumes Invoeding 2015-2020'!N109</f>
        <v>0</v>
      </c>
      <c r="O121" s="47">
        <f>'Volumes Invoeding 2015-2020'!O109</f>
        <v>0</v>
      </c>
      <c r="P121" s="47">
        <f>'Volumes Invoeding 2015-2020'!P109</f>
        <v>0</v>
      </c>
      <c r="Q121" s="47">
        <f>'Volumes Invoeding 2015-2020'!Q109</f>
        <v>0</v>
      </c>
      <c r="S121" s="47">
        <f>'Volumes Invoeding 2015-2020'!S109</f>
        <v>0</v>
      </c>
    </row>
    <row r="122" spans="2:19" x14ac:dyDescent="0.2">
      <c r="B122" s="2" t="s">
        <v>179</v>
      </c>
      <c r="F122" s="2" t="s">
        <v>89</v>
      </c>
      <c r="J122" s="48">
        <f t="shared" si="6"/>
        <v>1</v>
      </c>
      <c r="L122" s="47">
        <f>'Volumes Invoeding 2015-2020'!L110</f>
        <v>0</v>
      </c>
      <c r="M122" s="47">
        <f>'Volumes Invoeding 2015-2020'!M110</f>
        <v>0</v>
      </c>
      <c r="N122" s="47">
        <f>'Volumes Invoeding 2015-2020'!N110</f>
        <v>0</v>
      </c>
      <c r="O122" s="47">
        <f>'Volumes Invoeding 2015-2020'!O110</f>
        <v>0</v>
      </c>
      <c r="P122" s="47">
        <f>'Volumes Invoeding 2015-2020'!P110</f>
        <v>1</v>
      </c>
      <c r="Q122" s="47">
        <f>'Volumes Invoeding 2015-2020'!Q110</f>
        <v>0</v>
      </c>
      <c r="S122" s="47">
        <f>'Volumes Invoeding 2015-2020'!S110</f>
        <v>0</v>
      </c>
    </row>
    <row r="124" spans="2:19" x14ac:dyDescent="0.2">
      <c r="B124" s="1" t="s">
        <v>91</v>
      </c>
    </row>
    <row r="125" spans="2:19" x14ac:dyDescent="0.2">
      <c r="B125" s="2" t="s">
        <v>182</v>
      </c>
      <c r="F125" s="2" t="s">
        <v>89</v>
      </c>
      <c r="J125" s="48">
        <f>SUM(L125:Q125)</f>
        <v>0.83333333333333337</v>
      </c>
      <c r="L125" s="47">
        <f>'Volumes Invoeding 2015-2020'!L113</f>
        <v>0</v>
      </c>
      <c r="M125" s="47">
        <f>'Volumes Invoeding 2015-2020'!M113</f>
        <v>0</v>
      </c>
      <c r="N125" s="47">
        <f>'Volumes Invoeding 2015-2020'!N113</f>
        <v>0.83333333333333337</v>
      </c>
      <c r="O125" s="47">
        <f>'Volumes Invoeding 2015-2020'!O113</f>
        <v>0</v>
      </c>
      <c r="P125" s="47">
        <f>'Volumes Invoeding 2015-2020'!P113</f>
        <v>0</v>
      </c>
      <c r="Q125" s="47">
        <f>'Volumes Invoeding 2015-2020'!Q113</f>
        <v>0</v>
      </c>
      <c r="S125" s="47">
        <f>'Volumes Invoeding 2015-2020'!S113</f>
        <v>0</v>
      </c>
    </row>
    <row r="126" spans="2:19" x14ac:dyDescent="0.2">
      <c r="B126" s="2" t="s">
        <v>183</v>
      </c>
      <c r="F126" s="2" t="s">
        <v>89</v>
      </c>
      <c r="J126" s="48">
        <f t="shared" ref="J126:J129" si="7">SUM(L126:Q126)</f>
        <v>0</v>
      </c>
      <c r="L126" s="47">
        <f>'Volumes Invoeding 2015-2020'!L114</f>
        <v>0</v>
      </c>
      <c r="M126" s="47">
        <f>'Volumes Invoeding 2015-2020'!M114</f>
        <v>0</v>
      </c>
      <c r="N126" s="47">
        <f>'Volumes Invoeding 2015-2020'!N114</f>
        <v>0</v>
      </c>
      <c r="O126" s="47">
        <f>'Volumes Invoeding 2015-2020'!O114</f>
        <v>0</v>
      </c>
      <c r="P126" s="47">
        <f>'Volumes Invoeding 2015-2020'!P114</f>
        <v>0</v>
      </c>
      <c r="Q126" s="47">
        <f>'Volumes Invoeding 2015-2020'!Q114</f>
        <v>0</v>
      </c>
      <c r="S126" s="47">
        <f>'Volumes Invoeding 2015-2020'!S114</f>
        <v>0</v>
      </c>
    </row>
    <row r="127" spans="2:19" x14ac:dyDescent="0.2">
      <c r="B127" s="2" t="s">
        <v>184</v>
      </c>
      <c r="F127" s="2" t="s">
        <v>89</v>
      </c>
      <c r="J127" s="48">
        <f t="shared" si="7"/>
        <v>0</v>
      </c>
      <c r="L127" s="47">
        <f>'Volumes Invoeding 2015-2020'!L115</f>
        <v>0</v>
      </c>
      <c r="M127" s="47">
        <f>'Volumes Invoeding 2015-2020'!M115</f>
        <v>0</v>
      </c>
      <c r="N127" s="47">
        <f>'Volumes Invoeding 2015-2020'!N115</f>
        <v>0</v>
      </c>
      <c r="O127" s="47">
        <f>'Volumes Invoeding 2015-2020'!O115</f>
        <v>0</v>
      </c>
      <c r="P127" s="47">
        <f>'Volumes Invoeding 2015-2020'!P115</f>
        <v>0</v>
      </c>
      <c r="Q127" s="47">
        <f>'Volumes Invoeding 2015-2020'!Q115</f>
        <v>0</v>
      </c>
      <c r="S127" s="47">
        <f>'Volumes Invoeding 2015-2020'!S115</f>
        <v>0</v>
      </c>
    </row>
    <row r="128" spans="2:19" x14ac:dyDescent="0.2">
      <c r="B128" s="2" t="s">
        <v>185</v>
      </c>
      <c r="F128" s="2" t="s">
        <v>89</v>
      </c>
      <c r="J128" s="48">
        <f t="shared" si="7"/>
        <v>0</v>
      </c>
      <c r="L128" s="47">
        <f>'Volumes Invoeding 2015-2020'!L116</f>
        <v>0</v>
      </c>
      <c r="M128" s="47">
        <f>'Volumes Invoeding 2015-2020'!M116</f>
        <v>0</v>
      </c>
      <c r="N128" s="47">
        <f>'Volumes Invoeding 2015-2020'!N116</f>
        <v>0</v>
      </c>
      <c r="O128" s="47">
        <f>'Volumes Invoeding 2015-2020'!O116</f>
        <v>0</v>
      </c>
      <c r="P128" s="47">
        <f>'Volumes Invoeding 2015-2020'!P116</f>
        <v>0</v>
      </c>
      <c r="Q128" s="47">
        <f>'Volumes Invoeding 2015-2020'!Q116</f>
        <v>0</v>
      </c>
      <c r="S128" s="47">
        <f>'Volumes Invoeding 2015-2020'!S116</f>
        <v>0</v>
      </c>
    </row>
    <row r="129" spans="2:23" x14ac:dyDescent="0.2">
      <c r="B129" s="2" t="s">
        <v>186</v>
      </c>
      <c r="F129" s="2" t="s">
        <v>89</v>
      </c>
      <c r="J129" s="48">
        <f t="shared" si="7"/>
        <v>0</v>
      </c>
      <c r="L129" s="47">
        <f>'Volumes Invoeding 2015-2020'!L117</f>
        <v>0</v>
      </c>
      <c r="M129" s="47">
        <f>'Volumes Invoeding 2015-2020'!M117</f>
        <v>0</v>
      </c>
      <c r="N129" s="47">
        <f>'Volumes Invoeding 2015-2020'!N117</f>
        <v>0</v>
      </c>
      <c r="O129" s="47">
        <f>'Volumes Invoeding 2015-2020'!O117</f>
        <v>0</v>
      </c>
      <c r="P129" s="47">
        <f>'Volumes Invoeding 2015-2020'!P117</f>
        <v>0</v>
      </c>
      <c r="Q129" s="47">
        <f>'Volumes Invoeding 2015-2020'!Q117</f>
        <v>0</v>
      </c>
      <c r="S129" s="47">
        <f>'Volumes Invoeding 2015-2020'!S117</f>
        <v>0</v>
      </c>
    </row>
    <row r="130" spans="2:23" x14ac:dyDescent="0.2">
      <c r="J130" s="53"/>
      <c r="L130" s="51"/>
      <c r="M130" s="51"/>
      <c r="N130" s="51"/>
      <c r="O130" s="51"/>
      <c r="P130" s="51"/>
      <c r="Q130" s="51"/>
      <c r="R130" s="10"/>
      <c r="S130" s="51"/>
      <c r="T130" s="10"/>
      <c r="U130" s="10"/>
      <c r="V130" s="10"/>
      <c r="W130" s="10"/>
    </row>
    <row r="131" spans="2:23" x14ac:dyDescent="0.2">
      <c r="B131" s="1" t="s">
        <v>189</v>
      </c>
    </row>
    <row r="133" spans="2:23" x14ac:dyDescent="0.2">
      <c r="B133" s="1" t="s">
        <v>93</v>
      </c>
    </row>
    <row r="134" spans="2:23" x14ac:dyDescent="0.2">
      <c r="B134" s="2" t="s">
        <v>95</v>
      </c>
      <c r="F134" s="2" t="s">
        <v>89</v>
      </c>
      <c r="J134" s="48">
        <f>SUM(L134:Q134)</f>
        <v>2537</v>
      </c>
      <c r="L134" s="47">
        <f>'Volumes Invoeding 2015-2020'!L122</f>
        <v>734</v>
      </c>
      <c r="M134" s="47">
        <f>'Volumes Invoeding 2015-2020'!M122</f>
        <v>0</v>
      </c>
      <c r="N134" s="47">
        <f>'Volumes Invoeding 2015-2020'!N122</f>
        <v>0</v>
      </c>
      <c r="O134" s="47">
        <f>'Volumes Invoeding 2015-2020'!O122</f>
        <v>1803</v>
      </c>
      <c r="P134" s="47">
        <f>'Volumes Invoeding 2015-2020'!P122</f>
        <v>0</v>
      </c>
      <c r="Q134" s="47">
        <f>'Volumes Invoeding 2015-2020'!Q122</f>
        <v>0</v>
      </c>
      <c r="S134" s="47">
        <f>'Volumes Invoeding 2015-2020'!S122</f>
        <v>0</v>
      </c>
    </row>
    <row r="135" spans="2:23" x14ac:dyDescent="0.2">
      <c r="B135" s="2" t="s">
        <v>96</v>
      </c>
      <c r="F135" s="2" t="s">
        <v>89</v>
      </c>
      <c r="J135" s="48">
        <f>SUM(L135:Q135)</f>
        <v>88</v>
      </c>
      <c r="L135" s="47">
        <f>'Volumes Invoeding 2015-2020'!L123</f>
        <v>88</v>
      </c>
      <c r="M135" s="47">
        <f>'Volumes Invoeding 2015-2020'!M123</f>
        <v>0</v>
      </c>
      <c r="N135" s="47">
        <f>'Volumes Invoeding 2015-2020'!N123</f>
        <v>0</v>
      </c>
      <c r="O135" s="47">
        <f>'Volumes Invoeding 2015-2020'!O123</f>
        <v>0</v>
      </c>
      <c r="P135" s="47">
        <f>'Volumes Invoeding 2015-2020'!P123</f>
        <v>0</v>
      </c>
      <c r="Q135" s="47">
        <f>'Volumes Invoeding 2015-2020'!Q123</f>
        <v>0</v>
      </c>
      <c r="S135" s="47">
        <f>'Volumes Invoeding 2015-2020'!S123</f>
        <v>0</v>
      </c>
    </row>
    <row r="137" spans="2:23" x14ac:dyDescent="0.2">
      <c r="B137" s="27" t="s">
        <v>97</v>
      </c>
      <c r="F137" s="2" t="s">
        <v>89</v>
      </c>
      <c r="J137" s="48">
        <f>SUM(L137:Q137)</f>
        <v>19205</v>
      </c>
      <c r="L137" s="47">
        <f>'Volumes Invoeding 2015-2020'!L125</f>
        <v>0</v>
      </c>
      <c r="M137" s="47">
        <f>'Volumes Invoeding 2015-2020'!M125</f>
        <v>9353</v>
      </c>
      <c r="N137" s="47">
        <f>'Volumes Invoeding 2015-2020'!N125</f>
        <v>7998</v>
      </c>
      <c r="O137" s="47">
        <f>'Volumes Invoeding 2015-2020'!O125</f>
        <v>0</v>
      </c>
      <c r="P137" s="47">
        <f>'Volumes Invoeding 2015-2020'!P125</f>
        <v>1854</v>
      </c>
      <c r="Q137" s="47">
        <f>'Volumes Invoeding 2015-2020'!Q125</f>
        <v>0</v>
      </c>
      <c r="S137" s="47">
        <f>'Volumes Invoeding 2015-2020'!S125</f>
        <v>0</v>
      </c>
    </row>
    <row r="140" spans="2:23" s="9" customFormat="1" x14ac:dyDescent="0.2">
      <c r="B140" s="9" t="s">
        <v>266</v>
      </c>
    </row>
    <row r="142" spans="2:23" x14ac:dyDescent="0.2">
      <c r="B142" s="1" t="s">
        <v>187</v>
      </c>
    </row>
    <row r="144" spans="2:23" x14ac:dyDescent="0.2">
      <c r="B144" s="1" t="s">
        <v>80</v>
      </c>
    </row>
    <row r="145" spans="2:23" x14ac:dyDescent="0.2">
      <c r="B145" s="2" t="s">
        <v>87</v>
      </c>
      <c r="F145" s="2" t="s">
        <v>89</v>
      </c>
      <c r="J145" s="48">
        <f>SUM(L145:Q145,S145)</f>
        <v>0</v>
      </c>
      <c r="L145" s="47">
        <f>'Volumes Invoeding 2015-2020'!L133</f>
        <v>0</v>
      </c>
      <c r="M145" s="47">
        <f>'Volumes Invoeding 2015-2020'!M133</f>
        <v>0</v>
      </c>
      <c r="N145" s="47">
        <f>'Volumes Invoeding 2015-2020'!N133</f>
        <v>0</v>
      </c>
      <c r="O145" s="47">
        <f>'Volumes Invoeding 2015-2020'!O133</f>
        <v>0</v>
      </c>
      <c r="P145" s="47">
        <f>'Volumes Invoeding 2015-2020'!P133</f>
        <v>0</v>
      </c>
      <c r="Q145" s="47">
        <f>'Volumes Invoeding 2015-2020'!Q133</f>
        <v>0</v>
      </c>
      <c r="S145" s="47">
        <f>'Volumes Invoeding 2015-2020'!S133</f>
        <v>0</v>
      </c>
    </row>
    <row r="146" spans="2:23" x14ac:dyDescent="0.2">
      <c r="B146" s="2" t="s">
        <v>88</v>
      </c>
      <c r="F146" s="2" t="s">
        <v>89</v>
      </c>
      <c r="J146" s="48">
        <f t="shared" ref="J146:J150" si="8">SUM(L146:Q146,S146)</f>
        <v>0</v>
      </c>
      <c r="L146" s="47">
        <f>'Volumes Invoeding 2015-2020'!L134</f>
        <v>0</v>
      </c>
      <c r="M146" s="47">
        <f>'Volumes Invoeding 2015-2020'!M134</f>
        <v>0</v>
      </c>
      <c r="N146" s="47">
        <f>'Volumes Invoeding 2015-2020'!N134</f>
        <v>0</v>
      </c>
      <c r="O146" s="47">
        <f>'Volumes Invoeding 2015-2020'!O134</f>
        <v>0</v>
      </c>
      <c r="P146" s="47">
        <f>'Volumes Invoeding 2015-2020'!P134</f>
        <v>0</v>
      </c>
      <c r="Q146" s="47">
        <f>'Volumes Invoeding 2015-2020'!Q134</f>
        <v>0</v>
      </c>
      <c r="S146" s="47">
        <f>'Volumes Invoeding 2015-2020'!S134</f>
        <v>0</v>
      </c>
    </row>
    <row r="147" spans="2:23" x14ac:dyDescent="0.2">
      <c r="B147" s="2" t="s">
        <v>90</v>
      </c>
      <c r="F147" s="2" t="s">
        <v>89</v>
      </c>
      <c r="J147" s="48">
        <f t="shared" si="8"/>
        <v>0</v>
      </c>
      <c r="L147" s="47">
        <f>'Volumes Invoeding 2015-2020'!L135</f>
        <v>0</v>
      </c>
      <c r="M147" s="47">
        <f>'Volumes Invoeding 2015-2020'!M135</f>
        <v>0</v>
      </c>
      <c r="N147" s="47">
        <f>'Volumes Invoeding 2015-2020'!N135</f>
        <v>0</v>
      </c>
      <c r="O147" s="47">
        <f>'Volumes Invoeding 2015-2020'!O135</f>
        <v>0</v>
      </c>
      <c r="P147" s="47">
        <f>'Volumes Invoeding 2015-2020'!P135</f>
        <v>0</v>
      </c>
      <c r="Q147" s="47">
        <f>'Volumes Invoeding 2015-2020'!Q135</f>
        <v>0</v>
      </c>
      <c r="S147" s="47">
        <f>'Volumes Invoeding 2015-2020'!S135</f>
        <v>0</v>
      </c>
    </row>
    <row r="148" spans="2:23" x14ac:dyDescent="0.2">
      <c r="B148" s="2" t="s">
        <v>177</v>
      </c>
      <c r="F148" s="2" t="s">
        <v>89</v>
      </c>
      <c r="J148" s="48">
        <f t="shared" si="8"/>
        <v>0</v>
      </c>
      <c r="L148" s="47">
        <f>'Volumes Invoeding 2015-2020'!L136</f>
        <v>0</v>
      </c>
      <c r="M148" s="47">
        <f>'Volumes Invoeding 2015-2020'!M136</f>
        <v>0</v>
      </c>
      <c r="N148" s="47">
        <f>'Volumes Invoeding 2015-2020'!N136</f>
        <v>0</v>
      </c>
      <c r="O148" s="47">
        <f>'Volumes Invoeding 2015-2020'!O136</f>
        <v>0</v>
      </c>
      <c r="P148" s="47">
        <f>'Volumes Invoeding 2015-2020'!P136</f>
        <v>0</v>
      </c>
      <c r="Q148" s="47">
        <f>'Volumes Invoeding 2015-2020'!Q136</f>
        <v>0</v>
      </c>
      <c r="S148" s="47">
        <f>'Volumes Invoeding 2015-2020'!S136</f>
        <v>0</v>
      </c>
    </row>
    <row r="149" spans="2:23" x14ac:dyDescent="0.2">
      <c r="B149" s="2" t="s">
        <v>178</v>
      </c>
      <c r="F149" s="2" t="s">
        <v>89</v>
      </c>
      <c r="J149" s="48">
        <f t="shared" si="8"/>
        <v>0</v>
      </c>
      <c r="L149" s="47">
        <f>'Volumes Invoeding 2015-2020'!L137</f>
        <v>0</v>
      </c>
      <c r="M149" s="47">
        <f>'Volumes Invoeding 2015-2020'!M137</f>
        <v>0</v>
      </c>
      <c r="N149" s="47">
        <f>'Volumes Invoeding 2015-2020'!N137</f>
        <v>0</v>
      </c>
      <c r="O149" s="47">
        <f>'Volumes Invoeding 2015-2020'!O137</f>
        <v>0</v>
      </c>
      <c r="P149" s="47">
        <f>'Volumes Invoeding 2015-2020'!P137</f>
        <v>0</v>
      </c>
      <c r="Q149" s="47">
        <f>'Volumes Invoeding 2015-2020'!Q137</f>
        <v>0</v>
      </c>
      <c r="S149" s="47">
        <f>'Volumes Invoeding 2015-2020'!S137</f>
        <v>0</v>
      </c>
    </row>
    <row r="150" spans="2:23" x14ac:dyDescent="0.2">
      <c r="B150" s="2" t="s">
        <v>179</v>
      </c>
      <c r="F150" s="2" t="s">
        <v>89</v>
      </c>
      <c r="J150" s="48">
        <f t="shared" si="8"/>
        <v>1</v>
      </c>
      <c r="L150" s="47">
        <f>'Volumes Invoeding 2015-2020'!L138</f>
        <v>0</v>
      </c>
      <c r="M150" s="47">
        <f>'Volumes Invoeding 2015-2020'!M138</f>
        <v>0</v>
      </c>
      <c r="N150" s="47">
        <f>'Volumes Invoeding 2015-2020'!N138</f>
        <v>0</v>
      </c>
      <c r="O150" s="47">
        <f>'Volumes Invoeding 2015-2020'!O138</f>
        <v>0</v>
      </c>
      <c r="P150" s="47">
        <f>'Volumes Invoeding 2015-2020'!P138</f>
        <v>1</v>
      </c>
      <c r="Q150" s="47">
        <f>'Volumes Invoeding 2015-2020'!Q138</f>
        <v>0</v>
      </c>
      <c r="S150" s="47">
        <f>'Volumes Invoeding 2015-2020'!S138</f>
        <v>0</v>
      </c>
    </row>
    <row r="152" spans="2:23" x14ac:dyDescent="0.2">
      <c r="B152" s="1" t="s">
        <v>91</v>
      </c>
    </row>
    <row r="153" spans="2:23" x14ac:dyDescent="0.2">
      <c r="B153" s="2" t="s">
        <v>182</v>
      </c>
      <c r="F153" s="2" t="s">
        <v>89</v>
      </c>
      <c r="J153" s="48">
        <f t="shared" ref="J153:J157" si="9">SUM(L153:Q153,S153)</f>
        <v>0.91666666666666663</v>
      </c>
      <c r="L153" s="47">
        <f>'Volumes Invoeding 2015-2020'!L141</f>
        <v>0</v>
      </c>
      <c r="M153" s="47">
        <f>'Volumes Invoeding 2015-2020'!M141</f>
        <v>0</v>
      </c>
      <c r="N153" s="47">
        <f>'Volumes Invoeding 2015-2020'!N141</f>
        <v>0.91666666666666663</v>
      </c>
      <c r="O153" s="47">
        <f>'Volumes Invoeding 2015-2020'!O141</f>
        <v>0</v>
      </c>
      <c r="P153" s="47">
        <f>'Volumes Invoeding 2015-2020'!P141</f>
        <v>0</v>
      </c>
      <c r="Q153" s="47">
        <f>'Volumes Invoeding 2015-2020'!Q141</f>
        <v>0</v>
      </c>
      <c r="S153" s="47">
        <f>'Volumes Invoeding 2015-2020'!S141</f>
        <v>0</v>
      </c>
    </row>
    <row r="154" spans="2:23" x14ac:dyDescent="0.2">
      <c r="B154" s="2" t="s">
        <v>183</v>
      </c>
      <c r="F154" s="2" t="s">
        <v>89</v>
      </c>
      <c r="J154" s="48">
        <f t="shared" si="9"/>
        <v>0</v>
      </c>
      <c r="L154" s="47">
        <f>'Volumes Invoeding 2015-2020'!L142</f>
        <v>0</v>
      </c>
      <c r="M154" s="47">
        <f>'Volumes Invoeding 2015-2020'!M142</f>
        <v>0</v>
      </c>
      <c r="N154" s="47">
        <f>'Volumes Invoeding 2015-2020'!N142</f>
        <v>0</v>
      </c>
      <c r="O154" s="47">
        <f>'Volumes Invoeding 2015-2020'!O142</f>
        <v>0</v>
      </c>
      <c r="P154" s="47">
        <f>'Volumes Invoeding 2015-2020'!P142</f>
        <v>0</v>
      </c>
      <c r="Q154" s="47">
        <f>'Volumes Invoeding 2015-2020'!Q142</f>
        <v>0</v>
      </c>
      <c r="S154" s="47">
        <f>'Volumes Invoeding 2015-2020'!S142</f>
        <v>0</v>
      </c>
    </row>
    <row r="155" spans="2:23" x14ac:dyDescent="0.2">
      <c r="B155" s="2" t="s">
        <v>184</v>
      </c>
      <c r="F155" s="2" t="s">
        <v>89</v>
      </c>
      <c r="J155" s="48">
        <f t="shared" si="9"/>
        <v>0</v>
      </c>
      <c r="L155" s="47">
        <f>'Volumes Invoeding 2015-2020'!L143</f>
        <v>0</v>
      </c>
      <c r="M155" s="47">
        <f>'Volumes Invoeding 2015-2020'!M143</f>
        <v>0</v>
      </c>
      <c r="N155" s="47">
        <f>'Volumes Invoeding 2015-2020'!N143</f>
        <v>0</v>
      </c>
      <c r="O155" s="47">
        <f>'Volumes Invoeding 2015-2020'!O143</f>
        <v>0</v>
      </c>
      <c r="P155" s="47">
        <f>'Volumes Invoeding 2015-2020'!P143</f>
        <v>0</v>
      </c>
      <c r="Q155" s="47">
        <f>'Volumes Invoeding 2015-2020'!Q143</f>
        <v>0</v>
      </c>
      <c r="S155" s="47">
        <f>'Volumes Invoeding 2015-2020'!S143</f>
        <v>0</v>
      </c>
    </row>
    <row r="156" spans="2:23" x14ac:dyDescent="0.2">
      <c r="B156" s="2" t="s">
        <v>185</v>
      </c>
      <c r="F156" s="2" t="s">
        <v>89</v>
      </c>
      <c r="J156" s="48">
        <f t="shared" si="9"/>
        <v>0</v>
      </c>
      <c r="L156" s="47">
        <f>'Volumes Invoeding 2015-2020'!L144</f>
        <v>0</v>
      </c>
      <c r="M156" s="47">
        <f>'Volumes Invoeding 2015-2020'!M144</f>
        <v>0</v>
      </c>
      <c r="N156" s="47">
        <f>'Volumes Invoeding 2015-2020'!N144</f>
        <v>0</v>
      </c>
      <c r="O156" s="47">
        <f>'Volumes Invoeding 2015-2020'!O144</f>
        <v>0</v>
      </c>
      <c r="P156" s="47">
        <f>'Volumes Invoeding 2015-2020'!P144</f>
        <v>0</v>
      </c>
      <c r="Q156" s="47">
        <f>'Volumes Invoeding 2015-2020'!Q144</f>
        <v>0</v>
      </c>
      <c r="S156" s="47">
        <f>'Volumes Invoeding 2015-2020'!S144</f>
        <v>0</v>
      </c>
    </row>
    <row r="157" spans="2:23" x14ac:dyDescent="0.2">
      <c r="B157" s="2" t="s">
        <v>186</v>
      </c>
      <c r="F157" s="2" t="s">
        <v>89</v>
      </c>
      <c r="J157" s="48">
        <f t="shared" si="9"/>
        <v>0</v>
      </c>
      <c r="L157" s="47">
        <f>'Volumes Invoeding 2015-2020'!L145</f>
        <v>0</v>
      </c>
      <c r="M157" s="47">
        <f>'Volumes Invoeding 2015-2020'!M145</f>
        <v>0</v>
      </c>
      <c r="N157" s="47">
        <f>'Volumes Invoeding 2015-2020'!N145</f>
        <v>0</v>
      </c>
      <c r="O157" s="47">
        <f>'Volumes Invoeding 2015-2020'!O145</f>
        <v>0</v>
      </c>
      <c r="P157" s="47">
        <f>'Volumes Invoeding 2015-2020'!P145</f>
        <v>0</v>
      </c>
      <c r="Q157" s="47">
        <f>'Volumes Invoeding 2015-2020'!Q145</f>
        <v>0</v>
      </c>
      <c r="S157" s="47">
        <f>'Volumes Invoeding 2015-2020'!S145</f>
        <v>0</v>
      </c>
    </row>
    <row r="158" spans="2:23" x14ac:dyDescent="0.2">
      <c r="J158" s="53"/>
      <c r="L158" s="51"/>
      <c r="M158" s="51"/>
      <c r="N158" s="51"/>
      <c r="O158" s="51"/>
      <c r="P158" s="51"/>
      <c r="Q158" s="51"/>
      <c r="R158" s="10"/>
      <c r="S158" s="51"/>
      <c r="T158" s="10"/>
      <c r="U158" s="10"/>
      <c r="V158" s="10"/>
      <c r="W158" s="10"/>
    </row>
    <row r="159" spans="2:23" x14ac:dyDescent="0.2">
      <c r="B159" s="1" t="s">
        <v>189</v>
      </c>
    </row>
    <row r="161" spans="2:19" x14ac:dyDescent="0.2">
      <c r="B161" s="1" t="s">
        <v>93</v>
      </c>
    </row>
    <row r="162" spans="2:19" x14ac:dyDescent="0.2">
      <c r="B162" s="2" t="s">
        <v>95</v>
      </c>
      <c r="F162" s="2" t="s">
        <v>89</v>
      </c>
      <c r="J162" s="48">
        <f t="shared" ref="J162:J163" si="10">SUM(L162:Q162,S162)</f>
        <v>6616</v>
      </c>
      <c r="L162" s="47">
        <f>'Volumes Invoeding 2015-2020'!L150</f>
        <v>741</v>
      </c>
      <c r="M162" s="47">
        <f>'Volumes Invoeding 2015-2020'!M150</f>
        <v>0</v>
      </c>
      <c r="N162" s="47">
        <f>'Volumes Invoeding 2015-2020'!N150</f>
        <v>0</v>
      </c>
      <c r="O162" s="47">
        <f>'Volumes Invoeding 2015-2020'!O150</f>
        <v>3005</v>
      </c>
      <c r="P162" s="47">
        <f>'Volumes Invoeding 2015-2020'!P150</f>
        <v>0</v>
      </c>
      <c r="Q162" s="47">
        <f>'Volumes Invoeding 2015-2020'!Q150</f>
        <v>842</v>
      </c>
      <c r="S162" s="47">
        <f>'Volumes Invoeding 2015-2020'!S150</f>
        <v>2028</v>
      </c>
    </row>
    <row r="163" spans="2:19" x14ac:dyDescent="0.2">
      <c r="B163" s="2" t="s">
        <v>96</v>
      </c>
      <c r="F163" s="2" t="s">
        <v>89</v>
      </c>
      <c r="J163" s="48">
        <f t="shared" si="10"/>
        <v>121</v>
      </c>
      <c r="L163" s="47">
        <f>'Volumes Invoeding 2015-2020'!L151</f>
        <v>121</v>
      </c>
      <c r="M163" s="47">
        <f>'Volumes Invoeding 2015-2020'!M151</f>
        <v>0</v>
      </c>
      <c r="N163" s="47">
        <f>'Volumes Invoeding 2015-2020'!N151</f>
        <v>0</v>
      </c>
      <c r="O163" s="47">
        <f>'Volumes Invoeding 2015-2020'!O151</f>
        <v>0</v>
      </c>
      <c r="P163" s="47">
        <f>'Volumes Invoeding 2015-2020'!P151</f>
        <v>0</v>
      </c>
      <c r="Q163" s="47">
        <f>'Volumes Invoeding 2015-2020'!Q151</f>
        <v>0</v>
      </c>
      <c r="S163" s="47">
        <f>'Volumes Invoeding 2015-2020'!S151</f>
        <v>0</v>
      </c>
    </row>
    <row r="165" spans="2:19" x14ac:dyDescent="0.2">
      <c r="B165" s="27" t="s">
        <v>97</v>
      </c>
      <c r="F165" s="2" t="s">
        <v>89</v>
      </c>
      <c r="J165" s="48">
        <f>SUM(L165:Q165,S165)</f>
        <v>22780.118851293715</v>
      </c>
      <c r="L165" s="47">
        <f>'Volumes Invoeding 2015-2020'!L153</f>
        <v>0</v>
      </c>
      <c r="M165" s="47">
        <f>'Volumes Invoeding 2015-2020'!M153</f>
        <v>10483</v>
      </c>
      <c r="N165" s="47">
        <f>'Volumes Invoeding 2015-2020'!N153</f>
        <v>9551</v>
      </c>
      <c r="O165" s="47">
        <f>'Volumes Invoeding 2015-2020'!O153</f>
        <v>0</v>
      </c>
      <c r="P165" s="47">
        <f>'Volumes Invoeding 2015-2020'!P153</f>
        <v>2746.118851293716</v>
      </c>
      <c r="Q165" s="47">
        <f>'Volumes Invoeding 2015-2020'!Q153</f>
        <v>0</v>
      </c>
      <c r="S165" s="47">
        <f>'Volumes Invoeding 2015-2020'!S153</f>
        <v>0</v>
      </c>
    </row>
    <row r="168" spans="2:19" s="9" customFormat="1" x14ac:dyDescent="0.2">
      <c r="B168" s="9" t="s">
        <v>267</v>
      </c>
    </row>
    <row r="170" spans="2:19" x14ac:dyDescent="0.2">
      <c r="B170" s="1" t="s">
        <v>187</v>
      </c>
    </row>
    <row r="172" spans="2:19" x14ac:dyDescent="0.2">
      <c r="B172" s="1" t="s">
        <v>80</v>
      </c>
    </row>
    <row r="173" spans="2:19" x14ac:dyDescent="0.2">
      <c r="B173" s="2" t="s">
        <v>87</v>
      </c>
      <c r="F173" s="2" t="s">
        <v>89</v>
      </c>
      <c r="J173" s="48">
        <f>SUM(L173:Q173,S173)</f>
        <v>0</v>
      </c>
      <c r="L173" s="47">
        <f>'Volumes Invoeding 2015-2020'!L161</f>
        <v>0</v>
      </c>
      <c r="M173" s="47">
        <f>'Volumes Invoeding 2015-2020'!M161</f>
        <v>0</v>
      </c>
      <c r="N173" s="47">
        <f>'Volumes Invoeding 2015-2020'!N161</f>
        <v>0</v>
      </c>
      <c r="O173" s="47">
        <f>'Volumes Invoeding 2015-2020'!O161</f>
        <v>0</v>
      </c>
      <c r="P173" s="47">
        <f>'Volumes Invoeding 2015-2020'!P161</f>
        <v>0</v>
      </c>
      <c r="Q173" s="47">
        <f>'Volumes Invoeding 2015-2020'!Q161</f>
        <v>0</v>
      </c>
      <c r="S173" s="47">
        <f>'Volumes Invoeding 2015-2020'!S161</f>
        <v>0</v>
      </c>
    </row>
    <row r="174" spans="2:19" x14ac:dyDescent="0.2">
      <c r="B174" s="2" t="s">
        <v>88</v>
      </c>
      <c r="F174" s="2" t="s">
        <v>89</v>
      </c>
      <c r="J174" s="48">
        <f t="shared" ref="J174:J178" si="11">SUM(L174:Q174,S174)</f>
        <v>0</v>
      </c>
      <c r="L174" s="47">
        <f>'Volumes Invoeding 2015-2020'!L162</f>
        <v>0</v>
      </c>
      <c r="M174" s="47">
        <f>'Volumes Invoeding 2015-2020'!M162</f>
        <v>0</v>
      </c>
      <c r="N174" s="47">
        <f>'Volumes Invoeding 2015-2020'!N162</f>
        <v>0</v>
      </c>
      <c r="O174" s="47">
        <f>'Volumes Invoeding 2015-2020'!O162</f>
        <v>0</v>
      </c>
      <c r="P174" s="47">
        <f>'Volumes Invoeding 2015-2020'!P162</f>
        <v>0</v>
      </c>
      <c r="Q174" s="47">
        <f>'Volumes Invoeding 2015-2020'!Q162</f>
        <v>0</v>
      </c>
      <c r="S174" s="47">
        <f>'Volumes Invoeding 2015-2020'!S162</f>
        <v>0</v>
      </c>
    </row>
    <row r="175" spans="2:19" x14ac:dyDescent="0.2">
      <c r="B175" s="2" t="s">
        <v>90</v>
      </c>
      <c r="F175" s="2" t="s">
        <v>89</v>
      </c>
      <c r="J175" s="48">
        <f t="shared" si="11"/>
        <v>0</v>
      </c>
      <c r="L175" s="47">
        <f>'Volumes Invoeding 2015-2020'!L163</f>
        <v>0</v>
      </c>
      <c r="M175" s="47">
        <f>'Volumes Invoeding 2015-2020'!M163</f>
        <v>0</v>
      </c>
      <c r="N175" s="47">
        <f>'Volumes Invoeding 2015-2020'!N163</f>
        <v>0</v>
      </c>
      <c r="O175" s="47">
        <f>'Volumes Invoeding 2015-2020'!O163</f>
        <v>0</v>
      </c>
      <c r="P175" s="47">
        <f>'Volumes Invoeding 2015-2020'!P163</f>
        <v>0</v>
      </c>
      <c r="Q175" s="47">
        <f>'Volumes Invoeding 2015-2020'!Q163</f>
        <v>0</v>
      </c>
      <c r="S175" s="47">
        <f>'Volumes Invoeding 2015-2020'!S163</f>
        <v>0</v>
      </c>
    </row>
    <row r="176" spans="2:19" x14ac:dyDescent="0.2">
      <c r="B176" s="2" t="s">
        <v>177</v>
      </c>
      <c r="F176" s="2" t="s">
        <v>89</v>
      </c>
      <c r="J176" s="48">
        <f t="shared" si="11"/>
        <v>0</v>
      </c>
      <c r="L176" s="47">
        <f>'Volumes Invoeding 2015-2020'!L164</f>
        <v>0</v>
      </c>
      <c r="M176" s="47">
        <f>'Volumes Invoeding 2015-2020'!M164</f>
        <v>0</v>
      </c>
      <c r="N176" s="47">
        <f>'Volumes Invoeding 2015-2020'!N164</f>
        <v>0</v>
      </c>
      <c r="O176" s="47">
        <f>'Volumes Invoeding 2015-2020'!O164</f>
        <v>0</v>
      </c>
      <c r="P176" s="47">
        <f>'Volumes Invoeding 2015-2020'!P164</f>
        <v>0</v>
      </c>
      <c r="Q176" s="47">
        <f>'Volumes Invoeding 2015-2020'!Q164</f>
        <v>0</v>
      </c>
      <c r="S176" s="47">
        <f>'Volumes Invoeding 2015-2020'!S164</f>
        <v>0</v>
      </c>
    </row>
    <row r="177" spans="2:23" x14ac:dyDescent="0.2">
      <c r="B177" s="2" t="s">
        <v>178</v>
      </c>
      <c r="F177" s="2" t="s">
        <v>89</v>
      </c>
      <c r="J177" s="48">
        <f t="shared" si="11"/>
        <v>0</v>
      </c>
      <c r="L177" s="47">
        <f>'Volumes Invoeding 2015-2020'!L165</f>
        <v>0</v>
      </c>
      <c r="M177" s="47">
        <f>'Volumes Invoeding 2015-2020'!M165</f>
        <v>0</v>
      </c>
      <c r="N177" s="47">
        <f>'Volumes Invoeding 2015-2020'!N165</f>
        <v>0</v>
      </c>
      <c r="O177" s="47">
        <f>'Volumes Invoeding 2015-2020'!O165</f>
        <v>0</v>
      </c>
      <c r="P177" s="47">
        <f>'Volumes Invoeding 2015-2020'!P165</f>
        <v>0</v>
      </c>
      <c r="Q177" s="47">
        <f>'Volumes Invoeding 2015-2020'!Q165</f>
        <v>0</v>
      </c>
      <c r="S177" s="47">
        <f>'Volumes Invoeding 2015-2020'!S165</f>
        <v>0</v>
      </c>
    </row>
    <row r="178" spans="2:23" x14ac:dyDescent="0.2">
      <c r="B178" s="2" t="s">
        <v>179</v>
      </c>
      <c r="F178" s="2" t="s">
        <v>89</v>
      </c>
      <c r="J178" s="48">
        <f t="shared" si="11"/>
        <v>1</v>
      </c>
      <c r="L178" s="47">
        <f>'Volumes Invoeding 2015-2020'!L166</f>
        <v>0</v>
      </c>
      <c r="M178" s="47">
        <f>'Volumes Invoeding 2015-2020'!M166</f>
        <v>0</v>
      </c>
      <c r="N178" s="47">
        <f>'Volumes Invoeding 2015-2020'!N166</f>
        <v>0</v>
      </c>
      <c r="O178" s="47">
        <f>'Volumes Invoeding 2015-2020'!O166</f>
        <v>0</v>
      </c>
      <c r="P178" s="47">
        <f>'Volumes Invoeding 2015-2020'!P166</f>
        <v>1</v>
      </c>
      <c r="Q178" s="47">
        <f>'Volumes Invoeding 2015-2020'!Q166</f>
        <v>0</v>
      </c>
      <c r="S178" s="47">
        <f>'Volumes Invoeding 2015-2020'!S166</f>
        <v>0</v>
      </c>
    </row>
    <row r="180" spans="2:23" x14ac:dyDescent="0.2">
      <c r="B180" s="1" t="s">
        <v>91</v>
      </c>
    </row>
    <row r="181" spans="2:23" x14ac:dyDescent="0.2">
      <c r="B181" s="2" t="s">
        <v>182</v>
      </c>
      <c r="F181" s="2" t="s">
        <v>89</v>
      </c>
      <c r="J181" s="48">
        <f t="shared" ref="J181:J185" si="12">SUM(L181:Q181,S181)</f>
        <v>0</v>
      </c>
      <c r="L181" s="47">
        <f>'Volumes Invoeding 2015-2020'!L169</f>
        <v>0</v>
      </c>
      <c r="M181" s="47">
        <f>'Volumes Invoeding 2015-2020'!M169</f>
        <v>0</v>
      </c>
      <c r="N181" s="47">
        <f>'Volumes Invoeding 2015-2020'!N169</f>
        <v>0</v>
      </c>
      <c r="O181" s="47">
        <f>'Volumes Invoeding 2015-2020'!O169</f>
        <v>0</v>
      </c>
      <c r="P181" s="47">
        <f>'Volumes Invoeding 2015-2020'!P169</f>
        <v>0</v>
      </c>
      <c r="Q181" s="47">
        <f>'Volumes Invoeding 2015-2020'!Q169</f>
        <v>0</v>
      </c>
      <c r="S181" s="47">
        <f>'Volumes Invoeding 2015-2020'!S169</f>
        <v>0</v>
      </c>
    </row>
    <row r="182" spans="2:23" x14ac:dyDescent="0.2">
      <c r="B182" s="2" t="s">
        <v>183</v>
      </c>
      <c r="F182" s="2" t="s">
        <v>89</v>
      </c>
      <c r="J182" s="48">
        <f t="shared" si="12"/>
        <v>0</v>
      </c>
      <c r="L182" s="47">
        <f>'Volumes Invoeding 2015-2020'!L170</f>
        <v>0</v>
      </c>
      <c r="M182" s="47">
        <f>'Volumes Invoeding 2015-2020'!M170</f>
        <v>0</v>
      </c>
      <c r="N182" s="47">
        <f>'Volumes Invoeding 2015-2020'!N170</f>
        <v>0</v>
      </c>
      <c r="O182" s="47">
        <f>'Volumes Invoeding 2015-2020'!O170</f>
        <v>0</v>
      </c>
      <c r="P182" s="47">
        <f>'Volumes Invoeding 2015-2020'!P170</f>
        <v>0</v>
      </c>
      <c r="Q182" s="47">
        <f>'Volumes Invoeding 2015-2020'!Q170</f>
        <v>0</v>
      </c>
      <c r="S182" s="47">
        <f>'Volumes Invoeding 2015-2020'!S170</f>
        <v>0</v>
      </c>
    </row>
    <row r="183" spans="2:23" x14ac:dyDescent="0.2">
      <c r="B183" s="2" t="s">
        <v>184</v>
      </c>
      <c r="F183" s="2" t="s">
        <v>89</v>
      </c>
      <c r="J183" s="48">
        <f t="shared" si="12"/>
        <v>0</v>
      </c>
      <c r="L183" s="47">
        <f>'Volumes Invoeding 2015-2020'!L171</f>
        <v>0</v>
      </c>
      <c r="M183" s="47">
        <f>'Volumes Invoeding 2015-2020'!M171</f>
        <v>0</v>
      </c>
      <c r="N183" s="47">
        <f>'Volumes Invoeding 2015-2020'!N171</f>
        <v>0</v>
      </c>
      <c r="O183" s="47">
        <f>'Volumes Invoeding 2015-2020'!O171</f>
        <v>0</v>
      </c>
      <c r="P183" s="47">
        <f>'Volumes Invoeding 2015-2020'!P171</f>
        <v>0</v>
      </c>
      <c r="Q183" s="47">
        <f>'Volumes Invoeding 2015-2020'!Q171</f>
        <v>0</v>
      </c>
      <c r="S183" s="47">
        <f>'Volumes Invoeding 2015-2020'!S171</f>
        <v>0</v>
      </c>
    </row>
    <row r="184" spans="2:23" x14ac:dyDescent="0.2">
      <c r="B184" s="2" t="s">
        <v>185</v>
      </c>
      <c r="F184" s="2" t="s">
        <v>89</v>
      </c>
      <c r="J184" s="48">
        <f t="shared" si="12"/>
        <v>0</v>
      </c>
      <c r="L184" s="47">
        <f>'Volumes Invoeding 2015-2020'!L172</f>
        <v>0</v>
      </c>
      <c r="M184" s="47">
        <f>'Volumes Invoeding 2015-2020'!M172</f>
        <v>0</v>
      </c>
      <c r="N184" s="47">
        <f>'Volumes Invoeding 2015-2020'!N172</f>
        <v>0</v>
      </c>
      <c r="O184" s="47">
        <f>'Volumes Invoeding 2015-2020'!O172</f>
        <v>0</v>
      </c>
      <c r="P184" s="47">
        <f>'Volumes Invoeding 2015-2020'!P172</f>
        <v>0</v>
      </c>
      <c r="Q184" s="47">
        <f>'Volumes Invoeding 2015-2020'!Q172</f>
        <v>0</v>
      </c>
      <c r="S184" s="47">
        <f>'Volumes Invoeding 2015-2020'!S172</f>
        <v>0</v>
      </c>
    </row>
    <row r="185" spans="2:23" x14ac:dyDescent="0.2">
      <c r="B185" s="2" t="s">
        <v>186</v>
      </c>
      <c r="F185" s="2" t="s">
        <v>89</v>
      </c>
      <c r="J185" s="48">
        <f t="shared" si="12"/>
        <v>0</v>
      </c>
      <c r="L185" s="47">
        <f>'Volumes Invoeding 2015-2020'!L173</f>
        <v>0</v>
      </c>
      <c r="M185" s="47">
        <f>'Volumes Invoeding 2015-2020'!M173</f>
        <v>0</v>
      </c>
      <c r="N185" s="47">
        <f>'Volumes Invoeding 2015-2020'!N173</f>
        <v>0</v>
      </c>
      <c r="O185" s="47">
        <f>'Volumes Invoeding 2015-2020'!O173</f>
        <v>0</v>
      </c>
      <c r="P185" s="47">
        <f>'Volumes Invoeding 2015-2020'!P173</f>
        <v>0</v>
      </c>
      <c r="Q185" s="47">
        <f>'Volumes Invoeding 2015-2020'!Q173</f>
        <v>0</v>
      </c>
      <c r="S185" s="47">
        <f>'Volumes Invoeding 2015-2020'!S173</f>
        <v>0</v>
      </c>
    </row>
    <row r="186" spans="2:23" x14ac:dyDescent="0.2">
      <c r="J186" s="53"/>
      <c r="L186" s="51"/>
      <c r="M186" s="51"/>
      <c r="N186" s="51"/>
      <c r="O186" s="51"/>
      <c r="P186" s="51"/>
      <c r="Q186" s="51"/>
      <c r="R186" s="10"/>
      <c r="S186" s="51"/>
      <c r="T186" s="10"/>
      <c r="U186" s="10"/>
      <c r="V186" s="10"/>
      <c r="W186" s="10"/>
    </row>
    <row r="187" spans="2:23" x14ac:dyDescent="0.2">
      <c r="B187" s="1" t="s">
        <v>189</v>
      </c>
    </row>
    <row r="189" spans="2:23" x14ac:dyDescent="0.2">
      <c r="B189" s="1" t="s">
        <v>93</v>
      </c>
    </row>
    <row r="190" spans="2:23" x14ac:dyDescent="0.2">
      <c r="B190" s="2" t="s">
        <v>95</v>
      </c>
      <c r="F190" s="2" t="s">
        <v>89</v>
      </c>
      <c r="J190" s="48">
        <f t="shared" ref="J190:J191" si="13">SUM(L190:Q190,S190)</f>
        <v>12112.063022462326</v>
      </c>
      <c r="L190" s="47">
        <f>'Volumes Invoeding 2015-2020'!L178</f>
        <v>1388</v>
      </c>
      <c r="M190" s="47">
        <f>'Volumes Invoeding 2015-2020'!M178</f>
        <v>0</v>
      </c>
      <c r="N190" s="47">
        <f>'Volumes Invoeding 2015-2020'!N178</f>
        <v>0</v>
      </c>
      <c r="O190" s="47">
        <f>'Volumes Invoeding 2015-2020'!O178</f>
        <v>6054</v>
      </c>
      <c r="P190" s="47">
        <f>'Volumes Invoeding 2015-2020'!P178</f>
        <v>2996.063022462326</v>
      </c>
      <c r="Q190" s="47">
        <f>'Volumes Invoeding 2015-2020'!Q178</f>
        <v>0</v>
      </c>
      <c r="S190" s="47">
        <f>'Volumes Invoeding 2015-2020'!S178</f>
        <v>1674</v>
      </c>
    </row>
    <row r="191" spans="2:23" x14ac:dyDescent="0.2">
      <c r="B191" s="2" t="s">
        <v>96</v>
      </c>
      <c r="F191" s="2" t="s">
        <v>89</v>
      </c>
      <c r="J191" s="48">
        <f t="shared" si="13"/>
        <v>136</v>
      </c>
      <c r="L191" s="47">
        <f>'Volumes Invoeding 2015-2020'!L179</f>
        <v>136</v>
      </c>
      <c r="M191" s="47">
        <f>'Volumes Invoeding 2015-2020'!M179</f>
        <v>0</v>
      </c>
      <c r="N191" s="47">
        <f>'Volumes Invoeding 2015-2020'!N179</f>
        <v>0</v>
      </c>
      <c r="O191" s="47">
        <f>'Volumes Invoeding 2015-2020'!O179</f>
        <v>0</v>
      </c>
      <c r="P191" s="47">
        <f>'Volumes Invoeding 2015-2020'!P179</f>
        <v>0</v>
      </c>
      <c r="Q191" s="47">
        <f>'Volumes Invoeding 2015-2020'!Q179</f>
        <v>0</v>
      </c>
      <c r="S191" s="47">
        <f>'Volumes Invoeding 2015-2020'!S179</f>
        <v>0</v>
      </c>
    </row>
    <row r="193" spans="2:19" x14ac:dyDescent="0.2">
      <c r="B193" s="27" t="s">
        <v>97</v>
      </c>
      <c r="F193" s="2" t="s">
        <v>89</v>
      </c>
      <c r="J193" s="48">
        <f t="shared" ref="J193" si="14">SUM(L193:Q193,S193)</f>
        <v>22265.080181973273</v>
      </c>
      <c r="L193" s="47">
        <f>'Volumes Invoeding 2015-2020'!L181</f>
        <v>0</v>
      </c>
      <c r="M193" s="47">
        <f>'Volumes Invoeding 2015-2020'!M181</f>
        <v>11398</v>
      </c>
      <c r="N193" s="47">
        <f>'Volumes Invoeding 2015-2020'!N181</f>
        <v>10013</v>
      </c>
      <c r="O193" s="47">
        <f>'Volumes Invoeding 2015-2020'!O181</f>
        <v>0</v>
      </c>
      <c r="P193" s="47">
        <f>'Volumes Invoeding 2015-2020'!P181</f>
        <v>0</v>
      </c>
      <c r="Q193" s="47">
        <f>'Volumes Invoeding 2015-2020'!Q181</f>
        <v>854.0801819732726</v>
      </c>
      <c r="S193" s="47">
        <f>'Volumes Invoeding 2015-2020'!S181</f>
        <v>0</v>
      </c>
    </row>
    <row r="196" spans="2:19" s="9" customFormat="1" x14ac:dyDescent="0.2">
      <c r="B196" s="9" t="s">
        <v>960</v>
      </c>
    </row>
    <row r="198" spans="2:19" x14ac:dyDescent="0.2">
      <c r="B198" s="1" t="s">
        <v>949</v>
      </c>
    </row>
    <row r="200" spans="2:19" x14ac:dyDescent="0.2">
      <c r="B200" s="1" t="s">
        <v>950</v>
      </c>
    </row>
    <row r="201" spans="2:19" x14ac:dyDescent="0.2">
      <c r="B201" s="2" t="s">
        <v>954</v>
      </c>
      <c r="F201" s="2" t="s">
        <v>951</v>
      </c>
      <c r="J201" s="48">
        <f t="shared" ref="J201:J206" si="15">SUM(L201:Q201,S201)</f>
        <v>0</v>
      </c>
      <c r="L201" s="47">
        <f>'Volumes corr. Inv. 2015-2020'!L19</f>
        <v>0</v>
      </c>
      <c r="M201" s="47">
        <f>'Volumes corr. Inv. 2015-2020'!M19</f>
        <v>0</v>
      </c>
      <c r="N201" s="47">
        <f>'Volumes corr. Inv. 2015-2020'!N19</f>
        <v>0</v>
      </c>
      <c r="O201" s="47">
        <f>'Volumes corr. Inv. 2015-2020'!O19</f>
        <v>0</v>
      </c>
      <c r="P201" s="47">
        <f>'Volumes corr. Inv. 2015-2020'!P19</f>
        <v>0</v>
      </c>
      <c r="Q201" s="47">
        <f>'Volumes corr. Inv. 2015-2020'!Q19</f>
        <v>0</v>
      </c>
      <c r="S201" s="47">
        <f>'Volumes corr. Inv. 2015-2020'!S19</f>
        <v>0</v>
      </c>
    </row>
    <row r="202" spans="2:19" x14ac:dyDescent="0.2">
      <c r="B202" s="2" t="s">
        <v>955</v>
      </c>
      <c r="F202" s="2" t="s">
        <v>951</v>
      </c>
      <c r="J202" s="48">
        <f t="shared" si="15"/>
        <v>0</v>
      </c>
      <c r="L202" s="47">
        <f>'Volumes corr. Inv. 2015-2020'!L20</f>
        <v>0</v>
      </c>
      <c r="M202" s="47">
        <f>'Volumes corr. Inv. 2015-2020'!M20</f>
        <v>0</v>
      </c>
      <c r="N202" s="47">
        <f>'Volumes corr. Inv. 2015-2020'!N20</f>
        <v>0</v>
      </c>
      <c r="O202" s="47">
        <f>'Volumes corr. Inv. 2015-2020'!O20</f>
        <v>0</v>
      </c>
      <c r="P202" s="47">
        <f>'Volumes corr. Inv. 2015-2020'!P20</f>
        <v>0</v>
      </c>
      <c r="Q202" s="47">
        <f>'Volumes corr. Inv. 2015-2020'!Q20</f>
        <v>0</v>
      </c>
      <c r="S202" s="47">
        <f>'Volumes corr. Inv. 2015-2020'!S20</f>
        <v>0</v>
      </c>
    </row>
    <row r="203" spans="2:19" x14ac:dyDescent="0.2">
      <c r="B203" s="2" t="s">
        <v>956</v>
      </c>
      <c r="F203" s="2" t="s">
        <v>951</v>
      </c>
      <c r="J203" s="48">
        <f t="shared" si="15"/>
        <v>0</v>
      </c>
      <c r="L203" s="47">
        <f>'Volumes corr. Inv. 2015-2020'!L21</f>
        <v>0</v>
      </c>
      <c r="M203" s="47">
        <f>'Volumes corr. Inv. 2015-2020'!M21</f>
        <v>0</v>
      </c>
      <c r="N203" s="47">
        <f>'Volumes corr. Inv. 2015-2020'!N21</f>
        <v>0</v>
      </c>
      <c r="O203" s="47">
        <f>'Volumes corr. Inv. 2015-2020'!O21</f>
        <v>0</v>
      </c>
      <c r="P203" s="47">
        <f>'Volumes corr. Inv. 2015-2020'!P21</f>
        <v>0</v>
      </c>
      <c r="Q203" s="47">
        <f>'Volumes corr. Inv. 2015-2020'!Q21</f>
        <v>0</v>
      </c>
      <c r="S203" s="47">
        <f>'Volumes corr. Inv. 2015-2020'!S21</f>
        <v>0</v>
      </c>
    </row>
    <row r="204" spans="2:19" x14ac:dyDescent="0.2">
      <c r="B204" s="2" t="s">
        <v>957</v>
      </c>
      <c r="F204" s="2" t="s">
        <v>951</v>
      </c>
      <c r="J204" s="48">
        <f t="shared" si="15"/>
        <v>0</v>
      </c>
      <c r="L204" s="47">
        <f>'Volumes corr. Inv. 2015-2020'!L22</f>
        <v>0</v>
      </c>
      <c r="M204" s="47">
        <f>'Volumes corr. Inv. 2015-2020'!M22</f>
        <v>0</v>
      </c>
      <c r="N204" s="47">
        <f>'Volumes corr. Inv. 2015-2020'!N22</f>
        <v>0</v>
      </c>
      <c r="O204" s="47">
        <f>'Volumes corr. Inv. 2015-2020'!O22</f>
        <v>0</v>
      </c>
      <c r="P204" s="47">
        <f>'Volumes corr. Inv. 2015-2020'!P22</f>
        <v>0</v>
      </c>
      <c r="Q204" s="47">
        <f>'Volumes corr. Inv. 2015-2020'!Q22</f>
        <v>0</v>
      </c>
      <c r="S204" s="47">
        <f>'Volumes corr. Inv. 2015-2020'!S22</f>
        <v>0</v>
      </c>
    </row>
    <row r="205" spans="2:19" x14ac:dyDescent="0.2">
      <c r="B205" s="2" t="s">
        <v>958</v>
      </c>
      <c r="F205" s="2" t="s">
        <v>951</v>
      </c>
      <c r="J205" s="48">
        <f t="shared" si="15"/>
        <v>220.08333333333334</v>
      </c>
      <c r="L205" s="47">
        <f>'Volumes corr. Inv. 2015-2020'!L23</f>
        <v>0</v>
      </c>
      <c r="M205" s="47">
        <f>'Volumes corr. Inv. 2015-2020'!M23</f>
        <v>220.08333333333334</v>
      </c>
      <c r="N205" s="47">
        <f>'Volumes corr. Inv. 2015-2020'!N23</f>
        <v>0</v>
      </c>
      <c r="O205" s="47">
        <f>'Volumes corr. Inv. 2015-2020'!O23</f>
        <v>0</v>
      </c>
      <c r="P205" s="47">
        <f>'Volumes corr. Inv. 2015-2020'!P23</f>
        <v>0</v>
      </c>
      <c r="Q205" s="47">
        <f>'Volumes corr. Inv. 2015-2020'!Q23</f>
        <v>0</v>
      </c>
      <c r="S205" s="47">
        <f>'Volumes corr. Inv. 2015-2020'!S23</f>
        <v>0</v>
      </c>
    </row>
    <row r="206" spans="2:19" x14ac:dyDescent="0.2">
      <c r="B206" s="2" t="s">
        <v>959</v>
      </c>
      <c r="F206" s="2" t="s">
        <v>951</v>
      </c>
      <c r="J206" s="48">
        <f t="shared" si="15"/>
        <v>334.25</v>
      </c>
      <c r="L206" s="47">
        <f>'Volumes corr. Inv. 2015-2020'!L24</f>
        <v>0</v>
      </c>
      <c r="M206" s="47">
        <f>'Volumes corr. Inv. 2015-2020'!M24</f>
        <v>334.25</v>
      </c>
      <c r="N206" s="47">
        <f>'Volumes corr. Inv. 2015-2020'!N24</f>
        <v>0</v>
      </c>
      <c r="O206" s="47">
        <f>'Volumes corr. Inv. 2015-2020'!O24</f>
        <v>0</v>
      </c>
      <c r="P206" s="47">
        <f>'Volumes corr. Inv. 2015-2020'!P24</f>
        <v>0</v>
      </c>
      <c r="Q206" s="47">
        <f>'Volumes corr. Inv. 2015-2020'!Q24</f>
        <v>0</v>
      </c>
      <c r="S206" s="47">
        <f>'Volumes corr. Inv. 2015-2020'!S24</f>
        <v>0</v>
      </c>
    </row>
    <row r="208" spans="2:19" s="9" customFormat="1" x14ac:dyDescent="0.2">
      <c r="B208" s="9" t="s">
        <v>350</v>
      </c>
    </row>
    <row r="210" spans="2:23" x14ac:dyDescent="0.2">
      <c r="B210" s="27" t="s">
        <v>108</v>
      </c>
      <c r="F210" s="2" t="s">
        <v>89</v>
      </c>
      <c r="J210" s="48">
        <f>SUM(L210:Q210,S210)</f>
        <v>7.8767123287671232</v>
      </c>
      <c r="L210" s="48">
        <f t="shared" ref="L210:Q210" si="16">SUMPRODUCT(L33:L38,$J$13:$J$18)</f>
        <v>0</v>
      </c>
      <c r="M210" s="48">
        <f t="shared" si="16"/>
        <v>0</v>
      </c>
      <c r="N210" s="48">
        <f t="shared" si="16"/>
        <v>0</v>
      </c>
      <c r="O210" s="48">
        <f t="shared" si="16"/>
        <v>0</v>
      </c>
      <c r="P210" s="48">
        <f t="shared" si="16"/>
        <v>7.8767123287671232</v>
      </c>
      <c r="Q210" s="48">
        <f t="shared" si="16"/>
        <v>0</v>
      </c>
      <c r="S210" s="48">
        <f>SUMPRODUCT(S33:S38,$J$13:$J$18)</f>
        <v>0</v>
      </c>
      <c r="W210" s="5"/>
    </row>
    <row r="211" spans="2:23" x14ac:dyDescent="0.2">
      <c r="B211" s="27" t="s">
        <v>190</v>
      </c>
      <c r="F211" s="2" t="s">
        <v>89</v>
      </c>
      <c r="J211" s="48">
        <f t="shared" ref="J211:J212" si="17">SUM(L211:Q211,S211)</f>
        <v>65</v>
      </c>
      <c r="L211" s="48">
        <f t="shared" ref="L211:Q211" si="18">SUMPRODUCT(L41:L45,$J$21:$J$25)</f>
        <v>0</v>
      </c>
      <c r="M211" s="48">
        <f t="shared" si="18"/>
        <v>0</v>
      </c>
      <c r="N211" s="48">
        <f t="shared" si="18"/>
        <v>65</v>
      </c>
      <c r="O211" s="48">
        <f t="shared" si="18"/>
        <v>0</v>
      </c>
      <c r="P211" s="48">
        <f t="shared" si="18"/>
        <v>0</v>
      </c>
      <c r="Q211" s="48">
        <f t="shared" si="18"/>
        <v>0</v>
      </c>
      <c r="S211" s="48">
        <f>SUMPRODUCT(S41:S45,$J$21:$J$25)</f>
        <v>0</v>
      </c>
    </row>
    <row r="212" spans="2:23" x14ac:dyDescent="0.2">
      <c r="B212" s="27" t="s">
        <v>268</v>
      </c>
      <c r="F212" s="2" t="s">
        <v>89</v>
      </c>
      <c r="J212" s="48">
        <f t="shared" si="17"/>
        <v>14938</v>
      </c>
      <c r="L212" s="48">
        <f>SUM(L50,L51,L53)-L201</f>
        <v>0</v>
      </c>
      <c r="M212" s="48">
        <f t="shared" ref="M212:S212" si="19">SUM(M50,M51,M53)-M201</f>
        <v>10170</v>
      </c>
      <c r="N212" s="48">
        <f t="shared" si="19"/>
        <v>2549</v>
      </c>
      <c r="O212" s="48">
        <f t="shared" si="19"/>
        <v>1135</v>
      </c>
      <c r="P212" s="48">
        <f t="shared" si="19"/>
        <v>1084</v>
      </c>
      <c r="Q212" s="48">
        <f t="shared" si="19"/>
        <v>0</v>
      </c>
      <c r="S212" s="48">
        <f t="shared" si="19"/>
        <v>0</v>
      </c>
      <c r="W212" s="2" t="s">
        <v>961</v>
      </c>
    </row>
    <row r="214" spans="2:23" s="9" customFormat="1" x14ac:dyDescent="0.2">
      <c r="B214" s="9" t="s">
        <v>349</v>
      </c>
    </row>
    <row r="216" spans="2:23" x14ac:dyDescent="0.2">
      <c r="B216" s="27" t="s">
        <v>108</v>
      </c>
      <c r="F216" s="2" t="s">
        <v>89</v>
      </c>
      <c r="J216" s="48">
        <f>SUM(L216:Q216,S216)</f>
        <v>25</v>
      </c>
      <c r="L216" s="48">
        <f t="shared" ref="L216:Q216" si="20">SUMPRODUCT(L61:L66,$J$13:$J$18)</f>
        <v>0</v>
      </c>
      <c r="M216" s="48">
        <f t="shared" si="20"/>
        <v>0</v>
      </c>
      <c r="N216" s="48">
        <f t="shared" si="20"/>
        <v>0</v>
      </c>
      <c r="O216" s="48">
        <f t="shared" si="20"/>
        <v>0</v>
      </c>
      <c r="P216" s="48">
        <f t="shared" si="20"/>
        <v>25</v>
      </c>
      <c r="Q216" s="48">
        <f t="shared" si="20"/>
        <v>0</v>
      </c>
      <c r="S216" s="48">
        <f>SUMPRODUCT(S61:S66,$J$13:$J$18)</f>
        <v>0</v>
      </c>
      <c r="W216" s="5"/>
    </row>
    <row r="217" spans="2:23" x14ac:dyDescent="0.2">
      <c r="B217" s="27" t="s">
        <v>190</v>
      </c>
      <c r="F217" s="2" t="s">
        <v>89</v>
      </c>
      <c r="J217" s="48">
        <f t="shared" ref="J217:J218" si="21">SUM(L217:Q217,S217)</f>
        <v>65</v>
      </c>
      <c r="L217" s="48">
        <f t="shared" ref="L217:Q217" si="22">SUMPRODUCT(L69:L73,$J$21:$J$25)</f>
        <v>0</v>
      </c>
      <c r="M217" s="48">
        <f t="shared" si="22"/>
        <v>0</v>
      </c>
      <c r="N217" s="48">
        <f t="shared" si="22"/>
        <v>65</v>
      </c>
      <c r="O217" s="48">
        <f t="shared" si="22"/>
        <v>0</v>
      </c>
      <c r="P217" s="48">
        <f t="shared" si="22"/>
        <v>0</v>
      </c>
      <c r="Q217" s="48">
        <f t="shared" si="22"/>
        <v>0</v>
      </c>
      <c r="S217" s="48">
        <f>SUMPRODUCT(S69:S73,$J$21:$J$25)</f>
        <v>0</v>
      </c>
    </row>
    <row r="218" spans="2:23" x14ac:dyDescent="0.2">
      <c r="B218" s="27" t="s">
        <v>268</v>
      </c>
      <c r="F218" s="2" t="s">
        <v>89</v>
      </c>
      <c r="J218" s="48">
        <f t="shared" si="21"/>
        <v>15702</v>
      </c>
      <c r="L218" s="48">
        <f>SUM(L78,L79,L81)-L202</f>
        <v>35</v>
      </c>
      <c r="M218" s="48">
        <f t="shared" ref="M218:S218" si="23">SUM(M78,M79,M81)-M202</f>
        <v>8993</v>
      </c>
      <c r="N218" s="48">
        <f t="shared" si="23"/>
        <v>4587</v>
      </c>
      <c r="O218" s="48">
        <f t="shared" si="23"/>
        <v>1143</v>
      </c>
      <c r="P218" s="48">
        <f t="shared" si="23"/>
        <v>944</v>
      </c>
      <c r="Q218" s="48">
        <f t="shared" si="23"/>
        <v>0</v>
      </c>
      <c r="S218" s="48">
        <f t="shared" si="23"/>
        <v>0</v>
      </c>
      <c r="W218" s="2" t="s">
        <v>961</v>
      </c>
    </row>
    <row r="220" spans="2:23" s="9" customFormat="1" x14ac:dyDescent="0.2">
      <c r="B220" s="9" t="s">
        <v>262</v>
      </c>
    </row>
    <row r="222" spans="2:23" x14ac:dyDescent="0.2">
      <c r="B222" s="27" t="s">
        <v>108</v>
      </c>
      <c r="F222" s="2" t="s">
        <v>89</v>
      </c>
      <c r="J222" s="48">
        <f>SUM(L222:Q222,S222)</f>
        <v>25</v>
      </c>
      <c r="L222" s="48">
        <f t="shared" ref="L222:Q222" si="24">SUMPRODUCT(L89:L94,$J$13:$J$18)</f>
        <v>0</v>
      </c>
      <c r="M222" s="48">
        <f t="shared" si="24"/>
        <v>0</v>
      </c>
      <c r="N222" s="48">
        <f t="shared" si="24"/>
        <v>0</v>
      </c>
      <c r="O222" s="48">
        <f t="shared" si="24"/>
        <v>0</v>
      </c>
      <c r="P222" s="48">
        <f t="shared" si="24"/>
        <v>25</v>
      </c>
      <c r="Q222" s="48">
        <f t="shared" si="24"/>
        <v>0</v>
      </c>
      <c r="S222" s="48">
        <f>SUMPRODUCT(S89:S94,$J$13:$J$18)</f>
        <v>0</v>
      </c>
      <c r="W222" s="5"/>
    </row>
    <row r="223" spans="2:23" x14ac:dyDescent="0.2">
      <c r="B223" s="27" t="s">
        <v>190</v>
      </c>
      <c r="F223" s="2" t="s">
        <v>89</v>
      </c>
      <c r="J223" s="48">
        <f t="shared" ref="J223:J224" si="25">SUM(L223:Q223,S223)</f>
        <v>40</v>
      </c>
      <c r="L223" s="48">
        <f t="shared" ref="L223:Q223" si="26">SUMPRODUCT(L97:L101,$J$21:$J$25)</f>
        <v>0</v>
      </c>
      <c r="M223" s="48">
        <f t="shared" si="26"/>
        <v>0</v>
      </c>
      <c r="N223" s="48">
        <f t="shared" si="26"/>
        <v>40</v>
      </c>
      <c r="O223" s="48">
        <f t="shared" si="26"/>
        <v>0</v>
      </c>
      <c r="P223" s="48">
        <f t="shared" si="26"/>
        <v>0</v>
      </c>
      <c r="Q223" s="48">
        <f t="shared" si="26"/>
        <v>0</v>
      </c>
      <c r="S223" s="48">
        <f>SUMPRODUCT(S97:S101,$J$21:$J$25)</f>
        <v>0</v>
      </c>
    </row>
    <row r="224" spans="2:23" x14ac:dyDescent="0.2">
      <c r="B224" s="27" t="s">
        <v>268</v>
      </c>
      <c r="F224" s="2" t="s">
        <v>89</v>
      </c>
      <c r="J224" s="48">
        <f t="shared" si="25"/>
        <v>18649</v>
      </c>
      <c r="L224" s="48">
        <f>SUM(L106,L107,L109)-L203</f>
        <v>692</v>
      </c>
      <c r="M224" s="48">
        <f t="shared" ref="M224:S224" si="27">SUM(M106,M107,M109)-M203</f>
        <v>8055</v>
      </c>
      <c r="N224" s="48">
        <f t="shared" si="27"/>
        <v>6911</v>
      </c>
      <c r="O224" s="48">
        <f t="shared" si="27"/>
        <v>1137</v>
      </c>
      <c r="P224" s="48">
        <f t="shared" si="27"/>
        <v>1854</v>
      </c>
      <c r="Q224" s="48">
        <f t="shared" si="27"/>
        <v>0</v>
      </c>
      <c r="S224" s="48">
        <f t="shared" si="27"/>
        <v>0</v>
      </c>
      <c r="W224" s="2" t="s">
        <v>961</v>
      </c>
    </row>
    <row r="226" spans="2:23" s="9" customFormat="1" x14ac:dyDescent="0.2">
      <c r="B226" s="9" t="s">
        <v>269</v>
      </c>
    </row>
    <row r="228" spans="2:23" x14ac:dyDescent="0.2">
      <c r="B228" s="27" t="s">
        <v>108</v>
      </c>
      <c r="F228" s="2" t="s">
        <v>89</v>
      </c>
      <c r="J228" s="48">
        <f>SUM(L228:Q228,S228)</f>
        <v>25</v>
      </c>
      <c r="L228" s="48">
        <f t="shared" ref="L228:Q228" si="28">SUMPRODUCT(L117:L122,$J$13:$J$18)</f>
        <v>0</v>
      </c>
      <c r="M228" s="48">
        <f t="shared" si="28"/>
        <v>0</v>
      </c>
      <c r="N228" s="48">
        <f t="shared" si="28"/>
        <v>0</v>
      </c>
      <c r="O228" s="48">
        <f t="shared" si="28"/>
        <v>0</v>
      </c>
      <c r="P228" s="48">
        <f t="shared" si="28"/>
        <v>25</v>
      </c>
      <c r="Q228" s="48">
        <f t="shared" si="28"/>
        <v>0</v>
      </c>
      <c r="S228" s="48">
        <f>SUMPRODUCT(S117:S122,$J$13:$J$18)</f>
        <v>0</v>
      </c>
      <c r="W228" s="5"/>
    </row>
    <row r="229" spans="2:23" x14ac:dyDescent="0.2">
      <c r="B229" s="27" t="s">
        <v>190</v>
      </c>
      <c r="F229" s="2" t="s">
        <v>89</v>
      </c>
      <c r="J229" s="48">
        <f t="shared" ref="J229:J230" si="29">SUM(L229:Q229,S229)</f>
        <v>33.333333333333336</v>
      </c>
      <c r="L229" s="48">
        <f t="shared" ref="L229:Q229" si="30">SUMPRODUCT(L125:L129,$J$21:$J$25)</f>
        <v>0</v>
      </c>
      <c r="M229" s="48">
        <f t="shared" si="30"/>
        <v>0</v>
      </c>
      <c r="N229" s="48">
        <f t="shared" si="30"/>
        <v>33.333333333333336</v>
      </c>
      <c r="O229" s="48">
        <f t="shared" si="30"/>
        <v>0</v>
      </c>
      <c r="P229" s="48">
        <f t="shared" si="30"/>
        <v>0</v>
      </c>
      <c r="Q229" s="48">
        <f t="shared" si="30"/>
        <v>0</v>
      </c>
      <c r="S229" s="48">
        <f>SUMPRODUCT(S125:S129,$J$21:$J$25)</f>
        <v>0</v>
      </c>
    </row>
    <row r="230" spans="2:23" x14ac:dyDescent="0.2">
      <c r="B230" s="27" t="s">
        <v>268</v>
      </c>
      <c r="F230" s="2" t="s">
        <v>89</v>
      </c>
      <c r="J230" s="48">
        <f t="shared" si="29"/>
        <v>21830</v>
      </c>
      <c r="L230" s="48">
        <f>SUM(L134,L135,L137)-L204</f>
        <v>822</v>
      </c>
      <c r="M230" s="48">
        <f t="shared" ref="M230:S230" si="31">SUM(M134,M135,M137)-M204</f>
        <v>9353</v>
      </c>
      <c r="N230" s="48">
        <f t="shared" si="31"/>
        <v>7998</v>
      </c>
      <c r="O230" s="48">
        <f t="shared" si="31"/>
        <v>1803</v>
      </c>
      <c r="P230" s="48">
        <f t="shared" si="31"/>
        <v>1854</v>
      </c>
      <c r="Q230" s="48">
        <f t="shared" si="31"/>
        <v>0</v>
      </c>
      <c r="S230" s="48">
        <f t="shared" si="31"/>
        <v>0</v>
      </c>
      <c r="W230" s="2" t="s">
        <v>961</v>
      </c>
    </row>
    <row r="232" spans="2:23" s="9" customFormat="1" x14ac:dyDescent="0.2">
      <c r="B232" s="9" t="s">
        <v>270</v>
      </c>
    </row>
    <row r="234" spans="2:23" x14ac:dyDescent="0.2">
      <c r="B234" s="27" t="s">
        <v>108</v>
      </c>
      <c r="F234" s="2" t="s">
        <v>89</v>
      </c>
      <c r="J234" s="48">
        <f>SUM(L234:Q234,S234)</f>
        <v>25</v>
      </c>
      <c r="L234" s="48">
        <f t="shared" ref="L234:Q234" si="32">SUMPRODUCT(L145:L150,$J$13:$J$18)</f>
        <v>0</v>
      </c>
      <c r="M234" s="48">
        <f t="shared" si="32"/>
        <v>0</v>
      </c>
      <c r="N234" s="48">
        <f t="shared" si="32"/>
        <v>0</v>
      </c>
      <c r="O234" s="48">
        <f t="shared" si="32"/>
        <v>0</v>
      </c>
      <c r="P234" s="48">
        <f t="shared" si="32"/>
        <v>25</v>
      </c>
      <c r="Q234" s="48">
        <f t="shared" si="32"/>
        <v>0</v>
      </c>
      <c r="S234" s="48">
        <f>SUMPRODUCT(S145:S150,$J$13:$J$18)</f>
        <v>0</v>
      </c>
      <c r="W234" s="5"/>
    </row>
    <row r="235" spans="2:23" x14ac:dyDescent="0.2">
      <c r="B235" s="27" t="s">
        <v>190</v>
      </c>
      <c r="F235" s="2" t="s">
        <v>89</v>
      </c>
      <c r="J235" s="48">
        <f t="shared" ref="J235:J236" si="33">SUM(L235:Q235,S235)</f>
        <v>36.666666666666664</v>
      </c>
      <c r="L235" s="48">
        <f t="shared" ref="L235:Q235" si="34">SUMPRODUCT(L153:L157,$J$21:$J$25)</f>
        <v>0</v>
      </c>
      <c r="M235" s="48">
        <f t="shared" si="34"/>
        <v>0</v>
      </c>
      <c r="N235" s="48">
        <f t="shared" si="34"/>
        <v>36.666666666666664</v>
      </c>
      <c r="O235" s="48">
        <f t="shared" si="34"/>
        <v>0</v>
      </c>
      <c r="P235" s="48">
        <f t="shared" si="34"/>
        <v>0</v>
      </c>
      <c r="Q235" s="48">
        <f t="shared" si="34"/>
        <v>0</v>
      </c>
      <c r="S235" s="48">
        <f>SUMPRODUCT(S153:S157,$J$21:$J$25)</f>
        <v>0</v>
      </c>
    </row>
    <row r="236" spans="2:23" x14ac:dyDescent="0.2">
      <c r="B236" s="27" t="s">
        <v>268</v>
      </c>
      <c r="F236" s="2" t="s">
        <v>89</v>
      </c>
      <c r="J236" s="48">
        <f t="shared" si="33"/>
        <v>29297.035517960379</v>
      </c>
      <c r="L236" s="48">
        <f>SUM(L162,L163,L165)-L205</f>
        <v>862</v>
      </c>
      <c r="M236" s="48">
        <f t="shared" ref="M236:S236" si="35">SUM(M162,M163,M165)-M205</f>
        <v>10262.916666666666</v>
      </c>
      <c r="N236" s="48">
        <f t="shared" si="35"/>
        <v>9551</v>
      </c>
      <c r="O236" s="48">
        <f t="shared" si="35"/>
        <v>3005</v>
      </c>
      <c r="P236" s="48">
        <f t="shared" si="35"/>
        <v>2746.118851293716</v>
      </c>
      <c r="Q236" s="48">
        <f t="shared" si="35"/>
        <v>842</v>
      </c>
      <c r="S236" s="48">
        <f t="shared" si="35"/>
        <v>2028</v>
      </c>
      <c r="W236" s="2" t="s">
        <v>961</v>
      </c>
    </row>
    <row r="238" spans="2:23" s="9" customFormat="1" x14ac:dyDescent="0.2">
      <c r="B238" s="9" t="s">
        <v>271</v>
      </c>
    </row>
    <row r="240" spans="2:23" x14ac:dyDescent="0.2">
      <c r="B240" s="27" t="s">
        <v>108</v>
      </c>
      <c r="F240" s="2" t="s">
        <v>89</v>
      </c>
      <c r="J240" s="48">
        <f>SUM(L240:Q240,S240)</f>
        <v>25</v>
      </c>
      <c r="L240" s="48">
        <f t="shared" ref="L240:Q240" si="36">SUMPRODUCT(L173:L178,$J$13:$J$18)</f>
        <v>0</v>
      </c>
      <c r="M240" s="48">
        <f t="shared" si="36"/>
        <v>0</v>
      </c>
      <c r="N240" s="48">
        <f t="shared" si="36"/>
        <v>0</v>
      </c>
      <c r="O240" s="48">
        <f t="shared" si="36"/>
        <v>0</v>
      </c>
      <c r="P240" s="48">
        <f t="shared" si="36"/>
        <v>25</v>
      </c>
      <c r="Q240" s="48">
        <f t="shared" si="36"/>
        <v>0</v>
      </c>
      <c r="S240" s="48">
        <f>SUMPRODUCT(S173:S178,$J$13:$J$18)</f>
        <v>0</v>
      </c>
      <c r="W240" s="5"/>
    </row>
    <row r="241" spans="2:23" x14ac:dyDescent="0.2">
      <c r="B241" s="27" t="s">
        <v>190</v>
      </c>
      <c r="F241" s="2" t="s">
        <v>89</v>
      </c>
      <c r="J241" s="48">
        <f t="shared" ref="J241:J242" si="37">SUM(L241:Q241,S241)</f>
        <v>0</v>
      </c>
      <c r="L241" s="48">
        <f t="shared" ref="L241:Q241" si="38">SUMPRODUCT(L181:L185,$J$21:$J$25)</f>
        <v>0</v>
      </c>
      <c r="M241" s="48">
        <f t="shared" si="38"/>
        <v>0</v>
      </c>
      <c r="N241" s="48">
        <f t="shared" si="38"/>
        <v>0</v>
      </c>
      <c r="O241" s="48">
        <f t="shared" si="38"/>
        <v>0</v>
      </c>
      <c r="P241" s="48">
        <f t="shared" si="38"/>
        <v>0</v>
      </c>
      <c r="Q241" s="48">
        <f t="shared" si="38"/>
        <v>0</v>
      </c>
      <c r="S241" s="48">
        <f>SUMPRODUCT(S181:S185,$J$21:$J$25)</f>
        <v>0</v>
      </c>
    </row>
    <row r="242" spans="2:23" x14ac:dyDescent="0.2">
      <c r="B242" s="27" t="s">
        <v>268</v>
      </c>
      <c r="F242" s="2" t="s">
        <v>89</v>
      </c>
      <c r="J242" s="48">
        <f t="shared" si="37"/>
        <v>34178.893204435604</v>
      </c>
      <c r="L242" s="48">
        <f>SUM(L190,L191,L193)-L206</f>
        <v>1524</v>
      </c>
      <c r="M242" s="48">
        <f t="shared" ref="M242:S242" si="39">SUM(M190,M191,M193)-M206</f>
        <v>11063.75</v>
      </c>
      <c r="N242" s="48">
        <f t="shared" si="39"/>
        <v>10013</v>
      </c>
      <c r="O242" s="48">
        <f t="shared" si="39"/>
        <v>6054</v>
      </c>
      <c r="P242" s="48">
        <f t="shared" si="39"/>
        <v>2996.063022462326</v>
      </c>
      <c r="Q242" s="48">
        <f t="shared" si="39"/>
        <v>854.0801819732726</v>
      </c>
      <c r="S242" s="48">
        <f t="shared" si="39"/>
        <v>1674</v>
      </c>
      <c r="W242" s="2" t="s">
        <v>961</v>
      </c>
    </row>
    <row r="244" spans="2:23" s="9" customFormat="1" x14ac:dyDescent="0.2">
      <c r="B244" s="9" t="s">
        <v>273</v>
      </c>
    </row>
    <row r="245" spans="2:23" s="54" customFormat="1" x14ac:dyDescent="0.2"/>
    <row r="246" spans="2:23" s="55" customFormat="1" x14ac:dyDescent="0.2">
      <c r="B246" s="56" t="s">
        <v>280</v>
      </c>
    </row>
    <row r="247" spans="2:23" x14ac:dyDescent="0.2">
      <c r="B247" s="27" t="s">
        <v>108</v>
      </c>
      <c r="F247" s="2" t="s">
        <v>89</v>
      </c>
      <c r="J247" s="48">
        <f>SUM(L247:Q247,S247)</f>
        <v>25</v>
      </c>
      <c r="L247" s="48">
        <f>(L228+L234+L240)/3</f>
        <v>0</v>
      </c>
      <c r="M247" s="48">
        <f t="shared" ref="M247:Q247" si="40">(M228+M234+M240)/3</f>
        <v>0</v>
      </c>
      <c r="N247" s="48">
        <f t="shared" si="40"/>
        <v>0</v>
      </c>
      <c r="O247" s="48">
        <f t="shared" si="40"/>
        <v>0</v>
      </c>
      <c r="P247" s="48">
        <f t="shared" si="40"/>
        <v>25</v>
      </c>
      <c r="Q247" s="48">
        <f t="shared" si="40"/>
        <v>0</v>
      </c>
      <c r="S247" s="48">
        <f t="shared" ref="S247:S249" si="41">(S228+S234+S240)/3</f>
        <v>0</v>
      </c>
      <c r="W247" s="5" t="s">
        <v>1014</v>
      </c>
    </row>
    <row r="248" spans="2:23" x14ac:dyDescent="0.2">
      <c r="B248" s="27" t="s">
        <v>190</v>
      </c>
      <c r="F248" s="2" t="s">
        <v>89</v>
      </c>
      <c r="J248" s="48">
        <f t="shared" ref="J248:J249" si="42">SUM(L248:Q248,S248)</f>
        <v>23.333333333333332</v>
      </c>
      <c r="L248" s="48">
        <f t="shared" ref="L248:Q248" si="43">(L229+L235+L241)/3</f>
        <v>0</v>
      </c>
      <c r="M248" s="48">
        <f t="shared" si="43"/>
        <v>0</v>
      </c>
      <c r="N248" s="48">
        <f t="shared" si="43"/>
        <v>23.333333333333332</v>
      </c>
      <c r="O248" s="48">
        <f t="shared" si="43"/>
        <v>0</v>
      </c>
      <c r="P248" s="48">
        <f t="shared" si="43"/>
        <v>0</v>
      </c>
      <c r="Q248" s="48">
        <f t="shared" si="43"/>
        <v>0</v>
      </c>
      <c r="S248" s="48">
        <f t="shared" si="41"/>
        <v>0</v>
      </c>
    </row>
    <row r="249" spans="2:23" x14ac:dyDescent="0.2">
      <c r="B249" s="27" t="s">
        <v>268</v>
      </c>
      <c r="F249" s="2" t="s">
        <v>89</v>
      </c>
      <c r="J249" s="48">
        <f t="shared" si="42"/>
        <v>28435.309574131996</v>
      </c>
      <c r="L249" s="48">
        <f t="shared" ref="L249:Q249" si="44">(L230+L236+L242)/3</f>
        <v>1069.3333333333333</v>
      </c>
      <c r="M249" s="48">
        <f t="shared" si="44"/>
        <v>10226.555555555555</v>
      </c>
      <c r="N249" s="48">
        <f t="shared" si="44"/>
        <v>9187.3333333333339</v>
      </c>
      <c r="O249" s="48">
        <f t="shared" si="44"/>
        <v>3620.6666666666665</v>
      </c>
      <c r="P249" s="48">
        <f t="shared" si="44"/>
        <v>2532.0606245853473</v>
      </c>
      <c r="Q249" s="48">
        <f t="shared" si="44"/>
        <v>565.36006065775757</v>
      </c>
      <c r="S249" s="48">
        <f t="shared" si="41"/>
        <v>1234</v>
      </c>
      <c r="W249" s="2" t="s">
        <v>961</v>
      </c>
    </row>
    <row r="251" spans="2:23" x14ac:dyDescent="0.2">
      <c r="B251" s="33" t="s">
        <v>282</v>
      </c>
    </row>
    <row r="252" spans="2:23" x14ac:dyDescent="0.2">
      <c r="B252" s="27" t="s">
        <v>108</v>
      </c>
      <c r="F252" s="2" t="s">
        <v>89</v>
      </c>
      <c r="J252" s="48">
        <f>SUM(L252:Q252)</f>
        <v>25</v>
      </c>
      <c r="L252" s="36">
        <f>L247</f>
        <v>0</v>
      </c>
      <c r="M252" s="36">
        <f t="shared" ref="M252:Q252" si="45">M247</f>
        <v>0</v>
      </c>
      <c r="N252" s="36">
        <f t="shared" si="45"/>
        <v>0</v>
      </c>
      <c r="O252" s="36">
        <f t="shared" si="45"/>
        <v>0</v>
      </c>
      <c r="P252" s="39">
        <f>P247+S247</f>
        <v>25</v>
      </c>
      <c r="Q252" s="36">
        <f t="shared" si="45"/>
        <v>0</v>
      </c>
      <c r="S252" s="49"/>
      <c r="W252" s="2" t="s">
        <v>975</v>
      </c>
    </row>
    <row r="253" spans="2:23" x14ac:dyDescent="0.2">
      <c r="B253" s="27" t="s">
        <v>190</v>
      </c>
      <c r="F253" s="2" t="s">
        <v>89</v>
      </c>
      <c r="J253" s="48">
        <f>SUM(L253:Q253)</f>
        <v>23.333333333333332</v>
      </c>
      <c r="L253" s="36">
        <f t="shared" ref="L253:Q254" si="46">L248</f>
        <v>0</v>
      </c>
      <c r="M253" s="36">
        <f t="shared" si="46"/>
        <v>0</v>
      </c>
      <c r="N253" s="36">
        <f t="shared" si="46"/>
        <v>23.333333333333332</v>
      </c>
      <c r="O253" s="36">
        <f t="shared" si="46"/>
        <v>0</v>
      </c>
      <c r="P253" s="39">
        <f t="shared" ref="P253:P254" si="47">P248+S248</f>
        <v>0</v>
      </c>
      <c r="Q253" s="36">
        <f t="shared" si="46"/>
        <v>0</v>
      </c>
      <c r="S253" s="49"/>
    </row>
    <row r="254" spans="2:23" x14ac:dyDescent="0.2">
      <c r="B254" s="27" t="s">
        <v>268</v>
      </c>
      <c r="F254" s="2" t="s">
        <v>89</v>
      </c>
      <c r="J254" s="48">
        <f>SUM(L254:Q254)</f>
        <v>28435.309574131996</v>
      </c>
      <c r="L254" s="36">
        <f t="shared" si="46"/>
        <v>1069.3333333333333</v>
      </c>
      <c r="M254" s="36">
        <f t="shared" si="46"/>
        <v>10226.555555555555</v>
      </c>
      <c r="N254" s="36">
        <f t="shared" si="46"/>
        <v>9187.3333333333339</v>
      </c>
      <c r="O254" s="36">
        <f t="shared" si="46"/>
        <v>3620.6666666666665</v>
      </c>
      <c r="P254" s="39">
        <f t="shared" si="47"/>
        <v>3766.0606245853473</v>
      </c>
      <c r="Q254" s="36">
        <f t="shared" si="46"/>
        <v>565.36006065775757</v>
      </c>
      <c r="S254" s="49"/>
    </row>
    <row r="255" spans="2:23" x14ac:dyDescent="0.2">
      <c r="S255" s="5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CC"/>
  </sheetPr>
  <dimension ref="A2:X73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41.42578125" style="2" customWidth="1"/>
    <col min="3" max="3" width="4.7109375" style="2" customWidth="1"/>
    <col min="4" max="4" width="4.5703125" style="2" customWidth="1"/>
    <col min="5" max="5" width="25.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85546875" style="2" customWidth="1"/>
    <col min="19" max="20" width="12.5703125" style="2" customWidth="1"/>
    <col min="21" max="23" width="2.7109375" style="2" customWidth="1"/>
    <col min="24" max="38" width="13.7109375" style="2" customWidth="1"/>
    <col min="39" max="16384" width="9.140625" style="2"/>
  </cols>
  <sheetData>
    <row r="2" spans="2:24" s="22" customFormat="1" ht="18" x14ac:dyDescent="0.2">
      <c r="B2" s="22" t="s">
        <v>213</v>
      </c>
    </row>
    <row r="4" spans="2:24" x14ac:dyDescent="0.2">
      <c r="B4" s="33" t="s">
        <v>55</v>
      </c>
      <c r="C4" s="1"/>
      <c r="D4" s="1"/>
    </row>
    <row r="5" spans="2:24" x14ac:dyDescent="0.2">
      <c r="B5" s="104" t="s">
        <v>980</v>
      </c>
      <c r="C5" s="3"/>
      <c r="D5" s="3"/>
      <c r="H5" s="23"/>
    </row>
    <row r="6" spans="2:24" x14ac:dyDescent="0.2">
      <c r="B6" s="27"/>
      <c r="C6" s="3"/>
      <c r="D6" s="3"/>
      <c r="H6" s="23"/>
    </row>
    <row r="8" spans="2:24" s="9" customFormat="1" x14ac:dyDescent="0.2">
      <c r="B8" s="9" t="s">
        <v>44</v>
      </c>
      <c r="F8" s="9" t="s">
        <v>26</v>
      </c>
      <c r="H8" s="9" t="s">
        <v>27</v>
      </c>
      <c r="J8" s="9" t="s">
        <v>47</v>
      </c>
      <c r="L8" s="9" t="s">
        <v>81</v>
      </c>
      <c r="M8" s="9" t="s">
        <v>82</v>
      </c>
      <c r="N8" s="9" t="s">
        <v>83</v>
      </c>
      <c r="O8" s="9" t="s">
        <v>85</v>
      </c>
      <c r="P8" s="9" t="s">
        <v>117</v>
      </c>
      <c r="Q8" s="9" t="s">
        <v>86</v>
      </c>
      <c r="S8" s="9" t="s">
        <v>84</v>
      </c>
      <c r="X8" s="9" t="s">
        <v>46</v>
      </c>
    </row>
    <row r="11" spans="2:24" s="9" customFormat="1" x14ac:dyDescent="0.2">
      <c r="B11" s="9" t="s">
        <v>291</v>
      </c>
    </row>
    <row r="13" spans="2:24" x14ac:dyDescent="0.2">
      <c r="B13" s="1" t="s">
        <v>108</v>
      </c>
    </row>
    <row r="14" spans="2:24" x14ac:dyDescent="0.2">
      <c r="B14" s="2" t="s">
        <v>109</v>
      </c>
      <c r="F14" s="2" t="s">
        <v>89</v>
      </c>
      <c r="J14" s="48">
        <f>SUM(L14:Q14,S14)</f>
        <v>7214625.9451234872</v>
      </c>
      <c r="L14" s="47">
        <f>'(Reken)volumes TD'!L339</f>
        <v>141944.87595628412</v>
      </c>
      <c r="M14" s="47">
        <f>'(Reken)volumes TD'!M339</f>
        <v>2282439.1565265926</v>
      </c>
      <c r="N14" s="47">
        <f>'(Reken)volumes TD'!N339</f>
        <v>2524370.8748670518</v>
      </c>
      <c r="O14" s="47">
        <f>'(Reken)volumes TD'!O339</f>
        <v>104555.48666666665</v>
      </c>
      <c r="P14" s="47">
        <f>'(Reken)volumes TD'!P339</f>
        <v>1915610.8139758462</v>
      </c>
      <c r="Q14" s="47">
        <f>'(Reken)volumes TD'!Q339</f>
        <v>53971.742659219308</v>
      </c>
      <c r="S14" s="47">
        <f>'(Reken)volumes TD'!S339</f>
        <v>191732.99447182679</v>
      </c>
    </row>
    <row r="15" spans="2:24" x14ac:dyDescent="0.2">
      <c r="B15" s="2" t="s">
        <v>110</v>
      </c>
      <c r="F15" s="2" t="s">
        <v>89</v>
      </c>
      <c r="J15" s="48">
        <f>SUM(L15:Q15,S15)</f>
        <v>22572280.033821385</v>
      </c>
      <c r="L15" s="47">
        <f>'(Reken)volumes TD'!L340</f>
        <v>467889.15918032784</v>
      </c>
      <c r="M15" s="47">
        <f>'(Reken)volumes TD'!M340</f>
        <v>7328171.9287251653</v>
      </c>
      <c r="N15" s="47">
        <f>'(Reken)volumes TD'!N340</f>
        <v>7874376.5576156462</v>
      </c>
      <c r="O15" s="47">
        <f>'(Reken)volumes TD'!O340</f>
        <v>340514.64999999997</v>
      </c>
      <c r="P15" s="47">
        <f>'(Reken)volumes TD'!P340</f>
        <v>5785667.2366107479</v>
      </c>
      <c r="Q15" s="47">
        <f>'(Reken)volumes TD'!Q340</f>
        <v>169231.35329768088</v>
      </c>
      <c r="S15" s="47">
        <f>'(Reken)volumes TD'!S340</f>
        <v>606429.14839181781</v>
      </c>
    </row>
    <row r="17" spans="2:21" x14ac:dyDescent="0.2">
      <c r="B17" s="1" t="s">
        <v>190</v>
      </c>
    </row>
    <row r="18" spans="2:21" x14ac:dyDescent="0.2">
      <c r="B18" s="2" t="s">
        <v>109</v>
      </c>
      <c r="F18" s="2" t="s">
        <v>89</v>
      </c>
      <c r="J18" s="48">
        <f t="shared" ref="J18:J19" si="0">SUM(L18:Q18,S18)</f>
        <v>25812.481396162319</v>
      </c>
      <c r="L18" s="47">
        <f>'(Reken)volumes TD'!L343</f>
        <v>482</v>
      </c>
      <c r="M18" s="47">
        <f>'(Reken)volumes TD'!M343</f>
        <v>8172.8942186880095</v>
      </c>
      <c r="N18" s="47">
        <f>'(Reken)volumes TD'!N343</f>
        <v>8866.3311111111088</v>
      </c>
      <c r="O18" s="47">
        <f>'(Reken)volumes TD'!O343</f>
        <v>313.7233333333333</v>
      </c>
      <c r="P18" s="47">
        <f>'(Reken)volumes TD'!P343</f>
        <v>6858.2996296296296</v>
      </c>
      <c r="Q18" s="47">
        <f>'(Reken)volumes TD'!Q343</f>
        <v>607.92611111111103</v>
      </c>
      <c r="S18" s="47">
        <f>'(Reken)volumes TD'!S343</f>
        <v>511.30699228912664</v>
      </c>
    </row>
    <row r="19" spans="2:21" x14ac:dyDescent="0.2">
      <c r="B19" s="2" t="s">
        <v>110</v>
      </c>
      <c r="F19" s="2" t="s">
        <v>89</v>
      </c>
      <c r="J19" s="48">
        <f t="shared" si="0"/>
        <v>1833014.5441086765</v>
      </c>
      <c r="L19" s="47">
        <f>'(Reken)volumes TD'!L344</f>
        <v>32998.333333333336</v>
      </c>
      <c r="M19" s="47">
        <f>'(Reken)volumes TD'!M344</f>
        <v>580645.73452814098</v>
      </c>
      <c r="N19" s="47">
        <f>'(Reken)volumes TD'!N344</f>
        <v>600697.86502657167</v>
      </c>
      <c r="O19" s="47">
        <f>'(Reken)volumes TD'!O344</f>
        <v>20660.583333333332</v>
      </c>
      <c r="P19" s="47">
        <f>'(Reken)volumes TD'!P344</f>
        <v>508818.58796296298</v>
      </c>
      <c r="Q19" s="47">
        <f>'(Reken)volumes TD'!Q344</f>
        <v>54764.278978184528</v>
      </c>
      <c r="S19" s="47">
        <f>'(Reken)volumes TD'!S344</f>
        <v>34429.160946149896</v>
      </c>
    </row>
    <row r="21" spans="2:21" x14ac:dyDescent="0.2">
      <c r="B21" s="1" t="s">
        <v>113</v>
      </c>
    </row>
    <row r="22" spans="2:21" x14ac:dyDescent="0.2">
      <c r="B22" s="2" t="s">
        <v>109</v>
      </c>
      <c r="F22" s="2" t="s">
        <v>89</v>
      </c>
      <c r="J22" s="48">
        <f t="shared" ref="J22:J26" si="1">SUM(L22:Q22,S22)</f>
        <v>8752.3333945550858</v>
      </c>
      <c r="L22" s="47">
        <f>'(Reken)volumes TD'!L347</f>
        <v>118.66666666666667</v>
      </c>
      <c r="M22" s="47">
        <f>'(Reken)volumes TD'!M347</f>
        <v>2649.0247520179205</v>
      </c>
      <c r="N22" s="47">
        <f>'(Reken)volumes TD'!N347</f>
        <v>2882.3599999999992</v>
      </c>
      <c r="O22" s="47">
        <f>'(Reken)volumes TD'!O347</f>
        <v>87.978666666666683</v>
      </c>
      <c r="P22" s="47">
        <f>'(Reken)volumes TD'!P347</f>
        <v>1996.8466451665829</v>
      </c>
      <c r="Q22" s="47">
        <f>'(Reken)volumes TD'!Q347</f>
        <v>833.42302954371007</v>
      </c>
      <c r="S22" s="47">
        <f>'(Reken)volumes TD'!S347</f>
        <v>184.03363449354069</v>
      </c>
      <c r="T22"/>
      <c r="U22"/>
    </row>
    <row r="23" spans="2:21" x14ac:dyDescent="0.2">
      <c r="B23" s="2" t="s">
        <v>95</v>
      </c>
      <c r="F23" s="2" t="s">
        <v>89</v>
      </c>
      <c r="J23" s="48">
        <f t="shared" si="1"/>
        <v>613827.3168529222</v>
      </c>
      <c r="L23" s="47">
        <f>'(Reken)volumes TD'!L348</f>
        <v>24297.111111111109</v>
      </c>
      <c r="M23" s="47">
        <f>'(Reken)volumes TD'!M348</f>
        <v>0</v>
      </c>
      <c r="N23" s="47">
        <f>'(Reken)volumes TD'!N348</f>
        <v>498818.40444444446</v>
      </c>
      <c r="O23" s="47">
        <f>'(Reken)volumes TD'!O348</f>
        <v>24627.766666666663</v>
      </c>
      <c r="P23" s="47">
        <f>'(Reken)volumes TD'!P348</f>
        <v>0</v>
      </c>
      <c r="Q23" s="47">
        <f>'(Reken)volumes TD'!Q348</f>
        <v>0</v>
      </c>
      <c r="S23" s="47">
        <f>'(Reken)volumes TD'!S348</f>
        <v>66084.034630699898</v>
      </c>
      <c r="T23"/>
      <c r="U23"/>
    </row>
    <row r="24" spans="2:21" x14ac:dyDescent="0.2">
      <c r="B24" s="2" t="s">
        <v>96</v>
      </c>
      <c r="F24" s="2" t="s">
        <v>89</v>
      </c>
      <c r="J24" s="48">
        <f t="shared" si="1"/>
        <v>289588.52238278743</v>
      </c>
      <c r="L24" s="47">
        <f>'(Reken)volumes TD'!L349</f>
        <v>6927</v>
      </c>
      <c r="M24" s="47">
        <f>'(Reken)volumes TD'!M349</f>
        <v>0</v>
      </c>
      <c r="N24" s="47">
        <f>'(Reken)volumes TD'!N349</f>
        <v>269154.14666666667</v>
      </c>
      <c r="O24" s="47">
        <f>'(Reken)volumes TD'!O349</f>
        <v>2877.1333333333337</v>
      </c>
      <c r="P24" s="47">
        <f>'(Reken)volumes TD'!P349</f>
        <v>0</v>
      </c>
      <c r="Q24" s="47">
        <f>'(Reken)volumes TD'!Q349</f>
        <v>0</v>
      </c>
      <c r="S24" s="47">
        <f>'(Reken)volumes TD'!S349</f>
        <v>10630.242382787381</v>
      </c>
      <c r="T24"/>
      <c r="U24"/>
    </row>
    <row r="25" spans="2:21" x14ac:dyDescent="0.2">
      <c r="B25" s="27" t="s">
        <v>97</v>
      </c>
      <c r="F25" s="2" t="s">
        <v>89</v>
      </c>
      <c r="J25" s="48">
        <f t="shared" si="1"/>
        <v>1690345.1002242814</v>
      </c>
      <c r="L25" s="47">
        <f>'(Reken)volumes TD'!L350</f>
        <v>0</v>
      </c>
      <c r="M25" s="47">
        <f>'(Reken)volumes TD'!M350</f>
        <v>783519.48312986642</v>
      </c>
      <c r="N25" s="47">
        <f>'(Reken)volumes TD'!N350</f>
        <v>0</v>
      </c>
      <c r="O25" s="47">
        <f>'(Reken)volumes TD'!O350</f>
        <v>0</v>
      </c>
      <c r="P25" s="47">
        <f>'(Reken)volumes TD'!P350</f>
        <v>597934.14928815875</v>
      </c>
      <c r="Q25" s="47">
        <f>'(Reken)volumes TD'!Q350</f>
        <v>308891.46780625609</v>
      </c>
      <c r="S25" s="47">
        <f>'(Reken)volumes TD'!S350</f>
        <v>0</v>
      </c>
      <c r="T25"/>
      <c r="U25"/>
    </row>
    <row r="26" spans="2:21" x14ac:dyDescent="0.2">
      <c r="B26" s="2" t="s">
        <v>191</v>
      </c>
      <c r="F26" s="2" t="s">
        <v>89</v>
      </c>
      <c r="J26" s="48">
        <f t="shared" si="1"/>
        <v>2593760.9394599902</v>
      </c>
      <c r="L26" s="47">
        <f>'(Reken)volumes TD'!L351</f>
        <v>31224.111111111109</v>
      </c>
      <c r="M26" s="47">
        <f>'(Reken)volumes TD'!M351</f>
        <v>783519.48312986642</v>
      </c>
      <c r="N26" s="47">
        <f>'(Reken)volumes TD'!N351</f>
        <v>767972.55111111107</v>
      </c>
      <c r="O26" s="47">
        <f>'(Reken)volumes TD'!O351</f>
        <v>27504.899999999998</v>
      </c>
      <c r="P26" s="47">
        <f>'(Reken)volumes TD'!P351</f>
        <v>597934.14928815875</v>
      </c>
      <c r="Q26" s="47">
        <f>'(Reken)volumes TD'!Q351</f>
        <v>308891.46780625609</v>
      </c>
      <c r="S26" s="47">
        <f>'(Reken)volumes TD'!S351</f>
        <v>76714.277013487284</v>
      </c>
      <c r="T26"/>
      <c r="U26"/>
    </row>
    <row r="28" spans="2:21" s="9" customFormat="1" x14ac:dyDescent="0.2">
      <c r="B28" s="9" t="s">
        <v>981</v>
      </c>
    </row>
    <row r="30" spans="2:21" x14ac:dyDescent="0.2">
      <c r="B30" s="33" t="s">
        <v>141</v>
      </c>
    </row>
    <row r="32" spans="2:21" x14ac:dyDescent="0.2">
      <c r="B32" s="1" t="s">
        <v>142</v>
      </c>
    </row>
    <row r="33" spans="2:19" x14ac:dyDescent="0.2">
      <c r="B33" s="2" t="s">
        <v>143</v>
      </c>
      <c r="F33" s="2" t="s">
        <v>89</v>
      </c>
      <c r="J33" s="48">
        <f t="shared" ref="J33:J36" si="2">SUM(L33:Q33,S33)</f>
        <v>7097836.3375352407</v>
      </c>
      <c r="L33" s="47">
        <f>'(Reken)volumes AD'!L366</f>
        <v>139219.20644808744</v>
      </c>
      <c r="M33" s="47">
        <f>'(Reken)volumes AD'!M366</f>
        <v>2241703.0557976454</v>
      </c>
      <c r="N33" s="47">
        <f>'(Reken)volumes AD'!N366</f>
        <v>2483722.1559493248</v>
      </c>
      <c r="O33" s="47">
        <f>'(Reken)volumes AD'!O366</f>
        <v>102655.68666666666</v>
      </c>
      <c r="P33" s="47">
        <f>'(Reken)volumes AD'!P366</f>
        <v>1889003.1358322885</v>
      </c>
      <c r="Q33" s="47">
        <f>'(Reken)volumes AD'!Q366</f>
        <v>53000.957282332471</v>
      </c>
      <c r="S33" s="47">
        <f>'(Reken)volumes AD'!S366</f>
        <v>188532.13955889546</v>
      </c>
    </row>
    <row r="34" spans="2:19" x14ac:dyDescent="0.2">
      <c r="B34" s="27" t="s">
        <v>144</v>
      </c>
      <c r="F34" s="2" t="s">
        <v>89</v>
      </c>
      <c r="J34" s="48">
        <f t="shared" si="2"/>
        <v>29039.83693168794</v>
      </c>
      <c r="L34" s="47">
        <f>'(Reken)volumes AD'!L367</f>
        <v>146.44990892531874</v>
      </c>
      <c r="M34" s="47">
        <f>'(Reken)volumes AD'!M367</f>
        <v>7928.7418469988725</v>
      </c>
      <c r="N34" s="47">
        <f>'(Reken)volumes AD'!N367</f>
        <v>11857.387227957443</v>
      </c>
      <c r="O34" s="47">
        <f>'(Reken)volumes AD'!O367</f>
        <v>649.6</v>
      </c>
      <c r="P34" s="47">
        <f>'(Reken)volumes AD'!P367</f>
        <v>7891.4815486489997</v>
      </c>
      <c r="Q34" s="47">
        <f>'(Reken)volumes AD'!Q367</f>
        <v>356.29778177928961</v>
      </c>
      <c r="S34" s="47">
        <f>'(Reken)volumes AD'!S367</f>
        <v>209.87861737801575</v>
      </c>
    </row>
    <row r="35" spans="2:19" x14ac:dyDescent="0.2">
      <c r="B35" s="2" t="s">
        <v>145</v>
      </c>
      <c r="F35" s="2" t="s">
        <v>89</v>
      </c>
      <c r="J35" s="48">
        <f t="shared" si="2"/>
        <v>63526.104120687058</v>
      </c>
      <c r="L35" s="47">
        <f>'(Reken)volumes AD'!L368</f>
        <v>1947.7040072859745</v>
      </c>
      <c r="M35" s="47">
        <f>'(Reken)volumes AD'!M368</f>
        <v>24424.667537870508</v>
      </c>
      <c r="N35" s="47">
        <f>'(Reken)volumes AD'!N368</f>
        <v>20497.696622920776</v>
      </c>
      <c r="O35" s="47">
        <f>'(Reken)volumes AD'!O368</f>
        <v>919.7166666666667</v>
      </c>
      <c r="P35" s="47">
        <f>'(Reken)volumes AD'!P368</f>
        <v>13011.354257081648</v>
      </c>
      <c r="Q35" s="47">
        <f>'(Reken)volumes AD'!Q368</f>
        <v>370.15675343490801</v>
      </c>
      <c r="S35" s="47">
        <f>'(Reken)volumes AD'!S368</f>
        <v>2354.8082754265765</v>
      </c>
    </row>
    <row r="36" spans="2:19" x14ac:dyDescent="0.2">
      <c r="B36" s="2" t="s">
        <v>146</v>
      </c>
      <c r="F36" s="2" t="s">
        <v>89</v>
      </c>
      <c r="J36" s="48">
        <f t="shared" si="2"/>
        <v>24222.944123968198</v>
      </c>
      <c r="L36" s="47">
        <f>'(Reken)volumes AD'!L369</f>
        <v>631.40892531876136</v>
      </c>
      <c r="M36" s="47">
        <f>'(Reken)volumes AD'!M369</f>
        <v>8383.0757728716417</v>
      </c>
      <c r="N36" s="47">
        <f>'(Reken)volumes AD'!N369</f>
        <v>8293.6350668486411</v>
      </c>
      <c r="O36" s="47">
        <f>'(Reken)volumes AD'!O369</f>
        <v>330.48333333333335</v>
      </c>
      <c r="P36" s="47">
        <f>'(Reken)volumes AD'!P369</f>
        <v>5704.8423378268626</v>
      </c>
      <c r="Q36" s="47">
        <f>'(Reken)volumes AD'!Q369</f>
        <v>243.33084167264363</v>
      </c>
      <c r="S36" s="47">
        <f>'(Reken)volumes AD'!S369</f>
        <v>636.16784609631043</v>
      </c>
    </row>
    <row r="38" spans="2:19" x14ac:dyDescent="0.2">
      <c r="B38" s="1" t="s">
        <v>147</v>
      </c>
    </row>
    <row r="39" spans="2:19" x14ac:dyDescent="0.2">
      <c r="B39" s="2" t="s">
        <v>143</v>
      </c>
      <c r="F39" s="2" t="s">
        <v>89</v>
      </c>
      <c r="J39" s="48">
        <f t="shared" ref="J39:J42" si="3">SUM(L39:Q39,S39)</f>
        <v>0</v>
      </c>
      <c r="L39" s="47">
        <f>'(Reken)volumes AD'!L372</f>
        <v>0</v>
      </c>
      <c r="M39" s="47">
        <f>'(Reken)volumes AD'!M372</f>
        <v>0</v>
      </c>
      <c r="N39" s="47">
        <f>'(Reken)volumes AD'!N372</f>
        <v>0</v>
      </c>
      <c r="O39" s="47">
        <f>'(Reken)volumes AD'!O372</f>
        <v>0</v>
      </c>
      <c r="P39" s="47">
        <f>'(Reken)volumes AD'!P372</f>
        <v>0</v>
      </c>
      <c r="Q39" s="47">
        <f>'(Reken)volumes AD'!Q372</f>
        <v>0</v>
      </c>
      <c r="S39" s="47">
        <f>'(Reken)volumes AD'!S372</f>
        <v>0</v>
      </c>
    </row>
    <row r="40" spans="2:19" x14ac:dyDescent="0.2">
      <c r="B40" s="2" t="s">
        <v>144</v>
      </c>
      <c r="F40" s="2" t="s">
        <v>89</v>
      </c>
      <c r="J40" s="48">
        <f t="shared" si="3"/>
        <v>0</v>
      </c>
      <c r="L40" s="47">
        <f>'(Reken)volumes AD'!L373</f>
        <v>0</v>
      </c>
      <c r="M40" s="47">
        <f>'(Reken)volumes AD'!M373</f>
        <v>0</v>
      </c>
      <c r="N40" s="47">
        <f>'(Reken)volumes AD'!N373</f>
        <v>0</v>
      </c>
      <c r="O40" s="47">
        <f>'(Reken)volumes AD'!O373</f>
        <v>0</v>
      </c>
      <c r="P40" s="47">
        <f>'(Reken)volumes AD'!P373</f>
        <v>0</v>
      </c>
      <c r="Q40" s="47">
        <f>'(Reken)volumes AD'!Q373</f>
        <v>0</v>
      </c>
      <c r="S40" s="47">
        <f>'(Reken)volumes AD'!S373</f>
        <v>0</v>
      </c>
    </row>
    <row r="41" spans="2:19" x14ac:dyDescent="0.2">
      <c r="B41" s="2" t="s">
        <v>145</v>
      </c>
      <c r="F41" s="2" t="s">
        <v>89</v>
      </c>
      <c r="J41" s="48">
        <f t="shared" si="3"/>
        <v>0</v>
      </c>
      <c r="L41" s="47">
        <f>'(Reken)volumes AD'!L374</f>
        <v>0</v>
      </c>
      <c r="M41" s="47">
        <f>'(Reken)volumes AD'!M374</f>
        <v>0</v>
      </c>
      <c r="N41" s="47">
        <f>'(Reken)volumes AD'!N374</f>
        <v>0</v>
      </c>
      <c r="O41" s="47">
        <f>'(Reken)volumes AD'!O374</f>
        <v>0</v>
      </c>
      <c r="P41" s="47">
        <f>'(Reken)volumes AD'!P374</f>
        <v>0</v>
      </c>
      <c r="Q41" s="47">
        <f>'(Reken)volumes AD'!Q374</f>
        <v>0</v>
      </c>
      <c r="S41" s="47">
        <f>'(Reken)volumes AD'!S374</f>
        <v>0</v>
      </c>
    </row>
    <row r="42" spans="2:19" x14ac:dyDescent="0.2">
      <c r="B42" s="2" t="s">
        <v>146</v>
      </c>
      <c r="F42" s="2" t="s">
        <v>89</v>
      </c>
      <c r="J42" s="48">
        <f t="shared" si="3"/>
        <v>1</v>
      </c>
      <c r="L42" s="47">
        <f>'(Reken)volumes AD'!L375</f>
        <v>0</v>
      </c>
      <c r="M42" s="47">
        <f>'(Reken)volumes AD'!M375</f>
        <v>0</v>
      </c>
      <c r="N42" s="47">
        <f>'(Reken)volumes AD'!N375</f>
        <v>0</v>
      </c>
      <c r="O42" s="47">
        <f>'(Reken)volumes AD'!O375</f>
        <v>0</v>
      </c>
      <c r="P42" s="47">
        <f>'(Reken)volumes AD'!P375</f>
        <v>0</v>
      </c>
      <c r="Q42" s="47">
        <f>'(Reken)volumes AD'!Q375</f>
        <v>1</v>
      </c>
      <c r="S42" s="47">
        <f>'(Reken)volumes AD'!S375</f>
        <v>0</v>
      </c>
    </row>
    <row r="44" spans="2:19" x14ac:dyDescent="0.2">
      <c r="B44" s="1" t="s">
        <v>148</v>
      </c>
    </row>
    <row r="46" spans="2:19" x14ac:dyDescent="0.2">
      <c r="B46" s="1" t="s">
        <v>149</v>
      </c>
    </row>
    <row r="47" spans="2:19" x14ac:dyDescent="0.2">
      <c r="B47" s="2" t="s">
        <v>150</v>
      </c>
      <c r="F47" s="2" t="s">
        <v>89</v>
      </c>
      <c r="J47" s="48">
        <f t="shared" ref="J47:J49" si="4">SUM(L47:Q47,S47)</f>
        <v>18408.008708305217</v>
      </c>
      <c r="L47" s="47">
        <f>'(Reken)volumes AD'!L381</f>
        <v>392.66666666666669</v>
      </c>
      <c r="M47" s="47">
        <f>'(Reken)volumes AD'!M381</f>
        <v>5752.9729540715753</v>
      </c>
      <c r="N47" s="47">
        <f>'(Reken)volumes AD'!N381</f>
        <v>6603.6820720567166</v>
      </c>
      <c r="O47" s="47">
        <f>'(Reken)volumes AD'!O381</f>
        <v>243.62333333333333</v>
      </c>
      <c r="P47" s="47">
        <f>'(Reken)volumes AD'!P381</f>
        <v>5016.4664003458856</v>
      </c>
      <c r="Q47" s="47">
        <f>'(Reken)volumes AD'!Q381</f>
        <v>0</v>
      </c>
      <c r="S47" s="47">
        <f>'(Reken)volumes AD'!S381</f>
        <v>398.59728183104039</v>
      </c>
    </row>
    <row r="48" spans="2:19" x14ac:dyDescent="0.2">
      <c r="B48" s="2" t="s">
        <v>151</v>
      </c>
      <c r="F48" s="2" t="s">
        <v>89</v>
      </c>
      <c r="J48" s="48">
        <f t="shared" si="4"/>
        <v>7151.9737972065832</v>
      </c>
      <c r="L48" s="47">
        <f>'(Reken)volumes AD'!L382</f>
        <v>106.33333333333333</v>
      </c>
      <c r="M48" s="47">
        <f>'(Reken)volumes AD'!M382</f>
        <v>2038.1627046850365</v>
      </c>
      <c r="N48" s="47">
        <f>'(Reken)volumes AD'!N382</f>
        <v>2313.0636075727598</v>
      </c>
      <c r="O48" s="47">
        <f>'(Reken)volumes AD'!O382</f>
        <v>34.986666666666665</v>
      </c>
      <c r="P48" s="47">
        <f>'(Reken)volumes AD'!P382</f>
        <v>2549.7334948137923</v>
      </c>
      <c r="Q48" s="47">
        <f>'(Reken)volumes AD'!Q382</f>
        <v>0</v>
      </c>
      <c r="S48" s="47">
        <f>'(Reken)volumes AD'!S382</f>
        <v>109.69399013499481</v>
      </c>
    </row>
    <row r="49" spans="2:19" x14ac:dyDescent="0.2">
      <c r="B49" s="2" t="s">
        <v>152</v>
      </c>
      <c r="F49" s="2" t="s">
        <v>89</v>
      </c>
      <c r="J49" s="48">
        <f t="shared" si="4"/>
        <v>284.59240232301659</v>
      </c>
      <c r="L49" s="47">
        <f>'(Reken)volumes AD'!L383</f>
        <v>0.66666666666666663</v>
      </c>
      <c r="M49" s="47">
        <f>'(Reken)volumes AD'!M383</f>
        <v>11.949247421512373</v>
      </c>
      <c r="N49" s="47">
        <f>'(Reken)volumes AD'!N383</f>
        <v>49.071148137148434</v>
      </c>
      <c r="O49" s="47">
        <f>'(Reken)volumes AD'!O383</f>
        <v>0</v>
      </c>
      <c r="P49" s="47">
        <f>'(Reken)volumes AD'!P383</f>
        <v>222.90534009768911</v>
      </c>
      <c r="Q49" s="47">
        <f>'(Reken)volumes AD'!Q383</f>
        <v>0</v>
      </c>
      <c r="S49" s="47">
        <f>'(Reken)volumes AD'!S383</f>
        <v>0</v>
      </c>
    </row>
    <row r="51" spans="2:19" x14ac:dyDescent="0.2">
      <c r="B51" s="1" t="s">
        <v>153</v>
      </c>
    </row>
    <row r="52" spans="2:19" x14ac:dyDescent="0.2">
      <c r="B52" s="2" t="s">
        <v>150</v>
      </c>
      <c r="F52" s="2" t="s">
        <v>89</v>
      </c>
      <c r="J52" s="48">
        <f t="shared" ref="J52:J54" si="5">SUM(L52:Q52,S52)</f>
        <v>412.66002607508943</v>
      </c>
      <c r="L52" s="47">
        <f>'(Reken)volumes AD'!L386</f>
        <v>5</v>
      </c>
      <c r="M52" s="47">
        <f>'(Reken)volumes AD'!M386</f>
        <v>87.257434972842944</v>
      </c>
      <c r="N52" s="47">
        <f>'(Reken)volumes AD'!N386</f>
        <v>114.14107362403017</v>
      </c>
      <c r="O52" s="47">
        <f>'(Reken)volumes AD'!O386</f>
        <v>12.88</v>
      </c>
      <c r="P52" s="47">
        <f>'(Reken)volumes AD'!P386</f>
        <v>93.899890166092845</v>
      </c>
      <c r="Q52" s="47">
        <f>'(Reken)volumes AD'!Q386</f>
        <v>86.928291864401729</v>
      </c>
      <c r="S52" s="47">
        <f>'(Reken)volumes AD'!S386</f>
        <v>12.553335447721745</v>
      </c>
    </row>
    <row r="53" spans="2:19" x14ac:dyDescent="0.2">
      <c r="B53" s="2" t="s">
        <v>151</v>
      </c>
      <c r="F53" s="2" t="s">
        <v>89</v>
      </c>
      <c r="J53" s="48">
        <f t="shared" si="5"/>
        <v>420.77575588656185</v>
      </c>
      <c r="L53" s="47">
        <f>'(Reken)volumes AD'!L387</f>
        <v>10.666666666666666</v>
      </c>
      <c r="M53" s="47">
        <f>'(Reken)volumes AD'!M387</f>
        <v>207.01652594200323</v>
      </c>
      <c r="N53" s="47">
        <f>'(Reken)volumes AD'!N387</f>
        <v>28.225750213457967</v>
      </c>
      <c r="O53" s="47">
        <f>'(Reken)volumes AD'!O387</f>
        <v>17.156666666666666</v>
      </c>
      <c r="P53" s="47">
        <f>'(Reken)volumes AD'!P387</f>
        <v>82.593289487434262</v>
      </c>
      <c r="Q53" s="47">
        <f>'(Reken)volumes AD'!Q387</f>
        <v>55.58907913255532</v>
      </c>
      <c r="S53" s="47">
        <f>'(Reken)volumes AD'!S387</f>
        <v>19.527777777777779</v>
      </c>
    </row>
    <row r="54" spans="2:19" x14ac:dyDescent="0.2">
      <c r="B54" s="2" t="s">
        <v>152</v>
      </c>
      <c r="F54" s="2" t="s">
        <v>89</v>
      </c>
      <c r="J54" s="48">
        <f t="shared" si="5"/>
        <v>57.081290933692316</v>
      </c>
      <c r="L54" s="47">
        <f>'(Reken)volumes AD'!L388</f>
        <v>3</v>
      </c>
      <c r="M54" s="47">
        <f>'(Reken)volumes AD'!M388</f>
        <v>33.85620102761839</v>
      </c>
      <c r="N54" s="47">
        <f>'(Reken)volumes AD'!N388</f>
        <v>0.62406235564250967</v>
      </c>
      <c r="O54" s="47">
        <f>'(Reken)volumes AD'!O388</f>
        <v>3</v>
      </c>
      <c r="P54" s="47">
        <f>'(Reken)volumes AD'!P388</f>
        <v>5.9230695211084381</v>
      </c>
      <c r="Q54" s="47">
        <f>'(Reken)volumes AD'!Q388</f>
        <v>9.6779580293229781</v>
      </c>
      <c r="S54" s="47">
        <f>'(Reken)volumes AD'!S388</f>
        <v>1</v>
      </c>
    </row>
    <row r="56" spans="2:19" x14ac:dyDescent="0.2">
      <c r="B56" s="1" t="s">
        <v>154</v>
      </c>
    </row>
    <row r="57" spans="2:19" x14ac:dyDescent="0.2">
      <c r="B57" s="2" t="s">
        <v>150</v>
      </c>
      <c r="F57" s="2" t="s">
        <v>89</v>
      </c>
      <c r="J57" s="48">
        <f t="shared" ref="J57:J59" si="6">SUM(L57:Q57,S57)</f>
        <v>1484.9176133745493</v>
      </c>
      <c r="L57" s="47">
        <f>'(Reken)volumes AD'!L391</f>
        <v>7</v>
      </c>
      <c r="M57" s="47">
        <f>'(Reken)volumes AD'!M391</f>
        <v>607.97529310064783</v>
      </c>
      <c r="N57" s="47">
        <f>'(Reken)volumes AD'!N391</f>
        <v>614.19879177824168</v>
      </c>
      <c r="O57" s="47">
        <f>'(Reken)volumes AD'!O391</f>
        <v>10.753333333333332</v>
      </c>
      <c r="P57" s="47">
        <f>'(Reken)volumes AD'!P391</f>
        <v>60.398562994872179</v>
      </c>
      <c r="Q57" s="47">
        <f>'(Reken)volumes AD'!Q391</f>
        <v>159.99758062541775</v>
      </c>
      <c r="S57" s="47">
        <f>'(Reken)volumes AD'!S391</f>
        <v>24.594051542036336</v>
      </c>
    </row>
    <row r="58" spans="2:19" x14ac:dyDescent="0.2">
      <c r="B58" s="2" t="s">
        <v>151</v>
      </c>
      <c r="F58" s="2" t="s">
        <v>89</v>
      </c>
      <c r="J58" s="48">
        <f t="shared" si="6"/>
        <v>3500.4815212660196</v>
      </c>
      <c r="L58" s="47">
        <f>'(Reken)volumes AD'!L392</f>
        <v>26.666666666666668</v>
      </c>
      <c r="M58" s="47">
        <f>'(Reken)volumes AD'!M392</f>
        <v>1315.1898370439239</v>
      </c>
      <c r="N58" s="47">
        <f>'(Reken)volumes AD'!N392</f>
        <v>1288.5741781336174</v>
      </c>
      <c r="O58" s="47">
        <f>'(Reken)volumes AD'!O392</f>
        <v>44.076666666666675</v>
      </c>
      <c r="P58" s="47">
        <f>'(Reken)volumes AD'!P392</f>
        <v>119.68975570767707</v>
      </c>
      <c r="Q58" s="47">
        <f>'(Reken)volumes AD'!Q392</f>
        <v>642.31469482524528</v>
      </c>
      <c r="S58" s="47">
        <f>'(Reken)volumes AD'!S392</f>
        <v>63.969722222222224</v>
      </c>
    </row>
    <row r="59" spans="2:19" x14ac:dyDescent="0.2">
      <c r="B59" s="2" t="s">
        <v>155</v>
      </c>
      <c r="F59" s="2" t="s">
        <v>89</v>
      </c>
      <c r="J59" s="48">
        <f t="shared" si="6"/>
        <v>1921.5082602179989</v>
      </c>
      <c r="L59" s="47">
        <f>'(Reken)volumes AD'!L393</f>
        <v>20.333333333333332</v>
      </c>
      <c r="M59" s="47">
        <f>'(Reken)volumes AD'!M393</f>
        <v>737.39072122277219</v>
      </c>
      <c r="N59" s="47">
        <f>'(Reken)volumes AD'!N393</f>
        <v>549.0149509673289</v>
      </c>
      <c r="O59" s="47">
        <f>'(Reken)volumes AD'!O393</f>
        <v>13.64</v>
      </c>
      <c r="P59" s="47">
        <f>'(Reken)volumes AD'!P393</f>
        <v>501.93259789669384</v>
      </c>
      <c r="Q59" s="47">
        <f>'(Reken)volumes AD'!Q393</f>
        <v>91.712398584640411</v>
      </c>
      <c r="S59" s="47">
        <f>'(Reken)volumes AD'!S393</f>
        <v>7.4842582132301763</v>
      </c>
    </row>
    <row r="61" spans="2:19" x14ac:dyDescent="0.2">
      <c r="B61" s="1" t="s">
        <v>156</v>
      </c>
    </row>
    <row r="62" spans="2:19" x14ac:dyDescent="0.2">
      <c r="B62" s="2" t="s">
        <v>150</v>
      </c>
      <c r="F62" s="2" t="s">
        <v>89</v>
      </c>
      <c r="J62" s="48">
        <f t="shared" ref="J62:J64" si="7">SUM(L62:Q62,S62)</f>
        <v>54.421304124738612</v>
      </c>
      <c r="L62" s="47">
        <f>'(Reken)volumes AD'!L396</f>
        <v>2</v>
      </c>
      <c r="M62" s="47">
        <f>'(Reken)volumes AD'!M396</f>
        <v>7.7437625627393096</v>
      </c>
      <c r="N62" s="47">
        <f>'(Reken)volumes AD'!N396</f>
        <v>3.9464212553638665</v>
      </c>
      <c r="O62" s="47">
        <f>'(Reken)volumes AD'!O396</f>
        <v>1.3333333333333333</v>
      </c>
      <c r="P62" s="47">
        <f>'(Reken)volumes AD'!P396</f>
        <v>29.05216081635341</v>
      </c>
      <c r="Q62" s="47">
        <f>'(Reken)volumes AD'!Q396</f>
        <v>6.1936817125042323</v>
      </c>
      <c r="S62" s="47">
        <f>'(Reken)volumes AD'!S396</f>
        <v>4.1519444444444575</v>
      </c>
    </row>
    <row r="63" spans="2:19" x14ac:dyDescent="0.2">
      <c r="B63" s="2" t="s">
        <v>151</v>
      </c>
      <c r="F63" s="2" t="s">
        <v>89</v>
      </c>
      <c r="J63" s="48">
        <f t="shared" si="7"/>
        <v>342.06183059319039</v>
      </c>
      <c r="L63" s="47">
        <f>'(Reken)volumes AD'!L397</f>
        <v>5.333333333333333</v>
      </c>
      <c r="M63" s="47">
        <f>'(Reken)volumes AD'!M397</f>
        <v>46.093948000644623</v>
      </c>
      <c r="N63" s="47">
        <f>'(Reken)volumes AD'!N397</f>
        <v>42.430606596045806</v>
      </c>
      <c r="O63" s="47">
        <f>'(Reken)volumes AD'!O397</f>
        <v>6.5266666666666664</v>
      </c>
      <c r="P63" s="47">
        <f>'(Reken)volumes AD'!P397</f>
        <v>63.877288815670568</v>
      </c>
      <c r="Q63" s="47">
        <f>'(Reken)volumes AD'!Q397</f>
        <v>162.8566893957597</v>
      </c>
      <c r="S63" s="47">
        <f>'(Reken)volumes AD'!S397</f>
        <v>14.943297785069729</v>
      </c>
    </row>
    <row r="64" spans="2:19" x14ac:dyDescent="0.2">
      <c r="B64" s="2" t="s">
        <v>155</v>
      </c>
      <c r="F64" s="2" t="s">
        <v>89</v>
      </c>
      <c r="J64" s="48">
        <f t="shared" si="7"/>
        <v>302.54795158727524</v>
      </c>
      <c r="L64" s="47">
        <f>'(Reken)volumes AD'!L398</f>
        <v>17.333333333333332</v>
      </c>
      <c r="M64" s="47">
        <f>'(Reken)volumes AD'!M398</f>
        <v>54.742342090967846</v>
      </c>
      <c r="N64" s="47">
        <f>'(Reken)volumes AD'!N398</f>
        <v>54.376347101948618</v>
      </c>
      <c r="O64" s="47">
        <f>'(Reken)volumes AD'!O398</f>
        <v>6.1433333333333335</v>
      </c>
      <c r="P64" s="47">
        <f>'(Reken)volumes AD'!P398</f>
        <v>13.166650629068281</v>
      </c>
      <c r="Q64" s="47">
        <f>'(Reken)volumes AD'!Q398</f>
        <v>133.81279580594421</v>
      </c>
      <c r="S64" s="47">
        <f>'(Reken)volumes AD'!S398</f>
        <v>22.97314929267958</v>
      </c>
    </row>
    <row r="66" spans="2:19" x14ac:dyDescent="0.2">
      <c r="B66" s="1" t="s">
        <v>157</v>
      </c>
    </row>
    <row r="68" spans="2:19" x14ac:dyDescent="0.2">
      <c r="B68" s="1" t="s">
        <v>142</v>
      </c>
    </row>
    <row r="69" spans="2:19" x14ac:dyDescent="0.2">
      <c r="B69" s="2" t="s">
        <v>143</v>
      </c>
      <c r="F69" s="2" t="s">
        <v>89</v>
      </c>
      <c r="J69" s="48">
        <f t="shared" ref="J69:J72" si="8">SUM(L69:Q69,S69)</f>
        <v>37942.877455067799</v>
      </c>
      <c r="L69" s="47">
        <f>'(Reken)volumes AD'!L404</f>
        <v>722.77018775927661</v>
      </c>
      <c r="M69" s="47">
        <f>'(Reken)volumes AD'!M404</f>
        <v>11588.910463802165</v>
      </c>
      <c r="N69" s="47">
        <f>'(Reken)volumes AD'!N404</f>
        <v>15197.582301298024</v>
      </c>
      <c r="O69" s="47">
        <f>'(Reken)volumes AD'!O404</f>
        <v>508.33333333333331</v>
      </c>
      <c r="P69" s="47">
        <f>'(Reken)volumes AD'!P404</f>
        <v>8129.2811688750016</v>
      </c>
      <c r="Q69" s="47">
        <f>'(Reken)volumes AD'!Q404</f>
        <v>683.66666666666663</v>
      </c>
      <c r="S69" s="47">
        <f>'(Reken)volumes AD'!S404</f>
        <v>1112.3333333333333</v>
      </c>
    </row>
    <row r="70" spans="2:19" x14ac:dyDescent="0.2">
      <c r="B70" s="2" t="s">
        <v>144</v>
      </c>
      <c r="F70" s="2" t="s">
        <v>89</v>
      </c>
      <c r="J70" s="48">
        <f t="shared" si="8"/>
        <v>228.33542572299226</v>
      </c>
      <c r="L70" s="47">
        <f>'(Reken)volumes AD'!L405</f>
        <v>3.6666666666666665</v>
      </c>
      <c r="M70" s="47">
        <f>'(Reken)volumes AD'!M405</f>
        <v>75.706341074134812</v>
      </c>
      <c r="N70" s="47">
        <f>'(Reken)volumes AD'!N405</f>
        <v>82.388072188694309</v>
      </c>
      <c r="O70" s="47">
        <f>'(Reken)volumes AD'!O405</f>
        <v>2.3333333333333335</v>
      </c>
      <c r="P70" s="47">
        <f>'(Reken)volumes AD'!P405</f>
        <v>55.57434579349647</v>
      </c>
      <c r="Q70" s="47">
        <f>'(Reken)volumes AD'!Q405</f>
        <v>1.6666666666666667</v>
      </c>
      <c r="S70" s="47">
        <f>'(Reken)volumes AD'!S405</f>
        <v>7</v>
      </c>
    </row>
    <row r="71" spans="2:19" x14ac:dyDescent="0.2">
      <c r="B71" s="2" t="s">
        <v>145</v>
      </c>
      <c r="F71" s="2" t="s">
        <v>89</v>
      </c>
      <c r="J71" s="48">
        <f t="shared" si="8"/>
        <v>192.47847271268375</v>
      </c>
      <c r="L71" s="47">
        <f>'(Reken)volumes AD'!L406</f>
        <v>2.6667356369404787</v>
      </c>
      <c r="M71" s="47">
        <f>'(Reken)volumes AD'!M406</f>
        <v>69.396782015976839</v>
      </c>
      <c r="N71" s="47">
        <f>'(Reken)volumes AD'!N406</f>
        <v>80.79959346879177</v>
      </c>
      <c r="O71" s="47">
        <f>'(Reken)volumes AD'!O406</f>
        <v>3</v>
      </c>
      <c r="P71" s="47">
        <f>'(Reken)volumes AD'!P406</f>
        <v>30.948694924308011</v>
      </c>
      <c r="Q71" s="47">
        <f>'(Reken)volumes AD'!Q406</f>
        <v>1</v>
      </c>
      <c r="S71" s="47">
        <f>'(Reken)volumes AD'!S406</f>
        <v>4.666666666666667</v>
      </c>
    </row>
    <row r="72" spans="2:19" x14ac:dyDescent="0.2">
      <c r="B72" s="2" t="s">
        <v>146</v>
      </c>
      <c r="F72" s="2" t="s">
        <v>89</v>
      </c>
      <c r="J72" s="48">
        <f t="shared" si="8"/>
        <v>170.22930750789897</v>
      </c>
      <c r="L72" s="47">
        <f>'(Reken)volumes AD'!L407</f>
        <v>4.3333122589618762</v>
      </c>
      <c r="M72" s="47">
        <f>'(Reken)volumes AD'!M407</f>
        <v>66.684774248897256</v>
      </c>
      <c r="N72" s="47">
        <f>'(Reken)volumes AD'!N407</f>
        <v>68.082798483845437</v>
      </c>
      <c r="O72" s="47">
        <f>'(Reken)volumes AD'!O407</f>
        <v>1</v>
      </c>
      <c r="P72" s="47">
        <f>'(Reken)volumes AD'!P407</f>
        <v>22.128422516194394</v>
      </c>
      <c r="Q72" s="47">
        <f>'(Reken)volumes AD'!Q407</f>
        <v>2.3333333333333335</v>
      </c>
      <c r="S72" s="47">
        <f>'(Reken)volumes AD'!S407</f>
        <v>5.666666666666667</v>
      </c>
    </row>
    <row r="74" spans="2:19" x14ac:dyDescent="0.2">
      <c r="B74" s="1" t="s">
        <v>147</v>
      </c>
    </row>
    <row r="75" spans="2:19" x14ac:dyDescent="0.2">
      <c r="B75" s="2" t="s">
        <v>143</v>
      </c>
      <c r="F75" s="2" t="s">
        <v>89</v>
      </c>
      <c r="J75" s="48">
        <f t="shared" ref="J75:J78" si="9">SUM(L75:Q75,S75)</f>
        <v>0</v>
      </c>
      <c r="L75" s="47">
        <f>'(Reken)volumes AD'!L410</f>
        <v>0</v>
      </c>
      <c r="M75" s="47">
        <f>'(Reken)volumes AD'!M410</f>
        <v>0</v>
      </c>
      <c r="N75" s="47">
        <f>'(Reken)volumes AD'!N410</f>
        <v>0</v>
      </c>
      <c r="O75" s="47">
        <f>'(Reken)volumes AD'!O410</f>
        <v>0</v>
      </c>
      <c r="P75" s="47">
        <f>'(Reken)volumes AD'!P410</f>
        <v>0</v>
      </c>
      <c r="Q75" s="47">
        <f>'(Reken)volumes AD'!Q410</f>
        <v>0</v>
      </c>
      <c r="S75" s="47">
        <f>'(Reken)volumes AD'!S410</f>
        <v>0</v>
      </c>
    </row>
    <row r="76" spans="2:19" x14ac:dyDescent="0.2">
      <c r="B76" s="2" t="s">
        <v>144</v>
      </c>
      <c r="F76" s="2" t="s">
        <v>89</v>
      </c>
      <c r="J76" s="48">
        <f t="shared" si="9"/>
        <v>0</v>
      </c>
      <c r="L76" s="47">
        <f>'(Reken)volumes AD'!L411</f>
        <v>0</v>
      </c>
      <c r="M76" s="47">
        <f>'(Reken)volumes AD'!M411</f>
        <v>0</v>
      </c>
      <c r="N76" s="47">
        <f>'(Reken)volumes AD'!N411</f>
        <v>0</v>
      </c>
      <c r="O76" s="47">
        <f>'(Reken)volumes AD'!O411</f>
        <v>0</v>
      </c>
      <c r="P76" s="47">
        <f>'(Reken)volumes AD'!P411</f>
        <v>0</v>
      </c>
      <c r="Q76" s="47">
        <f>'(Reken)volumes AD'!Q411</f>
        <v>0</v>
      </c>
      <c r="S76" s="47">
        <f>'(Reken)volumes AD'!S411</f>
        <v>0</v>
      </c>
    </row>
    <row r="77" spans="2:19" x14ac:dyDescent="0.2">
      <c r="B77" s="2" t="s">
        <v>145</v>
      </c>
      <c r="F77" s="2" t="s">
        <v>89</v>
      </c>
      <c r="J77" s="48">
        <f t="shared" si="9"/>
        <v>0</v>
      </c>
      <c r="L77" s="47">
        <f>'(Reken)volumes AD'!L412</f>
        <v>0</v>
      </c>
      <c r="M77" s="47">
        <f>'(Reken)volumes AD'!M412</f>
        <v>0</v>
      </c>
      <c r="N77" s="47">
        <f>'(Reken)volumes AD'!N412</f>
        <v>0</v>
      </c>
      <c r="O77" s="47">
        <f>'(Reken)volumes AD'!O412</f>
        <v>0</v>
      </c>
      <c r="P77" s="47">
        <f>'(Reken)volumes AD'!P412</f>
        <v>0</v>
      </c>
      <c r="Q77" s="47">
        <f>'(Reken)volumes AD'!Q412</f>
        <v>0</v>
      </c>
      <c r="S77" s="47">
        <f>'(Reken)volumes AD'!S412</f>
        <v>0</v>
      </c>
    </row>
    <row r="78" spans="2:19" x14ac:dyDescent="0.2">
      <c r="B78" s="2" t="s">
        <v>146</v>
      </c>
      <c r="F78" s="2" t="s">
        <v>89</v>
      </c>
      <c r="J78" s="48">
        <f t="shared" si="9"/>
        <v>0</v>
      </c>
      <c r="L78" s="47">
        <f>'(Reken)volumes AD'!L413</f>
        <v>0</v>
      </c>
      <c r="M78" s="47">
        <f>'(Reken)volumes AD'!M413</f>
        <v>0</v>
      </c>
      <c r="N78" s="47">
        <f>'(Reken)volumes AD'!N413</f>
        <v>0</v>
      </c>
      <c r="O78" s="47">
        <f>'(Reken)volumes AD'!O413</f>
        <v>0</v>
      </c>
      <c r="P78" s="47">
        <f>'(Reken)volumes AD'!P413</f>
        <v>0</v>
      </c>
      <c r="Q78" s="47">
        <f>'(Reken)volumes AD'!Q413</f>
        <v>0</v>
      </c>
      <c r="S78" s="47">
        <f>'(Reken)volumes AD'!S413</f>
        <v>0</v>
      </c>
    </row>
    <row r="80" spans="2:19" x14ac:dyDescent="0.2">
      <c r="B80" s="1" t="s">
        <v>158</v>
      </c>
    </row>
    <row r="82" spans="2:19" x14ac:dyDescent="0.2">
      <c r="B82" s="1" t="s">
        <v>142</v>
      </c>
    </row>
    <row r="83" spans="2:19" x14ac:dyDescent="0.2">
      <c r="B83" s="2" t="s">
        <v>143</v>
      </c>
      <c r="F83" s="2" t="s">
        <v>89</v>
      </c>
      <c r="J83" s="48">
        <f t="shared" ref="J83:J86" si="10">SUM(L83:Q83,S83)</f>
        <v>16498.456444015246</v>
      </c>
      <c r="L83" s="47">
        <f>'(Reken)volumes AD'!L419</f>
        <v>1023.7907331199513</v>
      </c>
      <c r="M83" s="47">
        <f>'(Reken)volumes AD'!M419</f>
        <v>5839.1695888727045</v>
      </c>
      <c r="N83" s="47">
        <f>'(Reken)volumes AD'!N419</f>
        <v>5597.2296143591529</v>
      </c>
      <c r="O83" s="47">
        <f>'(Reken)volumes AD'!O419</f>
        <v>1009</v>
      </c>
      <c r="P83" s="47">
        <f>'(Reken)volumes AD'!P419</f>
        <v>2125.5998409967679</v>
      </c>
      <c r="Q83" s="47">
        <f>'(Reken)volumes AD'!Q419</f>
        <v>73.666666666666671</v>
      </c>
      <c r="S83" s="47">
        <f>'(Reken)volumes AD'!S419</f>
        <v>830</v>
      </c>
    </row>
    <row r="84" spans="2:19" x14ac:dyDescent="0.2">
      <c r="B84" s="2" t="s">
        <v>144</v>
      </c>
      <c r="F84" s="2" t="s">
        <v>89</v>
      </c>
      <c r="J84" s="48">
        <f t="shared" si="10"/>
        <v>8240.3539726959771</v>
      </c>
      <c r="L84" s="47">
        <f>'(Reken)volumes AD'!L420</f>
        <v>26.801029159519725</v>
      </c>
      <c r="M84" s="47">
        <f>'(Reken)volumes AD'!M420</f>
        <v>7220.2698645704959</v>
      </c>
      <c r="N84" s="47">
        <f>'(Reken)volumes AD'!N420</f>
        <v>535.06312862186383</v>
      </c>
      <c r="O84" s="47">
        <f>'(Reken)volumes AD'!O420</f>
        <v>9.6666666666666661</v>
      </c>
      <c r="P84" s="47">
        <f>'(Reken)volumes AD'!P420</f>
        <v>264.21995034409571</v>
      </c>
      <c r="Q84" s="47">
        <f>'(Reken)volumes AD'!Q420</f>
        <v>86.666666666666671</v>
      </c>
      <c r="S84" s="47">
        <f>'(Reken)volumes AD'!S420</f>
        <v>97.666666666666671</v>
      </c>
    </row>
    <row r="85" spans="2:19" x14ac:dyDescent="0.2">
      <c r="B85" s="2" t="s">
        <v>145</v>
      </c>
      <c r="F85" s="2" t="s">
        <v>89</v>
      </c>
      <c r="J85" s="48">
        <f t="shared" si="10"/>
        <v>819.14727387595099</v>
      </c>
      <c r="L85" s="47">
        <f>'(Reken)volumes AD'!L421</f>
        <v>10.373703287089112</v>
      </c>
      <c r="M85" s="47">
        <f>'(Reken)volumes AD'!M421</f>
        <v>0</v>
      </c>
      <c r="N85" s="47">
        <f>'(Reken)volumes AD'!N421</f>
        <v>523.4345630766453</v>
      </c>
      <c r="O85" s="47">
        <f>'(Reken)volumes AD'!O421</f>
        <v>85.666666666666671</v>
      </c>
      <c r="P85" s="47">
        <f>'(Reken)volumes AD'!P421</f>
        <v>188.67234084554988</v>
      </c>
      <c r="Q85" s="47">
        <f>'(Reken)volumes AD'!Q421</f>
        <v>0</v>
      </c>
      <c r="S85" s="47">
        <f>'(Reken)volumes AD'!S421</f>
        <v>11</v>
      </c>
    </row>
    <row r="86" spans="2:19" x14ac:dyDescent="0.2">
      <c r="B86" s="2" t="s">
        <v>146</v>
      </c>
      <c r="F86" s="2" t="s">
        <v>89</v>
      </c>
      <c r="J86" s="48">
        <f t="shared" si="10"/>
        <v>1078.5655195096399</v>
      </c>
      <c r="L86" s="47">
        <f>'(Reken)volumes AD'!L422</f>
        <v>186.56765676567656</v>
      </c>
      <c r="M86" s="47">
        <f>'(Reken)volumes AD'!M422</f>
        <v>0</v>
      </c>
      <c r="N86" s="47">
        <f>'(Reken)volumes AD'!N422</f>
        <v>453.09113069880027</v>
      </c>
      <c r="O86" s="47">
        <f>'(Reken)volumes AD'!O422</f>
        <v>3.3333333333333335</v>
      </c>
      <c r="P86" s="47">
        <f>'(Reken)volumes AD'!P422</f>
        <v>251.57339871182964</v>
      </c>
      <c r="Q86" s="47">
        <f>'(Reken)volumes AD'!Q422</f>
        <v>119</v>
      </c>
      <c r="S86" s="47">
        <f>'(Reken)volumes AD'!S422</f>
        <v>65</v>
      </c>
    </row>
    <row r="88" spans="2:19" x14ac:dyDescent="0.2">
      <c r="B88" s="1" t="s">
        <v>147</v>
      </c>
    </row>
    <row r="89" spans="2:19" x14ac:dyDescent="0.2">
      <c r="B89" s="2" t="s">
        <v>143</v>
      </c>
      <c r="F89" s="2" t="s">
        <v>89</v>
      </c>
      <c r="J89" s="48">
        <f t="shared" ref="J89:J92" si="11">SUM(L89:Q89,S89)</f>
        <v>0</v>
      </c>
      <c r="L89" s="47">
        <f>'(Reken)volumes AD'!L425</f>
        <v>0</v>
      </c>
      <c r="M89" s="47">
        <f>'(Reken)volumes AD'!M425</f>
        <v>0</v>
      </c>
      <c r="N89" s="47">
        <f>'(Reken)volumes AD'!N425</f>
        <v>0</v>
      </c>
      <c r="O89" s="47">
        <f>'(Reken)volumes AD'!O425</f>
        <v>0</v>
      </c>
      <c r="P89" s="47">
        <f>'(Reken)volumes AD'!P425</f>
        <v>0</v>
      </c>
      <c r="Q89" s="47">
        <f>'(Reken)volumes AD'!Q425</f>
        <v>0</v>
      </c>
      <c r="S89" s="47">
        <f>'(Reken)volumes AD'!S425</f>
        <v>0</v>
      </c>
    </row>
    <row r="90" spans="2:19" x14ac:dyDescent="0.2">
      <c r="B90" s="2" t="s">
        <v>144</v>
      </c>
      <c r="F90" s="2" t="s">
        <v>89</v>
      </c>
      <c r="J90" s="48">
        <f t="shared" si="11"/>
        <v>0</v>
      </c>
      <c r="L90" s="47">
        <f>'(Reken)volumes AD'!L426</f>
        <v>0</v>
      </c>
      <c r="M90" s="47">
        <f>'(Reken)volumes AD'!M426</f>
        <v>0</v>
      </c>
      <c r="N90" s="47">
        <f>'(Reken)volumes AD'!N426</f>
        <v>0</v>
      </c>
      <c r="O90" s="47">
        <f>'(Reken)volumes AD'!O426</f>
        <v>0</v>
      </c>
      <c r="P90" s="47">
        <f>'(Reken)volumes AD'!P426</f>
        <v>0</v>
      </c>
      <c r="Q90" s="47">
        <f>'(Reken)volumes AD'!Q426</f>
        <v>0</v>
      </c>
      <c r="S90" s="47">
        <f>'(Reken)volumes AD'!S426</f>
        <v>0</v>
      </c>
    </row>
    <row r="91" spans="2:19" x14ac:dyDescent="0.2">
      <c r="B91" s="2" t="s">
        <v>145</v>
      </c>
      <c r="F91" s="2" t="s">
        <v>89</v>
      </c>
      <c r="J91" s="48">
        <f t="shared" si="11"/>
        <v>0</v>
      </c>
      <c r="L91" s="47">
        <f>'(Reken)volumes AD'!L427</f>
        <v>0</v>
      </c>
      <c r="M91" s="47">
        <f>'(Reken)volumes AD'!M427</f>
        <v>0</v>
      </c>
      <c r="N91" s="47">
        <f>'(Reken)volumes AD'!N427</f>
        <v>0</v>
      </c>
      <c r="O91" s="47">
        <f>'(Reken)volumes AD'!O427</f>
        <v>0</v>
      </c>
      <c r="P91" s="47">
        <f>'(Reken)volumes AD'!P427</f>
        <v>0</v>
      </c>
      <c r="Q91" s="47">
        <f>'(Reken)volumes AD'!Q427</f>
        <v>0</v>
      </c>
      <c r="S91" s="47">
        <f>'(Reken)volumes AD'!S427</f>
        <v>0</v>
      </c>
    </row>
    <row r="92" spans="2:19" x14ac:dyDescent="0.2">
      <c r="B92" s="2" t="s">
        <v>146</v>
      </c>
      <c r="F92" s="2" t="s">
        <v>89</v>
      </c>
      <c r="J92" s="48">
        <f t="shared" si="11"/>
        <v>0</v>
      </c>
      <c r="L92" s="47">
        <f>'(Reken)volumes AD'!L428</f>
        <v>0</v>
      </c>
      <c r="M92" s="47">
        <f>'(Reken)volumes AD'!M428</f>
        <v>0</v>
      </c>
      <c r="N92" s="47">
        <f>'(Reken)volumes AD'!N428</f>
        <v>0</v>
      </c>
      <c r="O92" s="47">
        <f>'(Reken)volumes AD'!O428</f>
        <v>0</v>
      </c>
      <c r="P92" s="47">
        <f>'(Reken)volumes AD'!P428</f>
        <v>0</v>
      </c>
      <c r="Q92" s="47">
        <f>'(Reken)volumes AD'!Q428</f>
        <v>0</v>
      </c>
      <c r="S92" s="47">
        <f>'(Reken)volumes AD'!S428</f>
        <v>0</v>
      </c>
    </row>
    <row r="94" spans="2:19" x14ac:dyDescent="0.2">
      <c r="B94" s="1" t="s">
        <v>159</v>
      </c>
    </row>
    <row r="96" spans="2:19" x14ac:dyDescent="0.2">
      <c r="B96" s="1" t="s">
        <v>149</v>
      </c>
    </row>
    <row r="97" spans="2:19" x14ac:dyDescent="0.2">
      <c r="B97" s="2" t="s">
        <v>150</v>
      </c>
      <c r="F97" s="2" t="s">
        <v>89</v>
      </c>
      <c r="J97" s="48">
        <f t="shared" ref="J97:J99" si="12">SUM(L97:Q97,S97)</f>
        <v>103.29012596244455</v>
      </c>
      <c r="L97" s="47">
        <f>'(Reken)volumes AD'!L434</f>
        <v>4</v>
      </c>
      <c r="M97" s="47">
        <f>'(Reken)volumes AD'!M434</f>
        <v>45.899288040785905</v>
      </c>
      <c r="N97" s="47">
        <f>'(Reken)volumes AD'!N434</f>
        <v>31.153456848056127</v>
      </c>
      <c r="O97" s="47">
        <f>'(Reken)volumes AD'!O434</f>
        <v>1</v>
      </c>
      <c r="P97" s="47">
        <f>'(Reken)volumes AD'!P434</f>
        <v>20.904047740269188</v>
      </c>
      <c r="Q97" s="47">
        <f>'(Reken)volumes AD'!Q434</f>
        <v>0</v>
      </c>
      <c r="S97" s="47">
        <f>'(Reken)volumes AD'!S434</f>
        <v>0.33333333333333331</v>
      </c>
    </row>
    <row r="98" spans="2:19" x14ac:dyDescent="0.2">
      <c r="B98" s="2" t="s">
        <v>151</v>
      </c>
      <c r="F98" s="2" t="s">
        <v>89</v>
      </c>
      <c r="J98" s="48">
        <f t="shared" si="12"/>
        <v>20.386148330087426</v>
      </c>
      <c r="L98" s="47">
        <f>'(Reken)volumes AD'!L435</f>
        <v>0</v>
      </c>
      <c r="M98" s="47">
        <f>'(Reken)volumes AD'!M435</f>
        <v>13.26481466996097</v>
      </c>
      <c r="N98" s="47">
        <f>'(Reken)volumes AD'!N435</f>
        <v>3.4849871486371753</v>
      </c>
      <c r="O98" s="47">
        <f>'(Reken)volumes AD'!O435</f>
        <v>0.33333333333333331</v>
      </c>
      <c r="P98" s="47">
        <f>'(Reken)volumes AD'!P435</f>
        <v>2.9696798448226178</v>
      </c>
      <c r="Q98" s="47">
        <f>'(Reken)volumes AD'!Q435</f>
        <v>0</v>
      </c>
      <c r="S98" s="47">
        <f>'(Reken)volumes AD'!S435</f>
        <v>0.33333333333333331</v>
      </c>
    </row>
    <row r="99" spans="2:19" x14ac:dyDescent="0.2">
      <c r="B99" s="2" t="s">
        <v>152</v>
      </c>
      <c r="F99" s="2" t="s">
        <v>89</v>
      </c>
      <c r="J99" s="48">
        <f t="shared" si="12"/>
        <v>0</v>
      </c>
      <c r="L99" s="47">
        <f>'(Reken)volumes AD'!L436</f>
        <v>0</v>
      </c>
      <c r="M99" s="47">
        <f>'(Reken)volumes AD'!M436</f>
        <v>0</v>
      </c>
      <c r="N99" s="47">
        <f>'(Reken)volumes AD'!N436</f>
        <v>0</v>
      </c>
      <c r="O99" s="47">
        <f>'(Reken)volumes AD'!O436</f>
        <v>0</v>
      </c>
      <c r="P99" s="47">
        <f>'(Reken)volumes AD'!P436</f>
        <v>0</v>
      </c>
      <c r="Q99" s="47">
        <f>'(Reken)volumes AD'!Q436</f>
        <v>0</v>
      </c>
      <c r="S99" s="47">
        <f>'(Reken)volumes AD'!S436</f>
        <v>0</v>
      </c>
    </row>
    <row r="101" spans="2:19" x14ac:dyDescent="0.2">
      <c r="B101" s="1" t="s">
        <v>153</v>
      </c>
    </row>
    <row r="102" spans="2:19" x14ac:dyDescent="0.2">
      <c r="B102" s="2" t="s">
        <v>150</v>
      </c>
      <c r="F102" s="2" t="s">
        <v>89</v>
      </c>
      <c r="J102" s="48">
        <f t="shared" ref="J102:J104" si="13">SUM(L102:Q102,S102)</f>
        <v>5.9241292643851482</v>
      </c>
      <c r="L102" s="47">
        <f>'(Reken)volumes AD'!L439</f>
        <v>3</v>
      </c>
      <c r="M102" s="47">
        <f>'(Reken)volumes AD'!M439</f>
        <v>0.2574625977184814</v>
      </c>
      <c r="N102" s="47">
        <f>'(Reken)volumes AD'!N439</f>
        <v>0</v>
      </c>
      <c r="O102" s="47">
        <f>'(Reken)volumes AD'!O439</f>
        <v>0.33333333333333331</v>
      </c>
      <c r="P102" s="47">
        <f>'(Reken)volumes AD'!P439</f>
        <v>0</v>
      </c>
      <c r="Q102" s="47">
        <f>'(Reken)volumes AD'!Q439</f>
        <v>1.3333333333333333</v>
      </c>
      <c r="S102" s="47">
        <f>'(Reken)volumes AD'!S439</f>
        <v>1</v>
      </c>
    </row>
    <row r="103" spans="2:19" x14ac:dyDescent="0.2">
      <c r="B103" s="2" t="s">
        <v>151</v>
      </c>
      <c r="F103" s="2" t="s">
        <v>89</v>
      </c>
      <c r="J103" s="48">
        <f t="shared" si="13"/>
        <v>0.82430241384131653</v>
      </c>
      <c r="L103" s="47">
        <f>'(Reken)volumes AD'!L440</f>
        <v>0.33333333333333331</v>
      </c>
      <c r="M103" s="47">
        <f>'(Reken)volumes AD'!M440</f>
        <v>0.49096908050798321</v>
      </c>
      <c r="N103" s="47">
        <f>'(Reken)volumes AD'!N440</f>
        <v>0</v>
      </c>
      <c r="O103" s="47">
        <f>'(Reken)volumes AD'!O440</f>
        <v>0</v>
      </c>
      <c r="P103" s="47">
        <f>'(Reken)volumes AD'!P440</f>
        <v>0</v>
      </c>
      <c r="Q103" s="47">
        <f>'(Reken)volumes AD'!Q440</f>
        <v>0</v>
      </c>
      <c r="S103" s="47">
        <f>'(Reken)volumes AD'!S440</f>
        <v>0</v>
      </c>
    </row>
    <row r="104" spans="2:19" x14ac:dyDescent="0.2">
      <c r="B104" s="2" t="s">
        <v>152</v>
      </c>
      <c r="F104" s="2" t="s">
        <v>89</v>
      </c>
      <c r="J104" s="48">
        <f t="shared" si="13"/>
        <v>0</v>
      </c>
      <c r="L104" s="47">
        <f>'(Reken)volumes AD'!L441</f>
        <v>0</v>
      </c>
      <c r="M104" s="47">
        <f>'(Reken)volumes AD'!M441</f>
        <v>0</v>
      </c>
      <c r="N104" s="47">
        <f>'(Reken)volumes AD'!N441</f>
        <v>0</v>
      </c>
      <c r="O104" s="47">
        <f>'(Reken)volumes AD'!O441</f>
        <v>0</v>
      </c>
      <c r="P104" s="47">
        <f>'(Reken)volumes AD'!P441</f>
        <v>0</v>
      </c>
      <c r="Q104" s="47">
        <f>'(Reken)volumes AD'!Q441</f>
        <v>0</v>
      </c>
      <c r="S104" s="47">
        <f>'(Reken)volumes AD'!S441</f>
        <v>0</v>
      </c>
    </row>
    <row r="106" spans="2:19" x14ac:dyDescent="0.2">
      <c r="B106" s="1" t="s">
        <v>154</v>
      </c>
    </row>
    <row r="107" spans="2:19" x14ac:dyDescent="0.2">
      <c r="B107" s="2" t="s">
        <v>150</v>
      </c>
      <c r="F107" s="2" t="s">
        <v>89</v>
      </c>
      <c r="J107" s="48">
        <f t="shared" ref="J107:J109" si="14">SUM(L107:Q107,S107)</f>
        <v>22.179104826295035</v>
      </c>
      <c r="L107" s="47">
        <f>'(Reken)volumes AD'!L444</f>
        <v>0</v>
      </c>
      <c r="M107" s="47">
        <f>'(Reken)volumes AD'!M444</f>
        <v>5.6172550672532067</v>
      </c>
      <c r="N107" s="47">
        <f>'(Reken)volumes AD'!N444</f>
        <v>12.218923245247524</v>
      </c>
      <c r="O107" s="47">
        <f>'(Reken)volumes AD'!O444</f>
        <v>0</v>
      </c>
      <c r="P107" s="47">
        <f>'(Reken)volumes AD'!P444</f>
        <v>4.0095931804609704</v>
      </c>
      <c r="Q107" s="47">
        <f>'(Reken)volumes AD'!Q444</f>
        <v>0</v>
      </c>
      <c r="S107" s="47">
        <f>'(Reken)volumes AD'!S444</f>
        <v>0.33333333333333331</v>
      </c>
    </row>
    <row r="108" spans="2:19" x14ac:dyDescent="0.2">
      <c r="B108" s="2" t="s">
        <v>151</v>
      </c>
      <c r="F108" s="2" t="s">
        <v>89</v>
      </c>
      <c r="J108" s="48">
        <f t="shared" si="14"/>
        <v>20.198463365119668</v>
      </c>
      <c r="L108" s="47">
        <f>'(Reken)volumes AD'!L445</f>
        <v>0.33333333333333331</v>
      </c>
      <c r="M108" s="47">
        <f>'(Reken)volumes AD'!M445</f>
        <v>12.146307714801532</v>
      </c>
      <c r="N108" s="47">
        <f>'(Reken)volumes AD'!N445</f>
        <v>5.9279263038902812</v>
      </c>
      <c r="O108" s="47">
        <f>'(Reken)volumes AD'!O445</f>
        <v>0.33333333333333331</v>
      </c>
      <c r="P108" s="47">
        <f>'(Reken)volumes AD'!P445</f>
        <v>1.1242293464278577</v>
      </c>
      <c r="Q108" s="47">
        <f>'(Reken)volumes AD'!Q445</f>
        <v>0.33333333333333331</v>
      </c>
      <c r="S108" s="47">
        <f>'(Reken)volumes AD'!S445</f>
        <v>0</v>
      </c>
    </row>
    <row r="109" spans="2:19" x14ac:dyDescent="0.2">
      <c r="B109" s="2" t="s">
        <v>155</v>
      </c>
      <c r="F109" s="2" t="s">
        <v>89</v>
      </c>
      <c r="J109" s="48">
        <f t="shared" si="14"/>
        <v>10.221945552730013</v>
      </c>
      <c r="L109" s="47">
        <f>'(Reken)volumes AD'!L446</f>
        <v>0</v>
      </c>
      <c r="M109" s="47">
        <f>'(Reken)volumes AD'!M446</f>
        <v>6.207596754683375</v>
      </c>
      <c r="N109" s="47">
        <f>'(Reken)volumes AD'!N446</f>
        <v>1.0242392267664597</v>
      </c>
      <c r="O109" s="47">
        <f>'(Reken)volumes AD'!O446</f>
        <v>0</v>
      </c>
      <c r="P109" s="47">
        <f>'(Reken)volumes AD'!P446</f>
        <v>2.9901095712801777</v>
      </c>
      <c r="Q109" s="47">
        <f>'(Reken)volumes AD'!Q446</f>
        <v>0</v>
      </c>
      <c r="S109" s="47">
        <f>'(Reken)volumes AD'!S446</f>
        <v>0</v>
      </c>
    </row>
    <row r="111" spans="2:19" x14ac:dyDescent="0.2">
      <c r="B111" s="1" t="s">
        <v>156</v>
      </c>
    </row>
    <row r="112" spans="2:19" x14ac:dyDescent="0.2">
      <c r="B112" s="2" t="s">
        <v>150</v>
      </c>
      <c r="F112" s="2" t="s">
        <v>89</v>
      </c>
      <c r="J112" s="48">
        <f t="shared" ref="J112:J114" si="15">SUM(L112:Q112,S112)</f>
        <v>3.4634783326786085</v>
      </c>
      <c r="L112" s="47">
        <f>'(Reken)volumes AD'!L449</f>
        <v>0</v>
      </c>
      <c r="M112" s="47">
        <f>'(Reken)volumes AD'!M449</f>
        <v>0.669475451577212</v>
      </c>
      <c r="N112" s="47">
        <f>'(Reken)volumes AD'!N449</f>
        <v>2.4606695477680631</v>
      </c>
      <c r="O112" s="47">
        <f>'(Reken)volumes AD'!O449</f>
        <v>0</v>
      </c>
      <c r="P112" s="47">
        <f>'(Reken)volumes AD'!P449</f>
        <v>0</v>
      </c>
      <c r="Q112" s="47">
        <f>'(Reken)volumes AD'!Q449</f>
        <v>0.33333333333333331</v>
      </c>
      <c r="S112" s="47">
        <f>'(Reken)volumes AD'!S449</f>
        <v>0</v>
      </c>
    </row>
    <row r="113" spans="2:19" x14ac:dyDescent="0.2">
      <c r="B113" s="2" t="s">
        <v>151</v>
      </c>
      <c r="F113" s="2" t="s">
        <v>89</v>
      </c>
      <c r="J113" s="48">
        <f t="shared" si="15"/>
        <v>7.2119007613872679</v>
      </c>
      <c r="L113" s="47">
        <f>'(Reken)volumes AD'!L450</f>
        <v>0</v>
      </c>
      <c r="M113" s="47">
        <f>'(Reken)volumes AD'!M450</f>
        <v>2.1701524436982802</v>
      </c>
      <c r="N113" s="47">
        <f>'(Reken)volumes AD'!N450</f>
        <v>2.0417483176889877</v>
      </c>
      <c r="O113" s="47">
        <f>'(Reken)volumes AD'!O450</f>
        <v>0.33333333333333331</v>
      </c>
      <c r="P113" s="47">
        <f>'(Reken)volumes AD'!P450</f>
        <v>1</v>
      </c>
      <c r="Q113" s="47">
        <f>'(Reken)volumes AD'!Q450</f>
        <v>1.6666666666666667</v>
      </c>
      <c r="S113" s="47">
        <f>'(Reken)volumes AD'!S450</f>
        <v>0</v>
      </c>
    </row>
    <row r="114" spans="2:19" x14ac:dyDescent="0.2">
      <c r="B114" s="2" t="s">
        <v>155</v>
      </c>
      <c r="F114" s="2" t="s">
        <v>89</v>
      </c>
      <c r="J114" s="48">
        <f t="shared" si="15"/>
        <v>4.1922693997801996</v>
      </c>
      <c r="L114" s="47">
        <f>'(Reken)volumes AD'!L451</f>
        <v>0.33333333333333331</v>
      </c>
      <c r="M114" s="47">
        <f>'(Reken)volumes AD'!M451</f>
        <v>0.33333333333333331</v>
      </c>
      <c r="N114" s="47">
        <f>'(Reken)volumes AD'!N451</f>
        <v>1.1922693997801994</v>
      </c>
      <c r="O114" s="47">
        <f>'(Reken)volumes AD'!O451</f>
        <v>0</v>
      </c>
      <c r="P114" s="47">
        <f>'(Reken)volumes AD'!P451</f>
        <v>0</v>
      </c>
      <c r="Q114" s="47">
        <f>'(Reken)volumes AD'!Q451</f>
        <v>2.3333333333333335</v>
      </c>
      <c r="S114" s="47">
        <f>'(Reken)volumes AD'!S451</f>
        <v>0</v>
      </c>
    </row>
    <row r="116" spans="2:19" x14ac:dyDescent="0.2">
      <c r="B116" s="1" t="s">
        <v>160</v>
      </c>
    </row>
    <row r="118" spans="2:19" x14ac:dyDescent="0.2">
      <c r="B118" s="1" t="s">
        <v>149</v>
      </c>
    </row>
    <row r="119" spans="2:19" x14ac:dyDescent="0.2">
      <c r="B119" s="2" t="s">
        <v>150</v>
      </c>
      <c r="F119" s="2" t="s">
        <v>89</v>
      </c>
      <c r="J119" s="48">
        <f t="shared" ref="J119:J121" si="16">SUM(L119:Q119,S119)</f>
        <v>4438.3486848453485</v>
      </c>
      <c r="L119" s="47">
        <f>'(Reken)volumes AD'!L457</f>
        <v>282.33333333333331</v>
      </c>
      <c r="M119" s="47">
        <f>'(Reken)volumes AD'!M457</f>
        <v>2399.7517174881527</v>
      </c>
      <c r="N119" s="47">
        <f>'(Reken)volumes AD'!N457</f>
        <v>1079.8581667646945</v>
      </c>
      <c r="O119" s="47">
        <f>'(Reken)volumes AD'!O457</f>
        <v>74.666666666666671</v>
      </c>
      <c r="P119" s="47">
        <f>'(Reken)volumes AD'!P457</f>
        <v>581.73880059250143</v>
      </c>
      <c r="Q119" s="47">
        <f>'(Reken)volumes AD'!Q457</f>
        <v>0</v>
      </c>
      <c r="S119" s="47">
        <f>'(Reken)volumes AD'!S457</f>
        <v>20</v>
      </c>
    </row>
    <row r="120" spans="2:19" x14ac:dyDescent="0.2">
      <c r="B120" s="2" t="s">
        <v>151</v>
      </c>
      <c r="F120" s="2" t="s">
        <v>89</v>
      </c>
      <c r="J120" s="48">
        <f t="shared" si="16"/>
        <v>1073.8213468249066</v>
      </c>
      <c r="L120" s="47">
        <f>'(Reken)volumes AD'!L458</f>
        <v>0</v>
      </c>
      <c r="M120" s="47">
        <f>'(Reken)volumes AD'!M458</f>
        <v>747.72305877252882</v>
      </c>
      <c r="N120" s="47">
        <f>'(Reken)volumes AD'!N458</f>
        <v>237.04824612711559</v>
      </c>
      <c r="O120" s="47">
        <f>'(Reken)volumes AD'!O458</f>
        <v>0.71</v>
      </c>
      <c r="P120" s="47">
        <f>'(Reken)volumes AD'!P458</f>
        <v>83.340041925262184</v>
      </c>
      <c r="Q120" s="47">
        <f>'(Reken)volumes AD'!Q458</f>
        <v>0</v>
      </c>
      <c r="S120" s="47">
        <f>'(Reken)volumes AD'!S458</f>
        <v>5</v>
      </c>
    </row>
    <row r="121" spans="2:19" x14ac:dyDescent="0.2">
      <c r="B121" s="2" t="s">
        <v>152</v>
      </c>
      <c r="F121" s="2" t="s">
        <v>89</v>
      </c>
      <c r="J121" s="48">
        <f t="shared" si="16"/>
        <v>0</v>
      </c>
      <c r="L121" s="47">
        <f>'(Reken)volumes AD'!L459</f>
        <v>0</v>
      </c>
      <c r="M121" s="47">
        <f>'(Reken)volumes AD'!M459</f>
        <v>0</v>
      </c>
      <c r="N121" s="47">
        <f>'(Reken)volumes AD'!N459</f>
        <v>0</v>
      </c>
      <c r="O121" s="47">
        <f>'(Reken)volumes AD'!O459</f>
        <v>0</v>
      </c>
      <c r="P121" s="47">
        <f>'(Reken)volumes AD'!P459</f>
        <v>0</v>
      </c>
      <c r="Q121" s="47">
        <f>'(Reken)volumes AD'!Q459</f>
        <v>0</v>
      </c>
      <c r="S121" s="47">
        <f>'(Reken)volumes AD'!S459</f>
        <v>0</v>
      </c>
    </row>
    <row r="123" spans="2:19" x14ac:dyDescent="0.2">
      <c r="B123" s="1" t="s">
        <v>153</v>
      </c>
    </row>
    <row r="124" spans="2:19" x14ac:dyDescent="0.2">
      <c r="B124" s="2" t="s">
        <v>150</v>
      </c>
      <c r="F124" s="2" t="s">
        <v>89</v>
      </c>
      <c r="J124" s="48">
        <f t="shared" ref="J124:J126" si="17">SUM(L124:Q124,S124)</f>
        <v>293.33333333333331</v>
      </c>
      <c r="L124" s="47">
        <f>'(Reken)volumes AD'!L462</f>
        <v>189.66666666666666</v>
      </c>
      <c r="M124" s="47">
        <f>'(Reken)volumes AD'!M462</f>
        <v>0</v>
      </c>
      <c r="N124" s="47">
        <f>'(Reken)volumes AD'!N462</f>
        <v>0</v>
      </c>
      <c r="O124" s="47">
        <f>'(Reken)volumes AD'!O462</f>
        <v>0</v>
      </c>
      <c r="P124" s="47">
        <f>'(Reken)volumes AD'!P462</f>
        <v>0</v>
      </c>
      <c r="Q124" s="47">
        <f>'(Reken)volumes AD'!Q462</f>
        <v>40.333333333333336</v>
      </c>
      <c r="S124" s="47">
        <f>'(Reken)volumes AD'!S462</f>
        <v>63.333333333333336</v>
      </c>
    </row>
    <row r="125" spans="2:19" x14ac:dyDescent="0.2">
      <c r="B125" s="2" t="s">
        <v>151</v>
      </c>
      <c r="F125" s="2" t="s">
        <v>89</v>
      </c>
      <c r="J125" s="48">
        <f t="shared" si="17"/>
        <v>36.388960453677988</v>
      </c>
      <c r="L125" s="47">
        <f>'(Reken)volumes AD'!L463</f>
        <v>5.333333333333333</v>
      </c>
      <c r="M125" s="47">
        <f>'(Reken)volumes AD'!M463</f>
        <v>31.055627120344656</v>
      </c>
      <c r="N125" s="47">
        <f>'(Reken)volumes AD'!N463</f>
        <v>0</v>
      </c>
      <c r="O125" s="47">
        <f>'(Reken)volumes AD'!O463</f>
        <v>0</v>
      </c>
      <c r="P125" s="47">
        <f>'(Reken)volumes AD'!P463</f>
        <v>0</v>
      </c>
      <c r="Q125" s="47">
        <f>'(Reken)volumes AD'!Q463</f>
        <v>0</v>
      </c>
      <c r="S125" s="47">
        <f>'(Reken)volumes AD'!S463</f>
        <v>0</v>
      </c>
    </row>
    <row r="126" spans="2:19" x14ac:dyDescent="0.2">
      <c r="B126" s="2" t="s">
        <v>152</v>
      </c>
      <c r="F126" s="2" t="s">
        <v>89</v>
      </c>
      <c r="J126" s="48">
        <f t="shared" si="17"/>
        <v>0</v>
      </c>
      <c r="L126" s="47">
        <f>'(Reken)volumes AD'!L464</f>
        <v>0</v>
      </c>
      <c r="M126" s="47">
        <f>'(Reken)volumes AD'!M464</f>
        <v>0</v>
      </c>
      <c r="N126" s="47">
        <f>'(Reken)volumes AD'!N464</f>
        <v>0</v>
      </c>
      <c r="O126" s="47">
        <f>'(Reken)volumes AD'!O464</f>
        <v>0</v>
      </c>
      <c r="P126" s="47">
        <f>'(Reken)volumes AD'!P464</f>
        <v>0</v>
      </c>
      <c r="Q126" s="47">
        <f>'(Reken)volumes AD'!Q464</f>
        <v>0</v>
      </c>
      <c r="S126" s="47">
        <f>'(Reken)volumes AD'!S464</f>
        <v>0</v>
      </c>
    </row>
    <row r="128" spans="2:19" x14ac:dyDescent="0.2">
      <c r="B128" s="1" t="s">
        <v>154</v>
      </c>
    </row>
    <row r="129" spans="2:19" x14ac:dyDescent="0.2">
      <c r="B129" s="2" t="s">
        <v>150</v>
      </c>
      <c r="F129" s="2" t="s">
        <v>89</v>
      </c>
      <c r="J129" s="48">
        <f t="shared" ref="J129:J131" si="18">SUM(L129:Q129,S129)</f>
        <v>1697.5239978646709</v>
      </c>
      <c r="L129" s="47">
        <f>'(Reken)volumes AD'!L467</f>
        <v>0</v>
      </c>
      <c r="M129" s="47">
        <f>'(Reken)volumes AD'!M467</f>
        <v>369.83698974934219</v>
      </c>
      <c r="N129" s="47">
        <f>'(Reken)volumes AD'!N467</f>
        <v>1060.4188955756572</v>
      </c>
      <c r="O129" s="47">
        <f>'(Reken)volumes AD'!O467</f>
        <v>0</v>
      </c>
      <c r="P129" s="47">
        <f>'(Reken)volumes AD'!P467</f>
        <v>257.26811253967168</v>
      </c>
      <c r="Q129" s="47">
        <f>'(Reken)volumes AD'!Q467</f>
        <v>0</v>
      </c>
      <c r="S129" s="47">
        <f>'(Reken)volumes AD'!S467</f>
        <v>10</v>
      </c>
    </row>
    <row r="130" spans="2:19" x14ac:dyDescent="0.2">
      <c r="B130" s="2" t="s">
        <v>151</v>
      </c>
      <c r="F130" s="2" t="s">
        <v>89</v>
      </c>
      <c r="J130" s="48">
        <f t="shared" si="18"/>
        <v>1837.6684390914934</v>
      </c>
      <c r="L130" s="47">
        <f>'(Reken)volumes AD'!L468</f>
        <v>15.333333333333334</v>
      </c>
      <c r="M130" s="47">
        <f>'(Reken)volumes AD'!M468</f>
        <v>556.38468865559298</v>
      </c>
      <c r="N130" s="47">
        <f>'(Reken)volumes AD'!N468</f>
        <v>1024.0374264760035</v>
      </c>
      <c r="O130" s="47">
        <f>'(Reken)volumes AD'!O468</f>
        <v>0</v>
      </c>
      <c r="P130" s="47">
        <f>'(Reken)volumes AD'!P468</f>
        <v>239.91299062656353</v>
      </c>
      <c r="Q130" s="47">
        <f>'(Reken)volumes AD'!Q468</f>
        <v>2</v>
      </c>
      <c r="S130" s="47">
        <f>'(Reken)volumes AD'!S468</f>
        <v>0</v>
      </c>
    </row>
    <row r="131" spans="2:19" x14ac:dyDescent="0.2">
      <c r="B131" s="2" t="s">
        <v>155</v>
      </c>
      <c r="F131" s="2" t="s">
        <v>89</v>
      </c>
      <c r="J131" s="48">
        <f t="shared" si="18"/>
        <v>2006.9811120995246</v>
      </c>
      <c r="L131" s="47">
        <f>'(Reken)volumes AD'!L469</f>
        <v>0</v>
      </c>
      <c r="M131" s="47">
        <f>'(Reken)volumes AD'!M469</f>
        <v>830.3577414967416</v>
      </c>
      <c r="N131" s="47">
        <f>'(Reken)volumes AD'!N469</f>
        <v>175.60827032567067</v>
      </c>
      <c r="O131" s="47">
        <f>'(Reken)volumes AD'!O469</f>
        <v>0</v>
      </c>
      <c r="P131" s="47">
        <f>'(Reken)volumes AD'!P469</f>
        <v>1001.0151002771123</v>
      </c>
      <c r="Q131" s="47">
        <f>'(Reken)volumes AD'!Q469</f>
        <v>0</v>
      </c>
      <c r="S131" s="47">
        <f>'(Reken)volumes AD'!S469</f>
        <v>0</v>
      </c>
    </row>
    <row r="133" spans="2:19" x14ac:dyDescent="0.2">
      <c r="B133" s="1" t="s">
        <v>156</v>
      </c>
    </row>
    <row r="134" spans="2:19" x14ac:dyDescent="0.2">
      <c r="B134" s="2" t="s">
        <v>150</v>
      </c>
      <c r="F134" s="2" t="s">
        <v>89</v>
      </c>
      <c r="J134" s="48">
        <f t="shared" ref="J134:J135" si="19">SUM(L134:Q134,S134)</f>
        <v>369.30054772234575</v>
      </c>
      <c r="L134" s="47">
        <f>'(Reken)volumes AD'!L472</f>
        <v>0</v>
      </c>
      <c r="M134" s="47">
        <f>'(Reken)volumes AD'!M472</f>
        <v>203.43149189877576</v>
      </c>
      <c r="N134" s="47">
        <f>'(Reken)volumes AD'!N472</f>
        <v>157.86905582356997</v>
      </c>
      <c r="O134" s="47">
        <f>'(Reken)volumes AD'!O472</f>
        <v>0</v>
      </c>
      <c r="P134" s="47">
        <f>'(Reken)volumes AD'!P472</f>
        <v>0</v>
      </c>
      <c r="Q134" s="47">
        <f>'(Reken)volumes AD'!Q472</f>
        <v>8</v>
      </c>
      <c r="S134" s="47">
        <f>'(Reken)volumes AD'!S472</f>
        <v>0</v>
      </c>
    </row>
    <row r="135" spans="2:19" x14ac:dyDescent="0.2">
      <c r="B135" s="2" t="s">
        <v>151</v>
      </c>
      <c r="F135" s="2" t="s">
        <v>89</v>
      </c>
      <c r="J135" s="48">
        <f t="shared" si="19"/>
        <v>920.85663730847875</v>
      </c>
      <c r="L135" s="47">
        <f>'(Reken)volumes AD'!L473</f>
        <v>0</v>
      </c>
      <c r="M135" s="47">
        <f>'(Reken)volumes AD'!M473</f>
        <v>282.94263872701941</v>
      </c>
      <c r="N135" s="47">
        <f>'(Reken)volumes AD'!N473</f>
        <v>527.29991740981677</v>
      </c>
      <c r="O135" s="47">
        <f>'(Reken)volumes AD'!O473</f>
        <v>95.34333333333332</v>
      </c>
      <c r="P135" s="47">
        <f>'(Reken)volumes AD'!P473</f>
        <v>5.604081171642636</v>
      </c>
      <c r="Q135" s="47">
        <f>'(Reken)volumes AD'!Q473</f>
        <v>9.6666666666666661</v>
      </c>
      <c r="S135" s="47">
        <f>'(Reken)volumes AD'!S473</f>
        <v>0</v>
      </c>
    </row>
    <row r="136" spans="2:19" x14ac:dyDescent="0.2">
      <c r="B136" s="2" t="s">
        <v>155</v>
      </c>
      <c r="F136" s="2" t="s">
        <v>89</v>
      </c>
      <c r="J136" s="48">
        <f>SUM(L136:Q136,S136)</f>
        <v>863.0920296724197</v>
      </c>
      <c r="L136" s="47">
        <f>'(Reken)volumes AD'!L474</f>
        <v>63.333333333333336</v>
      </c>
      <c r="M136" s="47">
        <f>'(Reken)volumes AD'!M474</f>
        <v>0</v>
      </c>
      <c r="N136" s="47">
        <f>'(Reken)volumes AD'!N474</f>
        <v>745.75869633908633</v>
      </c>
      <c r="O136" s="47">
        <f>'(Reken)volumes AD'!O474</f>
        <v>0</v>
      </c>
      <c r="P136" s="47">
        <f>'(Reken)volumes AD'!P474</f>
        <v>0</v>
      </c>
      <c r="Q136" s="47">
        <f>'(Reken)volumes AD'!Q474</f>
        <v>54</v>
      </c>
      <c r="S136" s="47">
        <f>'(Reken)volumes AD'!S474</f>
        <v>0</v>
      </c>
    </row>
    <row r="138" spans="2:19" s="9" customFormat="1" x14ac:dyDescent="0.2">
      <c r="B138" s="9" t="s">
        <v>210</v>
      </c>
    </row>
    <row r="140" spans="2:19" x14ac:dyDescent="0.2">
      <c r="B140" s="1" t="s">
        <v>211</v>
      </c>
    </row>
    <row r="142" spans="2:19" x14ac:dyDescent="0.2">
      <c r="B142" s="33" t="s">
        <v>108</v>
      </c>
    </row>
    <row r="143" spans="2:19" x14ac:dyDescent="0.2">
      <c r="B143" s="2" t="s">
        <v>109</v>
      </c>
      <c r="F143" s="2" t="s">
        <v>111</v>
      </c>
      <c r="L143" s="47">
        <f>'Tarieven 2021'!L15</f>
        <v>18</v>
      </c>
      <c r="M143" s="47">
        <f>'Tarieven 2021'!M15</f>
        <v>18</v>
      </c>
      <c r="N143" s="47">
        <f>'Tarieven 2021'!N15</f>
        <v>17.994499999999999</v>
      </c>
      <c r="O143" s="47">
        <f>'Tarieven 2021'!O15</f>
        <v>18</v>
      </c>
      <c r="P143" s="47">
        <f>'Tarieven 2021'!P15</f>
        <v>18</v>
      </c>
      <c r="Q143" s="47">
        <f>'Tarieven 2021'!Q15</f>
        <v>18</v>
      </c>
      <c r="S143" s="47">
        <f>'Tarieven 2021'!S15</f>
        <v>18</v>
      </c>
    </row>
    <row r="144" spans="2:19" x14ac:dyDescent="0.2">
      <c r="B144" s="2" t="s">
        <v>110</v>
      </c>
      <c r="F144" s="2" t="s">
        <v>111</v>
      </c>
      <c r="L144" s="47">
        <f>'Tarieven 2021'!L16</f>
        <v>25.878900000000002</v>
      </c>
      <c r="M144" s="47">
        <f>'Tarieven 2021'!M16</f>
        <v>26.2759</v>
      </c>
      <c r="N144" s="47">
        <f>'Tarieven 2021'!N16</f>
        <v>32.046999999999997</v>
      </c>
      <c r="O144" s="47">
        <f>'Tarieven 2021'!O16</f>
        <v>31.456</v>
      </c>
      <c r="P144" s="47">
        <f>'Tarieven 2021'!P16</f>
        <v>29.0306</v>
      </c>
      <c r="Q144" s="47">
        <f>'Tarieven 2021'!Q16</f>
        <v>22.045999999999999</v>
      </c>
      <c r="S144" s="47">
        <f>'Tarieven 2021'!S16</f>
        <v>26.516400000000004</v>
      </c>
    </row>
    <row r="146" spans="2:19" x14ac:dyDescent="0.2">
      <c r="B146" s="33" t="s">
        <v>112</v>
      </c>
    </row>
    <row r="147" spans="2:19" x14ac:dyDescent="0.2">
      <c r="B147" s="2" t="s">
        <v>109</v>
      </c>
      <c r="F147" s="2" t="s">
        <v>111</v>
      </c>
      <c r="L147" s="47">
        <f>'Tarieven 2021'!L19</f>
        <v>18</v>
      </c>
      <c r="M147" s="47">
        <f>'Tarieven 2021'!M19</f>
        <v>18</v>
      </c>
      <c r="N147" s="47">
        <f>'Tarieven 2021'!N19</f>
        <v>18</v>
      </c>
      <c r="O147" s="47">
        <f>'Tarieven 2021'!O19</f>
        <v>18</v>
      </c>
      <c r="P147" s="47">
        <f>'Tarieven 2021'!P19</f>
        <v>18</v>
      </c>
      <c r="Q147" s="47">
        <f>'Tarieven 2021'!Q19</f>
        <v>18</v>
      </c>
      <c r="S147" s="47">
        <f>'Tarieven 2021'!S19</f>
        <v>18</v>
      </c>
    </row>
    <row r="148" spans="2:19" x14ac:dyDescent="0.2">
      <c r="B148" s="2" t="s">
        <v>110</v>
      </c>
      <c r="F148" s="2" t="s">
        <v>111</v>
      </c>
      <c r="L148" s="47">
        <f>'Tarieven 2021'!L20</f>
        <v>25.869</v>
      </c>
      <c r="M148" s="47">
        <f>'Tarieven 2021'!M20</f>
        <v>26.2759</v>
      </c>
      <c r="N148" s="47">
        <f>'Tarieven 2021'!N20</f>
        <v>32.04</v>
      </c>
      <c r="O148" s="47">
        <f>'Tarieven 2021'!O20</f>
        <v>31.456</v>
      </c>
      <c r="P148" s="47">
        <f>'Tarieven 2021'!P20</f>
        <v>29.0306</v>
      </c>
      <c r="Q148" s="47">
        <f>'Tarieven 2021'!Q20</f>
        <v>22.045999999999999</v>
      </c>
      <c r="S148" s="47">
        <f>'Tarieven 2021'!S20</f>
        <v>26.516400000000004</v>
      </c>
    </row>
    <row r="150" spans="2:19" x14ac:dyDescent="0.2">
      <c r="B150" s="33" t="s">
        <v>113</v>
      </c>
    </row>
    <row r="151" spans="2:19" x14ac:dyDescent="0.2">
      <c r="B151" s="2" t="s">
        <v>109</v>
      </c>
      <c r="F151" s="2" t="s">
        <v>111</v>
      </c>
      <c r="L151" s="47">
        <f>'Tarieven 2021'!L23</f>
        <v>529.67769999999996</v>
      </c>
      <c r="M151" s="47">
        <f>'Tarieven 2021'!M23</f>
        <v>1036.0999999999999</v>
      </c>
      <c r="N151" s="47">
        <f>'Tarieven 2021'!N23</f>
        <v>855</v>
      </c>
      <c r="O151" s="47">
        <f>'Tarieven 2021'!O23</f>
        <v>612.85</v>
      </c>
      <c r="P151" s="47">
        <f>'Tarieven 2021'!P23</f>
        <v>780.01620000000003</v>
      </c>
      <c r="Q151" s="47">
        <f>'Tarieven 2021'!Q23</f>
        <v>324</v>
      </c>
      <c r="S151" s="47">
        <f>'Tarieven 2021'!S23</f>
        <v>527.82120000000009</v>
      </c>
    </row>
    <row r="152" spans="2:19" x14ac:dyDescent="0.2">
      <c r="B152" s="2" t="s">
        <v>114</v>
      </c>
      <c r="F152" s="2" t="s">
        <v>111</v>
      </c>
      <c r="L152" s="47">
        <f>'Tarieven 2021'!L24</f>
        <v>29.9465</v>
      </c>
      <c r="M152" s="47">
        <f>'Tarieven 2021'!M24</f>
        <v>0</v>
      </c>
      <c r="N152" s="47">
        <f>'Tarieven 2021'!N24</f>
        <v>0</v>
      </c>
      <c r="O152" s="47">
        <f>'Tarieven 2021'!O24</f>
        <v>33.18</v>
      </c>
      <c r="P152" s="47">
        <f>'Tarieven 2021'!P24</f>
        <v>0</v>
      </c>
      <c r="Q152" s="47">
        <f>'Tarieven 2021'!Q24</f>
        <v>0</v>
      </c>
      <c r="S152" s="47">
        <f>'Tarieven 2021'!S24</f>
        <v>22.450800000000001</v>
      </c>
    </row>
    <row r="153" spans="2:19" x14ac:dyDescent="0.2">
      <c r="B153" s="2" t="s">
        <v>115</v>
      </c>
      <c r="F153" s="2" t="s">
        <v>111</v>
      </c>
      <c r="L153" s="47">
        <f>'Tarieven 2021'!L25</f>
        <v>20.105</v>
      </c>
      <c r="M153" s="47">
        <f>'Tarieven 2021'!M25</f>
        <v>0</v>
      </c>
      <c r="N153" s="47">
        <f>'Tarieven 2021'!N25</f>
        <v>0</v>
      </c>
      <c r="O153" s="47">
        <f>'Tarieven 2021'!O25</f>
        <v>22.55</v>
      </c>
      <c r="P153" s="47">
        <f>'Tarieven 2021'!P25</f>
        <v>0</v>
      </c>
      <c r="Q153" s="47">
        <f>'Tarieven 2021'!Q25</f>
        <v>0</v>
      </c>
      <c r="S153" s="47">
        <f>'Tarieven 2021'!S25</f>
        <v>22.450800000000001</v>
      </c>
    </row>
    <row r="154" spans="2:19" x14ac:dyDescent="0.2">
      <c r="B154" s="2" t="s">
        <v>116</v>
      </c>
      <c r="F154" s="2" t="s">
        <v>111</v>
      </c>
      <c r="L154" s="47">
        <f>'Tarieven 2021'!L26</f>
        <v>0</v>
      </c>
      <c r="M154" s="47">
        <f>'Tarieven 2021'!M26</f>
        <v>23.823</v>
      </c>
      <c r="N154" s="47">
        <f>'Tarieven 2021'!N26</f>
        <v>22.080000000000002</v>
      </c>
      <c r="O154" s="47">
        <f>'Tarieven 2021'!O26</f>
        <v>0</v>
      </c>
      <c r="P154" s="47">
        <f>'Tarieven 2021'!P26</f>
        <v>25.25</v>
      </c>
      <c r="Q154" s="47">
        <f>'Tarieven 2021'!Q26</f>
        <v>28.5944</v>
      </c>
      <c r="S154" s="47">
        <f>'Tarieven 2021'!S26</f>
        <v>0</v>
      </c>
    </row>
    <row r="157" spans="2:19" x14ac:dyDescent="0.2">
      <c r="B157" s="1" t="s">
        <v>212</v>
      </c>
    </row>
    <row r="159" spans="2:19" x14ac:dyDescent="0.2">
      <c r="B159" s="33" t="s">
        <v>141</v>
      </c>
    </row>
    <row r="161" spans="2:19" s="1" customFormat="1" x14ac:dyDescent="0.2">
      <c r="B161" s="1" t="s">
        <v>142</v>
      </c>
      <c r="R161" s="2"/>
    </row>
    <row r="162" spans="2:19" x14ac:dyDescent="0.2">
      <c r="B162" s="2" t="s">
        <v>143</v>
      </c>
      <c r="F162" s="2" t="s">
        <v>111</v>
      </c>
      <c r="L162" s="47">
        <f>'Tarieven 2021'!L33</f>
        <v>30.7803</v>
      </c>
      <c r="M162" s="47">
        <f>'Tarieven 2021'!M33</f>
        <v>31.05</v>
      </c>
      <c r="N162" s="47">
        <f>'Tarieven 2021'!N33</f>
        <v>32.886499999999998</v>
      </c>
      <c r="O162" s="47">
        <f>'Tarieven 2021'!O33</f>
        <v>31.1</v>
      </c>
      <c r="P162" s="47">
        <f>'Tarieven 2021'!P33</f>
        <v>30</v>
      </c>
      <c r="Q162" s="47">
        <f>'Tarieven 2021'!Q33</f>
        <v>28.54</v>
      </c>
      <c r="S162" s="47">
        <f>'Tarieven 2021'!S33</f>
        <v>30.601199999999999</v>
      </c>
    </row>
    <row r="163" spans="2:19" x14ac:dyDescent="0.2">
      <c r="B163" s="2" t="s">
        <v>144</v>
      </c>
      <c r="F163" s="2" t="s">
        <v>111</v>
      </c>
      <c r="L163" s="47">
        <f>'Tarieven 2021'!L34</f>
        <v>47.0413</v>
      </c>
      <c r="M163" s="47">
        <f>'Tarieven 2021'!M34</f>
        <v>53.48</v>
      </c>
      <c r="N163" s="47">
        <f>'Tarieven 2021'!N34</f>
        <v>62.086500000000001</v>
      </c>
      <c r="O163" s="47">
        <f>'Tarieven 2021'!O34</f>
        <v>72.099999999999994</v>
      </c>
      <c r="P163" s="47">
        <f>'Tarieven 2021'!P34</f>
        <v>64.8</v>
      </c>
      <c r="Q163" s="47">
        <f>'Tarieven 2021'!Q34</f>
        <v>28.54</v>
      </c>
      <c r="S163" s="47">
        <f>'Tarieven 2021'!S34</f>
        <v>61.298400000000001</v>
      </c>
    </row>
    <row r="164" spans="2:19" x14ac:dyDescent="0.2">
      <c r="B164" s="2" t="s">
        <v>145</v>
      </c>
      <c r="F164" s="2" t="s">
        <v>111</v>
      </c>
      <c r="L164" s="47">
        <f>'Tarieven 2021'!L35</f>
        <v>47.0413</v>
      </c>
      <c r="M164" s="47">
        <f>'Tarieven 2021'!M35</f>
        <v>53.48</v>
      </c>
      <c r="N164" s="47">
        <f>'Tarieven 2021'!N35</f>
        <v>62.086500000000001</v>
      </c>
      <c r="O164" s="47">
        <f>'Tarieven 2021'!O35</f>
        <v>72.099999999999994</v>
      </c>
      <c r="P164" s="47">
        <f>'Tarieven 2021'!P35</f>
        <v>64.8</v>
      </c>
      <c r="Q164" s="47">
        <f>'Tarieven 2021'!Q35</f>
        <v>28.54</v>
      </c>
      <c r="S164" s="47">
        <f>'Tarieven 2021'!S35</f>
        <v>65.540400000000005</v>
      </c>
    </row>
    <row r="165" spans="2:19" x14ac:dyDescent="0.2">
      <c r="B165" s="2" t="s">
        <v>146</v>
      </c>
      <c r="F165" s="2" t="s">
        <v>111</v>
      </c>
      <c r="L165" s="47">
        <f>'Tarieven 2021'!L36</f>
        <v>60.248100000000001</v>
      </c>
      <c r="M165" s="47">
        <f>'Tarieven 2021'!M36</f>
        <v>66.88</v>
      </c>
      <c r="N165" s="47">
        <f>'Tarieven 2021'!N36</f>
        <v>102.19999999999999</v>
      </c>
      <c r="O165" s="47">
        <f>'Tarieven 2021'!O36</f>
        <v>97.7</v>
      </c>
      <c r="P165" s="47">
        <f>'Tarieven 2021'!P36</f>
        <v>104</v>
      </c>
      <c r="Q165" s="47">
        <f>'Tarieven 2021'!Q36</f>
        <v>28.54</v>
      </c>
      <c r="S165" s="47">
        <f>'Tarieven 2021'!S36</f>
        <v>100.3836</v>
      </c>
    </row>
    <row r="167" spans="2:19" s="1" customFormat="1" x14ac:dyDescent="0.2">
      <c r="B167" s="1" t="s">
        <v>147</v>
      </c>
      <c r="R167" s="2"/>
    </row>
    <row r="168" spans="2:19" x14ac:dyDescent="0.2">
      <c r="B168" s="2" t="s">
        <v>143</v>
      </c>
      <c r="F168" s="2" t="s">
        <v>111</v>
      </c>
      <c r="L168" s="47">
        <f>'Tarieven 2021'!L39</f>
        <v>0</v>
      </c>
      <c r="M168" s="47">
        <f>'Tarieven 2021'!M39</f>
        <v>0</v>
      </c>
      <c r="N168" s="47">
        <f>'Tarieven 2021'!N39</f>
        <v>0</v>
      </c>
      <c r="O168" s="47">
        <f>'Tarieven 2021'!O39</f>
        <v>31.1</v>
      </c>
      <c r="P168" s="47">
        <f>'Tarieven 2021'!P39</f>
        <v>0</v>
      </c>
      <c r="Q168" s="47">
        <f>'Tarieven 2021'!Q39</f>
        <v>28.54</v>
      </c>
      <c r="S168" s="47">
        <f>'Tarieven 2021'!S39</f>
        <v>0</v>
      </c>
    </row>
    <row r="169" spans="2:19" x14ac:dyDescent="0.2">
      <c r="B169" s="2" t="s">
        <v>144</v>
      </c>
      <c r="F169" s="2" t="s">
        <v>111</v>
      </c>
      <c r="L169" s="47">
        <f>'Tarieven 2021'!L40</f>
        <v>0</v>
      </c>
      <c r="M169" s="47">
        <f>'Tarieven 2021'!M40</f>
        <v>0</v>
      </c>
      <c r="N169" s="47">
        <f>'Tarieven 2021'!N40</f>
        <v>0</v>
      </c>
      <c r="O169" s="47">
        <f>'Tarieven 2021'!O40</f>
        <v>72.099999999999994</v>
      </c>
      <c r="P169" s="47">
        <f>'Tarieven 2021'!P40</f>
        <v>0</v>
      </c>
      <c r="Q169" s="47">
        <f>'Tarieven 2021'!Q40</f>
        <v>28.54</v>
      </c>
      <c r="S169" s="47">
        <f>'Tarieven 2021'!S40</f>
        <v>0</v>
      </c>
    </row>
    <row r="170" spans="2:19" x14ac:dyDescent="0.2">
      <c r="B170" s="2" t="s">
        <v>145</v>
      </c>
      <c r="F170" s="2" t="s">
        <v>111</v>
      </c>
      <c r="L170" s="47">
        <f>'Tarieven 2021'!L41</f>
        <v>0</v>
      </c>
      <c r="M170" s="47">
        <f>'Tarieven 2021'!M41</f>
        <v>0</v>
      </c>
      <c r="N170" s="47">
        <f>'Tarieven 2021'!N41</f>
        <v>0</v>
      </c>
      <c r="O170" s="47">
        <f>'Tarieven 2021'!O41</f>
        <v>72.099999999999994</v>
      </c>
      <c r="P170" s="47">
        <f>'Tarieven 2021'!P41</f>
        <v>0</v>
      </c>
      <c r="Q170" s="47">
        <f>'Tarieven 2021'!Q41</f>
        <v>28.54</v>
      </c>
      <c r="S170" s="47">
        <f>'Tarieven 2021'!S41</f>
        <v>0</v>
      </c>
    </row>
    <row r="171" spans="2:19" x14ac:dyDescent="0.2">
      <c r="B171" s="2" t="s">
        <v>146</v>
      </c>
      <c r="F171" s="2" t="s">
        <v>111</v>
      </c>
      <c r="L171" s="47">
        <f>'Tarieven 2021'!L42</f>
        <v>93.454700000000003</v>
      </c>
      <c r="M171" s="47">
        <f>'Tarieven 2021'!M42</f>
        <v>0</v>
      </c>
      <c r="N171" s="47">
        <f>'Tarieven 2021'!N42</f>
        <v>0</v>
      </c>
      <c r="O171" s="47">
        <f>'Tarieven 2021'!O42</f>
        <v>97.7</v>
      </c>
      <c r="P171" s="47">
        <f>'Tarieven 2021'!P42</f>
        <v>0</v>
      </c>
      <c r="Q171" s="47">
        <f>'Tarieven 2021'!Q42</f>
        <v>28.54</v>
      </c>
      <c r="S171" s="47">
        <f>'Tarieven 2021'!S42</f>
        <v>0</v>
      </c>
    </row>
    <row r="173" spans="2:19" s="1" customFormat="1" x14ac:dyDescent="0.2">
      <c r="B173" s="1" t="s">
        <v>148</v>
      </c>
      <c r="R173" s="2"/>
    </row>
    <row r="175" spans="2:19" s="1" customFormat="1" x14ac:dyDescent="0.2">
      <c r="B175" s="1" t="s">
        <v>149</v>
      </c>
      <c r="R175" s="2"/>
    </row>
    <row r="176" spans="2:19" x14ac:dyDescent="0.2">
      <c r="B176" s="2" t="s">
        <v>150</v>
      </c>
      <c r="F176" s="2" t="s">
        <v>111</v>
      </c>
      <c r="L176" s="47">
        <f>'Tarieven 2021'!L48</f>
        <v>465.72050000000002</v>
      </c>
      <c r="M176" s="47">
        <f>'Tarieven 2021'!M48</f>
        <v>344.17</v>
      </c>
      <c r="N176" s="47">
        <f>'Tarieven 2021'!N48</f>
        <v>532.31999999999994</v>
      </c>
      <c r="O176" s="47">
        <f>'Tarieven 2021'!O48</f>
        <v>250</v>
      </c>
      <c r="P176" s="47">
        <f>'Tarieven 2021'!P48</f>
        <v>278.83999999999997</v>
      </c>
      <c r="Q176" s="47">
        <f>'Tarieven 2021'!Q48</f>
        <v>464.76</v>
      </c>
      <c r="S176" s="47">
        <f>'Tarieven 2021'!S48</f>
        <v>278.83999999999997</v>
      </c>
    </row>
    <row r="177" spans="2:19" x14ac:dyDescent="0.2">
      <c r="B177" s="2" t="s">
        <v>151</v>
      </c>
      <c r="F177" s="2" t="s">
        <v>111</v>
      </c>
      <c r="L177" s="47">
        <f>'Tarieven 2021'!L49</f>
        <v>492.49239999999998</v>
      </c>
      <c r="M177" s="47">
        <f>'Tarieven 2021'!M49</f>
        <v>486.88</v>
      </c>
      <c r="N177" s="47">
        <f>'Tarieven 2021'!N49</f>
        <v>556.91999999999996</v>
      </c>
      <c r="O177" s="47">
        <f>'Tarieven 2021'!O49</f>
        <v>300</v>
      </c>
      <c r="P177" s="47">
        <f>'Tarieven 2021'!P49</f>
        <v>544.73</v>
      </c>
      <c r="Q177" s="47">
        <f>'Tarieven 2021'!Q49</f>
        <v>858.95999999999992</v>
      </c>
      <c r="S177" s="47">
        <f>'Tarieven 2021'!S49</f>
        <v>544.73</v>
      </c>
    </row>
    <row r="178" spans="2:19" x14ac:dyDescent="0.2">
      <c r="B178" s="2" t="s">
        <v>152</v>
      </c>
      <c r="F178" s="2" t="s">
        <v>111</v>
      </c>
      <c r="L178" s="47">
        <f>'Tarieven 2021'!L50</f>
        <v>492.49239999999998</v>
      </c>
      <c r="M178" s="47">
        <f>'Tarieven 2021'!M50</f>
        <v>842.59</v>
      </c>
      <c r="N178" s="47">
        <f>'Tarieven 2021'!N50</f>
        <v>556.91999999999996</v>
      </c>
      <c r="O178" s="47">
        <f>'Tarieven 2021'!O50</f>
        <v>325</v>
      </c>
      <c r="P178" s="47">
        <f>'Tarieven 2021'!P50</f>
        <v>873.46159999999998</v>
      </c>
      <c r="Q178" s="47">
        <f>'Tarieven 2021'!Q50</f>
        <v>858.95999999999992</v>
      </c>
      <c r="S178" s="47">
        <f>'Tarieven 2021'!S50</f>
        <v>873.46159999999998</v>
      </c>
    </row>
    <row r="180" spans="2:19" x14ac:dyDescent="0.2">
      <c r="B180" s="1" t="s">
        <v>153</v>
      </c>
    </row>
    <row r="181" spans="2:19" x14ac:dyDescent="0.2">
      <c r="B181" s="2" t="s">
        <v>150</v>
      </c>
      <c r="F181" s="2" t="s">
        <v>111</v>
      </c>
      <c r="L181" s="47">
        <f>'Tarieven 2021'!L53</f>
        <v>465.72050000000002</v>
      </c>
      <c r="M181" s="47">
        <f>'Tarieven 2021'!M53</f>
        <v>344.17</v>
      </c>
      <c r="N181" s="47">
        <f>'Tarieven 2021'!N53</f>
        <v>498.12</v>
      </c>
      <c r="O181" s="47">
        <f>'Tarieven 2021'!O53</f>
        <v>250</v>
      </c>
      <c r="P181" s="47">
        <f>'Tarieven 2021'!P53</f>
        <v>278.83999999999997</v>
      </c>
      <c r="Q181" s="47">
        <f>'Tarieven 2021'!Q53</f>
        <v>464.76</v>
      </c>
      <c r="S181" s="47">
        <f>'Tarieven 2021'!S53</f>
        <v>278.83999999999997</v>
      </c>
    </row>
    <row r="182" spans="2:19" x14ac:dyDescent="0.2">
      <c r="B182" s="2" t="s">
        <v>151</v>
      </c>
      <c r="F182" s="2" t="s">
        <v>111</v>
      </c>
      <c r="L182" s="47">
        <f>'Tarieven 2021'!L54</f>
        <v>492.49239999999998</v>
      </c>
      <c r="M182" s="47">
        <f>'Tarieven 2021'!M54</f>
        <v>486.88</v>
      </c>
      <c r="N182" s="47">
        <f>'Tarieven 2021'!N54</f>
        <v>506.64000000000004</v>
      </c>
      <c r="O182" s="47">
        <f>'Tarieven 2021'!O54</f>
        <v>300</v>
      </c>
      <c r="P182" s="47">
        <f>'Tarieven 2021'!P54</f>
        <v>544.73</v>
      </c>
      <c r="Q182" s="47">
        <f>'Tarieven 2021'!Q54</f>
        <v>858.95999999999992</v>
      </c>
      <c r="S182" s="47">
        <f>'Tarieven 2021'!S54</f>
        <v>544.73</v>
      </c>
    </row>
    <row r="183" spans="2:19" x14ac:dyDescent="0.2">
      <c r="B183" s="2" t="s">
        <v>152</v>
      </c>
      <c r="F183" s="2" t="s">
        <v>111</v>
      </c>
      <c r="L183" s="47">
        <f>'Tarieven 2021'!L55</f>
        <v>492.49239999999998</v>
      </c>
      <c r="M183" s="47">
        <f>'Tarieven 2021'!M55</f>
        <v>842.59</v>
      </c>
      <c r="N183" s="47">
        <f>'Tarieven 2021'!N55</f>
        <v>506.64</v>
      </c>
      <c r="O183" s="47">
        <f>'Tarieven 2021'!O55</f>
        <v>325</v>
      </c>
      <c r="P183" s="47">
        <f>'Tarieven 2021'!P55</f>
        <v>873.46159999999998</v>
      </c>
      <c r="Q183" s="47">
        <f>'Tarieven 2021'!Q55</f>
        <v>858.95999999999992</v>
      </c>
      <c r="S183" s="47">
        <f>'Tarieven 2021'!S55</f>
        <v>873.46159999999998</v>
      </c>
    </row>
    <row r="185" spans="2:19" x14ac:dyDescent="0.2">
      <c r="B185" s="1" t="s">
        <v>154</v>
      </c>
    </row>
    <row r="186" spans="2:19" x14ac:dyDescent="0.2">
      <c r="B186" s="2" t="s">
        <v>150</v>
      </c>
      <c r="F186" s="2" t="s">
        <v>111</v>
      </c>
      <c r="L186" s="47">
        <f>'Tarieven 2021'!L58</f>
        <v>1655.9758999999999</v>
      </c>
      <c r="M186" s="47">
        <f>'Tarieven 2021'!M58</f>
        <v>794.32</v>
      </c>
      <c r="N186" s="47">
        <f>'Tarieven 2021'!N58</f>
        <v>1027.8</v>
      </c>
      <c r="O186" s="47">
        <f>'Tarieven 2021'!O58</f>
        <v>1210</v>
      </c>
      <c r="P186" s="47">
        <f>'Tarieven 2021'!P58</f>
        <v>776.72280000000001</v>
      </c>
      <c r="Q186" s="47">
        <f>'Tarieven 2021'!Q58</f>
        <v>858.95999999999992</v>
      </c>
      <c r="S186" s="47">
        <f>'Tarieven 2021'!S58</f>
        <v>776.72280000000001</v>
      </c>
    </row>
    <row r="187" spans="2:19" s="1" customFormat="1" x14ac:dyDescent="0.2">
      <c r="B187" s="27" t="s">
        <v>151</v>
      </c>
      <c r="F187" s="2" t="s">
        <v>111</v>
      </c>
      <c r="L187" s="47">
        <f>'Tarieven 2021'!L59</f>
        <v>1655.9758999999999</v>
      </c>
      <c r="M187" s="47">
        <f>'Tarieven 2021'!M59</f>
        <v>942.28</v>
      </c>
      <c r="N187" s="47">
        <f>'Tarieven 2021'!N59</f>
        <v>1035.48</v>
      </c>
      <c r="O187" s="47">
        <f>'Tarieven 2021'!O59</f>
        <v>1210</v>
      </c>
      <c r="P187" s="47">
        <f>'Tarieven 2021'!P59</f>
        <v>820.37049999999999</v>
      </c>
      <c r="Q187" s="47">
        <f>'Tarieven 2021'!Q59</f>
        <v>858.95999999999992</v>
      </c>
      <c r="R187" s="2"/>
      <c r="S187" s="47">
        <f>'Tarieven 2021'!S59</f>
        <v>820.37049999999999</v>
      </c>
    </row>
    <row r="188" spans="2:19" x14ac:dyDescent="0.2">
      <c r="B188" s="2" t="s">
        <v>155</v>
      </c>
      <c r="F188" s="2" t="s">
        <v>111</v>
      </c>
      <c r="L188" s="47">
        <f>'Tarieven 2021'!L60</f>
        <v>1655.9758999999999</v>
      </c>
      <c r="M188" s="47">
        <f>'Tarieven 2021'!M60</f>
        <v>1063.99</v>
      </c>
      <c r="N188" s="47">
        <f>'Tarieven 2021'!N60</f>
        <v>1040.76</v>
      </c>
      <c r="O188" s="47">
        <f>'Tarieven 2021'!O60</f>
        <v>1210</v>
      </c>
      <c r="P188" s="47">
        <f>'Tarieven 2021'!P60</f>
        <v>873.46159999999998</v>
      </c>
      <c r="Q188" s="47">
        <f>'Tarieven 2021'!Q60</f>
        <v>858.95999999999992</v>
      </c>
      <c r="S188" s="47">
        <f>'Tarieven 2021'!S60</f>
        <v>873.46159999999998</v>
      </c>
    </row>
    <row r="190" spans="2:19" x14ac:dyDescent="0.2">
      <c r="B190" s="1" t="s">
        <v>156</v>
      </c>
    </row>
    <row r="191" spans="2:19" x14ac:dyDescent="0.2">
      <c r="B191" s="2" t="s">
        <v>150</v>
      </c>
      <c r="F191" s="2" t="s">
        <v>111</v>
      </c>
      <c r="L191" s="47">
        <f>'Tarieven 2021'!L63</f>
        <v>1655.9758999999999</v>
      </c>
      <c r="M191" s="47">
        <f>'Tarieven 2021'!M63</f>
        <v>644.27</v>
      </c>
      <c r="N191" s="47">
        <f>'Tarieven 2021'!N63</f>
        <v>873.36</v>
      </c>
      <c r="O191" s="47">
        <f>'Tarieven 2021'!O63</f>
        <v>1210</v>
      </c>
      <c r="P191" s="47">
        <f>'Tarieven 2021'!P63</f>
        <v>776.72280000000001</v>
      </c>
      <c r="Q191" s="47">
        <f>'Tarieven 2021'!Q63</f>
        <v>858.95999999999992</v>
      </c>
      <c r="S191" s="47">
        <f>'Tarieven 2021'!S63</f>
        <v>776.72280000000001</v>
      </c>
    </row>
    <row r="192" spans="2:19" x14ac:dyDescent="0.2">
      <c r="B192" s="2" t="s">
        <v>151</v>
      </c>
      <c r="F192" s="2" t="s">
        <v>111</v>
      </c>
      <c r="L192" s="47">
        <f>'Tarieven 2021'!L64</f>
        <v>1655.9758999999999</v>
      </c>
      <c r="M192" s="47">
        <f>'Tarieven 2021'!M64</f>
        <v>686.24</v>
      </c>
      <c r="N192" s="47">
        <f>'Tarieven 2021'!N64</f>
        <v>903.36</v>
      </c>
      <c r="O192" s="47">
        <f>'Tarieven 2021'!O64</f>
        <v>1210</v>
      </c>
      <c r="P192" s="47">
        <f>'Tarieven 2021'!P64</f>
        <v>820.37049999999999</v>
      </c>
      <c r="Q192" s="47">
        <f>'Tarieven 2021'!Q64</f>
        <v>858.95999999999992</v>
      </c>
      <c r="S192" s="47">
        <f>'Tarieven 2021'!S64</f>
        <v>820.37049999999999</v>
      </c>
    </row>
    <row r="193" spans="2:19" x14ac:dyDescent="0.2">
      <c r="B193" s="2" t="s">
        <v>155</v>
      </c>
      <c r="F193" s="2" t="s">
        <v>111</v>
      </c>
      <c r="L193" s="47">
        <f>'Tarieven 2021'!L65</f>
        <v>1655.9758999999999</v>
      </c>
      <c r="M193" s="47">
        <f>'Tarieven 2021'!M65</f>
        <v>736.61</v>
      </c>
      <c r="N193" s="47">
        <f>'Tarieven 2021'!N65</f>
        <v>920.76</v>
      </c>
      <c r="O193" s="47">
        <f>'Tarieven 2021'!O65</f>
        <v>1210</v>
      </c>
      <c r="P193" s="47">
        <f>'Tarieven 2021'!P65</f>
        <v>873.46159999999998</v>
      </c>
      <c r="Q193" s="47">
        <f>'Tarieven 2021'!Q65</f>
        <v>858.95999999999992</v>
      </c>
      <c r="S193" s="47">
        <f>'Tarieven 2021'!S65</f>
        <v>873.46159999999998</v>
      </c>
    </row>
    <row r="195" spans="2:19" s="1" customFormat="1" x14ac:dyDescent="0.2">
      <c r="B195" s="1" t="s">
        <v>157</v>
      </c>
      <c r="R195" s="2"/>
    </row>
    <row r="197" spans="2:19" s="1" customFormat="1" x14ac:dyDescent="0.2">
      <c r="B197" s="1" t="s">
        <v>142</v>
      </c>
      <c r="R197" s="2"/>
    </row>
    <row r="198" spans="2:19" x14ac:dyDescent="0.2">
      <c r="B198" s="2" t="s">
        <v>143</v>
      </c>
      <c r="F198" s="2" t="s">
        <v>111</v>
      </c>
      <c r="L198" s="47">
        <f>'Tarieven 2021'!L73</f>
        <v>744.96</v>
      </c>
      <c r="M198" s="47">
        <f>'Tarieven 2021'!M73</f>
        <v>824.56</v>
      </c>
      <c r="N198" s="47">
        <f>'Tarieven 2021'!N73</f>
        <v>777.5</v>
      </c>
      <c r="O198" s="47">
        <f>'Tarieven 2021'!O73</f>
        <v>625</v>
      </c>
      <c r="P198" s="47">
        <f>'Tarieven 2021'!P73</f>
        <v>1267.5</v>
      </c>
      <c r="Q198" s="47">
        <f>'Tarieven 2021'!Q73</f>
        <v>1132</v>
      </c>
      <c r="S198" s="47">
        <f>'Tarieven 2021'!S73</f>
        <v>840.29</v>
      </c>
    </row>
    <row r="199" spans="2:19" x14ac:dyDescent="0.2">
      <c r="B199" s="2" t="s">
        <v>144</v>
      </c>
      <c r="F199" s="2" t="s">
        <v>111</v>
      </c>
      <c r="L199" s="47">
        <f>'Tarieven 2021'!L74</f>
        <v>1150.3699999999999</v>
      </c>
      <c r="M199" s="47">
        <f>'Tarieven 2021'!M74</f>
        <v>1562.29</v>
      </c>
      <c r="N199" s="47">
        <f>'Tarieven 2021'!N74</f>
        <v>1484</v>
      </c>
      <c r="O199" s="47">
        <f>'Tarieven 2021'!O74</f>
        <v>1333</v>
      </c>
      <c r="P199" s="47">
        <f>'Tarieven 2021'!P74</f>
        <v>2225.5</v>
      </c>
      <c r="Q199" s="47">
        <f>'Tarieven 2021'!Q74</f>
        <v>2807</v>
      </c>
      <c r="S199" s="47">
        <f>'Tarieven 2021'!S74</f>
        <v>1515.45</v>
      </c>
    </row>
    <row r="200" spans="2:19" x14ac:dyDescent="0.2">
      <c r="B200" s="2" t="s">
        <v>145</v>
      </c>
      <c r="F200" s="2" t="s">
        <v>111</v>
      </c>
      <c r="L200" s="47">
        <f>'Tarieven 2021'!L75</f>
        <v>1150.3699999999999</v>
      </c>
      <c r="M200" s="47">
        <f>'Tarieven 2021'!M75</f>
        <v>1599.67</v>
      </c>
      <c r="N200" s="47">
        <f>'Tarieven 2021'!N75</f>
        <v>1484</v>
      </c>
      <c r="O200" s="47">
        <f>'Tarieven 2021'!O75</f>
        <v>1333</v>
      </c>
      <c r="P200" s="47">
        <f>'Tarieven 2021'!P75</f>
        <v>2225.5</v>
      </c>
      <c r="Q200" s="47">
        <f>'Tarieven 2021'!Q75</f>
        <v>3909</v>
      </c>
      <c r="S200" s="47">
        <f>'Tarieven 2021'!S75</f>
        <v>1515.45</v>
      </c>
    </row>
    <row r="201" spans="2:19" x14ac:dyDescent="0.2">
      <c r="B201" s="2" t="s">
        <v>146</v>
      </c>
      <c r="F201" s="2" t="s">
        <v>111</v>
      </c>
      <c r="L201" s="47">
        <f>'Tarieven 2021'!L76</f>
        <v>1505.93</v>
      </c>
      <c r="M201" s="47">
        <f>'Tarieven 2021'!M76</f>
        <v>2198.79</v>
      </c>
      <c r="N201" s="47">
        <f>'Tarieven 2021'!N76</f>
        <v>2200</v>
      </c>
      <c r="O201" s="47">
        <f>'Tarieven 2021'!O76</f>
        <v>1950</v>
      </c>
      <c r="P201" s="47">
        <f>'Tarieven 2021'!P76</f>
        <v>3120</v>
      </c>
      <c r="Q201" s="47">
        <f>'Tarieven 2021'!Q76</f>
        <v>4044</v>
      </c>
      <c r="S201" s="47">
        <f>'Tarieven 2021'!S76</f>
        <v>2000.6399999999999</v>
      </c>
    </row>
    <row r="203" spans="2:19" s="1" customFormat="1" x14ac:dyDescent="0.2">
      <c r="B203" s="1" t="s">
        <v>147</v>
      </c>
      <c r="R203" s="2"/>
    </row>
    <row r="204" spans="2:19" x14ac:dyDescent="0.2">
      <c r="B204" s="2" t="s">
        <v>143</v>
      </c>
      <c r="F204" s="2" t="s">
        <v>111</v>
      </c>
      <c r="L204" s="47">
        <f>'Tarieven 2021'!L79</f>
        <v>0</v>
      </c>
      <c r="M204" s="47">
        <f>'Tarieven 2021'!M79</f>
        <v>0</v>
      </c>
      <c r="N204" s="47">
        <f>'Tarieven 2021'!N79</f>
        <v>0</v>
      </c>
      <c r="O204" s="47">
        <f>'Tarieven 2021'!O79</f>
        <v>0</v>
      </c>
      <c r="P204" s="47">
        <f>'Tarieven 2021'!P79</f>
        <v>0</v>
      </c>
      <c r="Q204" s="47">
        <f>'Tarieven 2021'!Q79</f>
        <v>1132</v>
      </c>
      <c r="S204" s="47">
        <f>'Tarieven 2021'!S79</f>
        <v>0</v>
      </c>
    </row>
    <row r="205" spans="2:19" x14ac:dyDescent="0.2">
      <c r="B205" s="2" t="s">
        <v>144</v>
      </c>
      <c r="F205" s="2" t="s">
        <v>111</v>
      </c>
      <c r="L205" s="47">
        <f>'Tarieven 2021'!L80</f>
        <v>0</v>
      </c>
      <c r="M205" s="47">
        <f>'Tarieven 2021'!M80</f>
        <v>0</v>
      </c>
      <c r="N205" s="47">
        <f>'Tarieven 2021'!N80</f>
        <v>0</v>
      </c>
      <c r="O205" s="47">
        <f>'Tarieven 2021'!O80</f>
        <v>0</v>
      </c>
      <c r="P205" s="47">
        <f>'Tarieven 2021'!P80</f>
        <v>0</v>
      </c>
      <c r="Q205" s="47">
        <f>'Tarieven 2021'!Q80</f>
        <v>2807</v>
      </c>
      <c r="S205" s="47">
        <f>'Tarieven 2021'!S80</f>
        <v>0</v>
      </c>
    </row>
    <row r="206" spans="2:19" x14ac:dyDescent="0.2">
      <c r="B206" s="2" t="s">
        <v>145</v>
      </c>
      <c r="F206" s="2" t="s">
        <v>111</v>
      </c>
      <c r="L206" s="47">
        <f>'Tarieven 2021'!L81</f>
        <v>0</v>
      </c>
      <c r="M206" s="47">
        <f>'Tarieven 2021'!M81</f>
        <v>0</v>
      </c>
      <c r="N206" s="47">
        <f>'Tarieven 2021'!N81</f>
        <v>0</v>
      </c>
      <c r="O206" s="47">
        <f>'Tarieven 2021'!O81</f>
        <v>0</v>
      </c>
      <c r="P206" s="47">
        <f>'Tarieven 2021'!P81</f>
        <v>0</v>
      </c>
      <c r="Q206" s="47">
        <f>'Tarieven 2021'!Q81</f>
        <v>3909</v>
      </c>
      <c r="S206" s="47">
        <f>'Tarieven 2021'!S81</f>
        <v>0</v>
      </c>
    </row>
    <row r="207" spans="2:19" x14ac:dyDescent="0.2">
      <c r="B207" s="2" t="s">
        <v>146</v>
      </c>
      <c r="F207" s="2" t="s">
        <v>111</v>
      </c>
      <c r="L207" s="47">
        <f>'Tarieven 2021'!L82</f>
        <v>0</v>
      </c>
      <c r="M207" s="47">
        <f>'Tarieven 2021'!M82</f>
        <v>0</v>
      </c>
      <c r="N207" s="47">
        <f>'Tarieven 2021'!N82</f>
        <v>0</v>
      </c>
      <c r="O207" s="47">
        <f>'Tarieven 2021'!O82</f>
        <v>0</v>
      </c>
      <c r="P207" s="47">
        <f>'Tarieven 2021'!P82</f>
        <v>0</v>
      </c>
      <c r="Q207" s="47">
        <f>'Tarieven 2021'!Q82</f>
        <v>4044</v>
      </c>
      <c r="S207" s="47">
        <f>'Tarieven 2021'!S82</f>
        <v>0</v>
      </c>
    </row>
    <row r="209" spans="2:19" s="1" customFormat="1" x14ac:dyDescent="0.2">
      <c r="B209" s="1" t="s">
        <v>158</v>
      </c>
      <c r="R209" s="2"/>
    </row>
    <row r="211" spans="2:19" s="1" customFormat="1" x14ac:dyDescent="0.2">
      <c r="B211" s="1" t="s">
        <v>142</v>
      </c>
      <c r="R211" s="2"/>
    </row>
    <row r="212" spans="2:19" x14ac:dyDescent="0.2">
      <c r="B212" s="2" t="s">
        <v>143</v>
      </c>
      <c r="F212" s="2" t="s">
        <v>111</v>
      </c>
      <c r="L212" s="47">
        <f>'Tarieven 2021'!L88</f>
        <v>20.82</v>
      </c>
      <c r="M212" s="47">
        <f>'Tarieven 2021'!M88</f>
        <v>24.71</v>
      </c>
      <c r="N212" s="47">
        <f>'Tarieven 2021'!N88</f>
        <v>30.5</v>
      </c>
      <c r="O212" s="47">
        <f>'Tarieven 2021'!O88</f>
        <v>17.2</v>
      </c>
      <c r="P212" s="47">
        <f>'Tarieven 2021'!P88</f>
        <v>46.95</v>
      </c>
      <c r="Q212" s="47">
        <f>'Tarieven 2021'!Q88</f>
        <v>66</v>
      </c>
      <c r="S212" s="47">
        <f>'Tarieven 2021'!S88</f>
        <v>31.68</v>
      </c>
    </row>
    <row r="213" spans="2:19" x14ac:dyDescent="0.2">
      <c r="B213" s="2" t="s">
        <v>144</v>
      </c>
      <c r="F213" s="2" t="s">
        <v>111</v>
      </c>
      <c r="L213" s="47">
        <f>'Tarieven 2021'!L89</f>
        <v>22.2</v>
      </c>
      <c r="M213" s="47">
        <f>'Tarieven 2021'!M89</f>
        <v>30.5</v>
      </c>
      <c r="N213" s="47">
        <f>'Tarieven 2021'!N89</f>
        <v>36</v>
      </c>
      <c r="O213" s="47">
        <f>'Tarieven 2021'!O89</f>
        <v>25.4</v>
      </c>
      <c r="P213" s="47">
        <f>'Tarieven 2021'!P89</f>
        <v>51.9</v>
      </c>
      <c r="Q213" s="47">
        <f>'Tarieven 2021'!Q89</f>
        <v>54</v>
      </c>
      <c r="S213" s="47">
        <f>'Tarieven 2021'!S89</f>
        <v>33.480000000000004</v>
      </c>
    </row>
    <row r="214" spans="2:19" x14ac:dyDescent="0.2">
      <c r="B214" s="2" t="s">
        <v>145</v>
      </c>
      <c r="F214" s="2" t="s">
        <v>111</v>
      </c>
      <c r="L214" s="47">
        <f>'Tarieven 2021'!L90</f>
        <v>25.39</v>
      </c>
      <c r="M214" s="47">
        <f>'Tarieven 2021'!M90</f>
        <v>30.5</v>
      </c>
      <c r="N214" s="47">
        <f>'Tarieven 2021'!N90</f>
        <v>36</v>
      </c>
      <c r="O214" s="47">
        <f>'Tarieven 2021'!O90</f>
        <v>25.4</v>
      </c>
      <c r="P214" s="47">
        <f>'Tarieven 2021'!P90</f>
        <v>51.9</v>
      </c>
      <c r="Q214" s="47">
        <f>'Tarieven 2021'!Q90</f>
        <v>54</v>
      </c>
      <c r="S214" s="47">
        <f>'Tarieven 2021'!S90</f>
        <v>35.28</v>
      </c>
    </row>
    <row r="215" spans="2:19" x14ac:dyDescent="0.2">
      <c r="B215" s="2" t="s">
        <v>146</v>
      </c>
      <c r="F215" s="2" t="s">
        <v>111</v>
      </c>
      <c r="L215" s="47">
        <f>'Tarieven 2021'!L91</f>
        <v>28.85</v>
      </c>
      <c r="M215" s="47">
        <f>'Tarieven 2021'!M91</f>
        <v>30.5</v>
      </c>
      <c r="N215" s="47">
        <f>'Tarieven 2021'!N91</f>
        <v>36</v>
      </c>
      <c r="O215" s="47">
        <f>'Tarieven 2021'!O91</f>
        <v>20</v>
      </c>
      <c r="P215" s="47">
        <f>'Tarieven 2021'!P91</f>
        <v>55.9</v>
      </c>
      <c r="Q215" s="47">
        <f>'Tarieven 2021'!Q91</f>
        <v>54</v>
      </c>
      <c r="S215" s="47">
        <f>'Tarieven 2021'!S91</f>
        <v>36.72</v>
      </c>
    </row>
    <row r="217" spans="2:19" s="1" customFormat="1" x14ac:dyDescent="0.2">
      <c r="B217" s="1" t="s">
        <v>147</v>
      </c>
      <c r="R217" s="2"/>
    </row>
    <row r="218" spans="2:19" x14ac:dyDescent="0.2">
      <c r="B218" s="2" t="s">
        <v>143</v>
      </c>
      <c r="F218" s="2" t="s">
        <v>111</v>
      </c>
      <c r="L218" s="47">
        <f>'Tarieven 2021'!L94</f>
        <v>20.53</v>
      </c>
      <c r="M218" s="47">
        <f>'Tarieven 2021'!M94</f>
        <v>0</v>
      </c>
      <c r="N218" s="47">
        <f>'Tarieven 2021'!N94</f>
        <v>0</v>
      </c>
      <c r="O218" s="47">
        <f>'Tarieven 2021'!O94</f>
        <v>0</v>
      </c>
      <c r="P218" s="47">
        <f>'Tarieven 2021'!P94</f>
        <v>0</v>
      </c>
      <c r="Q218" s="47">
        <f>'Tarieven 2021'!Q94</f>
        <v>66</v>
      </c>
      <c r="S218" s="47">
        <f>'Tarieven 2021'!S94</f>
        <v>0</v>
      </c>
    </row>
    <row r="219" spans="2:19" x14ac:dyDescent="0.2">
      <c r="B219" s="2" t="s">
        <v>144</v>
      </c>
      <c r="F219" s="2" t="s">
        <v>111</v>
      </c>
      <c r="L219" s="47">
        <f>'Tarieven 2021'!L95</f>
        <v>22.2</v>
      </c>
      <c r="M219" s="47">
        <f>'Tarieven 2021'!M95</f>
        <v>0</v>
      </c>
      <c r="N219" s="47">
        <f>'Tarieven 2021'!N95</f>
        <v>0</v>
      </c>
      <c r="O219" s="47">
        <f>'Tarieven 2021'!O95</f>
        <v>0</v>
      </c>
      <c r="P219" s="47">
        <f>'Tarieven 2021'!P95</f>
        <v>0</v>
      </c>
      <c r="Q219" s="47">
        <f>'Tarieven 2021'!Q95</f>
        <v>54</v>
      </c>
      <c r="S219" s="47">
        <f>'Tarieven 2021'!S95</f>
        <v>0</v>
      </c>
    </row>
    <row r="220" spans="2:19" x14ac:dyDescent="0.2">
      <c r="B220" s="2" t="s">
        <v>145</v>
      </c>
      <c r="F220" s="2" t="s">
        <v>111</v>
      </c>
      <c r="L220" s="47">
        <f>'Tarieven 2021'!L96</f>
        <v>25.39</v>
      </c>
      <c r="M220" s="47">
        <f>'Tarieven 2021'!M96</f>
        <v>0</v>
      </c>
      <c r="N220" s="47">
        <f>'Tarieven 2021'!N96</f>
        <v>0</v>
      </c>
      <c r="O220" s="47">
        <f>'Tarieven 2021'!O96</f>
        <v>0</v>
      </c>
      <c r="P220" s="47">
        <f>'Tarieven 2021'!P96</f>
        <v>0</v>
      </c>
      <c r="Q220" s="47">
        <f>'Tarieven 2021'!Q96</f>
        <v>54</v>
      </c>
      <c r="S220" s="47">
        <f>'Tarieven 2021'!S96</f>
        <v>0</v>
      </c>
    </row>
    <row r="221" spans="2:19" x14ac:dyDescent="0.2">
      <c r="B221" s="2" t="s">
        <v>146</v>
      </c>
      <c r="F221" s="2" t="s">
        <v>111</v>
      </c>
      <c r="L221" s="47">
        <f>'Tarieven 2021'!L97</f>
        <v>28.93</v>
      </c>
      <c r="M221" s="47">
        <f>'Tarieven 2021'!M97</f>
        <v>0</v>
      </c>
      <c r="N221" s="47">
        <f>'Tarieven 2021'!N97</f>
        <v>0</v>
      </c>
      <c r="O221" s="47">
        <f>'Tarieven 2021'!O97</f>
        <v>0</v>
      </c>
      <c r="P221" s="47">
        <f>'Tarieven 2021'!P97</f>
        <v>0</v>
      </c>
      <c r="Q221" s="47">
        <f>'Tarieven 2021'!Q97</f>
        <v>54</v>
      </c>
      <c r="S221" s="47">
        <f>'Tarieven 2021'!S97</f>
        <v>0</v>
      </c>
    </row>
    <row r="223" spans="2:19" s="1" customFormat="1" x14ac:dyDescent="0.2">
      <c r="B223" s="1" t="s">
        <v>159</v>
      </c>
      <c r="R223" s="2"/>
    </row>
    <row r="225" spans="2:19" s="1" customFormat="1" x14ac:dyDescent="0.2">
      <c r="B225" s="1" t="s">
        <v>149</v>
      </c>
      <c r="R225" s="2"/>
    </row>
    <row r="226" spans="2:19" x14ac:dyDescent="0.2">
      <c r="B226" s="2" t="s">
        <v>150</v>
      </c>
      <c r="F226" s="2" t="s">
        <v>111</v>
      </c>
      <c r="L226" s="47">
        <f>'Tarieven 2021'!L103</f>
        <v>10866.68</v>
      </c>
      <c r="M226" s="47">
        <f>'Tarieven 2021'!M103</f>
        <v>9633.7900000000009</v>
      </c>
      <c r="N226" s="47">
        <f>'Tarieven 2021'!N103</f>
        <v>12713</v>
      </c>
      <c r="O226" s="47">
        <f>'Tarieven 2021'!O103</f>
        <v>5805</v>
      </c>
      <c r="P226" s="47">
        <f>'Tarieven 2021'!P103</f>
        <v>7823.55</v>
      </c>
      <c r="Q226" s="47">
        <f>'Tarieven 2021'!Q103</f>
        <v>5520</v>
      </c>
      <c r="S226" s="47">
        <f>'Tarieven 2021'!S103</f>
        <v>7823.55</v>
      </c>
    </row>
    <row r="227" spans="2:19" x14ac:dyDescent="0.2">
      <c r="B227" s="2" t="s">
        <v>151</v>
      </c>
      <c r="F227" s="2" t="s">
        <v>111</v>
      </c>
      <c r="L227" s="47">
        <f>'Tarieven 2021'!L104</f>
        <v>11491.35</v>
      </c>
      <c r="M227" s="47">
        <f>'Tarieven 2021'!M104</f>
        <v>13609.29</v>
      </c>
      <c r="N227" s="47">
        <f>'Tarieven 2021'!N104</f>
        <v>13303</v>
      </c>
      <c r="O227" s="47">
        <f>'Tarieven 2021'!O104</f>
        <v>9830</v>
      </c>
      <c r="P227" s="47">
        <f>'Tarieven 2021'!P104</f>
        <v>15283.78</v>
      </c>
      <c r="Q227" s="47">
        <f>'Tarieven 2021'!Q104</f>
        <v>23285</v>
      </c>
      <c r="S227" s="47">
        <f>'Tarieven 2021'!S104</f>
        <v>15283.78</v>
      </c>
    </row>
    <row r="228" spans="2:19" x14ac:dyDescent="0.2">
      <c r="B228" s="2" t="s">
        <v>152</v>
      </c>
      <c r="F228" s="2" t="s">
        <v>111</v>
      </c>
      <c r="L228" s="47">
        <f>'Tarieven 2021'!L105</f>
        <v>0</v>
      </c>
      <c r="M228" s="47">
        <f>'Tarieven 2021'!M105</f>
        <v>0</v>
      </c>
      <c r="N228" s="47">
        <f>'Tarieven 2021'!N105</f>
        <v>13303</v>
      </c>
      <c r="O228" s="47">
        <f>'Tarieven 2021'!O105</f>
        <v>10965</v>
      </c>
      <c r="P228" s="47">
        <f>'Tarieven 2021'!P105</f>
        <v>24507.22</v>
      </c>
      <c r="Q228" s="47">
        <f>'Tarieven 2021'!Q105</f>
        <v>23285</v>
      </c>
      <c r="S228" s="47">
        <f>'Tarieven 2021'!S105</f>
        <v>24507.22</v>
      </c>
    </row>
    <row r="230" spans="2:19" s="1" customFormat="1" x14ac:dyDescent="0.2">
      <c r="B230" s="1" t="s">
        <v>153</v>
      </c>
      <c r="R230" s="2"/>
    </row>
    <row r="231" spans="2:19" x14ac:dyDescent="0.2">
      <c r="B231" s="2" t="s">
        <v>150</v>
      </c>
      <c r="F231" s="2" t="s">
        <v>111</v>
      </c>
      <c r="L231" s="47">
        <f>'Tarieven 2021'!L108</f>
        <v>10866.68</v>
      </c>
      <c r="M231" s="47">
        <f>'Tarieven 2021'!M108</f>
        <v>9633.7900000000009</v>
      </c>
      <c r="N231" s="47">
        <f>'Tarieven 2021'!N108</f>
        <v>12040</v>
      </c>
      <c r="O231" s="47">
        <f>'Tarieven 2021'!O108</f>
        <v>5695</v>
      </c>
      <c r="P231" s="47">
        <f>'Tarieven 2021'!P108</f>
        <v>7823.55</v>
      </c>
      <c r="Q231" s="47">
        <f>'Tarieven 2021'!Q108</f>
        <v>5520</v>
      </c>
      <c r="S231" s="47">
        <f>'Tarieven 2021'!S108</f>
        <v>7823.55</v>
      </c>
    </row>
    <row r="232" spans="2:19" x14ac:dyDescent="0.2">
      <c r="B232" s="2" t="s">
        <v>151</v>
      </c>
      <c r="F232" s="2" t="s">
        <v>111</v>
      </c>
      <c r="L232" s="47">
        <f>'Tarieven 2021'!L109</f>
        <v>11491.35</v>
      </c>
      <c r="M232" s="47">
        <f>'Tarieven 2021'!M109</f>
        <v>13609.29</v>
      </c>
      <c r="N232" s="47">
        <f>'Tarieven 2021'!N109</f>
        <v>12346</v>
      </c>
      <c r="O232" s="47">
        <f>'Tarieven 2021'!O109</f>
        <v>9120</v>
      </c>
      <c r="P232" s="47">
        <f>'Tarieven 2021'!P109</f>
        <v>15283.78</v>
      </c>
      <c r="Q232" s="47">
        <f>'Tarieven 2021'!Q109</f>
        <v>23285</v>
      </c>
      <c r="S232" s="47">
        <f>'Tarieven 2021'!S109</f>
        <v>15283.78</v>
      </c>
    </row>
    <row r="233" spans="2:19" x14ac:dyDescent="0.2">
      <c r="B233" s="2" t="s">
        <v>152</v>
      </c>
      <c r="F233" s="2" t="s">
        <v>111</v>
      </c>
      <c r="L233" s="47">
        <f>'Tarieven 2021'!L110</f>
        <v>0</v>
      </c>
      <c r="M233" s="47">
        <f>'Tarieven 2021'!M110</f>
        <v>0</v>
      </c>
      <c r="N233" s="47">
        <f>'Tarieven 2021'!N110</f>
        <v>0</v>
      </c>
      <c r="O233" s="47">
        <f>'Tarieven 2021'!O110</f>
        <v>10250</v>
      </c>
      <c r="P233" s="47">
        <f>'Tarieven 2021'!P110</f>
        <v>24507.22</v>
      </c>
      <c r="Q233" s="47">
        <f>'Tarieven 2021'!Q110</f>
        <v>23285</v>
      </c>
      <c r="S233" s="47">
        <f>'Tarieven 2021'!S110</f>
        <v>24507.22</v>
      </c>
    </row>
    <row r="235" spans="2:19" s="1" customFormat="1" x14ac:dyDescent="0.2">
      <c r="B235" s="1" t="s">
        <v>154</v>
      </c>
      <c r="R235" s="2"/>
    </row>
    <row r="236" spans="2:19" x14ac:dyDescent="0.2">
      <c r="B236" s="2" t="s">
        <v>150</v>
      </c>
      <c r="F236" s="2" t="s">
        <v>111</v>
      </c>
      <c r="L236" s="47">
        <f>'Tarieven 2021'!L113</f>
        <v>38639.449999999997</v>
      </c>
      <c r="M236" s="47">
        <f>'Tarieven 2021'!M113</f>
        <v>22241.01</v>
      </c>
      <c r="N236" s="47">
        <f>'Tarieven 2021'!N113</f>
        <v>24490</v>
      </c>
      <c r="O236" s="47">
        <f>'Tarieven 2021'!O113</f>
        <v>31820</v>
      </c>
      <c r="P236" s="47">
        <f>'Tarieven 2021'!P113</f>
        <v>21793.35</v>
      </c>
      <c r="Q236" s="47">
        <f>'Tarieven 2021'!Q113</f>
        <v>23285</v>
      </c>
      <c r="S236" s="47">
        <f>'Tarieven 2021'!S113</f>
        <v>21793.35</v>
      </c>
    </row>
    <row r="237" spans="2:19" s="1" customFormat="1" x14ac:dyDescent="0.2">
      <c r="B237" s="27" t="s">
        <v>151</v>
      </c>
      <c r="F237" s="2" t="s">
        <v>111</v>
      </c>
      <c r="L237" s="47">
        <f>'Tarieven 2021'!L114</f>
        <v>38639.449999999997</v>
      </c>
      <c r="M237" s="47">
        <f>'Tarieven 2021'!M114</f>
        <v>26369.78</v>
      </c>
      <c r="N237" s="47">
        <f>'Tarieven 2021'!N114</f>
        <v>24683</v>
      </c>
      <c r="O237" s="47">
        <f>'Tarieven 2021'!O114</f>
        <v>31820</v>
      </c>
      <c r="P237" s="47">
        <f>'Tarieven 2021'!P114</f>
        <v>23017.79</v>
      </c>
      <c r="Q237" s="47">
        <f>'Tarieven 2021'!Q114</f>
        <v>23285</v>
      </c>
      <c r="R237" s="2"/>
      <c r="S237" s="47">
        <f>'Tarieven 2021'!S114</f>
        <v>23017.79</v>
      </c>
    </row>
    <row r="238" spans="2:19" x14ac:dyDescent="0.2">
      <c r="B238" s="2" t="s">
        <v>155</v>
      </c>
      <c r="F238" s="2" t="s">
        <v>111</v>
      </c>
      <c r="L238" s="47">
        <f>'Tarieven 2021'!L115</f>
        <v>38639.449999999997</v>
      </c>
      <c r="M238" s="47">
        <f>'Tarieven 2021'!M115</f>
        <v>29767.08</v>
      </c>
      <c r="N238" s="47">
        <f>'Tarieven 2021'!N115</f>
        <v>24807</v>
      </c>
      <c r="O238" s="47">
        <f>'Tarieven 2021'!O115</f>
        <v>31820</v>
      </c>
      <c r="P238" s="47">
        <f>'Tarieven 2021'!P115</f>
        <v>24507.22</v>
      </c>
      <c r="Q238" s="47">
        <f>'Tarieven 2021'!Q115</f>
        <v>23285</v>
      </c>
      <c r="S238" s="47">
        <f>'Tarieven 2021'!S115</f>
        <v>24507.22</v>
      </c>
    </row>
    <row r="240" spans="2:19" s="1" customFormat="1" x14ac:dyDescent="0.2">
      <c r="B240" s="1" t="s">
        <v>156</v>
      </c>
      <c r="R240" s="2"/>
    </row>
    <row r="241" spans="2:19" x14ac:dyDescent="0.2">
      <c r="B241" s="2" t="s">
        <v>150</v>
      </c>
      <c r="F241" s="2" t="s">
        <v>111</v>
      </c>
      <c r="L241" s="47">
        <f>'Tarieven 2021'!L118</f>
        <v>38639.449999999997</v>
      </c>
      <c r="M241" s="47">
        <f>'Tarieven 2021'!M118</f>
        <v>18028.740000000002</v>
      </c>
      <c r="N241" s="47">
        <f>'Tarieven 2021'!N118</f>
        <v>21163</v>
      </c>
      <c r="O241" s="47">
        <f>'Tarieven 2021'!O118</f>
        <v>31820</v>
      </c>
      <c r="P241" s="47">
        <f>'Tarieven 2021'!P118</f>
        <v>21793.35</v>
      </c>
      <c r="Q241" s="47">
        <f>'Tarieven 2021'!Q118</f>
        <v>23285</v>
      </c>
      <c r="S241" s="47">
        <f>'Tarieven 2021'!S118</f>
        <v>21793.35</v>
      </c>
    </row>
    <row r="242" spans="2:19" x14ac:dyDescent="0.2">
      <c r="B242" s="2" t="s">
        <v>151</v>
      </c>
      <c r="F242" s="2" t="s">
        <v>111</v>
      </c>
      <c r="L242" s="47">
        <f>'Tarieven 2021'!L119</f>
        <v>38639.449999999997</v>
      </c>
      <c r="M242" s="47">
        <f>'Tarieven 2021'!M119</f>
        <v>19210.5</v>
      </c>
      <c r="N242" s="47">
        <f>'Tarieven 2021'!N119</f>
        <v>21878</v>
      </c>
      <c r="O242" s="47">
        <f>'Tarieven 2021'!O119</f>
        <v>31820</v>
      </c>
      <c r="P242" s="47">
        <f>'Tarieven 2021'!P119</f>
        <v>23017.79</v>
      </c>
      <c r="Q242" s="47">
        <f>'Tarieven 2021'!Q119</f>
        <v>23285</v>
      </c>
      <c r="S242" s="47">
        <f>'Tarieven 2021'!S119</f>
        <v>23017.79</v>
      </c>
    </row>
    <row r="243" spans="2:19" x14ac:dyDescent="0.2">
      <c r="B243" s="2" t="s">
        <v>155</v>
      </c>
      <c r="F243" s="2" t="s">
        <v>111</v>
      </c>
      <c r="L243" s="47">
        <f>'Tarieven 2021'!L120</f>
        <v>38639.449999999997</v>
      </c>
      <c r="M243" s="47">
        <f>'Tarieven 2021'!M120</f>
        <v>20621.64</v>
      </c>
      <c r="N243" s="47">
        <f>'Tarieven 2021'!N120</f>
        <v>22102</v>
      </c>
      <c r="O243" s="47">
        <f>'Tarieven 2021'!O120</f>
        <v>31820</v>
      </c>
      <c r="P243" s="47">
        <f>'Tarieven 2021'!P120</f>
        <v>24507.22</v>
      </c>
      <c r="Q243" s="47">
        <f>'Tarieven 2021'!Q120</f>
        <v>23285</v>
      </c>
      <c r="S243" s="47">
        <f>'Tarieven 2021'!S120</f>
        <v>24507.22</v>
      </c>
    </row>
    <row r="245" spans="2:19" s="1" customFormat="1" x14ac:dyDescent="0.2">
      <c r="B245" s="1" t="s">
        <v>160</v>
      </c>
      <c r="R245" s="2"/>
    </row>
    <row r="247" spans="2:19" s="1" customFormat="1" x14ac:dyDescent="0.2">
      <c r="B247" s="1" t="s">
        <v>149</v>
      </c>
      <c r="R247" s="2"/>
    </row>
    <row r="248" spans="2:19" x14ac:dyDescent="0.2">
      <c r="B248" s="2" t="s">
        <v>150</v>
      </c>
      <c r="F248" s="2" t="s">
        <v>111</v>
      </c>
      <c r="L248" s="47">
        <f>'Tarieven 2021'!L126</f>
        <v>46.28</v>
      </c>
      <c r="M248" s="47">
        <f>'Tarieven 2021'!M126</f>
        <v>75.05</v>
      </c>
      <c r="N248" s="47">
        <f>'Tarieven 2021'!N126</f>
        <v>93.9</v>
      </c>
      <c r="O248" s="47">
        <f>'Tarieven 2021'!O126</f>
        <v>31.4</v>
      </c>
      <c r="P248" s="47">
        <f>'Tarieven 2021'!P126</f>
        <v>100.34</v>
      </c>
      <c r="Q248" s="47">
        <f>'Tarieven 2021'!Q126</f>
        <v>140</v>
      </c>
      <c r="S248" s="47">
        <f>'Tarieven 2021'!S126</f>
        <v>100.34</v>
      </c>
    </row>
    <row r="249" spans="2:19" x14ac:dyDescent="0.2">
      <c r="B249" s="2" t="s">
        <v>151</v>
      </c>
      <c r="F249" s="2" t="s">
        <v>111</v>
      </c>
      <c r="L249" s="47">
        <f>'Tarieven 2021'!L127</f>
        <v>53.12</v>
      </c>
      <c r="M249" s="47">
        <f>'Tarieven 2021'!M127</f>
        <v>81.39</v>
      </c>
      <c r="N249" s="47">
        <f>'Tarieven 2021'!N127</f>
        <v>93.9</v>
      </c>
      <c r="O249" s="47">
        <f>'Tarieven 2021'!O127</f>
        <v>40.049999999999997</v>
      </c>
      <c r="P249" s="47">
        <f>'Tarieven 2021'!P127</f>
        <v>106.27</v>
      </c>
      <c r="Q249" s="47">
        <f>'Tarieven 2021'!Q127</f>
        <v>140</v>
      </c>
      <c r="S249" s="47">
        <f>'Tarieven 2021'!S127</f>
        <v>106.27</v>
      </c>
    </row>
    <row r="250" spans="2:19" x14ac:dyDescent="0.2">
      <c r="B250" s="2" t="s">
        <v>152</v>
      </c>
      <c r="F250" s="2" t="s">
        <v>111</v>
      </c>
      <c r="L250" s="47">
        <f>'Tarieven 2021'!L128</f>
        <v>0</v>
      </c>
      <c r="M250" s="47">
        <f>'Tarieven 2021'!M128</f>
        <v>0</v>
      </c>
      <c r="N250" s="47">
        <f>'Tarieven 2021'!N128</f>
        <v>93.9</v>
      </c>
      <c r="O250" s="47">
        <f>'Tarieven 2021'!O128</f>
        <v>50.4</v>
      </c>
      <c r="P250" s="47">
        <f>'Tarieven 2021'!P128</f>
        <v>106.89</v>
      </c>
      <c r="Q250" s="47">
        <f>'Tarieven 2021'!Q128</f>
        <v>140</v>
      </c>
      <c r="S250" s="47">
        <f>'Tarieven 2021'!S128</f>
        <v>106.89</v>
      </c>
    </row>
    <row r="252" spans="2:19" s="1" customFormat="1" x14ac:dyDescent="0.2">
      <c r="B252" s="1" t="s">
        <v>153</v>
      </c>
      <c r="R252" s="2"/>
    </row>
    <row r="253" spans="2:19" x14ac:dyDescent="0.2">
      <c r="B253" s="2" t="s">
        <v>150</v>
      </c>
      <c r="F253" s="2" t="s">
        <v>111</v>
      </c>
      <c r="L253" s="47">
        <f>'Tarieven 2021'!L131</f>
        <v>46.28</v>
      </c>
      <c r="M253" s="47">
        <f>'Tarieven 2021'!M131</f>
        <v>75.05</v>
      </c>
      <c r="N253" s="47">
        <f>'Tarieven 2021'!N131</f>
        <v>93.9</v>
      </c>
      <c r="O253" s="47">
        <f>'Tarieven 2021'!O131</f>
        <v>31.4</v>
      </c>
      <c r="P253" s="47">
        <f>'Tarieven 2021'!P131</f>
        <v>100.34</v>
      </c>
      <c r="Q253" s="47">
        <f>'Tarieven 2021'!Q131</f>
        <v>140</v>
      </c>
      <c r="S253" s="47">
        <f>'Tarieven 2021'!S131</f>
        <v>100.34</v>
      </c>
    </row>
    <row r="254" spans="2:19" x14ac:dyDescent="0.2">
      <c r="B254" s="2" t="s">
        <v>151</v>
      </c>
      <c r="F254" s="2" t="s">
        <v>111</v>
      </c>
      <c r="L254" s="47">
        <f>'Tarieven 2021'!L132</f>
        <v>53.12</v>
      </c>
      <c r="M254" s="47">
        <f>'Tarieven 2021'!M132</f>
        <v>81.39</v>
      </c>
      <c r="N254" s="47">
        <f>'Tarieven 2021'!N132</f>
        <v>93.9</v>
      </c>
      <c r="O254" s="47">
        <f>'Tarieven 2021'!O132</f>
        <v>40.049999999999997</v>
      </c>
      <c r="P254" s="47">
        <f>'Tarieven 2021'!P132</f>
        <v>106.27</v>
      </c>
      <c r="Q254" s="47">
        <f>'Tarieven 2021'!Q132</f>
        <v>140</v>
      </c>
      <c r="S254" s="47">
        <f>'Tarieven 2021'!S132</f>
        <v>106.27</v>
      </c>
    </row>
    <row r="255" spans="2:19" x14ac:dyDescent="0.2">
      <c r="B255" s="2" t="s">
        <v>152</v>
      </c>
      <c r="F255" s="2" t="s">
        <v>111</v>
      </c>
      <c r="L255" s="47">
        <f>'Tarieven 2021'!L133</f>
        <v>0</v>
      </c>
      <c r="M255" s="47">
        <f>'Tarieven 2021'!M133</f>
        <v>0</v>
      </c>
      <c r="N255" s="47">
        <f>'Tarieven 2021'!N133</f>
        <v>93.9</v>
      </c>
      <c r="O255" s="47">
        <f>'Tarieven 2021'!O133</f>
        <v>50.4</v>
      </c>
      <c r="P255" s="47">
        <f>'Tarieven 2021'!P133</f>
        <v>106.89</v>
      </c>
      <c r="Q255" s="47">
        <f>'Tarieven 2021'!Q133</f>
        <v>140</v>
      </c>
      <c r="S255" s="47">
        <f>'Tarieven 2021'!S133</f>
        <v>106.89</v>
      </c>
    </row>
    <row r="257" spans="2:19" s="1" customFormat="1" x14ac:dyDescent="0.2">
      <c r="B257" s="1" t="s">
        <v>154</v>
      </c>
      <c r="R257" s="2"/>
    </row>
    <row r="258" spans="2:19" x14ac:dyDescent="0.2">
      <c r="B258" s="2" t="s">
        <v>150</v>
      </c>
      <c r="F258" s="2" t="s">
        <v>111</v>
      </c>
      <c r="L258" s="47">
        <f>'Tarieven 2021'!L136</f>
        <v>73.56</v>
      </c>
      <c r="M258" s="47">
        <f>'Tarieven 2021'!M136</f>
        <v>76.11</v>
      </c>
      <c r="N258" s="47">
        <f>'Tarieven 2021'!N136</f>
        <v>107.7</v>
      </c>
      <c r="O258" s="47">
        <f>'Tarieven 2021'!O136</f>
        <v>79.7</v>
      </c>
      <c r="P258" s="47">
        <f>'Tarieven 2021'!P136</f>
        <v>104.71</v>
      </c>
      <c r="Q258" s="47">
        <f>'Tarieven 2021'!Q136</f>
        <v>140</v>
      </c>
      <c r="S258" s="47">
        <f>'Tarieven 2021'!S136</f>
        <v>104.71</v>
      </c>
    </row>
    <row r="259" spans="2:19" x14ac:dyDescent="0.2">
      <c r="B259" s="2" t="s">
        <v>151</v>
      </c>
      <c r="F259" s="2" t="s">
        <v>111</v>
      </c>
      <c r="L259" s="47">
        <f>'Tarieven 2021'!L137</f>
        <v>73.56</v>
      </c>
      <c r="M259" s="47">
        <f>'Tarieven 2021'!M137</f>
        <v>86.68</v>
      </c>
      <c r="N259" s="47">
        <f>'Tarieven 2021'!N137</f>
        <v>107.7</v>
      </c>
      <c r="O259" s="47">
        <f>'Tarieven 2021'!O137</f>
        <v>79.7</v>
      </c>
      <c r="P259" s="47">
        <f>'Tarieven 2021'!P137</f>
        <v>106.35</v>
      </c>
      <c r="Q259" s="47">
        <f>'Tarieven 2021'!Q137</f>
        <v>140</v>
      </c>
      <c r="S259" s="47">
        <f>'Tarieven 2021'!S137</f>
        <v>106.35</v>
      </c>
    </row>
    <row r="260" spans="2:19" x14ac:dyDescent="0.2">
      <c r="B260" s="2" t="s">
        <v>155</v>
      </c>
      <c r="F260" s="2" t="s">
        <v>111</v>
      </c>
      <c r="L260" s="47">
        <f>'Tarieven 2021'!L138</f>
        <v>73.56</v>
      </c>
      <c r="M260" s="47">
        <f>'Tarieven 2021'!M138</f>
        <v>86.68</v>
      </c>
      <c r="N260" s="47">
        <f>'Tarieven 2021'!N138</f>
        <v>107.7</v>
      </c>
      <c r="O260" s="47">
        <f>'Tarieven 2021'!O138</f>
        <v>79.7</v>
      </c>
      <c r="P260" s="47">
        <f>'Tarieven 2021'!P138</f>
        <v>106.89</v>
      </c>
      <c r="Q260" s="47">
        <f>'Tarieven 2021'!Q138</f>
        <v>140</v>
      </c>
      <c r="S260" s="47">
        <f>'Tarieven 2021'!S138</f>
        <v>106.89</v>
      </c>
    </row>
    <row r="262" spans="2:19" s="1" customFormat="1" x14ac:dyDescent="0.2">
      <c r="B262" s="1" t="s">
        <v>156</v>
      </c>
      <c r="R262" s="2"/>
    </row>
    <row r="263" spans="2:19" x14ac:dyDescent="0.2">
      <c r="B263" s="2" t="s">
        <v>150</v>
      </c>
      <c r="F263" s="2" t="s">
        <v>111</v>
      </c>
      <c r="L263" s="47">
        <f>'Tarieven 2021'!L141</f>
        <v>73.56</v>
      </c>
      <c r="M263" s="47">
        <f>'Tarieven 2021'!M141</f>
        <v>76.11</v>
      </c>
      <c r="N263" s="47">
        <f>'Tarieven 2021'!N141</f>
        <v>107.7</v>
      </c>
      <c r="O263" s="47">
        <f>'Tarieven 2021'!O141</f>
        <v>79.7</v>
      </c>
      <c r="P263" s="47">
        <f>'Tarieven 2021'!P141</f>
        <v>104.71</v>
      </c>
      <c r="Q263" s="47">
        <f>'Tarieven 2021'!Q141</f>
        <v>140</v>
      </c>
      <c r="S263" s="47">
        <f>'Tarieven 2021'!S141</f>
        <v>104.71</v>
      </c>
    </row>
    <row r="264" spans="2:19" x14ac:dyDescent="0.2">
      <c r="B264" s="2" t="s">
        <v>151</v>
      </c>
      <c r="F264" s="2" t="s">
        <v>111</v>
      </c>
      <c r="L264" s="47">
        <f>'Tarieven 2021'!L142</f>
        <v>73.56</v>
      </c>
      <c r="M264" s="47">
        <f>'Tarieven 2021'!M142</f>
        <v>86.68</v>
      </c>
      <c r="N264" s="47">
        <f>'Tarieven 2021'!N142</f>
        <v>107.7</v>
      </c>
      <c r="O264" s="47">
        <f>'Tarieven 2021'!O142</f>
        <v>79.7</v>
      </c>
      <c r="P264" s="47">
        <f>'Tarieven 2021'!P142</f>
        <v>106.35</v>
      </c>
      <c r="Q264" s="47">
        <f>'Tarieven 2021'!Q142</f>
        <v>140</v>
      </c>
      <c r="S264" s="47">
        <f>'Tarieven 2021'!S142</f>
        <v>106.35</v>
      </c>
    </row>
    <row r="265" spans="2:19" x14ac:dyDescent="0.2">
      <c r="B265" s="2" t="s">
        <v>155</v>
      </c>
      <c r="F265" s="2" t="s">
        <v>111</v>
      </c>
      <c r="L265" s="47">
        <f>'Tarieven 2021'!L143</f>
        <v>73.56</v>
      </c>
      <c r="M265" s="47">
        <f>'Tarieven 2021'!M143</f>
        <v>86.68</v>
      </c>
      <c r="N265" s="47">
        <f>'Tarieven 2021'!N143</f>
        <v>107.7</v>
      </c>
      <c r="O265" s="47">
        <f>'Tarieven 2021'!O143</f>
        <v>79.7</v>
      </c>
      <c r="P265" s="47">
        <f>'Tarieven 2021'!P143</f>
        <v>106.89</v>
      </c>
      <c r="Q265" s="47">
        <f>'Tarieven 2021'!Q143</f>
        <v>140</v>
      </c>
      <c r="S265" s="47">
        <f>'Tarieven 2021'!S143</f>
        <v>106.89</v>
      </c>
    </row>
    <row r="267" spans="2:19" s="9" customFormat="1" x14ac:dyDescent="0.2">
      <c r="B267" s="9" t="s">
        <v>214</v>
      </c>
    </row>
    <row r="269" spans="2:19" x14ac:dyDescent="0.2">
      <c r="B269" s="1" t="s">
        <v>215</v>
      </c>
    </row>
    <row r="270" spans="2:19" x14ac:dyDescent="0.2">
      <c r="B270" s="2" t="s">
        <v>114</v>
      </c>
      <c r="F270" s="2" t="s">
        <v>111</v>
      </c>
      <c r="L270" s="47">
        <f t="shared" ref="L270:Q272" si="20">L152</f>
        <v>29.9465</v>
      </c>
      <c r="M270" s="47">
        <f t="shared" si="20"/>
        <v>0</v>
      </c>
      <c r="N270" s="47">
        <f t="shared" si="20"/>
        <v>0</v>
      </c>
      <c r="O270" s="47">
        <f t="shared" si="20"/>
        <v>33.18</v>
      </c>
      <c r="P270" s="47">
        <f t="shared" si="20"/>
        <v>0</v>
      </c>
      <c r="Q270" s="47">
        <f t="shared" si="20"/>
        <v>0</v>
      </c>
      <c r="S270" s="47">
        <f>S152</f>
        <v>22.450800000000001</v>
      </c>
    </row>
    <row r="271" spans="2:19" x14ac:dyDescent="0.2">
      <c r="B271" s="2" t="s">
        <v>115</v>
      </c>
      <c r="F271" s="2" t="s">
        <v>111</v>
      </c>
      <c r="L271" s="47">
        <f t="shared" si="20"/>
        <v>20.105</v>
      </c>
      <c r="M271" s="47">
        <f t="shared" si="20"/>
        <v>0</v>
      </c>
      <c r="N271" s="47">
        <f t="shared" si="20"/>
        <v>0</v>
      </c>
      <c r="O271" s="47">
        <f t="shared" si="20"/>
        <v>22.55</v>
      </c>
      <c r="P271" s="47">
        <f t="shared" si="20"/>
        <v>0</v>
      </c>
      <c r="Q271" s="47">
        <f t="shared" si="20"/>
        <v>0</v>
      </c>
      <c r="S271" s="47">
        <f>S153</f>
        <v>22.450800000000001</v>
      </c>
    </row>
    <row r="272" spans="2:19" x14ac:dyDescent="0.2">
      <c r="B272" s="2" t="s">
        <v>116</v>
      </c>
      <c r="F272" s="2" t="s">
        <v>111</v>
      </c>
      <c r="L272" s="47">
        <f t="shared" si="20"/>
        <v>0</v>
      </c>
      <c r="M272" s="47">
        <f t="shared" si="20"/>
        <v>23.823</v>
      </c>
      <c r="N272" s="47">
        <f t="shared" si="20"/>
        <v>22.080000000000002</v>
      </c>
      <c r="O272" s="47">
        <f t="shared" si="20"/>
        <v>0</v>
      </c>
      <c r="P272" s="47">
        <f t="shared" si="20"/>
        <v>25.25</v>
      </c>
      <c r="Q272" s="47">
        <f t="shared" si="20"/>
        <v>28.5944</v>
      </c>
      <c r="S272" s="47">
        <f>S154</f>
        <v>0</v>
      </c>
    </row>
    <row r="274" spans="2:24" x14ac:dyDescent="0.2">
      <c r="B274" s="1" t="s">
        <v>216</v>
      </c>
    </row>
    <row r="275" spans="2:24" x14ac:dyDescent="0.2">
      <c r="B275" s="2" t="s">
        <v>114</v>
      </c>
      <c r="F275" s="2" t="s">
        <v>111</v>
      </c>
      <c r="L275" s="47">
        <f>'(Reken)volumes TD'!L349</f>
        <v>6927</v>
      </c>
      <c r="M275" s="47">
        <f>'(Reken)volumes TD'!M349</f>
        <v>0</v>
      </c>
      <c r="N275" s="47">
        <f>'(Reken)volumes TD'!N349</f>
        <v>269154.14666666667</v>
      </c>
      <c r="O275" s="47">
        <f>'(Reken)volumes TD'!O349</f>
        <v>2877.1333333333337</v>
      </c>
      <c r="P275" s="47">
        <f>'(Reken)volumes TD'!P349</f>
        <v>0</v>
      </c>
      <c r="Q275" s="47">
        <f>'(Reken)volumes TD'!Q349</f>
        <v>0</v>
      </c>
      <c r="S275" s="47">
        <f>'(Reken)volumes TD'!S349</f>
        <v>10630.242382787381</v>
      </c>
    </row>
    <row r="276" spans="2:24" x14ac:dyDescent="0.2">
      <c r="B276" s="2" t="s">
        <v>115</v>
      </c>
      <c r="F276" s="2" t="s">
        <v>111</v>
      </c>
      <c r="L276" s="47">
        <f>'(Reken)volumes TD'!L348</f>
        <v>24297.111111111109</v>
      </c>
      <c r="M276" s="47">
        <f>'(Reken)volumes TD'!M348</f>
        <v>0</v>
      </c>
      <c r="N276" s="47">
        <f>'(Reken)volumes TD'!N348</f>
        <v>498818.40444444446</v>
      </c>
      <c r="O276" s="47">
        <f>'(Reken)volumes TD'!O348</f>
        <v>24627.766666666663</v>
      </c>
      <c r="P276" s="47">
        <f>'(Reken)volumes TD'!P348</f>
        <v>0</v>
      </c>
      <c r="Q276" s="47">
        <f>'(Reken)volumes TD'!Q348</f>
        <v>0</v>
      </c>
      <c r="S276" s="47">
        <f>'(Reken)volumes TD'!S348</f>
        <v>66084.034630699898</v>
      </c>
    </row>
    <row r="277" spans="2:24" x14ac:dyDescent="0.2">
      <c r="B277" s="2" t="s">
        <v>116</v>
      </c>
      <c r="F277" s="2" t="s">
        <v>111</v>
      </c>
      <c r="L277" s="47">
        <f>'(Reken)volumes TD'!L350</f>
        <v>0</v>
      </c>
      <c r="M277" s="47">
        <f>'(Reken)volumes TD'!M350</f>
        <v>783519.48312986642</v>
      </c>
      <c r="N277" s="47">
        <f>'(Reken)volumes TD'!N350</f>
        <v>0</v>
      </c>
      <c r="O277" s="47">
        <f>'(Reken)volumes TD'!O350</f>
        <v>0</v>
      </c>
      <c r="P277" s="47">
        <f>'(Reken)volumes TD'!P350</f>
        <v>597934.14928815875</v>
      </c>
      <c r="Q277" s="47">
        <f>'(Reken)volumes TD'!Q350</f>
        <v>308891.46780625609</v>
      </c>
      <c r="S277" s="47">
        <f>'(Reken)volumes TD'!S350</f>
        <v>0</v>
      </c>
    </row>
    <row r="278" spans="2:24" x14ac:dyDescent="0.2">
      <c r="B278" s="2" t="s">
        <v>217</v>
      </c>
      <c r="F278" s="2" t="s">
        <v>111</v>
      </c>
      <c r="L278" s="47">
        <f>'(Reken)volumes TD'!L351</f>
        <v>31224.111111111109</v>
      </c>
      <c r="M278" s="47">
        <f>'(Reken)volumes TD'!M351</f>
        <v>783519.48312986642</v>
      </c>
      <c r="N278" s="47">
        <f>'(Reken)volumes TD'!N351</f>
        <v>767972.55111111107</v>
      </c>
      <c r="O278" s="47">
        <f>'(Reken)volumes TD'!O351</f>
        <v>27504.899999999998</v>
      </c>
      <c r="P278" s="47">
        <f>'(Reken)volumes TD'!P351</f>
        <v>597934.14928815875</v>
      </c>
      <c r="Q278" s="47">
        <f>'(Reken)volumes TD'!Q351</f>
        <v>308891.46780625609</v>
      </c>
      <c r="S278" s="47">
        <f>'(Reken)volumes TD'!S351</f>
        <v>76714.277013487284</v>
      </c>
    </row>
    <row r="280" spans="2:24" x14ac:dyDescent="0.2">
      <c r="B280" s="1" t="s">
        <v>218</v>
      </c>
    </row>
    <row r="281" spans="2:24" x14ac:dyDescent="0.2">
      <c r="B281" s="2" t="s">
        <v>217</v>
      </c>
      <c r="F281" s="2" t="s">
        <v>111</v>
      </c>
      <c r="L281" s="58">
        <f>IF(L272=0,(L270*L275+L271*L276)/L278,L272)</f>
        <v>22.288315011191496</v>
      </c>
      <c r="M281" s="58">
        <f t="shared" ref="M281:S281" si="21">IF(M272=0,(M270*M275+M271*M276)/M278,M272)</f>
        <v>23.823</v>
      </c>
      <c r="N281" s="58">
        <f t="shared" si="21"/>
        <v>22.080000000000002</v>
      </c>
      <c r="O281" s="58">
        <f t="shared" si="21"/>
        <v>23.661944683795735</v>
      </c>
      <c r="P281" s="58">
        <f t="shared" si="21"/>
        <v>25.25</v>
      </c>
      <c r="Q281" s="58">
        <f t="shared" si="21"/>
        <v>28.5944</v>
      </c>
      <c r="S281" s="58">
        <f t="shared" si="21"/>
        <v>22.450799999999997</v>
      </c>
    </row>
    <row r="284" spans="2:24" s="9" customFormat="1" x14ac:dyDescent="0.2">
      <c r="B284" s="9" t="s">
        <v>231</v>
      </c>
      <c r="F284" s="9" t="s">
        <v>26</v>
      </c>
    </row>
    <row r="286" spans="2:24" x14ac:dyDescent="0.2">
      <c r="B286" s="1" t="s">
        <v>232</v>
      </c>
    </row>
    <row r="287" spans="2:24" x14ac:dyDescent="0.2">
      <c r="B287" s="2" t="s">
        <v>283</v>
      </c>
      <c r="F287" s="2" t="s">
        <v>111</v>
      </c>
      <c r="J287" s="48">
        <f>SUM(L287:Q287,S287)</f>
        <v>42985130.411141798</v>
      </c>
      <c r="L287" s="47">
        <f>'Tarieven 2021'!L148</f>
        <v>-755.44100782341968</v>
      </c>
      <c r="M287" s="47">
        <f>'Tarieven 2021'!M148</f>
        <v>2897416.4107277384</v>
      </c>
      <c r="N287" s="47">
        <f>'Tarieven 2021'!N148</f>
        <v>32089663.765031651</v>
      </c>
      <c r="O287" s="47">
        <f>'Tarieven 2021'!O148</f>
        <v>-2275905.2573175337</v>
      </c>
      <c r="P287" s="47">
        <f>'Tarieven 2021'!P148</f>
        <v>10274111.274302321</v>
      </c>
      <c r="Q287" s="47">
        <f>'Tarieven 2021'!Q148</f>
        <v>23154.464058966867</v>
      </c>
      <c r="S287" s="47">
        <f>'Tarieven 2021'!S148</f>
        <v>-22554.804653516843</v>
      </c>
      <c r="X287" s="32"/>
    </row>
    <row r="288" spans="2:24" x14ac:dyDescent="0.2">
      <c r="B288" s="2" t="s">
        <v>284</v>
      </c>
      <c r="F288" s="2" t="s">
        <v>111</v>
      </c>
      <c r="J288" s="48">
        <f t="shared" ref="J288:J299" si="22">SUM(L288:Q288,S288)</f>
        <v>1929228.9594922541</v>
      </c>
      <c r="L288" s="47">
        <f>'Tarieven 2021'!L149</f>
        <v>0</v>
      </c>
      <c r="M288" s="47">
        <f>'Tarieven 2021'!M149</f>
        <v>0</v>
      </c>
      <c r="N288" s="47">
        <f>'Tarieven 2021'!N149</f>
        <v>0</v>
      </c>
      <c r="O288" s="47">
        <f>'Tarieven 2021'!O149</f>
        <v>1929228.9594922541</v>
      </c>
      <c r="P288" s="47">
        <f>'Tarieven 2021'!P149</f>
        <v>0</v>
      </c>
      <c r="Q288" s="47">
        <f>'Tarieven 2021'!Q149</f>
        <v>0</v>
      </c>
      <c r="S288" s="47">
        <f>'Tarieven 2021'!S149</f>
        <v>0</v>
      </c>
    </row>
    <row r="289" spans="2:24" x14ac:dyDescent="0.2">
      <c r="B289" s="2" t="s">
        <v>285</v>
      </c>
      <c r="F289" s="2" t="s">
        <v>111</v>
      </c>
      <c r="J289" s="48">
        <f t="shared" si="22"/>
        <v>374361.53148457181</v>
      </c>
      <c r="L289" s="47">
        <f>'Tarieven 2021'!L150</f>
        <v>534.56000000000006</v>
      </c>
      <c r="M289" s="47">
        <f>'Tarieven 2021'!M150</f>
        <v>267719.66840657138</v>
      </c>
      <c r="N289" s="47">
        <f>'Tarieven 2021'!N150</f>
        <v>66055.340000000011</v>
      </c>
      <c r="O289" s="47">
        <f>'Tarieven 2021'!O150</f>
        <v>24311.686533333334</v>
      </c>
      <c r="P289" s="47">
        <f>'Tarieven 2021'!P150</f>
        <v>15740.276544667058</v>
      </c>
      <c r="Q289" s="47">
        <f>'Tarieven 2021'!Q150</f>
        <v>0</v>
      </c>
      <c r="S289" s="47">
        <f>'Tarieven 2021'!S150</f>
        <v>0</v>
      </c>
    </row>
    <row r="290" spans="2:24" x14ac:dyDescent="0.2">
      <c r="B290" s="2" t="s">
        <v>286</v>
      </c>
      <c r="F290" s="2" t="s">
        <v>111</v>
      </c>
      <c r="J290" s="48">
        <f t="shared" si="22"/>
        <v>656991.11265216011</v>
      </c>
      <c r="L290" s="47">
        <f>'Tarieven 2021'!L151</f>
        <v>6342.2131801600008</v>
      </c>
      <c r="M290" s="47">
        <f>'Tarieven 2021'!M151</f>
        <v>202013.12550848001</v>
      </c>
      <c r="N290" s="47">
        <f>'Tarieven 2021'!N151</f>
        <v>258778.98675200003</v>
      </c>
      <c r="O290" s="47">
        <f>'Tarieven 2021'!O151</f>
        <v>7915.2353280000007</v>
      </c>
      <c r="P290" s="47">
        <f>'Tarieven 2021'!P151</f>
        <v>169583.58971840001</v>
      </c>
      <c r="Q290" s="47">
        <f>'Tarieven 2021'!Q151</f>
        <v>2990.6580704000003</v>
      </c>
      <c r="S290" s="47">
        <f>'Tarieven 2021'!S151</f>
        <v>9367.3040947200025</v>
      </c>
    </row>
    <row r="291" spans="2:24" x14ac:dyDescent="0.2">
      <c r="B291" s="2" t="s">
        <v>287</v>
      </c>
      <c r="F291" s="2" t="s">
        <v>111</v>
      </c>
      <c r="J291" s="48">
        <f t="shared" si="22"/>
        <v>130394.89151524384</v>
      </c>
      <c r="L291" s="47">
        <f>'Tarieven 2021'!L152</f>
        <v>2349.4226593157719</v>
      </c>
      <c r="M291" s="47">
        <f>'Tarieven 2021'!M152</f>
        <v>42864.339586966933</v>
      </c>
      <c r="N291" s="47">
        <f>'Tarieven 2021'!N152</f>
        <v>39001.344588361455</v>
      </c>
      <c r="O291" s="47">
        <f>'Tarieven 2021'!O152</f>
        <v>1218.8304452391178</v>
      </c>
      <c r="P291" s="47">
        <f>'Tarieven 2021'!P152</f>
        <v>36058.917957471458</v>
      </c>
      <c r="Q291" s="47">
        <f>'Tarieven 2021'!Q152</f>
        <v>6360.9666401633158</v>
      </c>
      <c r="S291" s="47">
        <f>'Tarieven 2021'!S152</f>
        <v>2541.0696377257959</v>
      </c>
    </row>
    <row r="292" spans="2:24" x14ac:dyDescent="0.2">
      <c r="B292" s="2" t="s">
        <v>288</v>
      </c>
      <c r="F292" s="2" t="s">
        <v>111</v>
      </c>
      <c r="J292" s="48">
        <f t="shared" si="22"/>
        <v>13039.221669892157</v>
      </c>
      <c r="L292" s="47">
        <f>'Tarieven 2021'!L153</f>
        <v>569.62348428637256</v>
      </c>
      <c r="M292" s="47">
        <f>'Tarieven 2021'!M153</f>
        <v>2514.3234159909935</v>
      </c>
      <c r="N292" s="47">
        <f>'Tarieven 2021'!N153</f>
        <v>8625.5967860465498</v>
      </c>
      <c r="O292" s="47">
        <f>'Tarieven 2021'!O153</f>
        <v>642.07205339378447</v>
      </c>
      <c r="P292" s="47">
        <f>'Tarieven 2021'!P153</f>
        <v>-417.46880075007681</v>
      </c>
      <c r="Q292" s="47">
        <f>'Tarieven 2021'!Q153</f>
        <v>596.63331496306694</v>
      </c>
      <c r="S292" s="47">
        <f>'Tarieven 2021'!S153</f>
        <v>508.44141596146864</v>
      </c>
    </row>
    <row r="293" spans="2:24" x14ac:dyDescent="0.2">
      <c r="B293" s="2" t="s">
        <v>289</v>
      </c>
      <c r="F293" s="2" t="s">
        <v>111</v>
      </c>
      <c r="J293" s="48">
        <f t="shared" si="22"/>
        <v>32936.170816206104</v>
      </c>
      <c r="L293" s="47">
        <f>'Tarieven 2021'!L154</f>
        <v>571.52570704119285</v>
      </c>
      <c r="M293" s="47">
        <f>'Tarieven 2021'!M154</f>
        <v>10453.241281396002</v>
      </c>
      <c r="N293" s="47">
        <f>'Tarieven 2021'!N154</f>
        <v>10762.255657499432</v>
      </c>
      <c r="O293" s="47">
        <f>'Tarieven 2021'!O154</f>
        <v>442.63462567988785</v>
      </c>
      <c r="P293" s="47">
        <f>'Tarieven 2021'!P154</f>
        <v>8321.1883940522384</v>
      </c>
      <c r="Q293" s="47">
        <f>'Tarieven 2021'!Q154</f>
        <v>1555.6539458330908</v>
      </c>
      <c r="S293" s="47">
        <f>'Tarieven 2021'!S154</f>
        <v>829.6712047042605</v>
      </c>
    </row>
    <row r="294" spans="2:24" x14ac:dyDescent="0.2">
      <c r="B294" s="2" t="s">
        <v>290</v>
      </c>
      <c r="F294" s="2" t="s">
        <v>111</v>
      </c>
      <c r="J294" s="48">
        <f t="shared" si="22"/>
        <v>40044535.138984568</v>
      </c>
      <c r="L294" s="47">
        <f>'Tarieven 2021'!L155</f>
        <v>791194.95060726535</v>
      </c>
      <c r="M294" s="47">
        <f>'Tarieven 2021'!M155</f>
        <v>12912879.17015096</v>
      </c>
      <c r="N294" s="47">
        <f>'Tarieven 2021'!N155</f>
        <v>13621930.57038974</v>
      </c>
      <c r="O294" s="47">
        <f>'Tarieven 2021'!O155</f>
        <v>609412.27697872987</v>
      </c>
      <c r="P294" s="47">
        <f>'Tarieven 2021'!P155</f>
        <v>10446159.129509035</v>
      </c>
      <c r="Q294" s="47">
        <f>'Tarieven 2021'!Q155</f>
        <v>722149.77867085708</v>
      </c>
      <c r="S294" s="47">
        <f>'Tarieven 2021'!S155</f>
        <v>940809.26267798012</v>
      </c>
    </row>
    <row r="296" spans="2:24" x14ac:dyDescent="0.2">
      <c r="B296" s="2" t="s">
        <v>219</v>
      </c>
      <c r="F296" s="2" t="s">
        <v>111</v>
      </c>
      <c r="J296" s="48">
        <f>SUM(L296:Q296,S296)</f>
        <v>43392428.113442585</v>
      </c>
      <c r="L296" s="48">
        <f t="shared" ref="L296:Q296" si="23">L287+L289+L293</f>
        <v>350.64469921777322</v>
      </c>
      <c r="M296" s="48">
        <f t="shared" si="23"/>
        <v>3175589.3204157054</v>
      </c>
      <c r="N296" s="48">
        <f t="shared" si="23"/>
        <v>32166481.360689148</v>
      </c>
      <c r="O296" s="48">
        <f t="shared" si="23"/>
        <v>-2251150.9361585206</v>
      </c>
      <c r="P296" s="48">
        <f t="shared" si="23"/>
        <v>10298172.739241041</v>
      </c>
      <c r="Q296" s="48">
        <f t="shared" si="23"/>
        <v>24710.118004799959</v>
      </c>
      <c r="S296" s="48">
        <f>S287+S289+S293</f>
        <v>-21725.133448812583</v>
      </c>
      <c r="X296" s="32"/>
    </row>
    <row r="297" spans="2:24" x14ac:dyDescent="0.2">
      <c r="B297" s="2" t="s">
        <v>902</v>
      </c>
      <c r="F297" s="2" t="s">
        <v>111</v>
      </c>
      <c r="J297" s="48">
        <f t="shared" si="22"/>
        <v>130394.89151524384</v>
      </c>
      <c r="L297" s="48">
        <f>L291</f>
        <v>2349.4226593157719</v>
      </c>
      <c r="M297" s="48">
        <f t="shared" ref="M297:Q297" si="24">M291</f>
        <v>42864.339586966933</v>
      </c>
      <c r="N297" s="48">
        <f t="shared" si="24"/>
        <v>39001.344588361455</v>
      </c>
      <c r="O297" s="48">
        <f t="shared" si="24"/>
        <v>1218.8304452391178</v>
      </c>
      <c r="P297" s="48">
        <f t="shared" si="24"/>
        <v>36058.917957471458</v>
      </c>
      <c r="Q297" s="48">
        <f t="shared" si="24"/>
        <v>6360.9666401633158</v>
      </c>
      <c r="S297" s="48">
        <f t="shared" ref="S297" si="25">S291</f>
        <v>2541.0696377257959</v>
      </c>
      <c r="X297" s="32"/>
    </row>
    <row r="298" spans="2:24" x14ac:dyDescent="0.2">
      <c r="B298" s="2" t="s">
        <v>903</v>
      </c>
      <c r="F298" s="2" t="s">
        <v>111</v>
      </c>
      <c r="J298" s="48">
        <f t="shared" si="22"/>
        <v>13039.221669892157</v>
      </c>
      <c r="L298" s="48">
        <f>L292</f>
        <v>569.62348428637256</v>
      </c>
      <c r="M298" s="48">
        <f t="shared" ref="M298:Q298" si="26">M292</f>
        <v>2514.3234159909935</v>
      </c>
      <c r="N298" s="48">
        <f t="shared" si="26"/>
        <v>8625.5967860465498</v>
      </c>
      <c r="O298" s="48">
        <f t="shared" si="26"/>
        <v>642.07205339378447</v>
      </c>
      <c r="P298" s="48">
        <f t="shared" si="26"/>
        <v>-417.46880075007681</v>
      </c>
      <c r="Q298" s="48">
        <f t="shared" si="26"/>
        <v>596.63331496306694</v>
      </c>
      <c r="S298" s="48">
        <f t="shared" ref="S298" si="27">S292</f>
        <v>508.44141596146864</v>
      </c>
      <c r="X298" s="32"/>
    </row>
    <row r="299" spans="2:24" x14ac:dyDescent="0.2">
      <c r="B299" s="2" t="s">
        <v>220</v>
      </c>
      <c r="F299" s="2" t="s">
        <v>111</v>
      </c>
      <c r="J299" s="48">
        <f t="shared" si="22"/>
        <v>42630755.21112898</v>
      </c>
      <c r="L299" s="48">
        <f>SUM(L287:L294)-L296-L297-L298</f>
        <v>797537.16378742538</v>
      </c>
      <c r="M299" s="48">
        <f t="shared" ref="M299:S299" si="28">SUM(M287:M294)-M296-M297-M298</f>
        <v>13114892.29565944</v>
      </c>
      <c r="N299" s="48">
        <f t="shared" si="28"/>
        <v>13880709.557141742</v>
      </c>
      <c r="O299" s="48">
        <f t="shared" si="28"/>
        <v>2546556.4717989839</v>
      </c>
      <c r="P299" s="48">
        <f t="shared" si="28"/>
        <v>10615742.719227435</v>
      </c>
      <c r="Q299" s="48">
        <f t="shared" si="28"/>
        <v>725140.43674125709</v>
      </c>
      <c r="S299" s="48">
        <f t="shared" si="28"/>
        <v>950176.56677270005</v>
      </c>
    </row>
    <row r="301" spans="2:24" s="9" customFormat="1" x14ac:dyDescent="0.2">
      <c r="B301" s="9" t="s">
        <v>221</v>
      </c>
      <c r="F301" s="9" t="s">
        <v>26</v>
      </c>
    </row>
    <row r="303" spans="2:24" x14ac:dyDescent="0.2">
      <c r="B303" s="1" t="s">
        <v>222</v>
      </c>
      <c r="F303" s="2" t="s">
        <v>111</v>
      </c>
      <c r="J303" s="48">
        <f>SUM(L303:Q303,S303)</f>
        <v>892027174.9878906</v>
      </c>
      <c r="L303" s="48">
        <f t="shared" ref="L303:Q303" si="29">SUMPRODUCT(L14:L25,L143:L154)</f>
        <v>16455510.273680458</v>
      </c>
      <c r="M303" s="48">
        <f t="shared" si="29"/>
        <v>270452758.14346117</v>
      </c>
      <c r="N303" s="48">
        <f t="shared" si="29"/>
        <v>319645308.60515511</v>
      </c>
      <c r="O303" s="48">
        <f t="shared" si="29"/>
        <v>14184720.300266666</v>
      </c>
      <c r="P303" s="48">
        <f t="shared" si="29"/>
        <v>233992554.22543973</v>
      </c>
      <c r="Q303" s="48">
        <f t="shared" si="29"/>
        <v>15023236.995631047</v>
      </c>
      <c r="S303" s="48">
        <f>SUMPRODUCT(S14:S25,S143:S154)</f>
        <v>22273086.444256518</v>
      </c>
    </row>
    <row r="304" spans="2:24" x14ac:dyDescent="0.2">
      <c r="B304" s="2" t="s">
        <v>223</v>
      </c>
      <c r="F304" s="2" t="s">
        <v>111</v>
      </c>
      <c r="J304" s="48">
        <f>SUM(L304:Q304,S304)</f>
        <v>130314007.63754193</v>
      </c>
      <c r="L304" s="48">
        <f t="shared" ref="L304:Q304" si="30">L14*L143+L18*L147</f>
        <v>2563683.7672131141</v>
      </c>
      <c r="M304" s="48">
        <f t="shared" si="30"/>
        <v>41231016.913415052</v>
      </c>
      <c r="N304" s="48">
        <f t="shared" si="30"/>
        <v>45584385.667795159</v>
      </c>
      <c r="O304" s="48">
        <f t="shared" si="30"/>
        <v>1887645.7799999998</v>
      </c>
      <c r="P304" s="48">
        <f t="shared" si="30"/>
        <v>34604444.044898562</v>
      </c>
      <c r="Q304" s="48">
        <f t="shared" si="30"/>
        <v>982434.03786594758</v>
      </c>
      <c r="S304" s="48">
        <f>S14*S143+S18*S147</f>
        <v>3460397.4263540865</v>
      </c>
    </row>
    <row r="305" spans="2:19" x14ac:dyDescent="0.2">
      <c r="B305" s="2" t="s">
        <v>292</v>
      </c>
      <c r="F305" s="2" t="s">
        <v>111</v>
      </c>
      <c r="J305" s="48">
        <f t="shared" ref="J305" si="31">SUM(L305:Q305,S305)</f>
        <v>761713167.35034871</v>
      </c>
      <c r="L305" s="48">
        <f>L303-L304</f>
        <v>13891826.506467344</v>
      </c>
      <c r="M305" s="48">
        <f t="shared" ref="M305:S305" si="32">M303-M304</f>
        <v>229221741.23004612</v>
      </c>
      <c r="N305" s="48">
        <f t="shared" si="32"/>
        <v>274060922.93735993</v>
      </c>
      <c r="O305" s="48">
        <f t="shared" si="32"/>
        <v>12297074.520266667</v>
      </c>
      <c r="P305" s="48">
        <f t="shared" si="32"/>
        <v>199388110.18054116</v>
      </c>
      <c r="Q305" s="48">
        <f t="shared" si="32"/>
        <v>14040802.957765099</v>
      </c>
      <c r="S305" s="48">
        <f t="shared" si="32"/>
        <v>18812689.01790243</v>
      </c>
    </row>
    <row r="307" spans="2:19" x14ac:dyDescent="0.2">
      <c r="B307" s="1" t="s">
        <v>982</v>
      </c>
    </row>
    <row r="308" spans="2:19" x14ac:dyDescent="0.2">
      <c r="B308" s="27" t="s">
        <v>293</v>
      </c>
      <c r="F308" s="2" t="s">
        <v>111</v>
      </c>
      <c r="J308" s="48">
        <f>SUM(L308:Q308,S308)</f>
        <v>249316421.88466814</v>
      </c>
      <c r="L308" s="48">
        <f t="shared" ref="L308:Q308" si="33">SUMPRODUCT(L33:L42,L162:L171)+SUMPRODUCT(L47:L64,L176:L193)</f>
        <v>4796660.8901595669</v>
      </c>
      <c r="M308" s="48">
        <f t="shared" si="33"/>
        <v>77621285.203052387</v>
      </c>
      <c r="N308" s="48">
        <f t="shared" si="33"/>
        <v>92068420.081479773</v>
      </c>
      <c r="O308" s="48">
        <f t="shared" si="33"/>
        <v>3518564.3753333339</v>
      </c>
      <c r="P308" s="48">
        <f t="shared" si="33"/>
        <v>62346646.991299786</v>
      </c>
      <c r="Q308" s="48">
        <f t="shared" si="33"/>
        <v>2664894.8825235777</v>
      </c>
      <c r="S308" s="48">
        <f>SUMPRODUCT(S33:S42,S162:S171)+SUMPRODUCT(S47:S64,S176:S193)</f>
        <v>6299949.4608197156</v>
      </c>
    </row>
    <row r="309" spans="2:19" x14ac:dyDescent="0.2">
      <c r="B309" s="27" t="s">
        <v>904</v>
      </c>
      <c r="F309" s="2" t="s">
        <v>111</v>
      </c>
      <c r="J309" s="48">
        <f t="shared" ref="J309" si="34">SUM(L309:Q309,S309)</f>
        <v>40460788.005556524</v>
      </c>
      <c r="L309" s="48">
        <f t="shared" ref="L309:Q309" si="35">SUMPRODUCT(L69:L92,L198:L221)+SUMPRODUCT(L97:L136,L226:L265)</f>
        <v>713373.50114633748</v>
      </c>
      <c r="M309" s="48">
        <f t="shared" si="35"/>
        <v>12050530.280572126</v>
      </c>
      <c r="N309" s="48">
        <f t="shared" si="35"/>
        <v>13990862.44767502</v>
      </c>
      <c r="O309" s="48">
        <f t="shared" si="35"/>
        <v>388775.76583333331</v>
      </c>
      <c r="P309" s="48">
        <f t="shared" si="35"/>
        <v>11348591.170329701</v>
      </c>
      <c r="Q309" s="48">
        <f t="shared" si="35"/>
        <v>939885.33333333337</v>
      </c>
      <c r="S309" s="48">
        <f>SUMPRODUCT(S69:S92,S198:S221)+SUMPRODUCT(S97:S136,S226:S265)</f>
        <v>1028769.5066666665</v>
      </c>
    </row>
    <row r="311" spans="2:19" x14ac:dyDescent="0.2">
      <c r="B311" s="1" t="s">
        <v>224</v>
      </c>
    </row>
    <row r="312" spans="2:19" x14ac:dyDescent="0.2">
      <c r="B312" s="2" t="s">
        <v>225</v>
      </c>
      <c r="F312" s="2" t="s">
        <v>230</v>
      </c>
      <c r="L312" s="105">
        <f t="shared" ref="L312:Q312" si="36">L303/(L303+L308)</f>
        <v>0.77429784217431152</v>
      </c>
      <c r="M312" s="105">
        <f t="shared" si="36"/>
        <v>0.77699777766600331</v>
      </c>
      <c r="N312" s="105">
        <f t="shared" si="36"/>
        <v>0.77637758066708717</v>
      </c>
      <c r="O312" s="105">
        <f t="shared" si="36"/>
        <v>0.80124793563406438</v>
      </c>
      <c r="P312" s="105">
        <f t="shared" si="36"/>
        <v>0.78961053166334183</v>
      </c>
      <c r="Q312" s="105">
        <f t="shared" si="36"/>
        <v>0.84933994720975581</v>
      </c>
      <c r="R312" s="75"/>
      <c r="S312" s="105">
        <f>S303/(S303+S308)</f>
        <v>0.77951417267142831</v>
      </c>
    </row>
    <row r="313" spans="2:19" x14ac:dyDescent="0.2">
      <c r="B313" s="2" t="s">
        <v>226</v>
      </c>
      <c r="F313" s="2" t="s">
        <v>230</v>
      </c>
      <c r="L313" s="105">
        <f t="shared" ref="L313:S313" si="37">L308/(L303+L308)</f>
        <v>0.22570215782568848</v>
      </c>
      <c r="M313" s="105">
        <f t="shared" si="37"/>
        <v>0.22300222233399658</v>
      </c>
      <c r="N313" s="105">
        <f t="shared" si="37"/>
        <v>0.22362241933291283</v>
      </c>
      <c r="O313" s="105">
        <f t="shared" si="37"/>
        <v>0.19875206436593568</v>
      </c>
      <c r="P313" s="105">
        <f t="shared" si="37"/>
        <v>0.21038946833665814</v>
      </c>
      <c r="Q313" s="105">
        <f t="shared" si="37"/>
        <v>0.15066005279024425</v>
      </c>
      <c r="R313" s="75"/>
      <c r="S313" s="105">
        <f t="shared" si="37"/>
        <v>0.22048582732857161</v>
      </c>
    </row>
    <row r="315" spans="2:19" x14ac:dyDescent="0.2">
      <c r="B315" s="1" t="s">
        <v>983</v>
      </c>
    </row>
    <row r="316" spans="2:19" x14ac:dyDescent="0.2">
      <c r="B316" s="2" t="s">
        <v>227</v>
      </c>
      <c r="F316" s="2" t="s">
        <v>111</v>
      </c>
      <c r="J316" s="48">
        <f>SUM(L316:Q316,S316)</f>
        <v>76756165.499525592</v>
      </c>
      <c r="L316" s="48">
        <f t="shared" ref="L316:Q316" si="38">L296+L299*L312</f>
        <v>617881.94967364171</v>
      </c>
      <c r="M316" s="48">
        <f t="shared" si="38"/>
        <v>13365831.488472078</v>
      </c>
      <c r="N316" s="48">
        <f t="shared" si="38"/>
        <v>42943153.06460537</v>
      </c>
      <c r="O316" s="48">
        <f t="shared" si="38"/>
        <v>-210727.82015401823</v>
      </c>
      <c r="P316" s="48">
        <f t="shared" si="38"/>
        <v>18680474.991771467</v>
      </c>
      <c r="Q316" s="48">
        <f t="shared" si="38"/>
        <v>640600.85826627852</v>
      </c>
      <c r="S316" s="48">
        <f>S296+S299*S312</f>
        <v>718950.96689078689</v>
      </c>
    </row>
    <row r="317" spans="2:19" x14ac:dyDescent="0.2">
      <c r="B317" s="2" t="s">
        <v>984</v>
      </c>
      <c r="F317" s="2" t="s">
        <v>111</v>
      </c>
      <c r="J317" s="48">
        <f t="shared" ref="J317:J318" si="39">SUM(L317:Q317,S317)</f>
        <v>9397412.716561202</v>
      </c>
      <c r="L317" s="48">
        <f>L297+L299*L313</f>
        <v>182355.28147231723</v>
      </c>
      <c r="M317" s="48">
        <f t="shared" ref="M317:S317" si="40">M297+M299*M313</f>
        <v>2967514.4671900324</v>
      </c>
      <c r="N317" s="48">
        <f t="shared" si="40"/>
        <v>3143039.197813883</v>
      </c>
      <c r="O317" s="48">
        <f t="shared" si="40"/>
        <v>507352.18623972085</v>
      </c>
      <c r="P317" s="48">
        <f t="shared" si="40"/>
        <v>2269499.3846544814</v>
      </c>
      <c r="Q317" s="48">
        <f t="shared" si="40"/>
        <v>115610.66311994188</v>
      </c>
      <c r="S317" s="48">
        <f t="shared" si="40"/>
        <v>212041.53607082635</v>
      </c>
    </row>
    <row r="318" spans="2:19" x14ac:dyDescent="0.2">
      <c r="B318" s="2" t="s">
        <v>985</v>
      </c>
      <c r="F318" s="2" t="s">
        <v>111</v>
      </c>
      <c r="J318" s="48">
        <f t="shared" si="39"/>
        <v>13039.221669892157</v>
      </c>
      <c r="L318" s="48">
        <f>L298</f>
        <v>569.62348428637256</v>
      </c>
      <c r="M318" s="48">
        <f t="shared" ref="M318:S318" si="41">M298</f>
        <v>2514.3234159909935</v>
      </c>
      <c r="N318" s="48">
        <f t="shared" si="41"/>
        <v>8625.5967860465498</v>
      </c>
      <c r="O318" s="48">
        <f t="shared" si="41"/>
        <v>642.07205339378447</v>
      </c>
      <c r="P318" s="48">
        <f t="shared" si="41"/>
        <v>-417.46880075007681</v>
      </c>
      <c r="Q318" s="48">
        <f t="shared" si="41"/>
        <v>596.63331496306694</v>
      </c>
      <c r="S318" s="48">
        <f t="shared" si="41"/>
        <v>508.44141596146864</v>
      </c>
    </row>
    <row r="320" spans="2:19" x14ac:dyDescent="0.2">
      <c r="B320" s="1" t="s">
        <v>986</v>
      </c>
    </row>
    <row r="321" spans="2:24" x14ac:dyDescent="0.2">
      <c r="B321" s="2" t="s">
        <v>228</v>
      </c>
      <c r="F321" s="2" t="s">
        <v>230</v>
      </c>
      <c r="L321" s="105">
        <f t="shared" ref="L321:Q321" si="42">L316/L305</f>
        <v>4.4478092883321468E-2</v>
      </c>
      <c r="M321" s="105">
        <f t="shared" si="42"/>
        <v>5.830961503367247E-2</v>
      </c>
      <c r="N321" s="105">
        <f t="shared" si="42"/>
        <v>0.15669199608738299</v>
      </c>
      <c r="O321" s="105">
        <f t="shared" si="42"/>
        <v>-1.7136418894324837E-2</v>
      </c>
      <c r="P321" s="105">
        <f t="shared" si="42"/>
        <v>9.3689011721194135E-2</v>
      </c>
      <c r="Q321" s="105">
        <f t="shared" si="42"/>
        <v>4.5624232473969864E-2</v>
      </c>
      <c r="R321" s="75"/>
      <c r="S321" s="105">
        <f>S316/S305</f>
        <v>3.8216278715213048E-2</v>
      </c>
    </row>
    <row r="322" spans="2:24" x14ac:dyDescent="0.2">
      <c r="B322" s="2" t="s">
        <v>229</v>
      </c>
      <c r="F322" s="2" t="s">
        <v>230</v>
      </c>
      <c r="L322" s="105">
        <f t="shared" ref="L322:Q323" si="43">L317/L308</f>
        <v>3.801713017620701E-2</v>
      </c>
      <c r="M322" s="105">
        <f t="shared" si="43"/>
        <v>3.82306793739269E-2</v>
      </c>
      <c r="N322" s="105">
        <f t="shared" si="43"/>
        <v>3.4138081168682159E-2</v>
      </c>
      <c r="O322" s="105">
        <f t="shared" si="43"/>
        <v>0.14419295261342388</v>
      </c>
      <c r="P322" s="105">
        <f t="shared" si="43"/>
        <v>3.6401306151575087E-2</v>
      </c>
      <c r="Q322" s="105">
        <f t="shared" si="43"/>
        <v>4.3382823044210268E-2</v>
      </c>
      <c r="R322" s="75"/>
      <c r="S322" s="105">
        <f>S317/S308</f>
        <v>3.3657656682731012E-2</v>
      </c>
    </row>
    <row r="323" spans="2:24" x14ac:dyDescent="0.2">
      <c r="B323" s="2" t="s">
        <v>905</v>
      </c>
      <c r="F323" s="2" t="s">
        <v>230</v>
      </c>
      <c r="L323" s="105">
        <f t="shared" si="43"/>
        <v>7.984926316593349E-4</v>
      </c>
      <c r="M323" s="105">
        <f t="shared" si="43"/>
        <v>2.0864836297242352E-4</v>
      </c>
      <c r="N323" s="105">
        <f t="shared" si="43"/>
        <v>6.1651644552333784E-4</v>
      </c>
      <c r="O323" s="105">
        <f t="shared" si="43"/>
        <v>1.6515228309499062E-3</v>
      </c>
      <c r="P323" s="105">
        <f t="shared" si="43"/>
        <v>-3.6785958229029098E-5</v>
      </c>
      <c r="Q323" s="105">
        <f t="shared" si="43"/>
        <v>6.3479372834459268E-4</v>
      </c>
      <c r="R323" s="75"/>
      <c r="S323" s="105">
        <f>S318/S309</f>
        <v>4.9422286786947865E-4</v>
      </c>
    </row>
    <row r="325" spans="2:24" s="9" customFormat="1" x14ac:dyDescent="0.2">
      <c r="B325" s="9" t="s">
        <v>300</v>
      </c>
    </row>
    <row r="327" spans="2:24" x14ac:dyDescent="0.2">
      <c r="B327" s="1" t="s">
        <v>211</v>
      </c>
    </row>
    <row r="329" spans="2:24" x14ac:dyDescent="0.2">
      <c r="B329" s="33" t="s">
        <v>108</v>
      </c>
    </row>
    <row r="330" spans="2:24" x14ac:dyDescent="0.2">
      <c r="B330" s="2" t="s">
        <v>109</v>
      </c>
      <c r="F330" s="2" t="s">
        <v>111</v>
      </c>
      <c r="L330" s="47">
        <f t="shared" ref="L330:Q330" si="44">L143</f>
        <v>18</v>
      </c>
      <c r="M330" s="47">
        <f t="shared" si="44"/>
        <v>18</v>
      </c>
      <c r="N330" s="47">
        <f t="shared" si="44"/>
        <v>17.994499999999999</v>
      </c>
      <c r="O330" s="47">
        <f t="shared" si="44"/>
        <v>18</v>
      </c>
      <c r="P330" s="47">
        <f t="shared" si="44"/>
        <v>18</v>
      </c>
      <c r="Q330" s="47">
        <f t="shared" si="44"/>
        <v>18</v>
      </c>
      <c r="S330" s="47">
        <f>S143</f>
        <v>18</v>
      </c>
      <c r="X330" s="5" t="s">
        <v>1012</v>
      </c>
    </row>
    <row r="331" spans="2:24" x14ac:dyDescent="0.2">
      <c r="B331" s="2" t="s">
        <v>110</v>
      </c>
      <c r="F331" s="2" t="s">
        <v>111</v>
      </c>
      <c r="L331" s="69">
        <f t="shared" ref="L331:Q331" si="45">L144*(1-L$321)</f>
        <v>24.727855882081812</v>
      </c>
      <c r="M331" s="69">
        <f t="shared" si="45"/>
        <v>24.743762386336726</v>
      </c>
      <c r="N331" s="69">
        <f t="shared" si="45"/>
        <v>27.025491601387635</v>
      </c>
      <c r="O331" s="69">
        <f t="shared" si="45"/>
        <v>31.995043192739882</v>
      </c>
      <c r="P331" s="69">
        <f t="shared" si="45"/>
        <v>26.3107517763267</v>
      </c>
      <c r="Q331" s="69">
        <f t="shared" si="45"/>
        <v>21.040168170878861</v>
      </c>
      <c r="R331" s="73"/>
      <c r="S331" s="69">
        <f>S144*(1-S$321)</f>
        <v>25.503041867075929</v>
      </c>
      <c r="X331" s="5" t="s">
        <v>1013</v>
      </c>
    </row>
    <row r="333" spans="2:24" x14ac:dyDescent="0.2">
      <c r="B333" s="33" t="s">
        <v>112</v>
      </c>
    </row>
    <row r="334" spans="2:24" x14ac:dyDescent="0.2">
      <c r="B334" s="2" t="s">
        <v>109</v>
      </c>
      <c r="F334" s="2" t="s">
        <v>111</v>
      </c>
      <c r="L334" s="47">
        <f t="shared" ref="L334:Q334" si="46">L147</f>
        <v>18</v>
      </c>
      <c r="M334" s="47">
        <f t="shared" si="46"/>
        <v>18</v>
      </c>
      <c r="N334" s="47">
        <f t="shared" si="46"/>
        <v>18</v>
      </c>
      <c r="O334" s="47">
        <f t="shared" si="46"/>
        <v>18</v>
      </c>
      <c r="P334" s="47">
        <f t="shared" si="46"/>
        <v>18</v>
      </c>
      <c r="Q334" s="47">
        <f t="shared" si="46"/>
        <v>18</v>
      </c>
      <c r="S334" s="47">
        <f>S147</f>
        <v>18</v>
      </c>
      <c r="X334" s="5" t="s">
        <v>1012</v>
      </c>
    </row>
    <row r="335" spans="2:24" x14ac:dyDescent="0.2">
      <c r="B335" s="2" t="s">
        <v>110</v>
      </c>
      <c r="F335" s="2" t="s">
        <v>111</v>
      </c>
      <c r="L335" s="69">
        <f t="shared" ref="L335:Q335" si="47">L148*(1-L$321)</f>
        <v>24.718396215201356</v>
      </c>
      <c r="M335" s="69">
        <f t="shared" si="47"/>
        <v>24.743762386336726</v>
      </c>
      <c r="N335" s="69">
        <f t="shared" si="47"/>
        <v>27.019588445360249</v>
      </c>
      <c r="O335" s="69">
        <f t="shared" si="47"/>
        <v>31.995043192739882</v>
      </c>
      <c r="P335" s="69">
        <f t="shared" si="47"/>
        <v>26.3107517763267</v>
      </c>
      <c r="Q335" s="69">
        <f t="shared" si="47"/>
        <v>21.040168170878861</v>
      </c>
      <c r="R335" s="73"/>
      <c r="S335" s="69">
        <f>S148*(1-S$321)</f>
        <v>25.503041867075929</v>
      </c>
      <c r="X335" s="5" t="s">
        <v>1013</v>
      </c>
    </row>
    <row r="336" spans="2:24" x14ac:dyDescent="0.2">
      <c r="L336" s="73"/>
      <c r="M336" s="73"/>
      <c r="N336" s="73"/>
      <c r="O336" s="73"/>
      <c r="P336" s="73"/>
      <c r="Q336" s="73"/>
      <c r="R336" s="73"/>
      <c r="S336" s="73"/>
    </row>
    <row r="337" spans="1:24" x14ac:dyDescent="0.2">
      <c r="B337" s="33" t="s">
        <v>113</v>
      </c>
      <c r="L337" s="73"/>
      <c r="M337" s="73"/>
      <c r="N337" s="73"/>
      <c r="O337" s="73"/>
      <c r="P337" s="73"/>
      <c r="Q337" s="73"/>
      <c r="R337" s="73"/>
      <c r="S337" s="73"/>
    </row>
    <row r="338" spans="1:24" x14ac:dyDescent="0.2">
      <c r="B338" s="2" t="s">
        <v>109</v>
      </c>
      <c r="F338" s="2" t="s">
        <v>111</v>
      </c>
      <c r="L338" s="69">
        <f t="shared" ref="L338:Q338" si="48">L151*(1-L$321)</f>
        <v>506.11864606117587</v>
      </c>
      <c r="M338" s="69">
        <f t="shared" si="48"/>
        <v>975.68540786361189</v>
      </c>
      <c r="N338" s="69">
        <f t="shared" si="48"/>
        <v>721.02834334528757</v>
      </c>
      <c r="O338" s="69">
        <f t="shared" si="48"/>
        <v>623.35205431938698</v>
      </c>
      <c r="P338" s="69">
        <f t="shared" si="48"/>
        <v>706.9372530954787</v>
      </c>
      <c r="Q338" s="69">
        <f t="shared" si="48"/>
        <v>309.21774867843379</v>
      </c>
      <c r="R338" s="73"/>
      <c r="S338" s="69">
        <f>S151*(1-S$321)</f>
        <v>507.64983790900186</v>
      </c>
      <c r="X338" s="5" t="s">
        <v>1013</v>
      </c>
    </row>
    <row r="339" spans="1:24" x14ac:dyDescent="0.2">
      <c r="A339" s="10"/>
      <c r="B339" s="2" t="s">
        <v>116</v>
      </c>
      <c r="F339" s="2" t="s">
        <v>111</v>
      </c>
      <c r="L339" s="69">
        <f t="shared" ref="L339:Q339" si="49">L281*(1-L$321)</f>
        <v>21.296973265910992</v>
      </c>
      <c r="M339" s="69">
        <f t="shared" si="49"/>
        <v>22.43389004105282</v>
      </c>
      <c r="N339" s="69">
        <f t="shared" si="49"/>
        <v>18.620240726390588</v>
      </c>
      <c r="O339" s="69">
        <f t="shared" si="49"/>
        <v>24.067425679751601</v>
      </c>
      <c r="P339" s="69">
        <f t="shared" si="49"/>
        <v>22.884352454039849</v>
      </c>
      <c r="Q339" s="69">
        <f t="shared" si="49"/>
        <v>27.289802446946318</v>
      </c>
      <c r="R339" s="73"/>
      <c r="S339" s="69">
        <f>S281*(1-S$321)</f>
        <v>21.592813969820494</v>
      </c>
    </row>
    <row r="340" spans="1:24" x14ac:dyDescent="0.2">
      <c r="L340" s="72"/>
      <c r="M340" s="72"/>
      <c r="N340" s="72"/>
      <c r="O340" s="72"/>
      <c r="P340" s="72"/>
      <c r="Q340" s="72"/>
      <c r="R340" s="72"/>
      <c r="S340" s="72"/>
    </row>
    <row r="341" spans="1:24" x14ac:dyDescent="0.2">
      <c r="L341" s="72"/>
      <c r="M341" s="72"/>
      <c r="N341" s="72"/>
      <c r="O341" s="72"/>
      <c r="P341" s="72"/>
      <c r="Q341" s="72"/>
      <c r="R341" s="72"/>
      <c r="S341" s="72"/>
    </row>
    <row r="342" spans="1:24" x14ac:dyDescent="0.2">
      <c r="B342" s="1" t="s">
        <v>212</v>
      </c>
      <c r="L342" s="72"/>
      <c r="M342" s="72"/>
      <c r="N342" s="72"/>
      <c r="O342" s="72"/>
      <c r="P342" s="72"/>
      <c r="Q342" s="72"/>
      <c r="R342" s="72"/>
      <c r="S342" s="72"/>
    </row>
    <row r="343" spans="1:24" x14ac:dyDescent="0.2">
      <c r="L343" s="72"/>
      <c r="M343" s="72"/>
      <c r="N343" s="72"/>
      <c r="O343" s="72"/>
      <c r="P343" s="72"/>
      <c r="Q343" s="72"/>
      <c r="R343" s="72"/>
      <c r="S343" s="72"/>
    </row>
    <row r="344" spans="1:24" x14ac:dyDescent="0.2">
      <c r="B344" s="33" t="s">
        <v>141</v>
      </c>
      <c r="L344" s="72"/>
      <c r="M344" s="72"/>
      <c r="N344" s="72"/>
      <c r="O344" s="72"/>
      <c r="P344" s="72"/>
      <c r="Q344" s="72"/>
      <c r="R344" s="72"/>
      <c r="S344" s="72"/>
    </row>
    <row r="345" spans="1:24" x14ac:dyDescent="0.2">
      <c r="L345" s="72"/>
      <c r="M345" s="72"/>
      <c r="N345" s="72"/>
      <c r="O345" s="72"/>
      <c r="P345" s="72"/>
      <c r="Q345" s="72"/>
      <c r="R345" s="72"/>
      <c r="S345" s="72"/>
    </row>
    <row r="346" spans="1:24" s="1" customFormat="1" x14ac:dyDescent="0.2">
      <c r="B346" s="1" t="s">
        <v>142</v>
      </c>
      <c r="L346" s="74"/>
      <c r="M346" s="74"/>
      <c r="N346" s="74"/>
      <c r="O346" s="74"/>
      <c r="P346" s="74"/>
      <c r="Q346" s="74"/>
      <c r="R346" s="72"/>
      <c r="S346" s="74"/>
    </row>
    <row r="347" spans="1:24" x14ac:dyDescent="0.2">
      <c r="B347" s="2" t="s">
        <v>143</v>
      </c>
      <c r="F347" s="2" t="s">
        <v>111</v>
      </c>
      <c r="L347" s="71">
        <f t="shared" ref="L347:Q350" si="50">L162*(1-L$322)</f>
        <v>29.610121328037295</v>
      </c>
      <c r="M347" s="71">
        <f t="shared" si="50"/>
        <v>29.86293740543957</v>
      </c>
      <c r="N347" s="71">
        <f t="shared" si="50"/>
        <v>31.763817993646136</v>
      </c>
      <c r="O347" s="71">
        <f t="shared" si="50"/>
        <v>26.615599173722519</v>
      </c>
      <c r="P347" s="71">
        <f t="shared" si="50"/>
        <v>28.907960815452746</v>
      </c>
      <c r="Q347" s="71">
        <f t="shared" si="50"/>
        <v>27.301854230318238</v>
      </c>
      <c r="R347" s="72"/>
      <c r="S347" s="71">
        <f>S162*(1-S$322)</f>
        <v>29.571235316320411</v>
      </c>
      <c r="X347" s="5" t="s">
        <v>1013</v>
      </c>
    </row>
    <row r="348" spans="1:24" x14ac:dyDescent="0.2">
      <c r="B348" s="2" t="s">
        <v>144</v>
      </c>
      <c r="F348" s="2" t="s">
        <v>111</v>
      </c>
      <c r="L348" s="71">
        <f t="shared" si="50"/>
        <v>45.25292477424199</v>
      </c>
      <c r="M348" s="71">
        <f t="shared" si="50"/>
        <v>51.435423267082385</v>
      </c>
      <c r="N348" s="71">
        <f t="shared" si="50"/>
        <v>59.966986023520619</v>
      </c>
      <c r="O348" s="71">
        <f t="shared" si="50"/>
        <v>61.703688116572131</v>
      </c>
      <c r="P348" s="71">
        <f t="shared" si="50"/>
        <v>62.441195361377929</v>
      </c>
      <c r="Q348" s="71">
        <f t="shared" si="50"/>
        <v>27.301854230318238</v>
      </c>
      <c r="R348" s="72"/>
      <c r="S348" s="71">
        <f>S163*(1-S$322)</f>
        <v>59.235239497599281</v>
      </c>
    </row>
    <row r="349" spans="1:24" x14ac:dyDescent="0.2">
      <c r="B349" s="2" t="s">
        <v>145</v>
      </c>
      <c r="F349" s="2" t="s">
        <v>111</v>
      </c>
      <c r="L349" s="71">
        <f t="shared" si="50"/>
        <v>45.25292477424199</v>
      </c>
      <c r="M349" s="71">
        <f t="shared" si="50"/>
        <v>51.435423267082385</v>
      </c>
      <c r="N349" s="71">
        <f t="shared" si="50"/>
        <v>59.966986023520619</v>
      </c>
      <c r="O349" s="71">
        <f t="shared" si="50"/>
        <v>61.703688116572131</v>
      </c>
      <c r="P349" s="71">
        <f t="shared" si="50"/>
        <v>62.441195361377929</v>
      </c>
      <c r="Q349" s="71">
        <f t="shared" si="50"/>
        <v>27.301854230318238</v>
      </c>
      <c r="R349" s="72"/>
      <c r="S349" s="71">
        <f>S164*(1-S$322)</f>
        <v>63.334463717951138</v>
      </c>
    </row>
    <row r="350" spans="1:24" x14ac:dyDescent="0.2">
      <c r="B350" s="2" t="s">
        <v>146</v>
      </c>
      <c r="F350" s="2" t="s">
        <v>111</v>
      </c>
      <c r="L350" s="71">
        <f t="shared" si="50"/>
        <v>57.957640139430865</v>
      </c>
      <c r="M350" s="71">
        <f t="shared" si="50"/>
        <v>64.323132163471769</v>
      </c>
      <c r="N350" s="71">
        <f t="shared" si="50"/>
        <v>98.711088104560673</v>
      </c>
      <c r="O350" s="71">
        <f t="shared" si="50"/>
        <v>83.612348529668481</v>
      </c>
      <c r="P350" s="71">
        <f t="shared" si="50"/>
        <v>100.21426416023618</v>
      </c>
      <c r="Q350" s="71">
        <f t="shared" si="50"/>
        <v>27.301854230318238</v>
      </c>
      <c r="R350" s="72"/>
      <c r="S350" s="71">
        <f>S165*(1-S$322)</f>
        <v>97.004923254623407</v>
      </c>
    </row>
    <row r="351" spans="1:24" x14ac:dyDescent="0.2">
      <c r="L351" s="72"/>
      <c r="M351" s="72"/>
      <c r="N351" s="72"/>
      <c r="O351" s="72"/>
      <c r="P351" s="72"/>
      <c r="Q351" s="72"/>
      <c r="R351" s="72"/>
      <c r="S351" s="72"/>
    </row>
    <row r="352" spans="1:24" s="1" customFormat="1" x14ac:dyDescent="0.2">
      <c r="B352" s="1" t="s">
        <v>147</v>
      </c>
      <c r="L352" s="74"/>
      <c r="M352" s="74"/>
      <c r="N352" s="74"/>
      <c r="O352" s="74"/>
      <c r="P352" s="74"/>
      <c r="Q352" s="74"/>
      <c r="R352" s="72"/>
      <c r="S352" s="74"/>
    </row>
    <row r="353" spans="2:24" x14ac:dyDescent="0.2">
      <c r="B353" s="2" t="s">
        <v>143</v>
      </c>
      <c r="F353" s="2" t="s">
        <v>111</v>
      </c>
      <c r="L353" s="71">
        <f t="shared" ref="L353:Q356" si="51">L168*(1-L$322)</f>
        <v>0</v>
      </c>
      <c r="M353" s="71">
        <f t="shared" si="51"/>
        <v>0</v>
      </c>
      <c r="N353" s="71">
        <f t="shared" si="51"/>
        <v>0</v>
      </c>
      <c r="O353" s="71">
        <f t="shared" si="51"/>
        <v>26.615599173722519</v>
      </c>
      <c r="P353" s="71">
        <f t="shared" si="51"/>
        <v>0</v>
      </c>
      <c r="Q353" s="71">
        <f t="shared" si="51"/>
        <v>27.301854230318238</v>
      </c>
      <c r="R353" s="72"/>
      <c r="S353" s="71">
        <f>S168*(1-S$322)</f>
        <v>0</v>
      </c>
      <c r="X353" s="5" t="s">
        <v>1013</v>
      </c>
    </row>
    <row r="354" spans="2:24" x14ac:dyDescent="0.2">
      <c r="B354" s="2" t="s">
        <v>144</v>
      </c>
      <c r="F354" s="2" t="s">
        <v>111</v>
      </c>
      <c r="L354" s="71">
        <f t="shared" si="51"/>
        <v>0</v>
      </c>
      <c r="M354" s="71">
        <f t="shared" si="51"/>
        <v>0</v>
      </c>
      <c r="N354" s="71">
        <f t="shared" si="51"/>
        <v>0</v>
      </c>
      <c r="O354" s="71">
        <f t="shared" si="51"/>
        <v>61.703688116572131</v>
      </c>
      <c r="P354" s="71">
        <f t="shared" si="51"/>
        <v>0</v>
      </c>
      <c r="Q354" s="71">
        <f t="shared" si="51"/>
        <v>27.301854230318238</v>
      </c>
      <c r="R354" s="72"/>
      <c r="S354" s="71">
        <f>S169*(1-S$322)</f>
        <v>0</v>
      </c>
    </row>
    <row r="355" spans="2:24" x14ac:dyDescent="0.2">
      <c r="B355" s="2" t="s">
        <v>145</v>
      </c>
      <c r="F355" s="2" t="s">
        <v>111</v>
      </c>
      <c r="L355" s="71">
        <f t="shared" si="51"/>
        <v>0</v>
      </c>
      <c r="M355" s="71">
        <f t="shared" si="51"/>
        <v>0</v>
      </c>
      <c r="N355" s="71">
        <f t="shared" si="51"/>
        <v>0</v>
      </c>
      <c r="O355" s="71">
        <f t="shared" si="51"/>
        <v>61.703688116572131</v>
      </c>
      <c r="P355" s="71">
        <f t="shared" si="51"/>
        <v>0</v>
      </c>
      <c r="Q355" s="71">
        <f t="shared" si="51"/>
        <v>27.301854230318238</v>
      </c>
      <c r="R355" s="72"/>
      <c r="S355" s="71">
        <f>S170*(1-S$322)</f>
        <v>0</v>
      </c>
    </row>
    <row r="356" spans="2:24" x14ac:dyDescent="0.2">
      <c r="B356" s="2" t="s">
        <v>146</v>
      </c>
      <c r="F356" s="2" t="s">
        <v>111</v>
      </c>
      <c r="L356" s="71">
        <f t="shared" si="51"/>
        <v>89.901820504521623</v>
      </c>
      <c r="M356" s="71">
        <f t="shared" si="51"/>
        <v>0</v>
      </c>
      <c r="N356" s="71">
        <f t="shared" si="51"/>
        <v>0</v>
      </c>
      <c r="O356" s="71">
        <f t="shared" si="51"/>
        <v>83.612348529668481</v>
      </c>
      <c r="P356" s="71">
        <f t="shared" si="51"/>
        <v>0</v>
      </c>
      <c r="Q356" s="71">
        <f t="shared" si="51"/>
        <v>27.301854230318238</v>
      </c>
      <c r="R356" s="72"/>
      <c r="S356" s="71">
        <f>S171*(1-S$322)</f>
        <v>0</v>
      </c>
    </row>
    <row r="357" spans="2:24" x14ac:dyDescent="0.2">
      <c r="L357" s="72"/>
      <c r="M357" s="72"/>
      <c r="N357" s="72"/>
      <c r="O357" s="72"/>
      <c r="P357" s="72"/>
      <c r="Q357" s="72"/>
      <c r="R357" s="72"/>
      <c r="S357" s="72"/>
    </row>
    <row r="358" spans="2:24" x14ac:dyDescent="0.2">
      <c r="L358" s="72"/>
      <c r="M358" s="72"/>
      <c r="N358" s="72"/>
      <c r="O358" s="72"/>
      <c r="P358" s="72"/>
      <c r="Q358" s="72"/>
      <c r="R358" s="72"/>
      <c r="S358" s="72"/>
    </row>
    <row r="359" spans="2:24" s="1" customFormat="1" x14ac:dyDescent="0.2">
      <c r="B359" s="1" t="s">
        <v>148</v>
      </c>
      <c r="L359" s="74"/>
      <c r="M359" s="74"/>
      <c r="N359" s="74"/>
      <c r="O359" s="74"/>
      <c r="P359" s="74"/>
      <c r="Q359" s="74"/>
      <c r="R359" s="72"/>
      <c r="S359" s="74"/>
    </row>
    <row r="360" spans="2:24" x14ac:dyDescent="0.2">
      <c r="L360" s="72"/>
      <c r="M360" s="72"/>
      <c r="N360" s="72"/>
      <c r="O360" s="72"/>
      <c r="P360" s="72"/>
      <c r="Q360" s="72"/>
      <c r="R360" s="72"/>
      <c r="S360" s="72"/>
    </row>
    <row r="361" spans="2:24" s="1" customFormat="1" x14ac:dyDescent="0.2">
      <c r="B361" s="1" t="s">
        <v>149</v>
      </c>
      <c r="L361" s="74"/>
      <c r="M361" s="74"/>
      <c r="N361" s="74"/>
      <c r="O361" s="74"/>
      <c r="P361" s="74"/>
      <c r="Q361" s="74"/>
      <c r="R361" s="72"/>
      <c r="S361" s="74"/>
    </row>
    <row r="362" spans="2:24" x14ac:dyDescent="0.2">
      <c r="B362" s="2" t="s">
        <v>150</v>
      </c>
      <c r="F362" s="2" t="s">
        <v>111</v>
      </c>
      <c r="L362" s="71">
        <f t="shared" ref="L362:Q364" si="52">L176*(1-L$322)</f>
        <v>448.01514312577183</v>
      </c>
      <c r="M362" s="71">
        <f t="shared" si="52"/>
        <v>331.0121470798756</v>
      </c>
      <c r="N362" s="71">
        <f t="shared" si="52"/>
        <v>514.14761663228705</v>
      </c>
      <c r="O362" s="71">
        <f t="shared" si="52"/>
        <v>213.95176184664402</v>
      </c>
      <c r="P362" s="71">
        <f t="shared" si="52"/>
        <v>268.68985979269479</v>
      </c>
      <c r="Q362" s="71">
        <f t="shared" si="52"/>
        <v>444.59739916197282</v>
      </c>
      <c r="R362" s="72"/>
      <c r="S362" s="71">
        <f>S176*(1-S$322)</f>
        <v>269.45489901058727</v>
      </c>
      <c r="X362" s="5" t="s">
        <v>1013</v>
      </c>
    </row>
    <row r="363" spans="2:24" x14ac:dyDescent="0.2">
      <c r="B363" s="2" t="s">
        <v>151</v>
      </c>
      <c r="F363" s="2" t="s">
        <v>111</v>
      </c>
      <c r="L363" s="71">
        <f t="shared" si="52"/>
        <v>473.76925231840738</v>
      </c>
      <c r="M363" s="71">
        <f t="shared" si="52"/>
        <v>468.2662468264225</v>
      </c>
      <c r="N363" s="71">
        <f t="shared" si="52"/>
        <v>537.90781983553757</v>
      </c>
      <c r="O363" s="71">
        <f t="shared" si="52"/>
        <v>256.74211421597283</v>
      </c>
      <c r="P363" s="71">
        <f t="shared" si="52"/>
        <v>524.90111650005247</v>
      </c>
      <c r="Q363" s="71">
        <f t="shared" si="52"/>
        <v>821.6958903179451</v>
      </c>
      <c r="R363" s="72"/>
      <c r="S363" s="71">
        <f>S177*(1-S$322)</f>
        <v>526.39566467521593</v>
      </c>
    </row>
    <row r="364" spans="2:24" x14ac:dyDescent="0.2">
      <c r="B364" s="2" t="s">
        <v>152</v>
      </c>
      <c r="F364" s="2" t="s">
        <v>111</v>
      </c>
      <c r="L364" s="71">
        <f t="shared" si="52"/>
        <v>473.76925231840738</v>
      </c>
      <c r="M364" s="71">
        <f t="shared" si="52"/>
        <v>810.37721186632302</v>
      </c>
      <c r="N364" s="71">
        <f t="shared" si="52"/>
        <v>537.90781983553757</v>
      </c>
      <c r="O364" s="71">
        <f t="shared" si="52"/>
        <v>278.13729040063726</v>
      </c>
      <c r="P364" s="71">
        <f t="shared" si="52"/>
        <v>841.66645688675533</v>
      </c>
      <c r="Q364" s="71">
        <f t="shared" si="52"/>
        <v>821.6958903179451</v>
      </c>
      <c r="R364" s="72"/>
      <c r="S364" s="71">
        <f>S178*(1-S$322)</f>
        <v>844.06292934165106</v>
      </c>
    </row>
    <row r="365" spans="2:24" x14ac:dyDescent="0.2">
      <c r="L365" s="72"/>
      <c r="M365" s="72"/>
      <c r="N365" s="72"/>
      <c r="O365" s="72"/>
      <c r="P365" s="72"/>
      <c r="Q365" s="72"/>
      <c r="R365" s="72"/>
      <c r="S365" s="72"/>
    </row>
    <row r="366" spans="2:24" x14ac:dyDescent="0.2">
      <c r="B366" s="1" t="s">
        <v>153</v>
      </c>
      <c r="L366" s="72"/>
      <c r="M366" s="72"/>
      <c r="N366" s="72"/>
      <c r="O366" s="72"/>
      <c r="P366" s="72"/>
      <c r="Q366" s="72"/>
      <c r="R366" s="72"/>
      <c r="S366" s="72"/>
    </row>
    <row r="367" spans="2:24" x14ac:dyDescent="0.2">
      <c r="B367" s="2" t="s">
        <v>150</v>
      </c>
      <c r="F367" s="2" t="s">
        <v>111</v>
      </c>
      <c r="L367" s="71">
        <f t="shared" ref="L367:Q369" si="53">L181*(1-L$322)</f>
        <v>448.01514312577183</v>
      </c>
      <c r="M367" s="71">
        <f t="shared" si="53"/>
        <v>331.0121470798756</v>
      </c>
      <c r="N367" s="71">
        <f t="shared" si="53"/>
        <v>481.11513900825605</v>
      </c>
      <c r="O367" s="71">
        <f t="shared" si="53"/>
        <v>213.95176184664402</v>
      </c>
      <c r="P367" s="71">
        <f t="shared" si="53"/>
        <v>268.68985979269479</v>
      </c>
      <c r="Q367" s="71">
        <f t="shared" si="53"/>
        <v>444.59739916197282</v>
      </c>
      <c r="R367" s="72"/>
      <c r="S367" s="71">
        <f>S181*(1-S$322)</f>
        <v>269.45489901058727</v>
      </c>
      <c r="X367" s="5" t="s">
        <v>1013</v>
      </c>
    </row>
    <row r="368" spans="2:24" x14ac:dyDescent="0.2">
      <c r="B368" s="2" t="s">
        <v>151</v>
      </c>
      <c r="F368" s="2" t="s">
        <v>111</v>
      </c>
      <c r="L368" s="71">
        <f t="shared" si="53"/>
        <v>473.76925231840738</v>
      </c>
      <c r="M368" s="71">
        <f t="shared" si="53"/>
        <v>468.2662468264225</v>
      </c>
      <c r="N368" s="71">
        <f t="shared" si="53"/>
        <v>489.34428255669894</v>
      </c>
      <c r="O368" s="71">
        <f t="shared" si="53"/>
        <v>256.74211421597283</v>
      </c>
      <c r="P368" s="71">
        <f t="shared" si="53"/>
        <v>524.90111650005247</v>
      </c>
      <c r="Q368" s="71">
        <f t="shared" si="53"/>
        <v>821.6958903179451</v>
      </c>
      <c r="R368" s="72"/>
      <c r="S368" s="71">
        <f>S182*(1-S$322)</f>
        <v>526.39566467521593</v>
      </c>
    </row>
    <row r="369" spans="2:24" x14ac:dyDescent="0.2">
      <c r="B369" s="2" t="s">
        <v>152</v>
      </c>
      <c r="F369" s="2" t="s">
        <v>111</v>
      </c>
      <c r="L369" s="71">
        <f t="shared" si="53"/>
        <v>473.76925231840738</v>
      </c>
      <c r="M369" s="71">
        <f t="shared" si="53"/>
        <v>810.37721186632302</v>
      </c>
      <c r="N369" s="71">
        <f t="shared" si="53"/>
        <v>489.34428255669889</v>
      </c>
      <c r="O369" s="71">
        <f t="shared" si="53"/>
        <v>278.13729040063726</v>
      </c>
      <c r="P369" s="71">
        <f t="shared" si="53"/>
        <v>841.66645688675533</v>
      </c>
      <c r="Q369" s="71">
        <f t="shared" si="53"/>
        <v>821.6958903179451</v>
      </c>
      <c r="R369" s="72"/>
      <c r="S369" s="71">
        <f>S183*(1-S$322)</f>
        <v>844.06292934165106</v>
      </c>
    </row>
    <row r="370" spans="2:24" x14ac:dyDescent="0.2">
      <c r="L370" s="72"/>
      <c r="M370" s="72"/>
      <c r="N370" s="72"/>
      <c r="O370" s="72"/>
      <c r="P370" s="72"/>
      <c r="Q370" s="72"/>
      <c r="R370" s="72"/>
      <c r="S370" s="72"/>
    </row>
    <row r="371" spans="2:24" x14ac:dyDescent="0.2">
      <c r="B371" s="1" t="s">
        <v>154</v>
      </c>
      <c r="L371" s="72"/>
      <c r="M371" s="72"/>
      <c r="N371" s="72"/>
      <c r="O371" s="72"/>
      <c r="P371" s="72"/>
      <c r="Q371" s="72"/>
      <c r="R371" s="72"/>
      <c r="S371" s="72"/>
    </row>
    <row r="372" spans="2:24" x14ac:dyDescent="0.2">
      <c r="B372" s="2" t="s">
        <v>150</v>
      </c>
      <c r="F372" s="2" t="s">
        <v>111</v>
      </c>
      <c r="L372" s="71">
        <f t="shared" ref="L372:Q374" si="54">L186*(1-L$322)</f>
        <v>1593.0204486410385</v>
      </c>
      <c r="M372" s="71">
        <f t="shared" si="54"/>
        <v>763.95260675970246</v>
      </c>
      <c r="N372" s="71">
        <f t="shared" si="54"/>
        <v>992.71288017482846</v>
      </c>
      <c r="O372" s="71">
        <f t="shared" si="54"/>
        <v>1035.526527337757</v>
      </c>
      <c r="P372" s="71">
        <f t="shared" si="54"/>
        <v>748.44907556229134</v>
      </c>
      <c r="Q372" s="71">
        <f t="shared" si="54"/>
        <v>821.6958903179451</v>
      </c>
      <c r="R372" s="72"/>
      <c r="S372" s="71">
        <f>S186*(1-S$322)</f>
        <v>750.58013065995044</v>
      </c>
      <c r="X372" s="5" t="s">
        <v>1013</v>
      </c>
    </row>
    <row r="373" spans="2:24" s="1" customFormat="1" x14ac:dyDescent="0.2">
      <c r="B373" s="27" t="s">
        <v>151</v>
      </c>
      <c r="F373" s="2" t="s">
        <v>111</v>
      </c>
      <c r="L373" s="71">
        <f t="shared" si="54"/>
        <v>1593.0204486410385</v>
      </c>
      <c r="M373" s="71">
        <f t="shared" si="54"/>
        <v>906.25599543953615</v>
      </c>
      <c r="N373" s="71">
        <f t="shared" si="54"/>
        <v>1000.1306997114531</v>
      </c>
      <c r="O373" s="71">
        <f t="shared" si="54"/>
        <v>1035.526527337757</v>
      </c>
      <c r="P373" s="71">
        <f t="shared" si="54"/>
        <v>790.50794227177926</v>
      </c>
      <c r="Q373" s="71">
        <f t="shared" si="54"/>
        <v>821.6958903179451</v>
      </c>
      <c r="R373" s="72"/>
      <c r="S373" s="71">
        <f>S187*(1-S$322)</f>
        <v>792.75875135835963</v>
      </c>
    </row>
    <row r="374" spans="2:24" x14ac:dyDescent="0.2">
      <c r="B374" s="2" t="s">
        <v>155</v>
      </c>
      <c r="F374" s="2" t="s">
        <v>111</v>
      </c>
      <c r="L374" s="71">
        <f t="shared" si="54"/>
        <v>1593.0204486410385</v>
      </c>
      <c r="M374" s="71">
        <f t="shared" si="54"/>
        <v>1023.3129394529356</v>
      </c>
      <c r="N374" s="71">
        <f t="shared" si="54"/>
        <v>1005.2304506428824</v>
      </c>
      <c r="O374" s="71">
        <f t="shared" si="54"/>
        <v>1035.526527337757</v>
      </c>
      <c r="P374" s="71">
        <f t="shared" si="54"/>
        <v>841.66645688675533</v>
      </c>
      <c r="Q374" s="71">
        <f t="shared" si="54"/>
        <v>821.6958903179451</v>
      </c>
      <c r="R374" s="72"/>
      <c r="S374" s="71">
        <f>S188*(1-S$322)</f>
        <v>844.06292934165106</v>
      </c>
    </row>
    <row r="375" spans="2:24" x14ac:dyDescent="0.2">
      <c r="L375" s="72"/>
      <c r="M375" s="72"/>
      <c r="N375" s="72"/>
      <c r="O375" s="72"/>
      <c r="P375" s="72"/>
      <c r="Q375" s="72"/>
      <c r="R375" s="72"/>
      <c r="S375" s="72"/>
    </row>
    <row r="376" spans="2:24" x14ac:dyDescent="0.2">
      <c r="B376" s="1" t="s">
        <v>156</v>
      </c>
      <c r="L376" s="72"/>
      <c r="M376" s="72"/>
      <c r="N376" s="72"/>
      <c r="O376" s="72"/>
      <c r="P376" s="72"/>
      <c r="Q376" s="72"/>
      <c r="R376" s="72"/>
      <c r="S376" s="72"/>
    </row>
    <row r="377" spans="2:24" x14ac:dyDescent="0.2">
      <c r="B377" s="2" t="s">
        <v>150</v>
      </c>
      <c r="F377" s="2" t="s">
        <v>111</v>
      </c>
      <c r="L377" s="71">
        <f t="shared" ref="L377:Q379" si="55">L191*(1-L$322)</f>
        <v>1593.0204486410385</v>
      </c>
      <c r="M377" s="71">
        <f t="shared" si="55"/>
        <v>619.6391201997601</v>
      </c>
      <c r="N377" s="71">
        <f t="shared" si="55"/>
        <v>843.54516543051977</v>
      </c>
      <c r="O377" s="71">
        <f t="shared" si="55"/>
        <v>1035.526527337757</v>
      </c>
      <c r="P377" s="71">
        <f t="shared" si="55"/>
        <v>748.44907556229134</v>
      </c>
      <c r="Q377" s="71">
        <f t="shared" si="55"/>
        <v>821.6958903179451</v>
      </c>
      <c r="R377" s="72"/>
      <c r="S377" s="71">
        <f>S191*(1-S$322)</f>
        <v>750.58013065995044</v>
      </c>
      <c r="X377" s="5" t="s">
        <v>1013</v>
      </c>
    </row>
    <row r="378" spans="2:24" x14ac:dyDescent="0.2">
      <c r="B378" s="2" t="s">
        <v>151</v>
      </c>
      <c r="F378" s="2" t="s">
        <v>111</v>
      </c>
      <c r="L378" s="71">
        <f t="shared" si="55"/>
        <v>1593.0204486410385</v>
      </c>
      <c r="M378" s="71">
        <f t="shared" si="55"/>
        <v>660.00457858643642</v>
      </c>
      <c r="N378" s="71">
        <f t="shared" si="55"/>
        <v>872.52102299545936</v>
      </c>
      <c r="O378" s="71">
        <f t="shared" si="55"/>
        <v>1035.526527337757</v>
      </c>
      <c r="P378" s="71">
        <f t="shared" si="55"/>
        <v>790.50794227177926</v>
      </c>
      <c r="Q378" s="71">
        <f t="shared" si="55"/>
        <v>821.6958903179451</v>
      </c>
      <c r="R378" s="72"/>
      <c r="S378" s="71">
        <f>S192*(1-S$322)</f>
        <v>792.75875135835963</v>
      </c>
    </row>
    <row r="379" spans="2:24" x14ac:dyDescent="0.2">
      <c r="B379" s="2" t="s">
        <v>155</v>
      </c>
      <c r="F379" s="2" t="s">
        <v>111</v>
      </c>
      <c r="L379" s="71">
        <f t="shared" si="55"/>
        <v>1593.0204486410385</v>
      </c>
      <c r="M379" s="71">
        <f t="shared" si="55"/>
        <v>708.44889926637177</v>
      </c>
      <c r="N379" s="71">
        <f t="shared" si="55"/>
        <v>889.32702038312425</v>
      </c>
      <c r="O379" s="71">
        <f t="shared" si="55"/>
        <v>1035.526527337757</v>
      </c>
      <c r="P379" s="71">
        <f t="shared" si="55"/>
        <v>841.66645688675533</v>
      </c>
      <c r="Q379" s="71">
        <f t="shared" si="55"/>
        <v>821.6958903179451</v>
      </c>
      <c r="R379" s="72"/>
      <c r="S379" s="71">
        <f>S193*(1-S$322)</f>
        <v>844.06292934165106</v>
      </c>
    </row>
    <row r="382" spans="2:24" s="1" customFormat="1" x14ac:dyDescent="0.2">
      <c r="B382" s="1" t="s">
        <v>157</v>
      </c>
      <c r="R382" s="2"/>
    </row>
    <row r="384" spans="2:24" s="1" customFormat="1" x14ac:dyDescent="0.2">
      <c r="B384" s="1" t="s">
        <v>142</v>
      </c>
      <c r="R384" s="2"/>
    </row>
    <row r="385" spans="2:24" x14ac:dyDescent="0.2">
      <c r="B385" s="2" t="s">
        <v>143</v>
      </c>
      <c r="F385" s="2" t="s">
        <v>111</v>
      </c>
      <c r="L385" s="48">
        <f t="shared" ref="L385:Q388" si="56">L198*(1-L$323)</f>
        <v>744.36515492911906</v>
      </c>
      <c r="M385" s="48">
        <f t="shared" si="56"/>
        <v>824.38795690582742</v>
      </c>
      <c r="N385" s="48">
        <f t="shared" si="56"/>
        <v>777.02065846360563</v>
      </c>
      <c r="O385" s="48">
        <f t="shared" si="56"/>
        <v>623.96779823065629</v>
      </c>
      <c r="P385" s="48">
        <f t="shared" si="56"/>
        <v>1267.5466262020554</v>
      </c>
      <c r="Q385" s="48">
        <f t="shared" si="56"/>
        <v>1131.281413499514</v>
      </c>
      <c r="S385" s="48">
        <f>S198*(1-S$323)</f>
        <v>839.8747094663579</v>
      </c>
      <c r="X385" s="5" t="s">
        <v>1013</v>
      </c>
    </row>
    <row r="386" spans="2:24" x14ac:dyDescent="0.2">
      <c r="B386" s="2" t="s">
        <v>144</v>
      </c>
      <c r="F386" s="2" t="s">
        <v>111</v>
      </c>
      <c r="L386" s="48">
        <f t="shared" si="56"/>
        <v>1149.451438031318</v>
      </c>
      <c r="M386" s="48">
        <f t="shared" si="56"/>
        <v>1561.9640307490117</v>
      </c>
      <c r="N386" s="48">
        <f t="shared" si="56"/>
        <v>1483.0850895948433</v>
      </c>
      <c r="O386" s="48">
        <f t="shared" si="56"/>
        <v>1330.7985200663438</v>
      </c>
      <c r="P386" s="48">
        <f t="shared" si="56"/>
        <v>2225.5818671500388</v>
      </c>
      <c r="Q386" s="48">
        <f t="shared" si="56"/>
        <v>2805.2181340045368</v>
      </c>
      <c r="S386" s="48">
        <f>S199*(1-S$323)</f>
        <v>1514.7010299548872</v>
      </c>
    </row>
    <row r="387" spans="2:24" x14ac:dyDescent="0.2">
      <c r="B387" s="2" t="s">
        <v>145</v>
      </c>
      <c r="F387" s="2" t="s">
        <v>111</v>
      </c>
      <c r="L387" s="48">
        <f t="shared" si="56"/>
        <v>1149.451438031318</v>
      </c>
      <c r="M387" s="48">
        <f t="shared" si="56"/>
        <v>1599.336231473204</v>
      </c>
      <c r="N387" s="48">
        <f t="shared" si="56"/>
        <v>1483.0850895948433</v>
      </c>
      <c r="O387" s="48">
        <f t="shared" si="56"/>
        <v>1330.7985200663438</v>
      </c>
      <c r="P387" s="48">
        <f t="shared" si="56"/>
        <v>2225.5818671500388</v>
      </c>
      <c r="Q387" s="48">
        <f t="shared" si="56"/>
        <v>3906.5185913159007</v>
      </c>
      <c r="S387" s="48">
        <f>S200*(1-S$323)</f>
        <v>1514.7010299548872</v>
      </c>
    </row>
    <row r="388" spans="2:24" x14ac:dyDescent="0.2">
      <c r="B388" s="2" t="s">
        <v>146</v>
      </c>
      <c r="F388" s="2" t="s">
        <v>111</v>
      </c>
      <c r="L388" s="48">
        <f t="shared" si="56"/>
        <v>1504.7275259912053</v>
      </c>
      <c r="M388" s="48">
        <f t="shared" si="56"/>
        <v>2198.33122606598</v>
      </c>
      <c r="N388" s="48">
        <f t="shared" si="56"/>
        <v>2198.6436638198488</v>
      </c>
      <c r="O388" s="48">
        <f t="shared" si="56"/>
        <v>1946.7795304796475</v>
      </c>
      <c r="P388" s="48">
        <f t="shared" si="56"/>
        <v>3120.1147721896746</v>
      </c>
      <c r="Q388" s="48">
        <f t="shared" si="56"/>
        <v>4041.4328941625745</v>
      </c>
      <c r="S388" s="48">
        <f>S201*(1-S$323)</f>
        <v>1999.6512379616254</v>
      </c>
    </row>
    <row r="390" spans="2:24" s="1" customFormat="1" x14ac:dyDescent="0.2">
      <c r="B390" s="1" t="s">
        <v>147</v>
      </c>
      <c r="R390" s="2"/>
    </row>
    <row r="391" spans="2:24" x14ac:dyDescent="0.2">
      <c r="B391" s="2" t="s">
        <v>143</v>
      </c>
      <c r="F391" s="2" t="s">
        <v>111</v>
      </c>
      <c r="L391" s="48">
        <f t="shared" ref="L391:Q394" si="57">L204*(1-L$323)</f>
        <v>0</v>
      </c>
      <c r="M391" s="48">
        <f t="shared" si="57"/>
        <v>0</v>
      </c>
      <c r="N391" s="48">
        <f t="shared" si="57"/>
        <v>0</v>
      </c>
      <c r="O391" s="48">
        <f t="shared" si="57"/>
        <v>0</v>
      </c>
      <c r="P391" s="48">
        <f t="shared" si="57"/>
        <v>0</v>
      </c>
      <c r="Q391" s="48">
        <f t="shared" si="57"/>
        <v>1131.281413499514</v>
      </c>
      <c r="S391" s="48">
        <f>S204*(1-S$323)</f>
        <v>0</v>
      </c>
      <c r="X391" s="5" t="s">
        <v>1013</v>
      </c>
    </row>
    <row r="392" spans="2:24" x14ac:dyDescent="0.2">
      <c r="B392" s="2" t="s">
        <v>144</v>
      </c>
      <c r="F392" s="2" t="s">
        <v>111</v>
      </c>
      <c r="L392" s="48">
        <f t="shared" si="57"/>
        <v>0</v>
      </c>
      <c r="M392" s="48">
        <f t="shared" si="57"/>
        <v>0</v>
      </c>
      <c r="N392" s="48">
        <f t="shared" si="57"/>
        <v>0</v>
      </c>
      <c r="O392" s="48">
        <f t="shared" si="57"/>
        <v>0</v>
      </c>
      <c r="P392" s="48">
        <f t="shared" si="57"/>
        <v>0</v>
      </c>
      <c r="Q392" s="48">
        <f t="shared" si="57"/>
        <v>2805.2181340045368</v>
      </c>
      <c r="S392" s="48">
        <f>S205*(1-S$323)</f>
        <v>0</v>
      </c>
    </row>
    <row r="393" spans="2:24" x14ac:dyDescent="0.2">
      <c r="B393" s="2" t="s">
        <v>145</v>
      </c>
      <c r="F393" s="2" t="s">
        <v>111</v>
      </c>
      <c r="L393" s="48">
        <f t="shared" si="57"/>
        <v>0</v>
      </c>
      <c r="M393" s="48">
        <f t="shared" si="57"/>
        <v>0</v>
      </c>
      <c r="N393" s="48">
        <f t="shared" si="57"/>
        <v>0</v>
      </c>
      <c r="O393" s="48">
        <f t="shared" si="57"/>
        <v>0</v>
      </c>
      <c r="P393" s="48">
        <f t="shared" si="57"/>
        <v>0</v>
      </c>
      <c r="Q393" s="48">
        <f t="shared" si="57"/>
        <v>3906.5185913159007</v>
      </c>
      <c r="S393" s="48">
        <f>S206*(1-S$323)</f>
        <v>0</v>
      </c>
    </row>
    <row r="394" spans="2:24" x14ac:dyDescent="0.2">
      <c r="B394" s="2" t="s">
        <v>146</v>
      </c>
      <c r="F394" s="2" t="s">
        <v>111</v>
      </c>
      <c r="L394" s="48">
        <f t="shared" si="57"/>
        <v>0</v>
      </c>
      <c r="M394" s="48">
        <f t="shared" si="57"/>
        <v>0</v>
      </c>
      <c r="N394" s="48">
        <f t="shared" si="57"/>
        <v>0</v>
      </c>
      <c r="O394" s="48">
        <f t="shared" si="57"/>
        <v>0</v>
      </c>
      <c r="P394" s="48">
        <f t="shared" si="57"/>
        <v>0</v>
      </c>
      <c r="Q394" s="48">
        <f t="shared" si="57"/>
        <v>4041.4328941625745</v>
      </c>
      <c r="S394" s="48">
        <f>S207*(1-S$323)</f>
        <v>0</v>
      </c>
    </row>
    <row r="397" spans="2:24" s="1" customFormat="1" x14ac:dyDescent="0.2">
      <c r="B397" s="1" t="s">
        <v>158</v>
      </c>
      <c r="R397" s="2"/>
    </row>
    <row r="399" spans="2:24" s="1" customFormat="1" x14ac:dyDescent="0.2">
      <c r="B399" s="1" t="s">
        <v>142</v>
      </c>
      <c r="R399" s="2"/>
    </row>
    <row r="400" spans="2:24" x14ac:dyDescent="0.2">
      <c r="B400" s="2" t="s">
        <v>143</v>
      </c>
      <c r="F400" s="2" t="s">
        <v>111</v>
      </c>
      <c r="L400" s="48">
        <f t="shared" ref="L400:Q403" si="58">L212*(1-L$323)</f>
        <v>20.803375383408852</v>
      </c>
      <c r="M400" s="48">
        <f t="shared" si="58"/>
        <v>24.704844298950952</v>
      </c>
      <c r="N400" s="48">
        <f t="shared" si="58"/>
        <v>30.481196248411539</v>
      </c>
      <c r="O400" s="48">
        <f t="shared" si="58"/>
        <v>17.171593807307662</v>
      </c>
      <c r="P400" s="48">
        <f t="shared" si="58"/>
        <v>46.951727100738857</v>
      </c>
      <c r="Q400" s="48">
        <f t="shared" si="58"/>
        <v>65.958103613929254</v>
      </c>
      <c r="S400" s="48">
        <f>S212*(1-S$323)</f>
        <v>31.664343019545896</v>
      </c>
      <c r="X400" s="5" t="s">
        <v>1013</v>
      </c>
    </row>
    <row r="401" spans="2:24" x14ac:dyDescent="0.2">
      <c r="B401" s="2" t="s">
        <v>144</v>
      </c>
      <c r="F401" s="2" t="s">
        <v>111</v>
      </c>
      <c r="L401" s="48">
        <f t="shared" si="58"/>
        <v>22.182273463577161</v>
      </c>
      <c r="M401" s="48">
        <f t="shared" si="58"/>
        <v>30.493636224929343</v>
      </c>
      <c r="N401" s="48">
        <f t="shared" si="58"/>
        <v>35.977805407961164</v>
      </c>
      <c r="O401" s="48">
        <f t="shared" si="58"/>
        <v>25.358051320093871</v>
      </c>
      <c r="P401" s="48">
        <f t="shared" si="58"/>
        <v>51.901909191232086</v>
      </c>
      <c r="Q401" s="48">
        <f t="shared" si="58"/>
        <v>53.965721138669387</v>
      </c>
      <c r="S401" s="48">
        <f>S213*(1-S$323)</f>
        <v>33.463453418383736</v>
      </c>
    </row>
    <row r="402" spans="2:24" x14ac:dyDescent="0.2">
      <c r="B402" s="2" t="s">
        <v>145</v>
      </c>
      <c r="F402" s="2" t="s">
        <v>111</v>
      </c>
      <c r="L402" s="48">
        <f t="shared" si="58"/>
        <v>25.369726272082172</v>
      </c>
      <c r="M402" s="48">
        <f t="shared" si="58"/>
        <v>30.493636224929343</v>
      </c>
      <c r="N402" s="48">
        <f t="shared" si="58"/>
        <v>35.977805407961164</v>
      </c>
      <c r="O402" s="48">
        <f t="shared" si="58"/>
        <v>25.358051320093871</v>
      </c>
      <c r="P402" s="48">
        <f t="shared" si="58"/>
        <v>51.901909191232086</v>
      </c>
      <c r="Q402" s="48">
        <f t="shared" si="58"/>
        <v>53.965721138669387</v>
      </c>
      <c r="S402" s="48">
        <f>S214*(1-S$323)</f>
        <v>35.262563817221569</v>
      </c>
    </row>
    <row r="403" spans="2:24" x14ac:dyDescent="0.2">
      <c r="B403" s="2" t="s">
        <v>146</v>
      </c>
      <c r="F403" s="2" t="s">
        <v>111</v>
      </c>
      <c r="L403" s="48">
        <f t="shared" si="58"/>
        <v>28.826963487576631</v>
      </c>
      <c r="M403" s="48">
        <f t="shared" si="58"/>
        <v>30.493636224929343</v>
      </c>
      <c r="N403" s="48">
        <f t="shared" si="58"/>
        <v>35.977805407961164</v>
      </c>
      <c r="O403" s="48">
        <f t="shared" si="58"/>
        <v>19.966969543381001</v>
      </c>
      <c r="P403" s="48">
        <f t="shared" si="58"/>
        <v>55.902056335065005</v>
      </c>
      <c r="Q403" s="48">
        <f t="shared" si="58"/>
        <v>53.965721138669387</v>
      </c>
      <c r="S403" s="48">
        <f>S215*(1-S$323)</f>
        <v>36.701852136291834</v>
      </c>
    </row>
    <row r="405" spans="2:24" s="1" customFormat="1" x14ac:dyDescent="0.2">
      <c r="B405" s="1" t="s">
        <v>147</v>
      </c>
      <c r="R405" s="2"/>
    </row>
    <row r="406" spans="2:24" x14ac:dyDescent="0.2">
      <c r="B406" s="2" t="s">
        <v>143</v>
      </c>
      <c r="F406" s="2" t="s">
        <v>111</v>
      </c>
      <c r="L406" s="48">
        <f t="shared" ref="L406:Q409" si="59">L218*(1-L$323)</f>
        <v>20.513606946272034</v>
      </c>
      <c r="M406" s="48">
        <f t="shared" si="59"/>
        <v>0</v>
      </c>
      <c r="N406" s="48">
        <f t="shared" si="59"/>
        <v>0</v>
      </c>
      <c r="O406" s="48">
        <f t="shared" si="59"/>
        <v>0</v>
      </c>
      <c r="P406" s="48">
        <f t="shared" si="59"/>
        <v>0</v>
      </c>
      <c r="Q406" s="48">
        <f t="shared" si="59"/>
        <v>65.958103613929254</v>
      </c>
      <c r="S406" s="48">
        <f>S218*(1-S$323)</f>
        <v>0</v>
      </c>
      <c r="X406" s="5" t="s">
        <v>1013</v>
      </c>
    </row>
    <row r="407" spans="2:24" x14ac:dyDescent="0.2">
      <c r="B407" s="2" t="s">
        <v>144</v>
      </c>
      <c r="F407" s="2" t="s">
        <v>111</v>
      </c>
      <c r="L407" s="48">
        <f t="shared" si="59"/>
        <v>22.182273463577161</v>
      </c>
      <c r="M407" s="48">
        <f t="shared" si="59"/>
        <v>0</v>
      </c>
      <c r="N407" s="48">
        <f t="shared" si="59"/>
        <v>0</v>
      </c>
      <c r="O407" s="48">
        <f t="shared" si="59"/>
        <v>0</v>
      </c>
      <c r="P407" s="48">
        <f t="shared" si="59"/>
        <v>0</v>
      </c>
      <c r="Q407" s="48">
        <f t="shared" si="59"/>
        <v>53.965721138669387</v>
      </c>
      <c r="S407" s="48">
        <f>S219*(1-S$323)</f>
        <v>0</v>
      </c>
    </row>
    <row r="408" spans="2:24" x14ac:dyDescent="0.2">
      <c r="B408" s="2" t="s">
        <v>145</v>
      </c>
      <c r="F408" s="2" t="s">
        <v>111</v>
      </c>
      <c r="L408" s="48">
        <f t="shared" si="59"/>
        <v>25.369726272082172</v>
      </c>
      <c r="M408" s="48">
        <f t="shared" si="59"/>
        <v>0</v>
      </c>
      <c r="N408" s="48">
        <f t="shared" si="59"/>
        <v>0</v>
      </c>
      <c r="O408" s="48">
        <f t="shared" si="59"/>
        <v>0</v>
      </c>
      <c r="P408" s="48">
        <f t="shared" si="59"/>
        <v>0</v>
      </c>
      <c r="Q408" s="48">
        <f t="shared" si="59"/>
        <v>53.965721138669387</v>
      </c>
      <c r="S408" s="48">
        <f>S220*(1-S$323)</f>
        <v>0</v>
      </c>
    </row>
    <row r="409" spans="2:24" x14ac:dyDescent="0.2">
      <c r="B409" s="2" t="s">
        <v>146</v>
      </c>
      <c r="F409" s="2" t="s">
        <v>111</v>
      </c>
      <c r="L409" s="48">
        <f t="shared" si="59"/>
        <v>28.906899608166096</v>
      </c>
      <c r="M409" s="48">
        <f t="shared" si="59"/>
        <v>0</v>
      </c>
      <c r="N409" s="48">
        <f t="shared" si="59"/>
        <v>0</v>
      </c>
      <c r="O409" s="48">
        <f t="shared" si="59"/>
        <v>0</v>
      </c>
      <c r="P409" s="48">
        <f t="shared" si="59"/>
        <v>0</v>
      </c>
      <c r="Q409" s="48">
        <f t="shared" si="59"/>
        <v>53.965721138669387</v>
      </c>
      <c r="S409" s="48">
        <f>S221*(1-S$323)</f>
        <v>0</v>
      </c>
    </row>
    <row r="412" spans="2:24" s="1" customFormat="1" x14ac:dyDescent="0.2">
      <c r="B412" s="1" t="s">
        <v>159</v>
      </c>
      <c r="R412" s="2"/>
    </row>
    <row r="414" spans="2:24" s="1" customFormat="1" x14ac:dyDescent="0.2">
      <c r="B414" s="1" t="s">
        <v>149</v>
      </c>
      <c r="R414" s="2"/>
    </row>
    <row r="415" spans="2:24" x14ac:dyDescent="0.2">
      <c r="B415" s="2" t="s">
        <v>150</v>
      </c>
      <c r="F415" s="2" t="s">
        <v>111</v>
      </c>
      <c r="L415" s="48">
        <f t="shared" ref="L415:Q417" si="60">L226*(1-L$323)</f>
        <v>10858.0030360894</v>
      </c>
      <c r="M415" s="48">
        <f t="shared" si="60"/>
        <v>9631.7799254872807</v>
      </c>
      <c r="N415" s="48">
        <f t="shared" si="60"/>
        <v>12705.162226428063</v>
      </c>
      <c r="O415" s="48">
        <f t="shared" si="60"/>
        <v>5795.412909966336</v>
      </c>
      <c r="P415" s="48">
        <f t="shared" si="60"/>
        <v>7823.8377967835031</v>
      </c>
      <c r="Q415" s="48">
        <f t="shared" si="60"/>
        <v>5516.4959386195378</v>
      </c>
      <c r="S415" s="48">
        <f>S226*(1-S$323)</f>
        <v>7819.6834226820802</v>
      </c>
      <c r="X415" s="5" t="s">
        <v>1013</v>
      </c>
    </row>
    <row r="416" spans="2:24" x14ac:dyDescent="0.2">
      <c r="B416" s="2" t="s">
        <v>151</v>
      </c>
      <c r="F416" s="2" t="s">
        <v>111</v>
      </c>
      <c r="L416" s="48">
        <f t="shared" si="60"/>
        <v>11482.174241697183</v>
      </c>
      <c r="M416" s="48">
        <f t="shared" si="60"/>
        <v>13606.450443920285</v>
      </c>
      <c r="N416" s="48">
        <f t="shared" si="60"/>
        <v>13294.798481725204</v>
      </c>
      <c r="O416" s="48">
        <f t="shared" si="60"/>
        <v>9813.7655305717617</v>
      </c>
      <c r="P416" s="48">
        <f t="shared" si="60"/>
        <v>15284.342228492664</v>
      </c>
      <c r="Q416" s="48">
        <f t="shared" si="60"/>
        <v>23270.218828035497</v>
      </c>
      <c r="S416" s="48">
        <f>S227*(1-S$323)</f>
        <v>15276.226406416514</v>
      </c>
    </row>
    <row r="417" spans="2:24" x14ac:dyDescent="0.2">
      <c r="B417" s="2" t="s">
        <v>152</v>
      </c>
      <c r="F417" s="2" t="s">
        <v>111</v>
      </c>
      <c r="L417" s="48">
        <f t="shared" si="60"/>
        <v>0</v>
      </c>
      <c r="M417" s="48">
        <f t="shared" si="60"/>
        <v>0</v>
      </c>
      <c r="N417" s="48">
        <f t="shared" si="60"/>
        <v>13294.798481725204</v>
      </c>
      <c r="O417" s="48">
        <f t="shared" si="60"/>
        <v>10946.891052158633</v>
      </c>
      <c r="P417" s="48">
        <f t="shared" si="60"/>
        <v>24508.121521571233</v>
      </c>
      <c r="Q417" s="48">
        <f t="shared" si="60"/>
        <v>23270.218828035497</v>
      </c>
      <c r="S417" s="48">
        <f>S228*(1-S$323)</f>
        <v>24495.107971448091</v>
      </c>
    </row>
    <row r="419" spans="2:24" s="1" customFormat="1" x14ac:dyDescent="0.2">
      <c r="B419" s="1" t="s">
        <v>153</v>
      </c>
      <c r="R419" s="2"/>
    </row>
    <row r="420" spans="2:24" x14ac:dyDescent="0.2">
      <c r="B420" s="2" t="s">
        <v>150</v>
      </c>
      <c r="F420" s="2" t="s">
        <v>111</v>
      </c>
      <c r="L420" s="48">
        <f t="shared" ref="L420:Q422" si="61">L231*(1-L$323)</f>
        <v>10858.0030360894</v>
      </c>
      <c r="M420" s="48">
        <f t="shared" si="61"/>
        <v>9631.7799254872807</v>
      </c>
      <c r="N420" s="48">
        <f t="shared" si="61"/>
        <v>12032.5771419959</v>
      </c>
      <c r="O420" s="48">
        <f t="shared" si="61"/>
        <v>5685.5945774777401</v>
      </c>
      <c r="P420" s="48">
        <f t="shared" si="61"/>
        <v>7823.8377967835031</v>
      </c>
      <c r="Q420" s="48">
        <f t="shared" si="61"/>
        <v>5516.4959386195378</v>
      </c>
      <c r="S420" s="48">
        <f>S231*(1-S$323)</f>
        <v>7819.6834226820802</v>
      </c>
      <c r="X420" s="5" t="s">
        <v>1013</v>
      </c>
    </row>
    <row r="421" spans="2:24" x14ac:dyDescent="0.2">
      <c r="B421" s="2" t="s">
        <v>151</v>
      </c>
      <c r="F421" s="2" t="s">
        <v>111</v>
      </c>
      <c r="L421" s="48">
        <f t="shared" si="61"/>
        <v>11482.174241697183</v>
      </c>
      <c r="M421" s="48">
        <f t="shared" si="61"/>
        <v>13606.450443920285</v>
      </c>
      <c r="N421" s="48">
        <f t="shared" si="61"/>
        <v>12338.38848796357</v>
      </c>
      <c r="O421" s="48">
        <f t="shared" si="61"/>
        <v>9104.9381117817375</v>
      </c>
      <c r="P421" s="48">
        <f t="shared" si="61"/>
        <v>15284.342228492664</v>
      </c>
      <c r="Q421" s="48">
        <f t="shared" si="61"/>
        <v>23270.218828035497</v>
      </c>
      <c r="S421" s="48">
        <f>S232*(1-S$323)</f>
        <v>15276.226406416514</v>
      </c>
    </row>
    <row r="422" spans="2:24" x14ac:dyDescent="0.2">
      <c r="B422" s="2" t="s">
        <v>152</v>
      </c>
      <c r="F422" s="2" t="s">
        <v>111</v>
      </c>
      <c r="L422" s="48">
        <f t="shared" si="61"/>
        <v>0</v>
      </c>
      <c r="M422" s="48">
        <f t="shared" si="61"/>
        <v>0</v>
      </c>
      <c r="N422" s="48">
        <f t="shared" si="61"/>
        <v>0</v>
      </c>
      <c r="O422" s="48">
        <f t="shared" si="61"/>
        <v>10233.071890982763</v>
      </c>
      <c r="P422" s="48">
        <f t="shared" si="61"/>
        <v>24508.121521571233</v>
      </c>
      <c r="Q422" s="48">
        <f t="shared" si="61"/>
        <v>23270.218828035497</v>
      </c>
      <c r="S422" s="48">
        <f>S233*(1-S$323)</f>
        <v>24495.107971448091</v>
      </c>
    </row>
    <row r="424" spans="2:24" s="1" customFormat="1" x14ac:dyDescent="0.2">
      <c r="B424" s="1" t="s">
        <v>154</v>
      </c>
      <c r="R424" s="2"/>
    </row>
    <row r="425" spans="2:24" x14ac:dyDescent="0.2">
      <c r="B425" s="2" t="s">
        <v>150</v>
      </c>
      <c r="F425" s="2" t="s">
        <v>111</v>
      </c>
      <c r="L425" s="48">
        <f t="shared" ref="L425:Q427" si="62">L236*(1-L$323)</f>
        <v>38608.596683883625</v>
      </c>
      <c r="M425" s="48">
        <f t="shared" si="62"/>
        <v>22236.369449672646</v>
      </c>
      <c r="N425" s="48">
        <f t="shared" si="62"/>
        <v>24474.901512249133</v>
      </c>
      <c r="O425" s="48">
        <f t="shared" si="62"/>
        <v>31767.448543519175</v>
      </c>
      <c r="P425" s="48">
        <f t="shared" si="62"/>
        <v>21794.15168926277</v>
      </c>
      <c r="Q425" s="48">
        <f t="shared" si="62"/>
        <v>23270.218828035497</v>
      </c>
      <c r="S425" s="48">
        <f>S236*(1-S$323)</f>
        <v>21782.579228062514</v>
      </c>
      <c r="X425" s="5" t="s">
        <v>1013</v>
      </c>
    </row>
    <row r="426" spans="2:24" s="1" customFormat="1" x14ac:dyDescent="0.2">
      <c r="B426" s="27" t="s">
        <v>151</v>
      </c>
      <c r="F426" s="2" t="s">
        <v>111</v>
      </c>
      <c r="L426" s="48">
        <f t="shared" si="62"/>
        <v>38608.596683883625</v>
      </c>
      <c r="M426" s="48">
        <f t="shared" si="62"/>
        <v>26364.277988571055</v>
      </c>
      <c r="N426" s="48">
        <f t="shared" si="62"/>
        <v>24667.782524575148</v>
      </c>
      <c r="O426" s="48">
        <f t="shared" si="62"/>
        <v>31767.448543519175</v>
      </c>
      <c r="P426" s="48">
        <f t="shared" si="62"/>
        <v>23018.636731461465</v>
      </c>
      <c r="Q426" s="48">
        <f t="shared" si="62"/>
        <v>23270.218828035497</v>
      </c>
      <c r="R426" s="2"/>
      <c r="S426" s="48">
        <f>S237*(1-S$323)</f>
        <v>23006.414081814182</v>
      </c>
    </row>
    <row r="427" spans="2:24" x14ac:dyDescent="0.2">
      <c r="B427" s="2" t="s">
        <v>155</v>
      </c>
      <c r="F427" s="2" t="s">
        <v>111</v>
      </c>
      <c r="L427" s="48">
        <f t="shared" si="62"/>
        <v>38608.596683883625</v>
      </c>
      <c r="M427" s="48">
        <f t="shared" si="62"/>
        <v>29760.869147487534</v>
      </c>
      <c r="N427" s="48">
        <f t="shared" si="62"/>
        <v>24791.706076535902</v>
      </c>
      <c r="O427" s="48">
        <f t="shared" si="62"/>
        <v>31767.448543519175</v>
      </c>
      <c r="P427" s="48">
        <f t="shared" si="62"/>
        <v>24508.121521571233</v>
      </c>
      <c r="Q427" s="48">
        <f t="shared" si="62"/>
        <v>23270.218828035497</v>
      </c>
      <c r="S427" s="48">
        <f>S238*(1-S$323)</f>
        <v>24495.107971448091</v>
      </c>
    </row>
    <row r="429" spans="2:24" s="1" customFormat="1" x14ac:dyDescent="0.2">
      <c r="B429" s="1" t="s">
        <v>156</v>
      </c>
      <c r="R429" s="2"/>
    </row>
    <row r="430" spans="2:24" x14ac:dyDescent="0.2">
      <c r="B430" s="2" t="s">
        <v>150</v>
      </c>
      <c r="F430" s="2" t="s">
        <v>111</v>
      </c>
      <c r="L430" s="48">
        <f t="shared" ref="L430:Q432" si="63">L241*(1-L$323)</f>
        <v>38608.596683883625</v>
      </c>
      <c r="M430" s="48">
        <f t="shared" si="63"/>
        <v>18024.978332912546</v>
      </c>
      <c r="N430" s="48">
        <f t="shared" si="63"/>
        <v>21149.952662463391</v>
      </c>
      <c r="O430" s="48">
        <f t="shared" si="63"/>
        <v>31767.448543519175</v>
      </c>
      <c r="P430" s="48">
        <f t="shared" si="63"/>
        <v>21794.15168926277</v>
      </c>
      <c r="Q430" s="48">
        <f t="shared" si="63"/>
        <v>23270.218828035497</v>
      </c>
      <c r="S430" s="48">
        <f>S241*(1-S$323)</f>
        <v>21782.579228062514</v>
      </c>
      <c r="X430" s="5" t="s">
        <v>1013</v>
      </c>
    </row>
    <row r="431" spans="2:24" x14ac:dyDescent="0.2">
      <c r="B431" s="2" t="s">
        <v>151</v>
      </c>
      <c r="F431" s="2" t="s">
        <v>111</v>
      </c>
      <c r="L431" s="48">
        <f t="shared" si="63"/>
        <v>38608.596683883625</v>
      </c>
      <c r="M431" s="48">
        <f t="shared" si="63"/>
        <v>19206.491760623117</v>
      </c>
      <c r="N431" s="48">
        <f t="shared" si="63"/>
        <v>21864.51185320484</v>
      </c>
      <c r="O431" s="48">
        <f t="shared" si="63"/>
        <v>31767.448543519175</v>
      </c>
      <c r="P431" s="48">
        <f t="shared" si="63"/>
        <v>23018.636731461465</v>
      </c>
      <c r="Q431" s="48">
        <f t="shared" si="63"/>
        <v>23270.218828035497</v>
      </c>
      <c r="S431" s="48">
        <f>S242*(1-S$323)</f>
        <v>23006.414081814182</v>
      </c>
    </row>
    <row r="432" spans="2:24" x14ac:dyDescent="0.2">
      <c r="B432" s="2" t="s">
        <v>155</v>
      </c>
      <c r="F432" s="2" t="s">
        <v>111</v>
      </c>
      <c r="L432" s="48">
        <f t="shared" si="63"/>
        <v>38608.596683883625</v>
      </c>
      <c r="M432" s="48">
        <f t="shared" si="63"/>
        <v>20617.337328572194</v>
      </c>
      <c r="N432" s="48">
        <f t="shared" si="63"/>
        <v>22088.373753521046</v>
      </c>
      <c r="O432" s="48">
        <f t="shared" si="63"/>
        <v>31767.448543519175</v>
      </c>
      <c r="P432" s="48">
        <f t="shared" si="63"/>
        <v>24508.121521571233</v>
      </c>
      <c r="Q432" s="48">
        <f t="shared" si="63"/>
        <v>23270.218828035497</v>
      </c>
      <c r="S432" s="48">
        <f>S243*(1-S$323)</f>
        <v>24495.107971448091</v>
      </c>
    </row>
    <row r="435" spans="2:24" s="1" customFormat="1" x14ac:dyDescent="0.2">
      <c r="B435" s="1" t="s">
        <v>160</v>
      </c>
      <c r="R435" s="2"/>
    </row>
    <row r="437" spans="2:24" s="1" customFormat="1" x14ac:dyDescent="0.2">
      <c r="B437" s="1" t="s">
        <v>149</v>
      </c>
      <c r="R437" s="2"/>
    </row>
    <row r="438" spans="2:24" x14ac:dyDescent="0.2">
      <c r="B438" s="2" t="s">
        <v>150</v>
      </c>
      <c r="F438" s="2" t="s">
        <v>111</v>
      </c>
      <c r="L438" s="48">
        <f t="shared" ref="L438:Q440" si="64">L248*(1-L$323)</f>
        <v>46.243045761006805</v>
      </c>
      <c r="M438" s="48">
        <f t="shared" si="64"/>
        <v>75.034340940358916</v>
      </c>
      <c r="N438" s="48">
        <f t="shared" si="64"/>
        <v>93.842109105765374</v>
      </c>
      <c r="O438" s="48">
        <f t="shared" si="64"/>
        <v>31.34814218310817</v>
      </c>
      <c r="P438" s="48">
        <f t="shared" si="64"/>
        <v>100.34369110304871</v>
      </c>
      <c r="Q438" s="48">
        <f t="shared" si="64"/>
        <v>139.91112887803175</v>
      </c>
      <c r="S438" s="48">
        <f>S248*(1-S$323)</f>
        <v>100.29040967743798</v>
      </c>
      <c r="X438" s="5" t="s">
        <v>1013</v>
      </c>
    </row>
    <row r="439" spans="2:24" x14ac:dyDescent="0.2">
      <c r="B439" s="2" t="s">
        <v>151</v>
      </c>
      <c r="F439" s="2" t="s">
        <v>111</v>
      </c>
      <c r="L439" s="48">
        <f t="shared" si="64"/>
        <v>53.077584071406257</v>
      </c>
      <c r="M439" s="48">
        <f t="shared" si="64"/>
        <v>81.373018109737671</v>
      </c>
      <c r="N439" s="48">
        <f t="shared" si="64"/>
        <v>93.842109105765374</v>
      </c>
      <c r="O439" s="48">
        <f t="shared" si="64"/>
        <v>39.983856510620456</v>
      </c>
      <c r="P439" s="48">
        <f t="shared" si="64"/>
        <v>106.27390924378101</v>
      </c>
      <c r="Q439" s="48">
        <f t="shared" si="64"/>
        <v>139.91112887803175</v>
      </c>
      <c r="S439" s="48">
        <f>S249*(1-S$323)</f>
        <v>106.21747893583151</v>
      </c>
    </row>
    <row r="440" spans="2:24" x14ac:dyDescent="0.2">
      <c r="B440" s="2" t="s">
        <v>152</v>
      </c>
      <c r="F440" s="2" t="s">
        <v>111</v>
      </c>
      <c r="L440" s="48">
        <f t="shared" si="64"/>
        <v>0</v>
      </c>
      <c r="M440" s="48">
        <f t="shared" si="64"/>
        <v>0</v>
      </c>
      <c r="N440" s="48">
        <f t="shared" si="64"/>
        <v>93.842109105765374</v>
      </c>
      <c r="O440" s="48">
        <f t="shared" si="64"/>
        <v>50.316763249320125</v>
      </c>
      <c r="P440" s="48">
        <f t="shared" si="64"/>
        <v>106.89393205107511</v>
      </c>
      <c r="Q440" s="48">
        <f t="shared" si="64"/>
        <v>139.91112887803175</v>
      </c>
      <c r="S440" s="48">
        <f>S250*(1-S$323)</f>
        <v>106.83717251765343</v>
      </c>
    </row>
    <row r="442" spans="2:24" s="1" customFormat="1" x14ac:dyDescent="0.2">
      <c r="B442" s="1" t="s">
        <v>153</v>
      </c>
      <c r="R442" s="2"/>
    </row>
    <row r="443" spans="2:24" x14ac:dyDescent="0.2">
      <c r="B443" s="2" t="s">
        <v>150</v>
      </c>
      <c r="F443" s="2" t="s">
        <v>111</v>
      </c>
      <c r="L443" s="48">
        <f t="shared" ref="L443:Q445" si="65">L253*(1-L$323)</f>
        <v>46.243045761006805</v>
      </c>
      <c r="M443" s="48">
        <f t="shared" si="65"/>
        <v>75.034340940358916</v>
      </c>
      <c r="N443" s="48">
        <f t="shared" si="65"/>
        <v>93.842109105765374</v>
      </c>
      <c r="O443" s="48">
        <f t="shared" si="65"/>
        <v>31.34814218310817</v>
      </c>
      <c r="P443" s="48">
        <f t="shared" si="65"/>
        <v>100.34369110304871</v>
      </c>
      <c r="Q443" s="48">
        <f t="shared" si="65"/>
        <v>139.91112887803175</v>
      </c>
      <c r="S443" s="48">
        <f>S253*(1-S$323)</f>
        <v>100.29040967743798</v>
      </c>
      <c r="X443" s="5" t="s">
        <v>1013</v>
      </c>
    </row>
    <row r="444" spans="2:24" x14ac:dyDescent="0.2">
      <c r="B444" s="2" t="s">
        <v>151</v>
      </c>
      <c r="F444" s="2" t="s">
        <v>111</v>
      </c>
      <c r="L444" s="48">
        <f t="shared" si="65"/>
        <v>53.077584071406257</v>
      </c>
      <c r="M444" s="48">
        <f t="shared" si="65"/>
        <v>81.373018109737671</v>
      </c>
      <c r="N444" s="48">
        <f t="shared" si="65"/>
        <v>93.842109105765374</v>
      </c>
      <c r="O444" s="48">
        <f t="shared" si="65"/>
        <v>39.983856510620456</v>
      </c>
      <c r="P444" s="48">
        <f t="shared" si="65"/>
        <v>106.27390924378101</v>
      </c>
      <c r="Q444" s="48">
        <f t="shared" si="65"/>
        <v>139.91112887803175</v>
      </c>
      <c r="S444" s="48">
        <f>S254*(1-S$323)</f>
        <v>106.21747893583151</v>
      </c>
    </row>
    <row r="445" spans="2:24" x14ac:dyDescent="0.2">
      <c r="B445" s="2" t="s">
        <v>152</v>
      </c>
      <c r="F445" s="2" t="s">
        <v>111</v>
      </c>
      <c r="L445" s="48">
        <f t="shared" si="65"/>
        <v>0</v>
      </c>
      <c r="M445" s="48">
        <f t="shared" si="65"/>
        <v>0</v>
      </c>
      <c r="N445" s="48">
        <f t="shared" si="65"/>
        <v>93.842109105765374</v>
      </c>
      <c r="O445" s="48">
        <f t="shared" si="65"/>
        <v>50.316763249320125</v>
      </c>
      <c r="P445" s="48">
        <f t="shared" si="65"/>
        <v>106.89393205107511</v>
      </c>
      <c r="Q445" s="48">
        <f t="shared" si="65"/>
        <v>139.91112887803175</v>
      </c>
      <c r="S445" s="48">
        <f>S255*(1-S$323)</f>
        <v>106.83717251765343</v>
      </c>
    </row>
    <row r="447" spans="2:24" s="1" customFormat="1" x14ac:dyDescent="0.2">
      <c r="B447" s="1" t="s">
        <v>154</v>
      </c>
      <c r="R447" s="2"/>
    </row>
    <row r="448" spans="2:24" x14ac:dyDescent="0.2">
      <c r="B448" s="2" t="s">
        <v>150</v>
      </c>
      <c r="F448" s="2" t="s">
        <v>111</v>
      </c>
      <c r="L448" s="48">
        <f t="shared" ref="L448:Q450" si="66">L258*(1-L$323)</f>
        <v>73.501262882015141</v>
      </c>
      <c r="M448" s="48">
        <f t="shared" si="66"/>
        <v>76.094119773094164</v>
      </c>
      <c r="N448" s="48">
        <f t="shared" si="66"/>
        <v>107.63360117881714</v>
      </c>
      <c r="O448" s="48">
        <f t="shared" si="66"/>
        <v>79.568373630373287</v>
      </c>
      <c r="P448" s="48">
        <f t="shared" si="66"/>
        <v>104.71385185768617</v>
      </c>
      <c r="Q448" s="48">
        <f t="shared" si="66"/>
        <v>139.91112887803175</v>
      </c>
      <c r="S448" s="48">
        <f>S258*(1-S$323)</f>
        <v>104.65824992350538</v>
      </c>
      <c r="X448" s="5" t="s">
        <v>1013</v>
      </c>
    </row>
    <row r="449" spans="2:24" x14ac:dyDescent="0.2">
      <c r="B449" s="2" t="s">
        <v>151</v>
      </c>
      <c r="F449" s="2" t="s">
        <v>111</v>
      </c>
      <c r="L449" s="48">
        <f t="shared" si="66"/>
        <v>73.501262882015141</v>
      </c>
      <c r="M449" s="48">
        <f t="shared" si="66"/>
        <v>86.661914359897565</v>
      </c>
      <c r="N449" s="48">
        <f t="shared" si="66"/>
        <v>107.63360117881714</v>
      </c>
      <c r="O449" s="48">
        <f t="shared" si="66"/>
        <v>79.568373630373287</v>
      </c>
      <c r="P449" s="48">
        <f t="shared" si="66"/>
        <v>106.35391218665765</v>
      </c>
      <c r="Q449" s="48">
        <f t="shared" si="66"/>
        <v>139.91112887803175</v>
      </c>
      <c r="S449" s="48">
        <f>S259*(1-S$323)</f>
        <v>106.29743939800207</v>
      </c>
    </row>
    <row r="450" spans="2:24" x14ac:dyDescent="0.2">
      <c r="B450" s="2" t="s">
        <v>155</v>
      </c>
      <c r="F450" s="2" t="s">
        <v>111</v>
      </c>
      <c r="L450" s="48">
        <f t="shared" si="66"/>
        <v>73.501262882015141</v>
      </c>
      <c r="M450" s="48">
        <f t="shared" si="66"/>
        <v>86.661914359897565</v>
      </c>
      <c r="N450" s="48">
        <f t="shared" si="66"/>
        <v>107.63360117881714</v>
      </c>
      <c r="O450" s="48">
        <f t="shared" si="66"/>
        <v>79.568373630373287</v>
      </c>
      <c r="P450" s="48">
        <f t="shared" si="66"/>
        <v>106.89393205107511</v>
      </c>
      <c r="Q450" s="48">
        <f t="shared" si="66"/>
        <v>139.91112887803175</v>
      </c>
      <c r="S450" s="48">
        <f>S260*(1-S$323)</f>
        <v>106.83717251765343</v>
      </c>
    </row>
    <row r="452" spans="2:24" s="1" customFormat="1" x14ac:dyDescent="0.2">
      <c r="B452" s="1" t="s">
        <v>156</v>
      </c>
      <c r="R452" s="2"/>
    </row>
    <row r="453" spans="2:24" x14ac:dyDescent="0.2">
      <c r="B453" s="2" t="s">
        <v>150</v>
      </c>
      <c r="F453" s="2" t="s">
        <v>111</v>
      </c>
      <c r="L453" s="48">
        <f t="shared" ref="L453:Q455" si="67">L263*(1-L$323)</f>
        <v>73.501262882015141</v>
      </c>
      <c r="M453" s="48">
        <f t="shared" si="67"/>
        <v>76.094119773094164</v>
      </c>
      <c r="N453" s="48">
        <f t="shared" si="67"/>
        <v>107.63360117881714</v>
      </c>
      <c r="O453" s="48">
        <f t="shared" si="67"/>
        <v>79.568373630373287</v>
      </c>
      <c r="P453" s="48">
        <f t="shared" si="67"/>
        <v>104.71385185768617</v>
      </c>
      <c r="Q453" s="48">
        <f t="shared" si="67"/>
        <v>139.91112887803175</v>
      </c>
      <c r="S453" s="48">
        <f>S263*(1-S$323)</f>
        <v>104.65824992350538</v>
      </c>
      <c r="X453" s="5" t="s">
        <v>1013</v>
      </c>
    </row>
    <row r="454" spans="2:24" x14ac:dyDescent="0.2">
      <c r="B454" s="2" t="s">
        <v>151</v>
      </c>
      <c r="F454" s="2" t="s">
        <v>111</v>
      </c>
      <c r="L454" s="48">
        <f t="shared" si="67"/>
        <v>73.501262882015141</v>
      </c>
      <c r="M454" s="48">
        <f t="shared" si="67"/>
        <v>86.661914359897565</v>
      </c>
      <c r="N454" s="48">
        <f t="shared" si="67"/>
        <v>107.63360117881714</v>
      </c>
      <c r="O454" s="48">
        <f t="shared" si="67"/>
        <v>79.568373630373287</v>
      </c>
      <c r="P454" s="48">
        <f t="shared" si="67"/>
        <v>106.35391218665765</v>
      </c>
      <c r="Q454" s="48">
        <f t="shared" si="67"/>
        <v>139.91112887803175</v>
      </c>
      <c r="S454" s="48">
        <f>S264*(1-S$323)</f>
        <v>106.29743939800207</v>
      </c>
    </row>
    <row r="455" spans="2:24" x14ac:dyDescent="0.2">
      <c r="B455" s="2" t="s">
        <v>155</v>
      </c>
      <c r="F455" s="2" t="s">
        <v>111</v>
      </c>
      <c r="L455" s="48">
        <f t="shared" si="67"/>
        <v>73.501262882015141</v>
      </c>
      <c r="M455" s="48">
        <f t="shared" si="67"/>
        <v>86.661914359897565</v>
      </c>
      <c r="N455" s="48">
        <f t="shared" si="67"/>
        <v>107.63360117881714</v>
      </c>
      <c r="O455" s="48">
        <f t="shared" si="67"/>
        <v>79.568373630373287</v>
      </c>
      <c r="P455" s="48">
        <f t="shared" si="67"/>
        <v>106.89393205107511</v>
      </c>
      <c r="Q455" s="48">
        <f t="shared" si="67"/>
        <v>139.91112887803175</v>
      </c>
      <c r="S455" s="48">
        <f>S265*(1-S$323)</f>
        <v>106.83717251765343</v>
      </c>
    </row>
    <row r="458" spans="2:24" s="9" customFormat="1" x14ac:dyDescent="0.2">
      <c r="B458" s="9" t="s">
        <v>233</v>
      </c>
    </row>
    <row r="460" spans="2:24" x14ac:dyDescent="0.2">
      <c r="B460" s="5" t="s">
        <v>299</v>
      </c>
    </row>
    <row r="461" spans="2:24" x14ac:dyDescent="0.2">
      <c r="B461" s="5" t="s">
        <v>234</v>
      </c>
    </row>
    <row r="462" spans="2:24" x14ac:dyDescent="0.2">
      <c r="B462" s="5" t="s">
        <v>913</v>
      </c>
    </row>
    <row r="464" spans="2:24" x14ac:dyDescent="0.2">
      <c r="B464" s="1" t="s">
        <v>211</v>
      </c>
    </row>
    <row r="466" spans="2:19" x14ac:dyDescent="0.2">
      <c r="B466" s="33" t="s">
        <v>108</v>
      </c>
    </row>
    <row r="467" spans="2:19" x14ac:dyDescent="0.2">
      <c r="B467" s="2" t="s">
        <v>109</v>
      </c>
      <c r="F467" s="2" t="s">
        <v>89</v>
      </c>
      <c r="J467" s="48">
        <f>SUM(L467:S467)</f>
        <v>7214625.9451234872</v>
      </c>
      <c r="L467" s="48">
        <f t="shared" ref="L467:Q468" si="68">IF(L330&gt;0,L14,0)</f>
        <v>141944.87595628412</v>
      </c>
      <c r="M467" s="48">
        <f t="shared" si="68"/>
        <v>2282439.1565265926</v>
      </c>
      <c r="N467" s="48">
        <f t="shared" si="68"/>
        <v>2524370.8748670518</v>
      </c>
      <c r="O467" s="48">
        <f t="shared" si="68"/>
        <v>104555.48666666665</v>
      </c>
      <c r="P467" s="48">
        <f t="shared" si="68"/>
        <v>1915610.8139758462</v>
      </c>
      <c r="Q467" s="48">
        <f t="shared" si="68"/>
        <v>53971.742659219308</v>
      </c>
      <c r="S467" s="48">
        <f>IF(S330&gt;0,S14,0)</f>
        <v>191732.99447182679</v>
      </c>
    </row>
    <row r="468" spans="2:19" x14ac:dyDescent="0.2">
      <c r="B468" s="2" t="s">
        <v>110</v>
      </c>
      <c r="F468" s="2" t="s">
        <v>89</v>
      </c>
      <c r="J468" s="48">
        <f>SUM(L468:S468)</f>
        <v>22572280.033821385</v>
      </c>
      <c r="L468" s="48">
        <f t="shared" si="68"/>
        <v>467889.15918032784</v>
      </c>
      <c r="M468" s="48">
        <f t="shared" si="68"/>
        <v>7328171.9287251653</v>
      </c>
      <c r="N468" s="48">
        <f t="shared" si="68"/>
        <v>7874376.5576156462</v>
      </c>
      <c r="O468" s="48">
        <f t="shared" si="68"/>
        <v>340514.64999999997</v>
      </c>
      <c r="P468" s="48">
        <f t="shared" si="68"/>
        <v>5785667.2366107479</v>
      </c>
      <c r="Q468" s="48">
        <f t="shared" si="68"/>
        <v>169231.35329768088</v>
      </c>
      <c r="S468" s="48">
        <f>IF(S331&gt;0,S15,0)</f>
        <v>606429.14839181781</v>
      </c>
    </row>
    <row r="470" spans="2:19" x14ac:dyDescent="0.2">
      <c r="B470" s="33" t="s">
        <v>112</v>
      </c>
    </row>
    <row r="471" spans="2:19" x14ac:dyDescent="0.2">
      <c r="B471" s="2" t="s">
        <v>109</v>
      </c>
      <c r="F471" s="2" t="s">
        <v>89</v>
      </c>
      <c r="J471" s="48">
        <f>SUM(L471:S471)</f>
        <v>25812.481396162319</v>
      </c>
      <c r="L471" s="48">
        <f t="shared" ref="L471:Q472" si="69">IF(L334&gt;0,L18,0)</f>
        <v>482</v>
      </c>
      <c r="M471" s="48">
        <f t="shared" si="69"/>
        <v>8172.8942186880095</v>
      </c>
      <c r="N471" s="48">
        <f t="shared" si="69"/>
        <v>8866.3311111111088</v>
      </c>
      <c r="O471" s="48">
        <f t="shared" si="69"/>
        <v>313.7233333333333</v>
      </c>
      <c r="P471" s="48">
        <f t="shared" si="69"/>
        <v>6858.2996296296296</v>
      </c>
      <c r="Q471" s="48">
        <f t="shared" si="69"/>
        <v>607.92611111111103</v>
      </c>
      <c r="S471" s="48">
        <f>IF(S334&gt;0,S18,0)</f>
        <v>511.30699228912664</v>
      </c>
    </row>
    <row r="472" spans="2:19" x14ac:dyDescent="0.2">
      <c r="B472" s="2" t="s">
        <v>110</v>
      </c>
      <c r="F472" s="2" t="s">
        <v>89</v>
      </c>
      <c r="J472" s="48">
        <f>SUM(L472:S472)</f>
        <v>1833014.5441086765</v>
      </c>
      <c r="L472" s="48">
        <f t="shared" si="69"/>
        <v>32998.333333333336</v>
      </c>
      <c r="M472" s="48">
        <f t="shared" si="69"/>
        <v>580645.73452814098</v>
      </c>
      <c r="N472" s="48">
        <f t="shared" si="69"/>
        <v>600697.86502657167</v>
      </c>
      <c r="O472" s="48">
        <f t="shared" si="69"/>
        <v>20660.583333333332</v>
      </c>
      <c r="P472" s="48">
        <f t="shared" si="69"/>
        <v>508818.58796296298</v>
      </c>
      <c r="Q472" s="48">
        <f t="shared" si="69"/>
        <v>54764.278978184528</v>
      </c>
      <c r="S472" s="48">
        <f>IF(S335&gt;0,S19,0)</f>
        <v>34429.160946149896</v>
      </c>
    </row>
    <row r="474" spans="2:19" x14ac:dyDescent="0.2">
      <c r="B474" s="33" t="s">
        <v>113</v>
      </c>
    </row>
    <row r="475" spans="2:19" x14ac:dyDescent="0.2">
      <c r="B475" s="2" t="s">
        <v>109</v>
      </c>
      <c r="F475" s="2" t="s">
        <v>89</v>
      </c>
      <c r="J475" s="48">
        <f>SUM(L475:S475)</f>
        <v>8752.3333945550858</v>
      </c>
      <c r="L475" s="48">
        <f t="shared" ref="L475:Q475" si="70">IF(L338&gt;0,L22,0)</f>
        <v>118.66666666666667</v>
      </c>
      <c r="M475" s="48">
        <f t="shared" si="70"/>
        <v>2649.0247520179205</v>
      </c>
      <c r="N475" s="48">
        <f t="shared" si="70"/>
        <v>2882.3599999999992</v>
      </c>
      <c r="O475" s="48">
        <f t="shared" si="70"/>
        <v>87.978666666666683</v>
      </c>
      <c r="P475" s="48">
        <f t="shared" si="70"/>
        <v>1996.8466451665829</v>
      </c>
      <c r="Q475" s="48">
        <f t="shared" si="70"/>
        <v>833.42302954371007</v>
      </c>
      <c r="S475" s="48">
        <f>IF(S338&gt;0,S22,0)</f>
        <v>184.03363449354069</v>
      </c>
    </row>
    <row r="476" spans="2:19" x14ac:dyDescent="0.2">
      <c r="B476" s="2" t="s">
        <v>191</v>
      </c>
      <c r="F476" s="2" t="s">
        <v>89</v>
      </c>
      <c r="J476" s="48">
        <f>SUM(L476:S476)</f>
        <v>2593760.9394599902</v>
      </c>
      <c r="L476" s="48">
        <f t="shared" ref="L476:Q476" si="71">IF(L339&gt;0,L26,0)</f>
        <v>31224.111111111109</v>
      </c>
      <c r="M476" s="48">
        <f t="shared" si="71"/>
        <v>783519.48312986642</v>
      </c>
      <c r="N476" s="48">
        <f t="shared" si="71"/>
        <v>767972.55111111107</v>
      </c>
      <c r="O476" s="48">
        <f t="shared" si="71"/>
        <v>27504.899999999998</v>
      </c>
      <c r="P476" s="48">
        <f t="shared" si="71"/>
        <v>597934.14928815875</v>
      </c>
      <c r="Q476" s="48">
        <f t="shared" si="71"/>
        <v>308891.46780625609</v>
      </c>
      <c r="S476" s="48">
        <f>IF(S339&gt;0,S26,0)</f>
        <v>76714.277013487284</v>
      </c>
    </row>
    <row r="479" spans="2:19" x14ac:dyDescent="0.2">
      <c r="B479" s="1" t="s">
        <v>212</v>
      </c>
    </row>
    <row r="481" spans="2:19" x14ac:dyDescent="0.2">
      <c r="B481" s="33" t="s">
        <v>141</v>
      </c>
    </row>
    <row r="483" spans="2:19" s="1" customFormat="1" x14ac:dyDescent="0.2">
      <c r="B483" s="1" t="s">
        <v>142</v>
      </c>
      <c r="R483" s="2"/>
    </row>
    <row r="484" spans="2:19" x14ac:dyDescent="0.2">
      <c r="B484" s="2" t="s">
        <v>143</v>
      </c>
      <c r="F484" s="2" t="s">
        <v>89</v>
      </c>
      <c r="J484" s="48">
        <f>SUM(L484:S484)</f>
        <v>7097836.3375352407</v>
      </c>
      <c r="L484" s="48">
        <f t="shared" ref="L484:Q487" si="72">IF(L347&gt;0,L33,0)</f>
        <v>139219.20644808744</v>
      </c>
      <c r="M484" s="48">
        <f t="shared" si="72"/>
        <v>2241703.0557976454</v>
      </c>
      <c r="N484" s="48">
        <f t="shared" si="72"/>
        <v>2483722.1559493248</v>
      </c>
      <c r="O484" s="48">
        <f t="shared" si="72"/>
        <v>102655.68666666666</v>
      </c>
      <c r="P484" s="48">
        <f t="shared" si="72"/>
        <v>1889003.1358322885</v>
      </c>
      <c r="Q484" s="48">
        <f t="shared" si="72"/>
        <v>53000.957282332471</v>
      </c>
      <c r="S484" s="48">
        <f>IF(S347&gt;0,S33,0)</f>
        <v>188532.13955889546</v>
      </c>
    </row>
    <row r="485" spans="2:19" x14ac:dyDescent="0.2">
      <c r="B485" s="2" t="s">
        <v>144</v>
      </c>
      <c r="F485" s="2" t="s">
        <v>89</v>
      </c>
      <c r="J485" s="48">
        <f>SUM(L485:S485)</f>
        <v>29039.83693168794</v>
      </c>
      <c r="L485" s="48">
        <f t="shared" si="72"/>
        <v>146.44990892531874</v>
      </c>
      <c r="M485" s="48">
        <f t="shared" si="72"/>
        <v>7928.7418469988725</v>
      </c>
      <c r="N485" s="48">
        <f t="shared" si="72"/>
        <v>11857.387227957443</v>
      </c>
      <c r="O485" s="48">
        <f t="shared" si="72"/>
        <v>649.6</v>
      </c>
      <c r="P485" s="48">
        <f t="shared" si="72"/>
        <v>7891.4815486489997</v>
      </c>
      <c r="Q485" s="48">
        <f t="shared" si="72"/>
        <v>356.29778177928961</v>
      </c>
      <c r="S485" s="48">
        <f>IF(S348&gt;0,S34,0)</f>
        <v>209.87861737801575</v>
      </c>
    </row>
    <row r="486" spans="2:19" x14ac:dyDescent="0.2">
      <c r="B486" s="2" t="s">
        <v>145</v>
      </c>
      <c r="F486" s="2" t="s">
        <v>89</v>
      </c>
      <c r="J486" s="48">
        <f>SUM(L486:S486)</f>
        <v>63526.104120687058</v>
      </c>
      <c r="L486" s="48">
        <f t="shared" si="72"/>
        <v>1947.7040072859745</v>
      </c>
      <c r="M486" s="48">
        <f t="shared" si="72"/>
        <v>24424.667537870508</v>
      </c>
      <c r="N486" s="48">
        <f t="shared" si="72"/>
        <v>20497.696622920776</v>
      </c>
      <c r="O486" s="48">
        <f t="shared" si="72"/>
        <v>919.7166666666667</v>
      </c>
      <c r="P486" s="48">
        <f t="shared" si="72"/>
        <v>13011.354257081648</v>
      </c>
      <c r="Q486" s="48">
        <f t="shared" si="72"/>
        <v>370.15675343490801</v>
      </c>
      <c r="S486" s="48">
        <f>IF(S349&gt;0,S35,0)</f>
        <v>2354.8082754265765</v>
      </c>
    </row>
    <row r="487" spans="2:19" x14ac:dyDescent="0.2">
      <c r="B487" s="2" t="s">
        <v>146</v>
      </c>
      <c r="F487" s="2" t="s">
        <v>89</v>
      </c>
      <c r="J487" s="48">
        <f>SUM(L487:S487)</f>
        <v>24222.944123968198</v>
      </c>
      <c r="L487" s="48">
        <f t="shared" si="72"/>
        <v>631.40892531876136</v>
      </c>
      <c r="M487" s="48">
        <f t="shared" si="72"/>
        <v>8383.0757728716417</v>
      </c>
      <c r="N487" s="48">
        <f t="shared" si="72"/>
        <v>8293.6350668486411</v>
      </c>
      <c r="O487" s="48">
        <f t="shared" si="72"/>
        <v>330.48333333333335</v>
      </c>
      <c r="P487" s="48">
        <f t="shared" si="72"/>
        <v>5704.8423378268626</v>
      </c>
      <c r="Q487" s="48">
        <f t="shared" si="72"/>
        <v>243.33084167264363</v>
      </c>
      <c r="S487" s="48">
        <f>IF(S350&gt;0,S36,0)</f>
        <v>636.16784609631043</v>
      </c>
    </row>
    <row r="489" spans="2:19" s="1" customFormat="1" x14ac:dyDescent="0.2">
      <c r="B489" s="1" t="s">
        <v>147</v>
      </c>
      <c r="R489" s="2"/>
    </row>
    <row r="490" spans="2:19" x14ac:dyDescent="0.2">
      <c r="B490" s="2" t="s">
        <v>143</v>
      </c>
      <c r="F490" s="2" t="s">
        <v>89</v>
      </c>
      <c r="J490" s="48">
        <f>SUM(L490:S490)</f>
        <v>0</v>
      </c>
      <c r="L490" s="48">
        <f t="shared" ref="L490:Q493" si="73">IF(L353&gt;0,L39,0)</f>
        <v>0</v>
      </c>
      <c r="M490" s="48">
        <f t="shared" si="73"/>
        <v>0</v>
      </c>
      <c r="N490" s="48">
        <f t="shared" si="73"/>
        <v>0</v>
      </c>
      <c r="O490" s="48">
        <f t="shared" si="73"/>
        <v>0</v>
      </c>
      <c r="P490" s="48">
        <f t="shared" si="73"/>
        <v>0</v>
      </c>
      <c r="Q490" s="48">
        <f t="shared" si="73"/>
        <v>0</v>
      </c>
      <c r="S490" s="48">
        <f>IF(S353&gt;0,S39,0)</f>
        <v>0</v>
      </c>
    </row>
    <row r="491" spans="2:19" x14ac:dyDescent="0.2">
      <c r="B491" s="2" t="s">
        <v>144</v>
      </c>
      <c r="F491" s="2" t="s">
        <v>89</v>
      </c>
      <c r="J491" s="48">
        <f>SUM(L491:S491)</f>
        <v>0</v>
      </c>
      <c r="L491" s="48">
        <f t="shared" si="73"/>
        <v>0</v>
      </c>
      <c r="M491" s="48">
        <f t="shared" si="73"/>
        <v>0</v>
      </c>
      <c r="N491" s="48">
        <f t="shared" si="73"/>
        <v>0</v>
      </c>
      <c r="O491" s="48">
        <f t="shared" si="73"/>
        <v>0</v>
      </c>
      <c r="P491" s="48">
        <f t="shared" si="73"/>
        <v>0</v>
      </c>
      <c r="Q491" s="48">
        <f t="shared" si="73"/>
        <v>0</v>
      </c>
      <c r="S491" s="48">
        <f>IF(S354&gt;0,S40,0)</f>
        <v>0</v>
      </c>
    </row>
    <row r="492" spans="2:19" x14ac:dyDescent="0.2">
      <c r="B492" s="2" t="s">
        <v>145</v>
      </c>
      <c r="F492" s="2" t="s">
        <v>89</v>
      </c>
      <c r="J492" s="48">
        <f>SUM(L492:S492)</f>
        <v>0</v>
      </c>
      <c r="L492" s="48">
        <f t="shared" si="73"/>
        <v>0</v>
      </c>
      <c r="M492" s="48">
        <f t="shared" si="73"/>
        <v>0</v>
      </c>
      <c r="N492" s="48">
        <f t="shared" si="73"/>
        <v>0</v>
      </c>
      <c r="O492" s="48">
        <f t="shared" si="73"/>
        <v>0</v>
      </c>
      <c r="P492" s="48">
        <f t="shared" si="73"/>
        <v>0</v>
      </c>
      <c r="Q492" s="48">
        <f t="shared" si="73"/>
        <v>0</v>
      </c>
      <c r="S492" s="48">
        <f>IF(S355&gt;0,S41,0)</f>
        <v>0</v>
      </c>
    </row>
    <row r="493" spans="2:19" x14ac:dyDescent="0.2">
      <c r="B493" s="2" t="s">
        <v>146</v>
      </c>
      <c r="F493" s="2" t="s">
        <v>89</v>
      </c>
      <c r="J493" s="48">
        <f>SUM(L493:S493)</f>
        <v>1</v>
      </c>
      <c r="L493" s="48">
        <f t="shared" si="73"/>
        <v>0</v>
      </c>
      <c r="M493" s="48">
        <f t="shared" si="73"/>
        <v>0</v>
      </c>
      <c r="N493" s="48">
        <f t="shared" si="73"/>
        <v>0</v>
      </c>
      <c r="O493" s="48">
        <f t="shared" si="73"/>
        <v>0</v>
      </c>
      <c r="P493" s="48">
        <f t="shared" si="73"/>
        <v>0</v>
      </c>
      <c r="Q493" s="48">
        <f t="shared" si="73"/>
        <v>1</v>
      </c>
      <c r="S493" s="48">
        <f>IF(S356&gt;0,S42,0)</f>
        <v>0</v>
      </c>
    </row>
    <row r="496" spans="2:19" s="1" customFormat="1" x14ac:dyDescent="0.2">
      <c r="B496" s="1" t="s">
        <v>148</v>
      </c>
      <c r="R496" s="2"/>
    </row>
    <row r="498" spans="2:19" s="1" customFormat="1" x14ac:dyDescent="0.2">
      <c r="B498" s="1" t="s">
        <v>149</v>
      </c>
      <c r="R498" s="2"/>
    </row>
    <row r="499" spans="2:19" x14ac:dyDescent="0.2">
      <c r="B499" s="2" t="s">
        <v>150</v>
      </c>
      <c r="F499" s="2" t="s">
        <v>89</v>
      </c>
      <c r="J499" s="48">
        <f>SUM(L499:S499)</f>
        <v>18408.008708305217</v>
      </c>
      <c r="L499" s="48">
        <f t="shared" ref="L499:Q501" si="74">IF(L362&gt;0,L47,0)</f>
        <v>392.66666666666669</v>
      </c>
      <c r="M499" s="48">
        <f t="shared" si="74"/>
        <v>5752.9729540715753</v>
      </c>
      <c r="N499" s="48">
        <f t="shared" si="74"/>
        <v>6603.6820720567166</v>
      </c>
      <c r="O499" s="48">
        <f t="shared" si="74"/>
        <v>243.62333333333333</v>
      </c>
      <c r="P499" s="48">
        <f t="shared" si="74"/>
        <v>5016.4664003458856</v>
      </c>
      <c r="Q499" s="48">
        <f t="shared" si="74"/>
        <v>0</v>
      </c>
      <c r="S499" s="48">
        <f>IF(S362&gt;0,S47,0)</f>
        <v>398.59728183104039</v>
      </c>
    </row>
    <row r="500" spans="2:19" x14ac:dyDescent="0.2">
      <c r="B500" s="2" t="s">
        <v>151</v>
      </c>
      <c r="F500" s="2" t="s">
        <v>89</v>
      </c>
      <c r="J500" s="48">
        <f>SUM(L500:S500)</f>
        <v>7151.9737972065832</v>
      </c>
      <c r="L500" s="48">
        <f t="shared" si="74"/>
        <v>106.33333333333333</v>
      </c>
      <c r="M500" s="48">
        <f t="shared" si="74"/>
        <v>2038.1627046850365</v>
      </c>
      <c r="N500" s="48">
        <f t="shared" si="74"/>
        <v>2313.0636075727598</v>
      </c>
      <c r="O500" s="48">
        <f t="shared" si="74"/>
        <v>34.986666666666665</v>
      </c>
      <c r="P500" s="48">
        <f t="shared" si="74"/>
        <v>2549.7334948137923</v>
      </c>
      <c r="Q500" s="48">
        <f t="shared" si="74"/>
        <v>0</v>
      </c>
      <c r="S500" s="48">
        <f>IF(S363&gt;0,S48,0)</f>
        <v>109.69399013499481</v>
      </c>
    </row>
    <row r="501" spans="2:19" x14ac:dyDescent="0.2">
      <c r="B501" s="2" t="s">
        <v>152</v>
      </c>
      <c r="F501" s="2" t="s">
        <v>89</v>
      </c>
      <c r="J501" s="48">
        <f>SUM(L501:S501)</f>
        <v>284.59240232301659</v>
      </c>
      <c r="L501" s="48">
        <f t="shared" si="74"/>
        <v>0.66666666666666663</v>
      </c>
      <c r="M501" s="48">
        <f t="shared" si="74"/>
        <v>11.949247421512373</v>
      </c>
      <c r="N501" s="48">
        <f t="shared" si="74"/>
        <v>49.071148137148434</v>
      </c>
      <c r="O501" s="48">
        <f t="shared" si="74"/>
        <v>0</v>
      </c>
      <c r="P501" s="48">
        <f t="shared" si="74"/>
        <v>222.90534009768911</v>
      </c>
      <c r="Q501" s="48">
        <f t="shared" si="74"/>
        <v>0</v>
      </c>
      <c r="S501" s="48">
        <f>IF(S364&gt;0,S49,0)</f>
        <v>0</v>
      </c>
    </row>
    <row r="503" spans="2:19" x14ac:dyDescent="0.2">
      <c r="B503" s="1" t="s">
        <v>153</v>
      </c>
    </row>
    <row r="504" spans="2:19" x14ac:dyDescent="0.2">
      <c r="B504" s="2" t="s">
        <v>150</v>
      </c>
      <c r="F504" s="2" t="s">
        <v>89</v>
      </c>
      <c r="J504" s="48">
        <f>SUM(L504:S504)</f>
        <v>412.66002607508943</v>
      </c>
      <c r="L504" s="48">
        <f t="shared" ref="L504:Q506" si="75">IF(L367&gt;0,L52,0)</f>
        <v>5</v>
      </c>
      <c r="M504" s="48">
        <f t="shared" si="75"/>
        <v>87.257434972842944</v>
      </c>
      <c r="N504" s="48">
        <f t="shared" si="75"/>
        <v>114.14107362403017</v>
      </c>
      <c r="O504" s="48">
        <f t="shared" si="75"/>
        <v>12.88</v>
      </c>
      <c r="P504" s="48">
        <f t="shared" si="75"/>
        <v>93.899890166092845</v>
      </c>
      <c r="Q504" s="48">
        <f t="shared" si="75"/>
        <v>86.928291864401729</v>
      </c>
      <c r="S504" s="48">
        <f>IF(S367&gt;0,S52,0)</f>
        <v>12.553335447721745</v>
      </c>
    </row>
    <row r="505" spans="2:19" x14ac:dyDescent="0.2">
      <c r="B505" s="2" t="s">
        <v>151</v>
      </c>
      <c r="F505" s="2" t="s">
        <v>89</v>
      </c>
      <c r="J505" s="48">
        <f>SUM(L505:S505)</f>
        <v>420.77575588656185</v>
      </c>
      <c r="L505" s="48">
        <f t="shared" si="75"/>
        <v>10.666666666666666</v>
      </c>
      <c r="M505" s="48">
        <f t="shared" si="75"/>
        <v>207.01652594200323</v>
      </c>
      <c r="N505" s="48">
        <f t="shared" si="75"/>
        <v>28.225750213457967</v>
      </c>
      <c r="O505" s="48">
        <f t="shared" si="75"/>
        <v>17.156666666666666</v>
      </c>
      <c r="P505" s="48">
        <f t="shared" si="75"/>
        <v>82.593289487434262</v>
      </c>
      <c r="Q505" s="48">
        <f t="shared" si="75"/>
        <v>55.58907913255532</v>
      </c>
      <c r="S505" s="48">
        <f>IF(S368&gt;0,S53,0)</f>
        <v>19.527777777777779</v>
      </c>
    </row>
    <row r="506" spans="2:19" x14ac:dyDescent="0.2">
      <c r="B506" s="2" t="s">
        <v>152</v>
      </c>
      <c r="F506" s="2" t="s">
        <v>89</v>
      </c>
      <c r="J506" s="48">
        <f>SUM(L506:S506)</f>
        <v>57.081290933692316</v>
      </c>
      <c r="L506" s="48">
        <f t="shared" si="75"/>
        <v>3</v>
      </c>
      <c r="M506" s="48">
        <f t="shared" si="75"/>
        <v>33.85620102761839</v>
      </c>
      <c r="N506" s="48">
        <f t="shared" si="75"/>
        <v>0.62406235564250967</v>
      </c>
      <c r="O506" s="48">
        <f t="shared" si="75"/>
        <v>3</v>
      </c>
      <c r="P506" s="48">
        <f t="shared" si="75"/>
        <v>5.9230695211084381</v>
      </c>
      <c r="Q506" s="48">
        <f t="shared" si="75"/>
        <v>9.6779580293229781</v>
      </c>
      <c r="S506" s="48">
        <f>IF(S369&gt;0,S54,0)</f>
        <v>1</v>
      </c>
    </row>
    <row r="508" spans="2:19" x14ac:dyDescent="0.2">
      <c r="B508" s="1" t="s">
        <v>154</v>
      </c>
    </row>
    <row r="509" spans="2:19" x14ac:dyDescent="0.2">
      <c r="B509" s="2" t="s">
        <v>150</v>
      </c>
      <c r="F509" s="2" t="s">
        <v>89</v>
      </c>
      <c r="J509" s="48">
        <f>SUM(L509:S509)</f>
        <v>1484.9176133745493</v>
      </c>
      <c r="L509" s="48">
        <f t="shared" ref="L509:Q511" si="76">IF(L372&gt;0,L57,0)</f>
        <v>7</v>
      </c>
      <c r="M509" s="48">
        <f t="shared" si="76"/>
        <v>607.97529310064783</v>
      </c>
      <c r="N509" s="48">
        <f t="shared" si="76"/>
        <v>614.19879177824168</v>
      </c>
      <c r="O509" s="48">
        <f t="shared" si="76"/>
        <v>10.753333333333332</v>
      </c>
      <c r="P509" s="48">
        <f t="shared" si="76"/>
        <v>60.398562994872179</v>
      </c>
      <c r="Q509" s="48">
        <f t="shared" si="76"/>
        <v>159.99758062541775</v>
      </c>
      <c r="S509" s="48">
        <f>IF(S372&gt;0,S57,0)</f>
        <v>24.594051542036336</v>
      </c>
    </row>
    <row r="510" spans="2:19" s="1" customFormat="1" x14ac:dyDescent="0.2">
      <c r="B510" s="27" t="s">
        <v>151</v>
      </c>
      <c r="F510" s="2" t="s">
        <v>89</v>
      </c>
      <c r="J510" s="48">
        <f>SUM(L510:S510)</f>
        <v>3500.4815212660196</v>
      </c>
      <c r="L510" s="48">
        <f t="shared" si="76"/>
        <v>26.666666666666668</v>
      </c>
      <c r="M510" s="48">
        <f t="shared" si="76"/>
        <v>1315.1898370439239</v>
      </c>
      <c r="N510" s="48">
        <f t="shared" si="76"/>
        <v>1288.5741781336174</v>
      </c>
      <c r="O510" s="48">
        <f t="shared" si="76"/>
        <v>44.076666666666675</v>
      </c>
      <c r="P510" s="48">
        <f t="shared" si="76"/>
        <v>119.68975570767707</v>
      </c>
      <c r="Q510" s="48">
        <f t="shared" si="76"/>
        <v>642.31469482524528</v>
      </c>
      <c r="R510" s="2"/>
      <c r="S510" s="48">
        <f>IF(S373&gt;0,S58,0)</f>
        <v>63.969722222222224</v>
      </c>
    </row>
    <row r="511" spans="2:19" x14ac:dyDescent="0.2">
      <c r="B511" s="2" t="s">
        <v>155</v>
      </c>
      <c r="F511" s="2" t="s">
        <v>89</v>
      </c>
      <c r="J511" s="48">
        <f>SUM(L511:S511)</f>
        <v>1921.5082602179989</v>
      </c>
      <c r="L511" s="48">
        <f t="shared" si="76"/>
        <v>20.333333333333332</v>
      </c>
      <c r="M511" s="48">
        <f t="shared" si="76"/>
        <v>737.39072122277219</v>
      </c>
      <c r="N511" s="48">
        <f t="shared" si="76"/>
        <v>549.0149509673289</v>
      </c>
      <c r="O511" s="48">
        <f t="shared" si="76"/>
        <v>13.64</v>
      </c>
      <c r="P511" s="48">
        <f t="shared" si="76"/>
        <v>501.93259789669384</v>
      </c>
      <c r="Q511" s="48">
        <f t="shared" si="76"/>
        <v>91.712398584640411</v>
      </c>
      <c r="S511" s="48">
        <f>IF(S374&gt;0,S59,0)</f>
        <v>7.4842582132301763</v>
      </c>
    </row>
    <row r="513" spans="2:19" x14ac:dyDescent="0.2">
      <c r="B513" s="1" t="s">
        <v>156</v>
      </c>
    </row>
    <row r="514" spans="2:19" x14ac:dyDescent="0.2">
      <c r="B514" s="2" t="s">
        <v>150</v>
      </c>
      <c r="F514" s="2" t="s">
        <v>89</v>
      </c>
      <c r="J514" s="48">
        <f>SUM(L514:S514)</f>
        <v>54.421304124738612</v>
      </c>
      <c r="L514" s="48">
        <f t="shared" ref="L514:Q516" si="77">IF(L377&gt;0,L62,0)</f>
        <v>2</v>
      </c>
      <c r="M514" s="48">
        <f t="shared" si="77"/>
        <v>7.7437625627393096</v>
      </c>
      <c r="N514" s="48">
        <f t="shared" si="77"/>
        <v>3.9464212553638665</v>
      </c>
      <c r="O514" s="48">
        <f t="shared" si="77"/>
        <v>1.3333333333333333</v>
      </c>
      <c r="P514" s="48">
        <f t="shared" si="77"/>
        <v>29.05216081635341</v>
      </c>
      <c r="Q514" s="48">
        <f t="shared" si="77"/>
        <v>6.1936817125042323</v>
      </c>
      <c r="S514" s="48">
        <f>IF(S377&gt;0,S62,0)</f>
        <v>4.1519444444444575</v>
      </c>
    </row>
    <row r="515" spans="2:19" x14ac:dyDescent="0.2">
      <c r="B515" s="2" t="s">
        <v>151</v>
      </c>
      <c r="F515" s="2" t="s">
        <v>89</v>
      </c>
      <c r="J515" s="48">
        <f>SUM(L515:S515)</f>
        <v>342.06183059319039</v>
      </c>
      <c r="L515" s="48">
        <f t="shared" si="77"/>
        <v>5.333333333333333</v>
      </c>
      <c r="M515" s="48">
        <f t="shared" si="77"/>
        <v>46.093948000644623</v>
      </c>
      <c r="N515" s="48">
        <f t="shared" si="77"/>
        <v>42.430606596045806</v>
      </c>
      <c r="O515" s="48">
        <f t="shared" si="77"/>
        <v>6.5266666666666664</v>
      </c>
      <c r="P515" s="48">
        <f t="shared" si="77"/>
        <v>63.877288815670568</v>
      </c>
      <c r="Q515" s="48">
        <f t="shared" si="77"/>
        <v>162.8566893957597</v>
      </c>
      <c r="S515" s="48">
        <f>IF(S378&gt;0,S63,0)</f>
        <v>14.943297785069729</v>
      </c>
    </row>
    <row r="516" spans="2:19" x14ac:dyDescent="0.2">
      <c r="B516" s="2" t="s">
        <v>155</v>
      </c>
      <c r="F516" s="2" t="s">
        <v>89</v>
      </c>
      <c r="J516" s="48">
        <f>SUM(L516:S516)</f>
        <v>302.54795158727524</v>
      </c>
      <c r="L516" s="48">
        <f t="shared" si="77"/>
        <v>17.333333333333332</v>
      </c>
      <c r="M516" s="48">
        <f t="shared" si="77"/>
        <v>54.742342090967846</v>
      </c>
      <c r="N516" s="48">
        <f t="shared" si="77"/>
        <v>54.376347101948618</v>
      </c>
      <c r="O516" s="48">
        <f t="shared" si="77"/>
        <v>6.1433333333333335</v>
      </c>
      <c r="P516" s="48">
        <f t="shared" si="77"/>
        <v>13.166650629068281</v>
      </c>
      <c r="Q516" s="48">
        <f t="shared" si="77"/>
        <v>133.81279580594421</v>
      </c>
      <c r="S516" s="48">
        <f>IF(S379&gt;0,S64,0)</f>
        <v>22.97314929267958</v>
      </c>
    </row>
    <row r="519" spans="2:19" s="1" customFormat="1" x14ac:dyDescent="0.2">
      <c r="B519" s="1" t="s">
        <v>157</v>
      </c>
      <c r="R519" s="2"/>
    </row>
    <row r="521" spans="2:19" s="1" customFormat="1" x14ac:dyDescent="0.2">
      <c r="B521" s="1" t="s">
        <v>142</v>
      </c>
      <c r="R521" s="2"/>
    </row>
    <row r="522" spans="2:19" x14ac:dyDescent="0.2">
      <c r="B522" s="2" t="s">
        <v>143</v>
      </c>
      <c r="F522" s="2" t="s">
        <v>89</v>
      </c>
      <c r="J522" s="48">
        <f>SUM(L522:S522)</f>
        <v>37942.877455067799</v>
      </c>
      <c r="L522" s="48">
        <f t="shared" ref="L522:Q525" si="78">IF(L385&gt;0,L69,0)</f>
        <v>722.77018775927661</v>
      </c>
      <c r="M522" s="48">
        <f t="shared" si="78"/>
        <v>11588.910463802165</v>
      </c>
      <c r="N522" s="48">
        <f t="shared" si="78"/>
        <v>15197.582301298024</v>
      </c>
      <c r="O522" s="48">
        <f t="shared" si="78"/>
        <v>508.33333333333331</v>
      </c>
      <c r="P522" s="48">
        <f t="shared" si="78"/>
        <v>8129.2811688750016</v>
      </c>
      <c r="Q522" s="48">
        <f t="shared" si="78"/>
        <v>683.66666666666663</v>
      </c>
      <c r="S522" s="48">
        <f>IF(S385&gt;0,S69,0)</f>
        <v>1112.3333333333333</v>
      </c>
    </row>
    <row r="523" spans="2:19" x14ac:dyDescent="0.2">
      <c r="B523" s="2" t="s">
        <v>144</v>
      </c>
      <c r="F523" s="2" t="s">
        <v>89</v>
      </c>
      <c r="J523" s="48">
        <f>SUM(L523:S523)</f>
        <v>228.33542572299226</v>
      </c>
      <c r="L523" s="48">
        <f t="shared" si="78"/>
        <v>3.6666666666666665</v>
      </c>
      <c r="M523" s="48">
        <f t="shared" si="78"/>
        <v>75.706341074134812</v>
      </c>
      <c r="N523" s="48">
        <f t="shared" si="78"/>
        <v>82.388072188694309</v>
      </c>
      <c r="O523" s="48">
        <f t="shared" si="78"/>
        <v>2.3333333333333335</v>
      </c>
      <c r="P523" s="48">
        <f t="shared" si="78"/>
        <v>55.57434579349647</v>
      </c>
      <c r="Q523" s="48">
        <f t="shared" si="78"/>
        <v>1.6666666666666667</v>
      </c>
      <c r="S523" s="48">
        <f>IF(S386&gt;0,S70,0)</f>
        <v>7</v>
      </c>
    </row>
    <row r="524" spans="2:19" x14ac:dyDescent="0.2">
      <c r="B524" s="2" t="s">
        <v>145</v>
      </c>
      <c r="F524" s="2" t="s">
        <v>89</v>
      </c>
      <c r="J524" s="48">
        <f>SUM(L524:S524)</f>
        <v>192.47847271268375</v>
      </c>
      <c r="L524" s="48">
        <f t="shared" si="78"/>
        <v>2.6667356369404787</v>
      </c>
      <c r="M524" s="48">
        <f t="shared" si="78"/>
        <v>69.396782015976839</v>
      </c>
      <c r="N524" s="48">
        <f t="shared" si="78"/>
        <v>80.79959346879177</v>
      </c>
      <c r="O524" s="48">
        <f t="shared" si="78"/>
        <v>3</v>
      </c>
      <c r="P524" s="48">
        <f t="shared" si="78"/>
        <v>30.948694924308011</v>
      </c>
      <c r="Q524" s="48">
        <f t="shared" si="78"/>
        <v>1</v>
      </c>
      <c r="S524" s="48">
        <f>IF(S387&gt;0,S71,0)</f>
        <v>4.666666666666667</v>
      </c>
    </row>
    <row r="525" spans="2:19" x14ac:dyDescent="0.2">
      <c r="B525" s="2" t="s">
        <v>146</v>
      </c>
      <c r="F525" s="2" t="s">
        <v>89</v>
      </c>
      <c r="J525" s="48">
        <f>SUM(L525:S525)</f>
        <v>170.22930750789897</v>
      </c>
      <c r="L525" s="48">
        <f t="shared" si="78"/>
        <v>4.3333122589618762</v>
      </c>
      <c r="M525" s="48">
        <f t="shared" si="78"/>
        <v>66.684774248897256</v>
      </c>
      <c r="N525" s="48">
        <f t="shared" si="78"/>
        <v>68.082798483845437</v>
      </c>
      <c r="O525" s="48">
        <f t="shared" si="78"/>
        <v>1</v>
      </c>
      <c r="P525" s="48">
        <f t="shared" si="78"/>
        <v>22.128422516194394</v>
      </c>
      <c r="Q525" s="48">
        <f t="shared" si="78"/>
        <v>2.3333333333333335</v>
      </c>
      <c r="S525" s="48">
        <f>IF(S388&gt;0,S72,0)</f>
        <v>5.666666666666667</v>
      </c>
    </row>
    <row r="527" spans="2:19" s="1" customFormat="1" x14ac:dyDescent="0.2">
      <c r="B527" s="1" t="s">
        <v>147</v>
      </c>
      <c r="R527" s="2"/>
    </row>
    <row r="528" spans="2:19" x14ac:dyDescent="0.2">
      <c r="B528" s="2" t="s">
        <v>143</v>
      </c>
      <c r="F528" s="2" t="s">
        <v>89</v>
      </c>
      <c r="J528" s="48">
        <f>SUM(L528:S528)</f>
        <v>0</v>
      </c>
      <c r="L528" s="48">
        <f t="shared" ref="L528:Q531" si="79">IF(L391&gt;0,L75,0)</f>
        <v>0</v>
      </c>
      <c r="M528" s="48">
        <f t="shared" si="79"/>
        <v>0</v>
      </c>
      <c r="N528" s="48">
        <f t="shared" si="79"/>
        <v>0</v>
      </c>
      <c r="O528" s="48">
        <f t="shared" si="79"/>
        <v>0</v>
      </c>
      <c r="P528" s="48">
        <f t="shared" si="79"/>
        <v>0</v>
      </c>
      <c r="Q528" s="48">
        <f t="shared" si="79"/>
        <v>0</v>
      </c>
      <c r="S528" s="48">
        <f>IF(S391&gt;0,S75,0)</f>
        <v>0</v>
      </c>
    </row>
    <row r="529" spans="2:19" x14ac:dyDescent="0.2">
      <c r="B529" s="2" t="s">
        <v>144</v>
      </c>
      <c r="F529" s="2" t="s">
        <v>89</v>
      </c>
      <c r="J529" s="48">
        <f>SUM(L529:S529)</f>
        <v>0</v>
      </c>
      <c r="L529" s="48">
        <f t="shared" si="79"/>
        <v>0</v>
      </c>
      <c r="M529" s="48">
        <f t="shared" si="79"/>
        <v>0</v>
      </c>
      <c r="N529" s="48">
        <f t="shared" si="79"/>
        <v>0</v>
      </c>
      <c r="O529" s="48">
        <f t="shared" si="79"/>
        <v>0</v>
      </c>
      <c r="P529" s="48">
        <f t="shared" si="79"/>
        <v>0</v>
      </c>
      <c r="Q529" s="48">
        <f t="shared" si="79"/>
        <v>0</v>
      </c>
      <c r="S529" s="48">
        <f>IF(S392&gt;0,S76,0)</f>
        <v>0</v>
      </c>
    </row>
    <row r="530" spans="2:19" x14ac:dyDescent="0.2">
      <c r="B530" s="2" t="s">
        <v>145</v>
      </c>
      <c r="F530" s="2" t="s">
        <v>89</v>
      </c>
      <c r="J530" s="48">
        <f>SUM(L530:S530)</f>
        <v>0</v>
      </c>
      <c r="L530" s="48">
        <f t="shared" si="79"/>
        <v>0</v>
      </c>
      <c r="M530" s="48">
        <f t="shared" si="79"/>
        <v>0</v>
      </c>
      <c r="N530" s="48">
        <f t="shared" si="79"/>
        <v>0</v>
      </c>
      <c r="O530" s="48">
        <f t="shared" si="79"/>
        <v>0</v>
      </c>
      <c r="P530" s="48">
        <f t="shared" si="79"/>
        <v>0</v>
      </c>
      <c r="Q530" s="48">
        <f t="shared" si="79"/>
        <v>0</v>
      </c>
      <c r="S530" s="48">
        <f>IF(S393&gt;0,S77,0)</f>
        <v>0</v>
      </c>
    </row>
    <row r="531" spans="2:19" x14ac:dyDescent="0.2">
      <c r="B531" s="2" t="s">
        <v>146</v>
      </c>
      <c r="F531" s="2" t="s">
        <v>89</v>
      </c>
      <c r="J531" s="48">
        <f>SUM(L531:S531)</f>
        <v>0</v>
      </c>
      <c r="L531" s="48">
        <f t="shared" si="79"/>
        <v>0</v>
      </c>
      <c r="M531" s="48">
        <f t="shared" si="79"/>
        <v>0</v>
      </c>
      <c r="N531" s="48">
        <f t="shared" si="79"/>
        <v>0</v>
      </c>
      <c r="O531" s="48">
        <f t="shared" si="79"/>
        <v>0</v>
      </c>
      <c r="P531" s="48">
        <f t="shared" si="79"/>
        <v>0</v>
      </c>
      <c r="Q531" s="48">
        <f t="shared" si="79"/>
        <v>0</v>
      </c>
      <c r="S531" s="48">
        <f>IF(S394&gt;0,S78,0)</f>
        <v>0</v>
      </c>
    </row>
    <row r="534" spans="2:19" s="1" customFormat="1" x14ac:dyDescent="0.2">
      <c r="B534" s="1" t="s">
        <v>158</v>
      </c>
      <c r="R534" s="2"/>
    </row>
    <row r="536" spans="2:19" s="1" customFormat="1" x14ac:dyDescent="0.2">
      <c r="B536" s="1" t="s">
        <v>142</v>
      </c>
      <c r="R536" s="2"/>
    </row>
    <row r="537" spans="2:19" x14ac:dyDescent="0.2">
      <c r="B537" s="2" t="s">
        <v>143</v>
      </c>
      <c r="F537" s="2" t="s">
        <v>89</v>
      </c>
      <c r="J537" s="48">
        <f>SUM(L537:S537)</f>
        <v>16498.456444015246</v>
      </c>
      <c r="L537" s="48">
        <f t="shared" ref="L537:Q540" si="80">IF(L400&gt;0,L83,0)</f>
        <v>1023.7907331199513</v>
      </c>
      <c r="M537" s="48">
        <f t="shared" si="80"/>
        <v>5839.1695888727045</v>
      </c>
      <c r="N537" s="48">
        <f t="shared" si="80"/>
        <v>5597.2296143591529</v>
      </c>
      <c r="O537" s="48">
        <f t="shared" si="80"/>
        <v>1009</v>
      </c>
      <c r="P537" s="48">
        <f t="shared" si="80"/>
        <v>2125.5998409967679</v>
      </c>
      <c r="Q537" s="48">
        <f t="shared" si="80"/>
        <v>73.666666666666671</v>
      </c>
      <c r="S537" s="48">
        <f>IF(S400&gt;0,S83,0)</f>
        <v>830</v>
      </c>
    </row>
    <row r="538" spans="2:19" x14ac:dyDescent="0.2">
      <c r="B538" s="2" t="s">
        <v>144</v>
      </c>
      <c r="F538" s="2" t="s">
        <v>89</v>
      </c>
      <c r="J538" s="48">
        <f>SUM(L538:S538)</f>
        <v>8240.3539726959771</v>
      </c>
      <c r="L538" s="48">
        <f t="shared" si="80"/>
        <v>26.801029159519725</v>
      </c>
      <c r="M538" s="48">
        <f t="shared" si="80"/>
        <v>7220.2698645704959</v>
      </c>
      <c r="N538" s="48">
        <f t="shared" si="80"/>
        <v>535.06312862186383</v>
      </c>
      <c r="O538" s="48">
        <f t="shared" si="80"/>
        <v>9.6666666666666661</v>
      </c>
      <c r="P538" s="48">
        <f t="shared" si="80"/>
        <v>264.21995034409571</v>
      </c>
      <c r="Q538" s="48">
        <f t="shared" si="80"/>
        <v>86.666666666666671</v>
      </c>
      <c r="S538" s="48">
        <f>IF(S401&gt;0,S84,0)</f>
        <v>97.666666666666671</v>
      </c>
    </row>
    <row r="539" spans="2:19" x14ac:dyDescent="0.2">
      <c r="B539" s="2" t="s">
        <v>145</v>
      </c>
      <c r="F539" s="2" t="s">
        <v>89</v>
      </c>
      <c r="J539" s="48">
        <f>SUM(L539:S539)</f>
        <v>819.14727387595099</v>
      </c>
      <c r="L539" s="48">
        <f t="shared" si="80"/>
        <v>10.373703287089112</v>
      </c>
      <c r="M539" s="48">
        <f t="shared" si="80"/>
        <v>0</v>
      </c>
      <c r="N539" s="48">
        <f t="shared" si="80"/>
        <v>523.4345630766453</v>
      </c>
      <c r="O539" s="48">
        <f t="shared" si="80"/>
        <v>85.666666666666671</v>
      </c>
      <c r="P539" s="48">
        <f t="shared" si="80"/>
        <v>188.67234084554988</v>
      </c>
      <c r="Q539" s="48">
        <f t="shared" si="80"/>
        <v>0</v>
      </c>
      <c r="S539" s="48">
        <f>IF(S402&gt;0,S85,0)</f>
        <v>11</v>
      </c>
    </row>
    <row r="540" spans="2:19" x14ac:dyDescent="0.2">
      <c r="B540" s="2" t="s">
        <v>146</v>
      </c>
      <c r="F540" s="2" t="s">
        <v>89</v>
      </c>
      <c r="J540" s="48">
        <f>SUM(L540:S540)</f>
        <v>1078.5655195096399</v>
      </c>
      <c r="L540" s="48">
        <f t="shared" si="80"/>
        <v>186.56765676567656</v>
      </c>
      <c r="M540" s="48">
        <f t="shared" si="80"/>
        <v>0</v>
      </c>
      <c r="N540" s="48">
        <f t="shared" si="80"/>
        <v>453.09113069880027</v>
      </c>
      <c r="O540" s="48">
        <f t="shared" si="80"/>
        <v>3.3333333333333335</v>
      </c>
      <c r="P540" s="48">
        <f t="shared" si="80"/>
        <v>251.57339871182964</v>
      </c>
      <c r="Q540" s="48">
        <f t="shared" si="80"/>
        <v>119</v>
      </c>
      <c r="S540" s="48">
        <f>IF(S403&gt;0,S86,0)</f>
        <v>65</v>
      </c>
    </row>
    <row r="542" spans="2:19" s="1" customFormat="1" x14ac:dyDescent="0.2">
      <c r="B542" s="1" t="s">
        <v>147</v>
      </c>
      <c r="R542" s="2"/>
    </row>
    <row r="543" spans="2:19" x14ac:dyDescent="0.2">
      <c r="B543" s="2" t="s">
        <v>143</v>
      </c>
      <c r="F543" s="2" t="s">
        <v>89</v>
      </c>
      <c r="J543" s="48">
        <f>SUM(L543:S543)</f>
        <v>0</v>
      </c>
      <c r="L543" s="48">
        <f t="shared" ref="L543:Q546" si="81">IF(L406&gt;0,L89,0)</f>
        <v>0</v>
      </c>
      <c r="M543" s="48">
        <f t="shared" si="81"/>
        <v>0</v>
      </c>
      <c r="N543" s="48">
        <f t="shared" si="81"/>
        <v>0</v>
      </c>
      <c r="O543" s="48">
        <f t="shared" si="81"/>
        <v>0</v>
      </c>
      <c r="P543" s="48">
        <f t="shared" si="81"/>
        <v>0</v>
      </c>
      <c r="Q543" s="48">
        <f t="shared" si="81"/>
        <v>0</v>
      </c>
      <c r="S543" s="48">
        <f>IF(S406&gt;0,S89,0)</f>
        <v>0</v>
      </c>
    </row>
    <row r="544" spans="2:19" x14ac:dyDescent="0.2">
      <c r="B544" s="2" t="s">
        <v>144</v>
      </c>
      <c r="F544" s="2" t="s">
        <v>89</v>
      </c>
      <c r="J544" s="48">
        <f>SUM(L544:S544)</f>
        <v>0</v>
      </c>
      <c r="L544" s="48">
        <f t="shared" si="81"/>
        <v>0</v>
      </c>
      <c r="M544" s="48">
        <f t="shared" si="81"/>
        <v>0</v>
      </c>
      <c r="N544" s="48">
        <f t="shared" si="81"/>
        <v>0</v>
      </c>
      <c r="O544" s="48">
        <f t="shared" si="81"/>
        <v>0</v>
      </c>
      <c r="P544" s="48">
        <f t="shared" si="81"/>
        <v>0</v>
      </c>
      <c r="Q544" s="48">
        <f t="shared" si="81"/>
        <v>0</v>
      </c>
      <c r="S544" s="48">
        <f>IF(S407&gt;0,S90,0)</f>
        <v>0</v>
      </c>
    </row>
    <row r="545" spans="2:19" x14ac:dyDescent="0.2">
      <c r="B545" s="2" t="s">
        <v>145</v>
      </c>
      <c r="F545" s="2" t="s">
        <v>89</v>
      </c>
      <c r="J545" s="48">
        <f>SUM(L545:S545)</f>
        <v>0</v>
      </c>
      <c r="L545" s="48">
        <f t="shared" si="81"/>
        <v>0</v>
      </c>
      <c r="M545" s="48">
        <f t="shared" si="81"/>
        <v>0</v>
      </c>
      <c r="N545" s="48">
        <f t="shared" si="81"/>
        <v>0</v>
      </c>
      <c r="O545" s="48">
        <f t="shared" si="81"/>
        <v>0</v>
      </c>
      <c r="P545" s="48">
        <f t="shared" si="81"/>
        <v>0</v>
      </c>
      <c r="Q545" s="48">
        <f t="shared" si="81"/>
        <v>0</v>
      </c>
      <c r="S545" s="48">
        <f>IF(S408&gt;0,S91,0)</f>
        <v>0</v>
      </c>
    </row>
    <row r="546" spans="2:19" x14ac:dyDescent="0.2">
      <c r="B546" s="2" t="s">
        <v>146</v>
      </c>
      <c r="F546" s="2" t="s">
        <v>89</v>
      </c>
      <c r="J546" s="48">
        <f>SUM(L546:S546)</f>
        <v>0</v>
      </c>
      <c r="L546" s="48">
        <f t="shared" si="81"/>
        <v>0</v>
      </c>
      <c r="M546" s="48">
        <f t="shared" si="81"/>
        <v>0</v>
      </c>
      <c r="N546" s="48">
        <f t="shared" si="81"/>
        <v>0</v>
      </c>
      <c r="O546" s="48">
        <f t="shared" si="81"/>
        <v>0</v>
      </c>
      <c r="P546" s="48">
        <f t="shared" si="81"/>
        <v>0</v>
      </c>
      <c r="Q546" s="48">
        <f t="shared" si="81"/>
        <v>0</v>
      </c>
      <c r="S546" s="48">
        <f>IF(S409&gt;0,S92,0)</f>
        <v>0</v>
      </c>
    </row>
    <row r="549" spans="2:19" s="1" customFormat="1" x14ac:dyDescent="0.2">
      <c r="B549" s="1" t="s">
        <v>159</v>
      </c>
      <c r="R549" s="2"/>
    </row>
    <row r="551" spans="2:19" s="1" customFormat="1" x14ac:dyDescent="0.2">
      <c r="B551" s="1" t="s">
        <v>149</v>
      </c>
      <c r="R551" s="2"/>
    </row>
    <row r="552" spans="2:19" x14ac:dyDescent="0.2">
      <c r="B552" s="2" t="s">
        <v>150</v>
      </c>
      <c r="F552" s="2" t="s">
        <v>89</v>
      </c>
      <c r="J552" s="48">
        <f>SUM(L552:S552)</f>
        <v>103.29012596244455</v>
      </c>
      <c r="L552" s="48">
        <f t="shared" ref="L552:Q554" si="82">IF(L415&gt;0,L97,0)</f>
        <v>4</v>
      </c>
      <c r="M552" s="48">
        <f t="shared" si="82"/>
        <v>45.899288040785905</v>
      </c>
      <c r="N552" s="48">
        <f t="shared" si="82"/>
        <v>31.153456848056127</v>
      </c>
      <c r="O552" s="48">
        <f t="shared" si="82"/>
        <v>1</v>
      </c>
      <c r="P552" s="48">
        <f t="shared" si="82"/>
        <v>20.904047740269188</v>
      </c>
      <c r="Q552" s="48">
        <f t="shared" si="82"/>
        <v>0</v>
      </c>
      <c r="S552" s="48">
        <f>IF(S415&gt;0,S97,0)</f>
        <v>0.33333333333333331</v>
      </c>
    </row>
    <row r="553" spans="2:19" x14ac:dyDescent="0.2">
      <c r="B553" s="2" t="s">
        <v>151</v>
      </c>
      <c r="F553" s="2" t="s">
        <v>89</v>
      </c>
      <c r="J553" s="48">
        <f>SUM(L553:S553)</f>
        <v>20.386148330087426</v>
      </c>
      <c r="L553" s="48">
        <f t="shared" si="82"/>
        <v>0</v>
      </c>
      <c r="M553" s="48">
        <f t="shared" si="82"/>
        <v>13.26481466996097</v>
      </c>
      <c r="N553" s="48">
        <f t="shared" si="82"/>
        <v>3.4849871486371753</v>
      </c>
      <c r="O553" s="48">
        <f t="shared" si="82"/>
        <v>0.33333333333333331</v>
      </c>
      <c r="P553" s="48">
        <f t="shared" si="82"/>
        <v>2.9696798448226178</v>
      </c>
      <c r="Q553" s="48">
        <f t="shared" si="82"/>
        <v>0</v>
      </c>
      <c r="S553" s="48">
        <f>IF(S416&gt;0,S98,0)</f>
        <v>0.33333333333333331</v>
      </c>
    </row>
    <row r="554" spans="2:19" x14ac:dyDescent="0.2">
      <c r="B554" s="2" t="s">
        <v>152</v>
      </c>
      <c r="F554" s="2" t="s">
        <v>89</v>
      </c>
      <c r="J554" s="48">
        <f>SUM(L554:S554)</f>
        <v>0</v>
      </c>
      <c r="L554" s="48">
        <f t="shared" si="82"/>
        <v>0</v>
      </c>
      <c r="M554" s="48">
        <f t="shared" si="82"/>
        <v>0</v>
      </c>
      <c r="N554" s="48">
        <f t="shared" si="82"/>
        <v>0</v>
      </c>
      <c r="O554" s="48">
        <f t="shared" si="82"/>
        <v>0</v>
      </c>
      <c r="P554" s="48">
        <f t="shared" si="82"/>
        <v>0</v>
      </c>
      <c r="Q554" s="48">
        <f t="shared" si="82"/>
        <v>0</v>
      </c>
      <c r="S554" s="48">
        <f>IF(S417&gt;0,S99,0)</f>
        <v>0</v>
      </c>
    </row>
    <row r="556" spans="2:19" s="1" customFormat="1" x14ac:dyDescent="0.2">
      <c r="B556" s="1" t="s">
        <v>153</v>
      </c>
      <c r="R556" s="2"/>
    </row>
    <row r="557" spans="2:19" x14ac:dyDescent="0.2">
      <c r="B557" s="2" t="s">
        <v>150</v>
      </c>
      <c r="F557" s="2" t="s">
        <v>89</v>
      </c>
      <c r="J557" s="48">
        <f>SUM(L557:S557)</f>
        <v>5.9241292643851482</v>
      </c>
      <c r="L557" s="48">
        <f t="shared" ref="L557:Q559" si="83">IF(L420&gt;0,L102,0)</f>
        <v>3</v>
      </c>
      <c r="M557" s="48">
        <f t="shared" si="83"/>
        <v>0.2574625977184814</v>
      </c>
      <c r="N557" s="48">
        <f t="shared" si="83"/>
        <v>0</v>
      </c>
      <c r="O557" s="48">
        <f t="shared" si="83"/>
        <v>0.33333333333333331</v>
      </c>
      <c r="P557" s="48">
        <f t="shared" si="83"/>
        <v>0</v>
      </c>
      <c r="Q557" s="48">
        <f t="shared" si="83"/>
        <v>1.3333333333333333</v>
      </c>
      <c r="S557" s="48">
        <f>IF(S420&gt;0,S102,0)</f>
        <v>1</v>
      </c>
    </row>
    <row r="558" spans="2:19" x14ac:dyDescent="0.2">
      <c r="B558" s="2" t="s">
        <v>151</v>
      </c>
      <c r="F558" s="2" t="s">
        <v>89</v>
      </c>
      <c r="J558" s="48">
        <f>SUM(L558:S558)</f>
        <v>0.82430241384131653</v>
      </c>
      <c r="L558" s="48">
        <f t="shared" si="83"/>
        <v>0.33333333333333331</v>
      </c>
      <c r="M558" s="48">
        <f t="shared" si="83"/>
        <v>0.49096908050798321</v>
      </c>
      <c r="N558" s="48">
        <f t="shared" si="83"/>
        <v>0</v>
      </c>
      <c r="O558" s="48">
        <f t="shared" si="83"/>
        <v>0</v>
      </c>
      <c r="P558" s="48">
        <f t="shared" si="83"/>
        <v>0</v>
      </c>
      <c r="Q558" s="48">
        <f t="shared" si="83"/>
        <v>0</v>
      </c>
      <c r="S558" s="48">
        <f>IF(S421&gt;0,S103,0)</f>
        <v>0</v>
      </c>
    </row>
    <row r="559" spans="2:19" x14ac:dyDescent="0.2">
      <c r="B559" s="2" t="s">
        <v>152</v>
      </c>
      <c r="F559" s="2" t="s">
        <v>89</v>
      </c>
      <c r="J559" s="48">
        <f>SUM(L559:S559)</f>
        <v>0</v>
      </c>
      <c r="L559" s="48">
        <f t="shared" si="83"/>
        <v>0</v>
      </c>
      <c r="M559" s="48">
        <f t="shared" si="83"/>
        <v>0</v>
      </c>
      <c r="N559" s="48">
        <f t="shared" si="83"/>
        <v>0</v>
      </c>
      <c r="O559" s="48">
        <f t="shared" si="83"/>
        <v>0</v>
      </c>
      <c r="P559" s="48">
        <f t="shared" si="83"/>
        <v>0</v>
      </c>
      <c r="Q559" s="48">
        <f t="shared" si="83"/>
        <v>0</v>
      </c>
      <c r="S559" s="48">
        <f>IF(S422&gt;0,S104,0)</f>
        <v>0</v>
      </c>
    </row>
    <row r="561" spans="2:19" s="1" customFormat="1" x14ac:dyDescent="0.2">
      <c r="B561" s="1" t="s">
        <v>154</v>
      </c>
      <c r="R561" s="2"/>
    </row>
    <row r="562" spans="2:19" x14ac:dyDescent="0.2">
      <c r="B562" s="2" t="s">
        <v>150</v>
      </c>
      <c r="F562" s="2" t="s">
        <v>89</v>
      </c>
      <c r="J562" s="48">
        <f>SUM(L562:S562)</f>
        <v>22.179104826295035</v>
      </c>
      <c r="L562" s="48">
        <f t="shared" ref="L562:Q564" si="84">IF(L425&gt;0,L107,0)</f>
        <v>0</v>
      </c>
      <c r="M562" s="48">
        <f t="shared" si="84"/>
        <v>5.6172550672532067</v>
      </c>
      <c r="N562" s="48">
        <f t="shared" si="84"/>
        <v>12.218923245247524</v>
      </c>
      <c r="O562" s="48">
        <f t="shared" si="84"/>
        <v>0</v>
      </c>
      <c r="P562" s="48">
        <f t="shared" si="84"/>
        <v>4.0095931804609704</v>
      </c>
      <c r="Q562" s="48">
        <f t="shared" si="84"/>
        <v>0</v>
      </c>
      <c r="S562" s="48">
        <f>IF(S425&gt;0,S107,0)</f>
        <v>0.33333333333333331</v>
      </c>
    </row>
    <row r="563" spans="2:19" s="1" customFormat="1" x14ac:dyDescent="0.2">
      <c r="B563" s="27" t="s">
        <v>151</v>
      </c>
      <c r="F563" s="2" t="s">
        <v>89</v>
      </c>
      <c r="J563" s="48">
        <f>SUM(L563:S563)</f>
        <v>20.198463365119668</v>
      </c>
      <c r="L563" s="48">
        <f t="shared" si="84"/>
        <v>0.33333333333333331</v>
      </c>
      <c r="M563" s="48">
        <f t="shared" si="84"/>
        <v>12.146307714801532</v>
      </c>
      <c r="N563" s="48">
        <f t="shared" si="84"/>
        <v>5.9279263038902812</v>
      </c>
      <c r="O563" s="48">
        <f t="shared" si="84"/>
        <v>0.33333333333333331</v>
      </c>
      <c r="P563" s="48">
        <f t="shared" si="84"/>
        <v>1.1242293464278577</v>
      </c>
      <c r="Q563" s="48">
        <f t="shared" si="84"/>
        <v>0.33333333333333331</v>
      </c>
      <c r="R563" s="2"/>
      <c r="S563" s="48">
        <f>IF(S426&gt;0,S108,0)</f>
        <v>0</v>
      </c>
    </row>
    <row r="564" spans="2:19" x14ac:dyDescent="0.2">
      <c r="B564" s="2" t="s">
        <v>155</v>
      </c>
      <c r="F564" s="2" t="s">
        <v>89</v>
      </c>
      <c r="J564" s="48">
        <f>SUM(L564:S564)</f>
        <v>10.221945552730013</v>
      </c>
      <c r="L564" s="48">
        <f t="shared" si="84"/>
        <v>0</v>
      </c>
      <c r="M564" s="48">
        <f t="shared" si="84"/>
        <v>6.207596754683375</v>
      </c>
      <c r="N564" s="48">
        <f t="shared" si="84"/>
        <v>1.0242392267664597</v>
      </c>
      <c r="O564" s="48">
        <f t="shared" si="84"/>
        <v>0</v>
      </c>
      <c r="P564" s="48">
        <f t="shared" si="84"/>
        <v>2.9901095712801777</v>
      </c>
      <c r="Q564" s="48">
        <f t="shared" si="84"/>
        <v>0</v>
      </c>
      <c r="S564" s="48">
        <f>IF(S427&gt;0,S109,0)</f>
        <v>0</v>
      </c>
    </row>
    <row r="566" spans="2:19" s="1" customFormat="1" x14ac:dyDescent="0.2">
      <c r="B566" s="1" t="s">
        <v>156</v>
      </c>
      <c r="R566" s="2"/>
    </row>
    <row r="567" spans="2:19" x14ac:dyDescent="0.2">
      <c r="B567" s="2" t="s">
        <v>150</v>
      </c>
      <c r="F567" s="2" t="s">
        <v>89</v>
      </c>
      <c r="J567" s="48">
        <f>SUM(L567:S567)</f>
        <v>3.4634783326786085</v>
      </c>
      <c r="L567" s="48">
        <f t="shared" ref="L567:Q569" si="85">IF(L430&gt;0,L112,0)</f>
        <v>0</v>
      </c>
      <c r="M567" s="48">
        <f t="shared" si="85"/>
        <v>0.669475451577212</v>
      </c>
      <c r="N567" s="48">
        <f t="shared" si="85"/>
        <v>2.4606695477680631</v>
      </c>
      <c r="O567" s="48">
        <f t="shared" si="85"/>
        <v>0</v>
      </c>
      <c r="P567" s="48">
        <f t="shared" si="85"/>
        <v>0</v>
      </c>
      <c r="Q567" s="48">
        <f t="shared" si="85"/>
        <v>0.33333333333333331</v>
      </c>
      <c r="S567" s="48">
        <f>IF(S430&gt;0,S112,0)</f>
        <v>0</v>
      </c>
    </row>
    <row r="568" spans="2:19" x14ac:dyDescent="0.2">
      <c r="B568" s="2" t="s">
        <v>151</v>
      </c>
      <c r="F568" s="2" t="s">
        <v>89</v>
      </c>
      <c r="J568" s="48">
        <f>SUM(L568:S568)</f>
        <v>7.2119007613872679</v>
      </c>
      <c r="L568" s="48">
        <f t="shared" si="85"/>
        <v>0</v>
      </c>
      <c r="M568" s="48">
        <f t="shared" si="85"/>
        <v>2.1701524436982802</v>
      </c>
      <c r="N568" s="48">
        <f t="shared" si="85"/>
        <v>2.0417483176889877</v>
      </c>
      <c r="O568" s="48">
        <f t="shared" si="85"/>
        <v>0.33333333333333331</v>
      </c>
      <c r="P568" s="48">
        <f t="shared" si="85"/>
        <v>1</v>
      </c>
      <c r="Q568" s="48">
        <f t="shared" si="85"/>
        <v>1.6666666666666667</v>
      </c>
      <c r="S568" s="48">
        <f>IF(S431&gt;0,S113,0)</f>
        <v>0</v>
      </c>
    </row>
    <row r="569" spans="2:19" x14ac:dyDescent="0.2">
      <c r="B569" s="2" t="s">
        <v>155</v>
      </c>
      <c r="F569" s="2" t="s">
        <v>89</v>
      </c>
      <c r="J569" s="48">
        <f>SUM(L569:S569)</f>
        <v>4.1922693997801996</v>
      </c>
      <c r="L569" s="48">
        <f t="shared" si="85"/>
        <v>0.33333333333333331</v>
      </c>
      <c r="M569" s="48">
        <f t="shared" si="85"/>
        <v>0.33333333333333331</v>
      </c>
      <c r="N569" s="48">
        <f t="shared" si="85"/>
        <v>1.1922693997801994</v>
      </c>
      <c r="O569" s="48">
        <f t="shared" si="85"/>
        <v>0</v>
      </c>
      <c r="P569" s="48">
        <f t="shared" si="85"/>
        <v>0</v>
      </c>
      <c r="Q569" s="48">
        <f t="shared" si="85"/>
        <v>2.3333333333333335</v>
      </c>
      <c r="S569" s="48">
        <f>IF(S432&gt;0,S114,0)</f>
        <v>0</v>
      </c>
    </row>
    <row r="572" spans="2:19" s="1" customFormat="1" x14ac:dyDescent="0.2">
      <c r="B572" s="1" t="s">
        <v>160</v>
      </c>
      <c r="R572" s="2"/>
    </row>
    <row r="574" spans="2:19" s="1" customFormat="1" x14ac:dyDescent="0.2">
      <c r="B574" s="1" t="s">
        <v>149</v>
      </c>
      <c r="R574" s="2"/>
    </row>
    <row r="575" spans="2:19" x14ac:dyDescent="0.2">
      <c r="B575" s="2" t="s">
        <v>150</v>
      </c>
      <c r="F575" s="2" t="s">
        <v>89</v>
      </c>
      <c r="J575" s="48">
        <f>SUM(L575:S575)</f>
        <v>4438.3486848453485</v>
      </c>
      <c r="L575" s="48">
        <f t="shared" ref="L575:Q577" si="86">IF(L438&gt;0,L119,0)</f>
        <v>282.33333333333331</v>
      </c>
      <c r="M575" s="48">
        <f t="shared" si="86"/>
        <v>2399.7517174881527</v>
      </c>
      <c r="N575" s="48">
        <f t="shared" si="86"/>
        <v>1079.8581667646945</v>
      </c>
      <c r="O575" s="48">
        <f t="shared" si="86"/>
        <v>74.666666666666671</v>
      </c>
      <c r="P575" s="48">
        <f t="shared" si="86"/>
        <v>581.73880059250143</v>
      </c>
      <c r="Q575" s="48">
        <f t="shared" si="86"/>
        <v>0</v>
      </c>
      <c r="S575" s="48">
        <f>IF(S438&gt;0,S119,0)</f>
        <v>20</v>
      </c>
    </row>
    <row r="576" spans="2:19" x14ac:dyDescent="0.2">
      <c r="B576" s="2" t="s">
        <v>151</v>
      </c>
      <c r="F576" s="2" t="s">
        <v>89</v>
      </c>
      <c r="J576" s="48">
        <f>SUM(L576:S576)</f>
        <v>1073.8213468249066</v>
      </c>
      <c r="L576" s="48">
        <f t="shared" si="86"/>
        <v>0</v>
      </c>
      <c r="M576" s="48">
        <f t="shared" si="86"/>
        <v>747.72305877252882</v>
      </c>
      <c r="N576" s="48">
        <f t="shared" si="86"/>
        <v>237.04824612711559</v>
      </c>
      <c r="O576" s="48">
        <f t="shared" si="86"/>
        <v>0.71</v>
      </c>
      <c r="P576" s="48">
        <f t="shared" si="86"/>
        <v>83.340041925262184</v>
      </c>
      <c r="Q576" s="48">
        <f t="shared" si="86"/>
        <v>0</v>
      </c>
      <c r="S576" s="48">
        <f>IF(S439&gt;0,S120,0)</f>
        <v>5</v>
      </c>
    </row>
    <row r="577" spans="2:19" x14ac:dyDescent="0.2">
      <c r="B577" s="2" t="s">
        <v>152</v>
      </c>
      <c r="F577" s="2" t="s">
        <v>89</v>
      </c>
      <c r="J577" s="48">
        <f>SUM(L577:S577)</f>
        <v>0</v>
      </c>
      <c r="L577" s="48">
        <f t="shared" si="86"/>
        <v>0</v>
      </c>
      <c r="M577" s="48">
        <f t="shared" si="86"/>
        <v>0</v>
      </c>
      <c r="N577" s="48">
        <f t="shared" si="86"/>
        <v>0</v>
      </c>
      <c r="O577" s="48">
        <f t="shared" si="86"/>
        <v>0</v>
      </c>
      <c r="P577" s="48">
        <f t="shared" si="86"/>
        <v>0</v>
      </c>
      <c r="Q577" s="48">
        <f t="shared" si="86"/>
        <v>0</v>
      </c>
      <c r="S577" s="48">
        <f>IF(S440&gt;0,S121,0)</f>
        <v>0</v>
      </c>
    </row>
    <row r="579" spans="2:19" s="1" customFormat="1" x14ac:dyDescent="0.2">
      <c r="B579" s="1" t="s">
        <v>153</v>
      </c>
      <c r="R579" s="2"/>
    </row>
    <row r="580" spans="2:19" x14ac:dyDescent="0.2">
      <c r="B580" s="2" t="s">
        <v>150</v>
      </c>
      <c r="F580" s="2" t="s">
        <v>89</v>
      </c>
      <c r="J580" s="48">
        <f>SUM(L580:S580)</f>
        <v>293.33333333333331</v>
      </c>
      <c r="L580" s="48">
        <f t="shared" ref="L580:Q582" si="87">IF(L443&gt;0,L124,0)</f>
        <v>189.66666666666666</v>
      </c>
      <c r="M580" s="48">
        <f t="shared" si="87"/>
        <v>0</v>
      </c>
      <c r="N580" s="48">
        <f t="shared" si="87"/>
        <v>0</v>
      </c>
      <c r="O580" s="48">
        <f t="shared" si="87"/>
        <v>0</v>
      </c>
      <c r="P580" s="48">
        <f t="shared" si="87"/>
        <v>0</v>
      </c>
      <c r="Q580" s="48">
        <f t="shared" si="87"/>
        <v>40.333333333333336</v>
      </c>
      <c r="S580" s="48">
        <f>IF(S443&gt;0,S124,0)</f>
        <v>63.333333333333336</v>
      </c>
    </row>
    <row r="581" spans="2:19" x14ac:dyDescent="0.2">
      <c r="B581" s="2" t="s">
        <v>151</v>
      </c>
      <c r="F581" s="2" t="s">
        <v>89</v>
      </c>
      <c r="J581" s="48">
        <f>SUM(L581:S581)</f>
        <v>36.388960453677988</v>
      </c>
      <c r="L581" s="48">
        <f t="shared" si="87"/>
        <v>5.333333333333333</v>
      </c>
      <c r="M581" s="48">
        <f t="shared" si="87"/>
        <v>31.055627120344656</v>
      </c>
      <c r="N581" s="48">
        <f t="shared" si="87"/>
        <v>0</v>
      </c>
      <c r="O581" s="48">
        <f t="shared" si="87"/>
        <v>0</v>
      </c>
      <c r="P581" s="48">
        <f t="shared" si="87"/>
        <v>0</v>
      </c>
      <c r="Q581" s="48">
        <f t="shared" si="87"/>
        <v>0</v>
      </c>
      <c r="S581" s="48">
        <f>IF(S444&gt;0,S125,0)</f>
        <v>0</v>
      </c>
    </row>
    <row r="582" spans="2:19" x14ac:dyDescent="0.2">
      <c r="B582" s="2" t="s">
        <v>152</v>
      </c>
      <c r="F582" s="2" t="s">
        <v>89</v>
      </c>
      <c r="J582" s="48">
        <f>SUM(L582:S582)</f>
        <v>0</v>
      </c>
      <c r="L582" s="48">
        <f t="shared" si="87"/>
        <v>0</v>
      </c>
      <c r="M582" s="48">
        <f t="shared" si="87"/>
        <v>0</v>
      </c>
      <c r="N582" s="48">
        <f t="shared" si="87"/>
        <v>0</v>
      </c>
      <c r="O582" s="48">
        <f t="shared" si="87"/>
        <v>0</v>
      </c>
      <c r="P582" s="48">
        <f t="shared" si="87"/>
        <v>0</v>
      </c>
      <c r="Q582" s="48">
        <f t="shared" si="87"/>
        <v>0</v>
      </c>
      <c r="S582" s="48">
        <f>IF(S445&gt;0,S126,0)</f>
        <v>0</v>
      </c>
    </row>
    <row r="584" spans="2:19" s="1" customFormat="1" x14ac:dyDescent="0.2">
      <c r="B584" s="1" t="s">
        <v>154</v>
      </c>
      <c r="R584" s="2"/>
    </row>
    <row r="585" spans="2:19" x14ac:dyDescent="0.2">
      <c r="B585" s="2" t="s">
        <v>150</v>
      </c>
      <c r="F585" s="2" t="s">
        <v>89</v>
      </c>
      <c r="J585" s="48">
        <f>SUM(L585:S585)</f>
        <v>1697.5239978646709</v>
      </c>
      <c r="L585" s="48">
        <f t="shared" ref="L585:Q587" si="88">IF(L448&gt;0,L129,0)</f>
        <v>0</v>
      </c>
      <c r="M585" s="48">
        <f t="shared" si="88"/>
        <v>369.83698974934219</v>
      </c>
      <c r="N585" s="48">
        <f t="shared" si="88"/>
        <v>1060.4188955756572</v>
      </c>
      <c r="O585" s="48">
        <f t="shared" si="88"/>
        <v>0</v>
      </c>
      <c r="P585" s="48">
        <f t="shared" si="88"/>
        <v>257.26811253967168</v>
      </c>
      <c r="Q585" s="48">
        <f t="shared" si="88"/>
        <v>0</v>
      </c>
      <c r="S585" s="48">
        <f>IF(S448&gt;0,S129,0)</f>
        <v>10</v>
      </c>
    </row>
    <row r="586" spans="2:19" x14ac:dyDescent="0.2">
      <c r="B586" s="2" t="s">
        <v>151</v>
      </c>
      <c r="F586" s="2" t="s">
        <v>89</v>
      </c>
      <c r="J586" s="48">
        <f>SUM(L586:S586)</f>
        <v>1837.6684390914934</v>
      </c>
      <c r="L586" s="48">
        <f t="shared" si="88"/>
        <v>15.333333333333334</v>
      </c>
      <c r="M586" s="48">
        <f t="shared" si="88"/>
        <v>556.38468865559298</v>
      </c>
      <c r="N586" s="48">
        <f t="shared" si="88"/>
        <v>1024.0374264760035</v>
      </c>
      <c r="O586" s="48">
        <f t="shared" si="88"/>
        <v>0</v>
      </c>
      <c r="P586" s="48">
        <f t="shared" si="88"/>
        <v>239.91299062656353</v>
      </c>
      <c r="Q586" s="48">
        <f t="shared" si="88"/>
        <v>2</v>
      </c>
      <c r="S586" s="48">
        <f>IF(S449&gt;0,S130,0)</f>
        <v>0</v>
      </c>
    </row>
    <row r="587" spans="2:19" x14ac:dyDescent="0.2">
      <c r="B587" s="2" t="s">
        <v>155</v>
      </c>
      <c r="F587" s="2" t="s">
        <v>89</v>
      </c>
      <c r="J587" s="48">
        <f>SUM(L587:S587)</f>
        <v>2006.9811120995246</v>
      </c>
      <c r="L587" s="48">
        <f t="shared" si="88"/>
        <v>0</v>
      </c>
      <c r="M587" s="48">
        <f t="shared" si="88"/>
        <v>830.3577414967416</v>
      </c>
      <c r="N587" s="48">
        <f t="shared" si="88"/>
        <v>175.60827032567067</v>
      </c>
      <c r="O587" s="48">
        <f t="shared" si="88"/>
        <v>0</v>
      </c>
      <c r="P587" s="48">
        <f t="shared" si="88"/>
        <v>1001.0151002771123</v>
      </c>
      <c r="Q587" s="48">
        <f t="shared" si="88"/>
        <v>0</v>
      </c>
      <c r="S587" s="48">
        <f>IF(S450&gt;0,S131,0)</f>
        <v>0</v>
      </c>
    </row>
    <row r="589" spans="2:19" s="1" customFormat="1" x14ac:dyDescent="0.2">
      <c r="B589" s="1" t="s">
        <v>156</v>
      </c>
      <c r="R589" s="2"/>
    </row>
    <row r="590" spans="2:19" x14ac:dyDescent="0.2">
      <c r="B590" s="2" t="s">
        <v>150</v>
      </c>
      <c r="F590" s="2" t="s">
        <v>89</v>
      </c>
      <c r="J590" s="48">
        <f>SUM(L590:S590)</f>
        <v>369.30054772234575</v>
      </c>
      <c r="L590" s="48">
        <f t="shared" ref="L590:Q592" si="89">IF(L453&gt;0,L134,0)</f>
        <v>0</v>
      </c>
      <c r="M590" s="48">
        <f t="shared" si="89"/>
        <v>203.43149189877576</v>
      </c>
      <c r="N590" s="48">
        <f t="shared" si="89"/>
        <v>157.86905582356997</v>
      </c>
      <c r="O590" s="48">
        <f t="shared" si="89"/>
        <v>0</v>
      </c>
      <c r="P590" s="48">
        <f t="shared" si="89"/>
        <v>0</v>
      </c>
      <c r="Q590" s="48">
        <f t="shared" si="89"/>
        <v>8</v>
      </c>
      <c r="S590" s="48">
        <f>IF(S453&gt;0,S134,0)</f>
        <v>0</v>
      </c>
    </row>
    <row r="591" spans="2:19" x14ac:dyDescent="0.2">
      <c r="B591" s="2" t="s">
        <v>151</v>
      </c>
      <c r="F591" s="2" t="s">
        <v>89</v>
      </c>
      <c r="J591" s="48">
        <f>SUM(L591:S591)</f>
        <v>920.85663730847875</v>
      </c>
      <c r="L591" s="48">
        <f t="shared" si="89"/>
        <v>0</v>
      </c>
      <c r="M591" s="48">
        <f t="shared" si="89"/>
        <v>282.94263872701941</v>
      </c>
      <c r="N591" s="48">
        <f t="shared" si="89"/>
        <v>527.29991740981677</v>
      </c>
      <c r="O591" s="48">
        <f t="shared" si="89"/>
        <v>95.34333333333332</v>
      </c>
      <c r="P591" s="48">
        <f t="shared" si="89"/>
        <v>5.604081171642636</v>
      </c>
      <c r="Q591" s="48">
        <f t="shared" si="89"/>
        <v>9.6666666666666661</v>
      </c>
      <c r="S591" s="48">
        <f>IF(S454&gt;0,S135,0)</f>
        <v>0</v>
      </c>
    </row>
    <row r="592" spans="2:19" x14ac:dyDescent="0.2">
      <c r="B592" s="2" t="s">
        <v>155</v>
      </c>
      <c r="F592" s="2" t="s">
        <v>89</v>
      </c>
      <c r="J592" s="48">
        <f>SUM(L592:S592)</f>
        <v>863.0920296724197</v>
      </c>
      <c r="L592" s="48">
        <f t="shared" si="89"/>
        <v>63.333333333333336</v>
      </c>
      <c r="M592" s="48">
        <f t="shared" si="89"/>
        <v>0</v>
      </c>
      <c r="N592" s="48">
        <f t="shared" si="89"/>
        <v>745.75869633908633</v>
      </c>
      <c r="O592" s="48">
        <f t="shared" si="89"/>
        <v>0</v>
      </c>
      <c r="P592" s="48">
        <f t="shared" si="89"/>
        <v>0</v>
      </c>
      <c r="Q592" s="48">
        <f t="shared" si="89"/>
        <v>54</v>
      </c>
      <c r="S592" s="48">
        <f>IF(S455&gt;0,S136,0)</f>
        <v>0</v>
      </c>
    </row>
    <row r="595" spans="2:24" s="9" customFormat="1" x14ac:dyDescent="0.2">
      <c r="B595" s="9" t="s">
        <v>213</v>
      </c>
    </row>
    <row r="597" spans="2:24" x14ac:dyDescent="0.2">
      <c r="B597" s="5" t="s">
        <v>294</v>
      </c>
    </row>
    <row r="598" spans="2:24" x14ac:dyDescent="0.2">
      <c r="B598" s="5" t="s">
        <v>295</v>
      </c>
    </row>
    <row r="600" spans="2:24" x14ac:dyDescent="0.2">
      <c r="B600" s="1" t="s">
        <v>211</v>
      </c>
    </row>
    <row r="602" spans="2:24" x14ac:dyDescent="0.2">
      <c r="B602" s="33" t="s">
        <v>108</v>
      </c>
    </row>
    <row r="603" spans="2:24" x14ac:dyDescent="0.2">
      <c r="B603" s="2" t="s">
        <v>109</v>
      </c>
      <c r="F603" s="2" t="s">
        <v>89</v>
      </c>
      <c r="J603" s="63">
        <f>SUMPRODUCT(L330:S330,L467:S467)/J467</f>
        <v>17.99807557038752</v>
      </c>
      <c r="X603" s="5" t="s">
        <v>1010</v>
      </c>
    </row>
    <row r="604" spans="2:24" x14ac:dyDescent="0.2">
      <c r="B604" s="2" t="s">
        <v>110</v>
      </c>
      <c r="F604" s="2" t="s">
        <v>89</v>
      </c>
      <c r="J604" s="63">
        <f>SUMPRODUCT(L331:S331,L468:S468)/J468</f>
        <v>26.043085449153235</v>
      </c>
      <c r="X604" s="5"/>
    </row>
    <row r="605" spans="2:24" x14ac:dyDescent="0.2">
      <c r="J605" s="64"/>
    </row>
    <row r="606" spans="2:24" x14ac:dyDescent="0.2">
      <c r="B606" s="33" t="s">
        <v>112</v>
      </c>
      <c r="J606" s="64"/>
    </row>
    <row r="607" spans="2:24" x14ac:dyDescent="0.2">
      <c r="B607" s="2" t="s">
        <v>109</v>
      </c>
      <c r="F607" s="2" t="s">
        <v>89</v>
      </c>
      <c r="J607" s="63">
        <f>SUMPRODUCT(L334:S334,L471:S471)/J471</f>
        <v>18</v>
      </c>
      <c r="X607" s="5" t="s">
        <v>1010</v>
      </c>
    </row>
    <row r="608" spans="2:24" x14ac:dyDescent="0.2">
      <c r="B608" s="2" t="s">
        <v>110</v>
      </c>
      <c r="F608" s="2" t="s">
        <v>89</v>
      </c>
      <c r="J608" s="63">
        <f>SUMPRODUCT(L335:S335,L472:S472)/J472</f>
        <v>25.909433727611123</v>
      </c>
    </row>
    <row r="609" spans="1:24" x14ac:dyDescent="0.2">
      <c r="J609" s="64"/>
    </row>
    <row r="610" spans="1:24" x14ac:dyDescent="0.2">
      <c r="B610" s="33" t="s">
        <v>113</v>
      </c>
      <c r="J610" s="64"/>
    </row>
    <row r="611" spans="1:24" x14ac:dyDescent="0.2">
      <c r="B611" s="2" t="s">
        <v>109</v>
      </c>
      <c r="F611" s="2" t="s">
        <v>89</v>
      </c>
      <c r="J611" s="63">
        <f>SUMPRODUCT(L338:S338,L475:S475)/J475</f>
        <v>747.293089917673</v>
      </c>
      <c r="X611" s="5" t="s">
        <v>1010</v>
      </c>
    </row>
    <row r="612" spans="1:24" x14ac:dyDescent="0.2">
      <c r="A612" s="10"/>
      <c r="B612" s="2" t="s">
        <v>191</v>
      </c>
      <c r="F612" s="2" t="s">
        <v>89</v>
      </c>
      <c r="J612" s="63">
        <f>SUMPRODUCT(L339:S339,L476:S476)/J476</f>
        <v>21.965623005145261</v>
      </c>
    </row>
    <row r="613" spans="1:24" x14ac:dyDescent="0.2">
      <c r="J613" s="64"/>
    </row>
    <row r="614" spans="1:24" x14ac:dyDescent="0.2">
      <c r="B614" s="1" t="s">
        <v>274</v>
      </c>
      <c r="J614" s="64"/>
    </row>
    <row r="615" spans="1:24" x14ac:dyDescent="0.2">
      <c r="J615" s="64"/>
    </row>
    <row r="616" spans="1:24" x14ac:dyDescent="0.2">
      <c r="B616" s="1" t="s">
        <v>307</v>
      </c>
      <c r="J616" s="64"/>
    </row>
    <row r="617" spans="1:24" x14ac:dyDescent="0.2">
      <c r="B617" s="2" t="s">
        <v>108</v>
      </c>
      <c r="F617" s="2" t="s">
        <v>89</v>
      </c>
      <c r="J617" s="65">
        <f>J604</f>
        <v>26.043085449153235</v>
      </c>
      <c r="X617" s="5" t="s">
        <v>1019</v>
      </c>
    </row>
    <row r="618" spans="1:24" x14ac:dyDescent="0.2">
      <c r="B618" s="2" t="s">
        <v>112</v>
      </c>
      <c r="F618" s="2" t="s">
        <v>89</v>
      </c>
      <c r="J618" s="65">
        <f>J608</f>
        <v>25.909433727611123</v>
      </c>
    </row>
    <row r="619" spans="1:24" x14ac:dyDescent="0.2">
      <c r="B619" s="2" t="s">
        <v>113</v>
      </c>
      <c r="F619" s="2" t="s">
        <v>89</v>
      </c>
      <c r="J619" s="65">
        <f>J612</f>
        <v>21.965623005145261</v>
      </c>
    </row>
    <row r="620" spans="1:24" x14ac:dyDescent="0.2">
      <c r="J620" s="64"/>
    </row>
    <row r="621" spans="1:24" x14ac:dyDescent="0.2">
      <c r="B621" s="1" t="s">
        <v>212</v>
      </c>
      <c r="J621" s="64"/>
    </row>
    <row r="622" spans="1:24" x14ac:dyDescent="0.2">
      <c r="J622" s="64"/>
    </row>
    <row r="623" spans="1:24" x14ac:dyDescent="0.2">
      <c r="B623" s="33" t="s">
        <v>141</v>
      </c>
      <c r="J623" s="64"/>
    </row>
    <row r="624" spans="1:24" x14ac:dyDescent="0.2">
      <c r="J624" s="64"/>
    </row>
    <row r="625" spans="2:24" x14ac:dyDescent="0.2">
      <c r="B625" s="1" t="s">
        <v>142</v>
      </c>
      <c r="C625" s="1"/>
      <c r="D625" s="1"/>
      <c r="E625" s="1"/>
      <c r="F625" s="1"/>
      <c r="G625" s="1"/>
      <c r="H625" s="1"/>
      <c r="I625" s="1"/>
      <c r="J625" s="66"/>
    </row>
    <row r="626" spans="2:24" x14ac:dyDescent="0.2">
      <c r="B626" s="2" t="s">
        <v>143</v>
      </c>
      <c r="F626" s="2" t="s">
        <v>89</v>
      </c>
      <c r="J626" s="63">
        <f>SUMPRODUCT(L347:S347,L484:S484)/J484</f>
        <v>30.195153545520967</v>
      </c>
      <c r="X626" s="5" t="s">
        <v>1010</v>
      </c>
    </row>
    <row r="627" spans="2:24" x14ac:dyDescent="0.2">
      <c r="B627" s="2" t="s">
        <v>144</v>
      </c>
      <c r="F627" s="2" t="s">
        <v>89</v>
      </c>
      <c r="J627" s="63">
        <f>SUMPRODUCT(L348:S348,L485:S485)/J485</f>
        <v>57.868551908610435</v>
      </c>
    </row>
    <row r="628" spans="2:24" x14ac:dyDescent="0.2">
      <c r="B628" s="2" t="s">
        <v>145</v>
      </c>
      <c r="F628" s="2" t="s">
        <v>89</v>
      </c>
      <c r="J628" s="63">
        <f>SUMPRODUCT(L349:S349,L486:S486)/J486</f>
        <v>56.702019761761591</v>
      </c>
    </row>
    <row r="629" spans="2:24" x14ac:dyDescent="0.2">
      <c r="B629" s="2" t="s">
        <v>146</v>
      </c>
      <c r="F629" s="2" t="s">
        <v>89</v>
      </c>
      <c r="J629" s="63">
        <f>SUMPRODUCT(L350:S350,L487:S487)/J487</f>
        <v>85.133675507332413</v>
      </c>
    </row>
    <row r="630" spans="2:24" x14ac:dyDescent="0.2">
      <c r="J630" s="64"/>
    </row>
    <row r="631" spans="2:24" x14ac:dyDescent="0.2">
      <c r="B631" s="1" t="s">
        <v>147</v>
      </c>
      <c r="C631" s="1"/>
      <c r="D631" s="1"/>
      <c r="E631" s="1"/>
      <c r="F631" s="1"/>
      <c r="G631" s="1"/>
      <c r="H631" s="1"/>
      <c r="I631" s="1"/>
      <c r="J631" s="66"/>
    </row>
    <row r="632" spans="2:24" x14ac:dyDescent="0.2">
      <c r="B632" s="2" t="s">
        <v>143</v>
      </c>
      <c r="F632" s="2" t="s">
        <v>89</v>
      </c>
      <c r="J632" s="39">
        <f>AVERAGE(O353,Q353)</f>
        <v>26.958726702020378</v>
      </c>
    </row>
    <row r="633" spans="2:24" x14ac:dyDescent="0.2">
      <c r="B633" s="2" t="s">
        <v>144</v>
      </c>
      <c r="F633" s="2" t="s">
        <v>89</v>
      </c>
      <c r="J633" s="39">
        <f t="shared" ref="J633:J634" si="90">AVERAGE(O354,Q354)</f>
        <v>44.502771173445183</v>
      </c>
    </row>
    <row r="634" spans="2:24" x14ac:dyDescent="0.2">
      <c r="B634" s="2" t="s">
        <v>145</v>
      </c>
      <c r="F634" s="2" t="s">
        <v>89</v>
      </c>
      <c r="J634" s="39">
        <f t="shared" si="90"/>
        <v>44.502771173445183</v>
      </c>
    </row>
    <row r="635" spans="2:24" x14ac:dyDescent="0.2">
      <c r="B635" s="2" t="s">
        <v>146</v>
      </c>
      <c r="F635" s="2" t="s">
        <v>89</v>
      </c>
      <c r="J635" s="63">
        <f>SUMPRODUCT(L356:S356,L493:S493)/J493</f>
        <v>27.301854230318238</v>
      </c>
      <c r="X635" s="5" t="s">
        <v>1010</v>
      </c>
    </row>
    <row r="636" spans="2:24" x14ac:dyDescent="0.2">
      <c r="J636" s="64"/>
    </row>
    <row r="637" spans="2:24" x14ac:dyDescent="0.2">
      <c r="J637" s="64"/>
    </row>
    <row r="638" spans="2:24" x14ac:dyDescent="0.2">
      <c r="B638" s="1" t="s">
        <v>148</v>
      </c>
      <c r="C638" s="1"/>
      <c r="D638" s="1"/>
      <c r="E638" s="1"/>
      <c r="F638" s="1"/>
      <c r="G638" s="1"/>
      <c r="H638" s="1"/>
      <c r="I638" s="1"/>
      <c r="J638" s="66"/>
    </row>
    <row r="639" spans="2:24" x14ac:dyDescent="0.2">
      <c r="J639" s="64"/>
    </row>
    <row r="640" spans="2:24" x14ac:dyDescent="0.2">
      <c r="B640" s="1" t="s">
        <v>149</v>
      </c>
      <c r="C640" s="1"/>
      <c r="D640" s="1"/>
      <c r="E640" s="1"/>
      <c r="F640" s="1"/>
      <c r="G640" s="1"/>
      <c r="H640" s="1"/>
      <c r="I640" s="1"/>
      <c r="J640" s="66"/>
    </row>
    <row r="641" spans="2:24" x14ac:dyDescent="0.2">
      <c r="B641" s="2" t="s">
        <v>150</v>
      </c>
      <c r="F641" s="2" t="s">
        <v>89</v>
      </c>
      <c r="J641" s="63">
        <f>SUMPRODUCT(L362:S362,L499:S499)/J499</f>
        <v>379.3399566983523</v>
      </c>
      <c r="X641" s="5" t="s">
        <v>1010</v>
      </c>
    </row>
    <row r="642" spans="2:24" x14ac:dyDescent="0.2">
      <c r="B642" s="2" t="s">
        <v>151</v>
      </c>
      <c r="F642" s="2" t="s">
        <v>89</v>
      </c>
      <c r="J642" s="63">
        <f>SUMPRODUCT(L363:S363,L500:S500)/J500</f>
        <v>510.91884837645836</v>
      </c>
    </row>
    <row r="643" spans="2:24" x14ac:dyDescent="0.2">
      <c r="B643" s="2" t="s">
        <v>152</v>
      </c>
      <c r="F643" s="2" t="s">
        <v>89</v>
      </c>
      <c r="J643" s="63">
        <f>SUMPRODUCT(L364:S364,L501:S501)/J501</f>
        <v>787.11499070782122</v>
      </c>
    </row>
    <row r="644" spans="2:24" x14ac:dyDescent="0.2">
      <c r="J644" s="64"/>
    </row>
    <row r="645" spans="2:24" x14ac:dyDescent="0.2">
      <c r="B645" s="1" t="s">
        <v>153</v>
      </c>
      <c r="J645" s="64"/>
    </row>
    <row r="646" spans="2:24" x14ac:dyDescent="0.2">
      <c r="B646" s="2" t="s">
        <v>150</v>
      </c>
      <c r="F646" s="2" t="s">
        <v>89</v>
      </c>
      <c r="J646" s="63">
        <f>SUMPRODUCT(L367:S367,L504:S504)/J504</f>
        <v>378.1675773876197</v>
      </c>
      <c r="X646" s="5" t="s">
        <v>1010</v>
      </c>
    </row>
    <row r="647" spans="2:24" x14ac:dyDescent="0.2">
      <c r="B647" s="2" t="s">
        <v>151</v>
      </c>
      <c r="F647" s="2" t="s">
        <v>89</v>
      </c>
      <c r="J647" s="63">
        <f>SUMPRODUCT(L368:S368,L505:S505)/J505</f>
        <v>521.70140725817134</v>
      </c>
    </row>
    <row r="648" spans="2:24" x14ac:dyDescent="0.2">
      <c r="B648" s="2" t="s">
        <v>152</v>
      </c>
      <c r="F648" s="2" t="s">
        <v>89</v>
      </c>
      <c r="J648" s="63">
        <f>SUMPRODUCT(L369:S369,L506:S506)/J506</f>
        <v>766.95961596739778</v>
      </c>
    </row>
    <row r="649" spans="2:24" x14ac:dyDescent="0.2">
      <c r="J649" s="64"/>
    </row>
    <row r="650" spans="2:24" x14ac:dyDescent="0.2">
      <c r="B650" s="1" t="s">
        <v>154</v>
      </c>
      <c r="J650" s="64"/>
    </row>
    <row r="651" spans="2:24" x14ac:dyDescent="0.2">
      <c r="B651" s="2" t="s">
        <v>150</v>
      </c>
      <c r="F651" s="2" t="s">
        <v>89</v>
      </c>
      <c r="J651" s="63">
        <f>SUMPRODUCT(L372:S372,L509:S509)/J509</f>
        <v>869.81813977169338</v>
      </c>
      <c r="X651" s="5" t="s">
        <v>1010</v>
      </c>
    </row>
    <row r="652" spans="2:24" x14ac:dyDescent="0.2">
      <c r="B652" s="27" t="s">
        <v>151</v>
      </c>
      <c r="C652" s="1"/>
      <c r="D652" s="1"/>
      <c r="E652" s="1"/>
      <c r="F652" s="2" t="s">
        <v>89</v>
      </c>
      <c r="G652" s="1"/>
      <c r="H652" s="1"/>
      <c r="I652" s="1"/>
      <c r="J652" s="63">
        <f>SUMPRODUCT(L373:S373,L510:S510)/J510</f>
        <v>926.12400813402814</v>
      </c>
    </row>
    <row r="653" spans="2:24" x14ac:dyDescent="0.2">
      <c r="B653" s="2" t="s">
        <v>155</v>
      </c>
      <c r="F653" s="2" t="s">
        <v>89</v>
      </c>
      <c r="J653" s="63">
        <f>SUMPRODUCT(L374:S374,L511:S511)/J511</f>
        <v>966.4911498370941</v>
      </c>
    </row>
    <row r="654" spans="2:24" x14ac:dyDescent="0.2">
      <c r="J654" s="64"/>
    </row>
    <row r="655" spans="2:24" x14ac:dyDescent="0.2">
      <c r="B655" s="1" t="s">
        <v>156</v>
      </c>
      <c r="J655" s="64"/>
    </row>
    <row r="656" spans="2:24" x14ac:dyDescent="0.2">
      <c r="B656" s="2" t="s">
        <v>150</v>
      </c>
      <c r="F656" s="2" t="s">
        <v>89</v>
      </c>
      <c r="J656" s="63">
        <f>SUMPRODUCT(L377:S377,L514:S514)/J514</f>
        <v>783.58685317256993</v>
      </c>
      <c r="X656" s="5" t="s">
        <v>1010</v>
      </c>
    </row>
    <row r="657" spans="2:24" x14ac:dyDescent="0.2">
      <c r="B657" s="2" t="s">
        <v>151</v>
      </c>
      <c r="F657" s="2" t="s">
        <v>89</v>
      </c>
      <c r="J657" s="63">
        <f>SUMPRODUCT(L378:S378,L515:S515)/J515</f>
        <v>815.22999705472182</v>
      </c>
    </row>
    <row r="658" spans="2:24" x14ac:dyDescent="0.2">
      <c r="B658" s="2" t="s">
        <v>155</v>
      </c>
      <c r="F658" s="2" t="s">
        <v>89</v>
      </c>
      <c r="J658" s="63">
        <f>SUMPRODUCT(L379:S379,L516:S516)/J516</f>
        <v>864.45993339878487</v>
      </c>
    </row>
    <row r="659" spans="2:24" x14ac:dyDescent="0.2">
      <c r="J659" s="64"/>
    </row>
    <row r="660" spans="2:24" x14ac:dyDescent="0.2">
      <c r="J660" s="64"/>
    </row>
    <row r="661" spans="2:24" x14ac:dyDescent="0.2">
      <c r="B661" s="1" t="s">
        <v>157</v>
      </c>
      <c r="C661" s="1"/>
      <c r="D661" s="1"/>
      <c r="E661" s="1"/>
      <c r="F661" s="1"/>
      <c r="G661" s="1"/>
      <c r="H661" s="1"/>
      <c r="I661" s="1"/>
      <c r="J661" s="66"/>
    </row>
    <row r="662" spans="2:24" x14ac:dyDescent="0.2">
      <c r="J662" s="64"/>
    </row>
    <row r="663" spans="2:24" x14ac:dyDescent="0.2">
      <c r="B663" s="1" t="s">
        <v>142</v>
      </c>
      <c r="C663" s="1"/>
      <c r="D663" s="1"/>
      <c r="E663" s="1"/>
      <c r="F663" s="1"/>
      <c r="G663" s="1"/>
      <c r="H663" s="1"/>
      <c r="I663" s="1"/>
      <c r="J663" s="66"/>
    </row>
    <row r="664" spans="2:24" x14ac:dyDescent="0.2">
      <c r="B664" s="2" t="s">
        <v>143</v>
      </c>
      <c r="F664" s="2" t="s">
        <v>89</v>
      </c>
      <c r="J664" s="69">
        <f>SUMPRODUCT(L385:S385,L522:S522)/J522</f>
        <v>902.1367762149124</v>
      </c>
      <c r="X664" s="5" t="s">
        <v>1010</v>
      </c>
    </row>
    <row r="665" spans="2:24" x14ac:dyDescent="0.2">
      <c r="B665" s="2" t="s">
        <v>144</v>
      </c>
      <c r="F665" s="2" t="s">
        <v>89</v>
      </c>
      <c r="J665" s="69">
        <f>SUMPRODUCT(L386:S386,L523:S523)/J523</f>
        <v>1693.6595831291691</v>
      </c>
    </row>
    <row r="666" spans="2:24" x14ac:dyDescent="0.2">
      <c r="B666" s="2" t="s">
        <v>145</v>
      </c>
      <c r="F666" s="2" t="s">
        <v>89</v>
      </c>
      <c r="J666" s="69">
        <f>SUMPRODUCT(L387:S387,L524:S524)/J524</f>
        <v>1650.7462469591392</v>
      </c>
    </row>
    <row r="667" spans="2:24" x14ac:dyDescent="0.2">
      <c r="B667" s="2" t="s">
        <v>146</v>
      </c>
      <c r="F667" s="2" t="s">
        <v>89</v>
      </c>
      <c r="J667" s="69">
        <f>SUMPRODUCT(L388:S388,L525:S525)/J525</f>
        <v>2317.7962693798559</v>
      </c>
    </row>
    <row r="668" spans="2:24" x14ac:dyDescent="0.2">
      <c r="J668" s="64"/>
    </row>
    <row r="669" spans="2:24" x14ac:dyDescent="0.2">
      <c r="B669" s="1" t="s">
        <v>147</v>
      </c>
      <c r="C669" s="1"/>
      <c r="D669" s="1"/>
      <c r="E669" s="1"/>
      <c r="F669" s="1"/>
      <c r="G669" s="1"/>
      <c r="H669" s="1"/>
      <c r="I669" s="1"/>
      <c r="J669" s="66"/>
    </row>
    <row r="670" spans="2:24" x14ac:dyDescent="0.2">
      <c r="B670" s="2" t="s">
        <v>143</v>
      </c>
      <c r="F670" s="2" t="s">
        <v>89</v>
      </c>
      <c r="J670" s="39">
        <f>AVERAGE(Q391)</f>
        <v>1131.281413499514</v>
      </c>
    </row>
    <row r="671" spans="2:24" x14ac:dyDescent="0.2">
      <c r="B671" s="2" t="s">
        <v>144</v>
      </c>
      <c r="F671" s="2" t="s">
        <v>89</v>
      </c>
      <c r="J671" s="39">
        <f t="shared" ref="J671:J673" si="91">AVERAGE(Q392)</f>
        <v>2805.2181340045368</v>
      </c>
    </row>
    <row r="672" spans="2:24" x14ac:dyDescent="0.2">
      <c r="B672" s="2" t="s">
        <v>145</v>
      </c>
      <c r="F672" s="2" t="s">
        <v>89</v>
      </c>
      <c r="J672" s="39">
        <f t="shared" si="91"/>
        <v>3906.5185913159007</v>
      </c>
    </row>
    <row r="673" spans="2:24" x14ac:dyDescent="0.2">
      <c r="B673" s="2" t="s">
        <v>146</v>
      </c>
      <c r="F673" s="2" t="s">
        <v>89</v>
      </c>
      <c r="J673" s="39">
        <f t="shared" si="91"/>
        <v>4041.4328941625745</v>
      </c>
    </row>
    <row r="674" spans="2:24" x14ac:dyDescent="0.2">
      <c r="J674" s="64"/>
    </row>
    <row r="675" spans="2:24" x14ac:dyDescent="0.2">
      <c r="J675" s="64"/>
    </row>
    <row r="676" spans="2:24" x14ac:dyDescent="0.2">
      <c r="B676" s="1" t="s">
        <v>158</v>
      </c>
      <c r="C676" s="1"/>
      <c r="D676" s="1"/>
      <c r="E676" s="1"/>
      <c r="F676" s="1"/>
      <c r="G676" s="1"/>
      <c r="H676" s="1"/>
      <c r="I676" s="1"/>
      <c r="J676" s="66"/>
    </row>
    <row r="677" spans="2:24" x14ac:dyDescent="0.2">
      <c r="J677" s="64"/>
    </row>
    <row r="678" spans="2:24" x14ac:dyDescent="0.2">
      <c r="B678" s="1" t="s">
        <v>142</v>
      </c>
      <c r="C678" s="1"/>
      <c r="D678" s="1"/>
      <c r="E678" s="1"/>
      <c r="F678" s="1"/>
      <c r="G678" s="1"/>
      <c r="H678" s="1"/>
      <c r="I678" s="1"/>
      <c r="J678" s="66"/>
    </row>
    <row r="679" spans="2:24" x14ac:dyDescent="0.2">
      <c r="B679" s="2" t="s">
        <v>143</v>
      </c>
      <c r="F679" s="2" t="s">
        <v>89</v>
      </c>
      <c r="J679" s="63">
        <f>SUMPRODUCT(L400:S400,L537:S537)/J537</f>
        <v>29.362223949889</v>
      </c>
      <c r="X679" s="5" t="s">
        <v>1010</v>
      </c>
    </row>
    <row r="680" spans="2:24" x14ac:dyDescent="0.2">
      <c r="B680" s="2" t="s">
        <v>144</v>
      </c>
      <c r="F680" s="2" t="s">
        <v>89</v>
      </c>
      <c r="J680" s="63">
        <f>SUMPRODUCT(L401:S401,L538:S538)/J538</f>
        <v>31.785179284643441</v>
      </c>
    </row>
    <row r="681" spans="2:24" x14ac:dyDescent="0.2">
      <c r="B681" s="2" t="s">
        <v>145</v>
      </c>
      <c r="F681" s="2" t="s">
        <v>89</v>
      </c>
      <c r="J681" s="63">
        <f>SUMPRODUCT(L402:S402,L539:S539)/J539</f>
        <v>38.391005504296409</v>
      </c>
    </row>
    <row r="682" spans="2:24" x14ac:dyDescent="0.2">
      <c r="B682" s="2" t="s">
        <v>146</v>
      </c>
      <c r="F682" s="2" t="s">
        <v>89</v>
      </c>
      <c r="J682" s="63">
        <f>SUMPRODUCT(L403:S403,L540:S540)/J540</f>
        <v>41.366955304563994</v>
      </c>
    </row>
    <row r="683" spans="2:24" x14ac:dyDescent="0.2">
      <c r="J683" s="64"/>
    </row>
    <row r="684" spans="2:24" x14ac:dyDescent="0.2">
      <c r="B684" s="1" t="s">
        <v>147</v>
      </c>
      <c r="C684" s="1"/>
      <c r="D684" s="1"/>
      <c r="E684" s="1"/>
      <c r="F684" s="1"/>
      <c r="G684" s="1"/>
      <c r="H684" s="1"/>
      <c r="I684" s="1"/>
      <c r="J684" s="66"/>
    </row>
    <row r="685" spans="2:24" x14ac:dyDescent="0.2">
      <c r="B685" s="2" t="s">
        <v>143</v>
      </c>
      <c r="F685" s="2" t="s">
        <v>89</v>
      </c>
      <c r="J685" s="39">
        <f>AVERAGE(L406,Q406)</f>
        <v>43.235855280100644</v>
      </c>
    </row>
    <row r="686" spans="2:24" x14ac:dyDescent="0.2">
      <c r="B686" s="2" t="s">
        <v>144</v>
      </c>
      <c r="F686" s="2" t="s">
        <v>89</v>
      </c>
      <c r="J686" s="39">
        <f t="shared" ref="J686:J688" si="92">AVERAGE(L407,Q407)</f>
        <v>38.073997301123271</v>
      </c>
    </row>
    <row r="687" spans="2:24" x14ac:dyDescent="0.2">
      <c r="B687" s="2" t="s">
        <v>145</v>
      </c>
      <c r="F687" s="2" t="s">
        <v>89</v>
      </c>
      <c r="J687" s="39">
        <f t="shared" si="92"/>
        <v>39.667723705375778</v>
      </c>
    </row>
    <row r="688" spans="2:24" x14ac:dyDescent="0.2">
      <c r="B688" s="2" t="s">
        <v>146</v>
      </c>
      <c r="F688" s="2" t="s">
        <v>89</v>
      </c>
      <c r="J688" s="39">
        <f t="shared" si="92"/>
        <v>41.43631037341774</v>
      </c>
    </row>
    <row r="689" spans="2:24" x14ac:dyDescent="0.2">
      <c r="J689" s="64"/>
    </row>
    <row r="690" spans="2:24" x14ac:dyDescent="0.2">
      <c r="J690" s="64"/>
    </row>
    <row r="691" spans="2:24" x14ac:dyDescent="0.2">
      <c r="B691" s="1" t="s">
        <v>159</v>
      </c>
      <c r="C691" s="1"/>
      <c r="D691" s="1"/>
      <c r="E691" s="1"/>
      <c r="F691" s="1"/>
      <c r="G691" s="1"/>
      <c r="H691" s="1"/>
      <c r="I691" s="1"/>
      <c r="J691" s="66"/>
    </row>
    <row r="692" spans="2:24" x14ac:dyDescent="0.2">
      <c r="J692" s="64"/>
    </row>
    <row r="693" spans="2:24" x14ac:dyDescent="0.2">
      <c r="B693" s="1" t="s">
        <v>149</v>
      </c>
      <c r="C693" s="1"/>
      <c r="D693" s="1"/>
      <c r="E693" s="1"/>
      <c r="F693" s="1"/>
      <c r="G693" s="1"/>
      <c r="H693" s="1"/>
      <c r="I693" s="1"/>
      <c r="J693" s="66"/>
    </row>
    <row r="694" spans="2:24" x14ac:dyDescent="0.2">
      <c r="B694" s="2" t="s">
        <v>150</v>
      </c>
      <c r="F694" s="2" t="s">
        <v>89</v>
      </c>
      <c r="J694" s="69">
        <f>SUMPRODUCT(L415:S415,L552:S552)/J552</f>
        <v>10197.348676951446</v>
      </c>
      <c r="X694" s="5" t="s">
        <v>1010</v>
      </c>
    </row>
    <row r="695" spans="2:24" x14ac:dyDescent="0.2">
      <c r="B695" s="2" t="s">
        <v>151</v>
      </c>
      <c r="F695" s="2" t="s">
        <v>89</v>
      </c>
      <c r="J695" s="69">
        <f>SUMPRODUCT(L416:S416,L553:S553)/J553</f>
        <v>13762.883231652102</v>
      </c>
    </row>
    <row r="696" spans="2:24" x14ac:dyDescent="0.2">
      <c r="B696" s="2" t="s">
        <v>152</v>
      </c>
      <c r="F696" s="2" t="s">
        <v>89</v>
      </c>
      <c r="J696" s="39">
        <f>AVERAGE(N417,O417,P417,Q417,S417)</f>
        <v>19303.027570987728</v>
      </c>
    </row>
    <row r="697" spans="2:24" x14ac:dyDescent="0.2">
      <c r="J697" s="64"/>
    </row>
    <row r="698" spans="2:24" x14ac:dyDescent="0.2">
      <c r="B698" s="1" t="s">
        <v>153</v>
      </c>
      <c r="C698" s="1"/>
      <c r="D698" s="1"/>
      <c r="E698" s="1"/>
      <c r="F698" s="1"/>
      <c r="G698" s="1"/>
      <c r="H698" s="1"/>
      <c r="I698" s="1"/>
      <c r="J698" s="66"/>
    </row>
    <row r="699" spans="2:24" x14ac:dyDescent="0.2">
      <c r="B699" s="2" t="s">
        <v>150</v>
      </c>
      <c r="F699" s="2" t="s">
        <v>89</v>
      </c>
      <c r="J699" s="69">
        <f>SUMPRODUCT(L420:S420,L557:S557)/J557</f>
        <v>8798.59965838891</v>
      </c>
      <c r="X699" s="5" t="s">
        <v>1010</v>
      </c>
    </row>
    <row r="700" spans="2:24" x14ac:dyDescent="0.2">
      <c r="B700" s="2" t="s">
        <v>151</v>
      </c>
      <c r="F700" s="2" t="s">
        <v>89</v>
      </c>
      <c r="J700" s="69">
        <f>SUMPRODUCT(L421:S421,L558:S558)/J558</f>
        <v>12747.430677002543</v>
      </c>
    </row>
    <row r="701" spans="2:24" x14ac:dyDescent="0.2">
      <c r="B701" s="2" t="s">
        <v>152</v>
      </c>
      <c r="F701" s="2" t="s">
        <v>89</v>
      </c>
      <c r="J701" s="77">
        <f>AVERAGE(O422,P422,Q422,S422)</f>
        <v>20626.630053009398</v>
      </c>
    </row>
    <row r="702" spans="2:24" x14ac:dyDescent="0.2">
      <c r="J702" s="64"/>
    </row>
    <row r="703" spans="2:24" x14ac:dyDescent="0.2">
      <c r="B703" s="1" t="s">
        <v>154</v>
      </c>
      <c r="C703" s="1"/>
      <c r="D703" s="1"/>
      <c r="E703" s="1"/>
      <c r="F703" s="1"/>
      <c r="G703" s="1"/>
      <c r="H703" s="1"/>
      <c r="I703" s="1"/>
      <c r="J703" s="66"/>
    </row>
    <row r="704" spans="2:24" x14ac:dyDescent="0.2">
      <c r="B704" s="2" t="s">
        <v>150</v>
      </c>
      <c r="F704" s="2" t="s">
        <v>89</v>
      </c>
      <c r="J704" s="69">
        <f>SUMPRODUCT(L425:S425,L562:S562)/J562</f>
        <v>23382.857323289583</v>
      </c>
      <c r="X704" s="5" t="s">
        <v>1010</v>
      </c>
    </row>
    <row r="705" spans="2:24" x14ac:dyDescent="0.2">
      <c r="B705" s="27" t="s">
        <v>151</v>
      </c>
      <c r="C705" s="1"/>
      <c r="D705" s="1"/>
      <c r="E705" s="1"/>
      <c r="F705" s="2" t="s">
        <v>89</v>
      </c>
      <c r="G705" s="1"/>
      <c r="H705" s="1"/>
      <c r="I705" s="1"/>
      <c r="J705" s="69">
        <f>SUMPRODUCT(L426:S426,L563:S563)/J563</f>
        <v>25920.341999779099</v>
      </c>
    </row>
    <row r="706" spans="2:24" x14ac:dyDescent="0.2">
      <c r="B706" s="2" t="s">
        <v>155</v>
      </c>
      <c r="F706" s="2" t="s">
        <v>89</v>
      </c>
      <c r="J706" s="69">
        <f>SUMPRODUCT(L427:S427,L564:S564)/J564</f>
        <v>27726.432299241416</v>
      </c>
    </row>
    <row r="707" spans="2:24" x14ac:dyDescent="0.2">
      <c r="J707" s="64"/>
    </row>
    <row r="708" spans="2:24" x14ac:dyDescent="0.2">
      <c r="B708" s="1" t="s">
        <v>156</v>
      </c>
      <c r="C708" s="1"/>
      <c r="D708" s="1"/>
      <c r="E708" s="1"/>
      <c r="F708" s="1"/>
      <c r="G708" s="1"/>
      <c r="H708" s="1"/>
      <c r="I708" s="1"/>
      <c r="J708" s="66"/>
    </row>
    <row r="709" spans="2:24" x14ac:dyDescent="0.2">
      <c r="B709" s="2" t="s">
        <v>150</v>
      </c>
      <c r="F709" s="2" t="s">
        <v>89</v>
      </c>
      <c r="J709" s="69">
        <f>SUMPRODUCT(L430:S430,L567:S567)/J567</f>
        <v>20749.96799997878</v>
      </c>
      <c r="X709" s="5" t="s">
        <v>1010</v>
      </c>
    </row>
    <row r="710" spans="2:24" x14ac:dyDescent="0.2">
      <c r="B710" s="2" t="s">
        <v>151</v>
      </c>
      <c r="F710" s="2" t="s">
        <v>89</v>
      </c>
      <c r="J710" s="69">
        <f>SUMPRODUCT(L431:S431,L568:S568)/J568</f>
        <v>22007.281418099094</v>
      </c>
    </row>
    <row r="711" spans="2:24" x14ac:dyDescent="0.2">
      <c r="B711" s="2" t="s">
        <v>155</v>
      </c>
      <c r="F711" s="2" t="s">
        <v>89</v>
      </c>
      <c r="J711" s="69">
        <f>SUMPRODUCT(L432:S432,L569:S569)/J569</f>
        <v>23942.747427458256</v>
      </c>
    </row>
    <row r="712" spans="2:24" x14ac:dyDescent="0.2">
      <c r="J712" s="64"/>
    </row>
    <row r="713" spans="2:24" x14ac:dyDescent="0.2">
      <c r="J713" s="64"/>
    </row>
    <row r="714" spans="2:24" x14ac:dyDescent="0.2">
      <c r="B714" s="1" t="s">
        <v>160</v>
      </c>
      <c r="C714" s="1"/>
      <c r="D714" s="1"/>
      <c r="E714" s="1"/>
      <c r="F714" s="1"/>
      <c r="G714" s="1"/>
      <c r="H714" s="1"/>
      <c r="I714" s="1"/>
      <c r="J714" s="66"/>
    </row>
    <row r="715" spans="2:24" x14ac:dyDescent="0.2">
      <c r="J715" s="64"/>
    </row>
    <row r="716" spans="2:24" x14ac:dyDescent="0.2">
      <c r="B716" s="1" t="s">
        <v>149</v>
      </c>
      <c r="C716" s="1"/>
      <c r="D716" s="1"/>
      <c r="E716" s="1"/>
      <c r="F716" s="1"/>
      <c r="G716" s="1"/>
      <c r="H716" s="1"/>
      <c r="I716" s="1"/>
      <c r="J716" s="66"/>
    </row>
    <row r="717" spans="2:24" x14ac:dyDescent="0.2">
      <c r="B717" s="2" t="s">
        <v>150</v>
      </c>
      <c r="F717" s="2" t="s">
        <v>89</v>
      </c>
      <c r="J717" s="63">
        <f>SUMPRODUCT(L438:S438,L575:S575)/J575</f>
        <v>80.475019663310846</v>
      </c>
      <c r="X717" s="5" t="s">
        <v>1010</v>
      </c>
    </row>
    <row r="718" spans="2:24" x14ac:dyDescent="0.2">
      <c r="B718" s="2" t="s">
        <v>151</v>
      </c>
      <c r="F718" s="2" t="s">
        <v>89</v>
      </c>
      <c r="J718" s="63">
        <f>SUMPRODUCT(L439:S439,L576:S576)/J576</f>
        <v>86.146487623122397</v>
      </c>
    </row>
    <row r="719" spans="2:24" x14ac:dyDescent="0.2">
      <c r="B719" s="2" t="s">
        <v>152</v>
      </c>
      <c r="F719" s="2" t="s">
        <v>89</v>
      </c>
      <c r="J719" s="39">
        <f>AVERAGE(N440,O440,P440,Q440,S440)</f>
        <v>99.560221160369139</v>
      </c>
    </row>
    <row r="720" spans="2:24" x14ac:dyDescent="0.2">
      <c r="J720" s="64"/>
    </row>
    <row r="721" spans="2:24" x14ac:dyDescent="0.2">
      <c r="B721" s="1" t="s">
        <v>153</v>
      </c>
      <c r="C721" s="1"/>
      <c r="D721" s="1"/>
      <c r="E721" s="1"/>
      <c r="F721" s="1"/>
      <c r="G721" s="1"/>
      <c r="H721" s="1"/>
      <c r="I721" s="1"/>
      <c r="J721" s="66"/>
    </row>
    <row r="722" spans="2:24" x14ac:dyDescent="0.2">
      <c r="B722" s="2" t="s">
        <v>150</v>
      </c>
      <c r="F722" s="2" t="s">
        <v>89</v>
      </c>
      <c r="J722" s="63">
        <f>SUMPRODUCT(L443:S443,L580:S580)/J580</f>
        <v>70.791724398827199</v>
      </c>
      <c r="X722" s="5" t="s">
        <v>1010</v>
      </c>
    </row>
    <row r="723" spans="2:24" x14ac:dyDescent="0.2">
      <c r="B723" s="2" t="s">
        <v>151</v>
      </c>
      <c r="F723" s="2" t="s">
        <v>89</v>
      </c>
      <c r="J723" s="63">
        <f>SUMPRODUCT(L444:S444,L581:S581)/J581</f>
        <v>77.225909215822711</v>
      </c>
    </row>
    <row r="724" spans="2:24" x14ac:dyDescent="0.2">
      <c r="B724" s="2" t="s">
        <v>152</v>
      </c>
      <c r="F724" s="2" t="s">
        <v>89</v>
      </c>
      <c r="J724" s="39">
        <f>AVERAGE(N445,O445,P445,Q445,S445)</f>
        <v>99.560221160369139</v>
      </c>
    </row>
    <row r="725" spans="2:24" x14ac:dyDescent="0.2">
      <c r="J725" s="64"/>
    </row>
    <row r="726" spans="2:24" x14ac:dyDescent="0.2">
      <c r="B726" s="1" t="s">
        <v>154</v>
      </c>
      <c r="C726" s="1"/>
      <c r="D726" s="1"/>
      <c r="E726" s="1"/>
      <c r="F726" s="1"/>
      <c r="G726" s="1"/>
      <c r="H726" s="1"/>
      <c r="I726" s="1"/>
      <c r="J726" s="66"/>
    </row>
    <row r="727" spans="2:24" x14ac:dyDescent="0.2">
      <c r="B727" s="2" t="s">
        <v>150</v>
      </c>
      <c r="F727" s="2" t="s">
        <v>89</v>
      </c>
      <c r="J727" s="63">
        <f>SUMPRODUCT(L448:S448,L585:S585)/J585</f>
        <v>100.30211202962542</v>
      </c>
      <c r="X727" s="5" t="s">
        <v>1010</v>
      </c>
    </row>
    <row r="728" spans="2:24" x14ac:dyDescent="0.2">
      <c r="B728" s="2" t="s">
        <v>151</v>
      </c>
      <c r="F728" s="2" t="s">
        <v>89</v>
      </c>
      <c r="J728" s="63">
        <f>SUMPRODUCT(L449:S449,L586:S586)/J586</f>
        <v>100.86733874803404</v>
      </c>
    </row>
    <row r="729" spans="2:24" x14ac:dyDescent="0.2">
      <c r="B729" s="2" t="s">
        <v>155</v>
      </c>
      <c r="F729" s="2" t="s">
        <v>89</v>
      </c>
      <c r="J729" s="63">
        <f>SUMPRODUCT(L450:S450,L587:S587)/J587</f>
        <v>98.587964247325516</v>
      </c>
    </row>
    <row r="730" spans="2:24" x14ac:dyDescent="0.2">
      <c r="J730" s="64"/>
    </row>
    <row r="731" spans="2:24" x14ac:dyDescent="0.2">
      <c r="B731" s="1" t="s">
        <v>156</v>
      </c>
      <c r="C731" s="1"/>
      <c r="D731" s="1"/>
      <c r="E731" s="1"/>
      <c r="F731" s="1"/>
      <c r="G731" s="1"/>
      <c r="H731" s="1"/>
      <c r="I731" s="1"/>
      <c r="J731" s="66"/>
    </row>
    <row r="732" spans="2:24" x14ac:dyDescent="0.2">
      <c r="B732" s="2" t="s">
        <v>150</v>
      </c>
      <c r="F732" s="2" t="s">
        <v>89</v>
      </c>
      <c r="J732" s="63">
        <f>SUMPRODUCT(L453:S453,L590:S590)/J590</f>
        <v>90.959096977659129</v>
      </c>
      <c r="X732" s="5" t="s">
        <v>1010</v>
      </c>
    </row>
    <row r="733" spans="2:24" x14ac:dyDescent="0.2">
      <c r="B733" s="2" t="s">
        <v>151</v>
      </c>
      <c r="F733" s="2" t="s">
        <v>89</v>
      </c>
      <c r="J733" s="63">
        <f>SUMPRODUCT(L454:S454,L591:S591)/J591</f>
        <v>98.615072348426622</v>
      </c>
    </row>
    <row r="734" spans="2:24" x14ac:dyDescent="0.2">
      <c r="B734" s="2" t="s">
        <v>155</v>
      </c>
      <c r="F734" s="2" t="s">
        <v>89</v>
      </c>
      <c r="J734" s="63">
        <f>SUMPRODUCT(L455:S455,L592:S592)/J592</f>
        <v>107.14845214644942</v>
      </c>
    </row>
    <row r="736" spans="2:24" x14ac:dyDescent="0.2">
      <c r="B736" s="1"/>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sheetPr>
  <dimension ref="A2:U411"/>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48.1406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20" width="2.7109375" style="2" customWidth="1"/>
    <col min="21" max="35" width="13.7109375" style="2" customWidth="1"/>
    <col min="36" max="16384" width="9.140625" style="2"/>
  </cols>
  <sheetData>
    <row r="2" spans="2:21" s="22" customFormat="1" ht="18" x14ac:dyDescent="0.2">
      <c r="B2" s="22" t="s">
        <v>987</v>
      </c>
    </row>
    <row r="4" spans="2:21" x14ac:dyDescent="0.2">
      <c r="B4" s="33" t="s">
        <v>55</v>
      </c>
      <c r="C4" s="1"/>
      <c r="D4" s="1"/>
    </row>
    <row r="5" spans="2:21" x14ac:dyDescent="0.2">
      <c r="B5" s="27" t="s">
        <v>988</v>
      </c>
      <c r="C5" s="3"/>
      <c r="D5" s="3"/>
      <c r="H5" s="23"/>
    </row>
    <row r="6" spans="2:21" x14ac:dyDescent="0.2">
      <c r="B6" s="27" t="s">
        <v>937</v>
      </c>
      <c r="C6" s="3"/>
      <c r="D6" s="3"/>
      <c r="H6" s="23"/>
    </row>
    <row r="7" spans="2:21" x14ac:dyDescent="0.2">
      <c r="B7" s="27"/>
      <c r="C7" s="3"/>
      <c r="D7" s="3"/>
      <c r="H7" s="23"/>
    </row>
    <row r="9" spans="2:21" s="9" customFormat="1" x14ac:dyDescent="0.2">
      <c r="B9" s="9" t="s">
        <v>44</v>
      </c>
      <c r="F9" s="9" t="s">
        <v>26</v>
      </c>
      <c r="H9" s="9" t="s">
        <v>27</v>
      </c>
      <c r="J9" s="9" t="s">
        <v>47</v>
      </c>
      <c r="L9" s="9" t="s">
        <v>81</v>
      </c>
      <c r="M9" s="9" t="s">
        <v>82</v>
      </c>
      <c r="N9" s="9" t="s">
        <v>83</v>
      </c>
      <c r="O9" s="9" t="s">
        <v>85</v>
      </c>
      <c r="P9" s="9" t="s">
        <v>117</v>
      </c>
      <c r="Q9" s="9" t="s">
        <v>86</v>
      </c>
      <c r="U9" s="9" t="s">
        <v>46</v>
      </c>
    </row>
    <row r="12" spans="2:21" s="9" customFormat="1" x14ac:dyDescent="0.2">
      <c r="B12" s="9" t="s">
        <v>296</v>
      </c>
    </row>
    <row r="14" spans="2:21" x14ac:dyDescent="0.2">
      <c r="B14" s="1" t="s">
        <v>108</v>
      </c>
    </row>
    <row r="15" spans="2:21" x14ac:dyDescent="0.2">
      <c r="B15" s="2" t="s">
        <v>109</v>
      </c>
      <c r="F15" s="2" t="s">
        <v>89</v>
      </c>
      <c r="J15" s="47">
        <f>SUM(L15:Q15)</f>
        <v>7214625.9451234872</v>
      </c>
      <c r="L15" s="47">
        <f>'(Reken)volumes TD'!L356</f>
        <v>141944.87595628412</v>
      </c>
      <c r="M15" s="47">
        <f>'(Reken)volumes TD'!M356</f>
        <v>2282439.1565265926</v>
      </c>
      <c r="N15" s="47">
        <f>'(Reken)volumes TD'!N356</f>
        <v>2524370.8748670518</v>
      </c>
      <c r="O15" s="47">
        <f>'(Reken)volumes TD'!O356</f>
        <v>104555.48666666665</v>
      </c>
      <c r="P15" s="47">
        <f>'(Reken)volumes TD'!P356</f>
        <v>2107343.808447673</v>
      </c>
      <c r="Q15" s="47">
        <f>'(Reken)volumes TD'!Q356</f>
        <v>53971.742659219308</v>
      </c>
    </row>
    <row r="16" spans="2:21" x14ac:dyDescent="0.2">
      <c r="B16" s="2" t="s">
        <v>110</v>
      </c>
      <c r="F16" s="2" t="s">
        <v>89</v>
      </c>
      <c r="J16" s="47">
        <f>SUM(L16:Q16)</f>
        <v>22572280.033821385</v>
      </c>
      <c r="L16" s="47">
        <f>'(Reken)volumes TD'!L357</f>
        <v>467889.15918032784</v>
      </c>
      <c r="M16" s="47">
        <f>'(Reken)volumes TD'!M357</f>
        <v>7328171.9287251653</v>
      </c>
      <c r="N16" s="47">
        <f>'(Reken)volumes TD'!N357</f>
        <v>7874376.5576156462</v>
      </c>
      <c r="O16" s="47">
        <f>'(Reken)volumes TD'!O357</f>
        <v>340514.64999999997</v>
      </c>
      <c r="P16" s="47">
        <f>'(Reken)volumes TD'!P357</f>
        <v>6392096.3850025656</v>
      </c>
      <c r="Q16" s="47">
        <f>'(Reken)volumes TD'!Q357</f>
        <v>169231.35329768088</v>
      </c>
    </row>
    <row r="18" spans="2:17" x14ac:dyDescent="0.2">
      <c r="B18" s="1" t="s">
        <v>190</v>
      </c>
    </row>
    <row r="19" spans="2:17" x14ac:dyDescent="0.2">
      <c r="B19" s="2" t="s">
        <v>109</v>
      </c>
      <c r="F19" s="2" t="s">
        <v>89</v>
      </c>
      <c r="J19" s="47">
        <f>SUM(L19:Q19)</f>
        <v>25812.481396162319</v>
      </c>
      <c r="L19" s="47">
        <f>'(Reken)volumes TD'!L360</f>
        <v>482</v>
      </c>
      <c r="M19" s="47">
        <f>'(Reken)volumes TD'!M360</f>
        <v>8172.8942186880095</v>
      </c>
      <c r="N19" s="47">
        <f>'(Reken)volumes TD'!N360</f>
        <v>8866.3311111111088</v>
      </c>
      <c r="O19" s="47">
        <f>'(Reken)volumes TD'!O360</f>
        <v>313.7233333333333</v>
      </c>
      <c r="P19" s="47">
        <f>'(Reken)volumes TD'!P360</f>
        <v>7369.606621918756</v>
      </c>
      <c r="Q19" s="47">
        <f>'(Reken)volumes TD'!Q360</f>
        <v>607.92611111111103</v>
      </c>
    </row>
    <row r="20" spans="2:17" x14ac:dyDescent="0.2">
      <c r="B20" s="2" t="s">
        <v>110</v>
      </c>
      <c r="F20" s="2" t="s">
        <v>89</v>
      </c>
      <c r="J20" s="47">
        <f>SUM(L20:Q20)</f>
        <v>1833014.5441086765</v>
      </c>
      <c r="L20" s="47">
        <f>'(Reken)volumes TD'!L361</f>
        <v>32998.333333333336</v>
      </c>
      <c r="M20" s="47">
        <f>'(Reken)volumes TD'!M361</f>
        <v>580645.73452814098</v>
      </c>
      <c r="N20" s="47">
        <f>'(Reken)volumes TD'!N361</f>
        <v>600697.86502657167</v>
      </c>
      <c r="O20" s="47">
        <f>'(Reken)volumes TD'!O361</f>
        <v>20660.583333333332</v>
      </c>
      <c r="P20" s="47">
        <f>'(Reken)volumes TD'!P361</f>
        <v>543247.74890911288</v>
      </c>
      <c r="Q20" s="47">
        <f>'(Reken)volumes TD'!Q361</f>
        <v>54764.278978184528</v>
      </c>
    </row>
    <row r="22" spans="2:17" x14ac:dyDescent="0.2">
      <c r="B22" s="1" t="s">
        <v>113</v>
      </c>
    </row>
    <row r="23" spans="2:17" x14ac:dyDescent="0.2">
      <c r="B23" s="2" t="s">
        <v>109</v>
      </c>
      <c r="F23" s="2" t="s">
        <v>89</v>
      </c>
      <c r="J23" s="47">
        <f>SUM(L23:Q23)</f>
        <v>8752.3333945550876</v>
      </c>
      <c r="L23" s="47">
        <f>'(Reken)volumes TD'!L364</f>
        <v>118.66666666666667</v>
      </c>
      <c r="M23" s="47">
        <f>'(Reken)volumes TD'!M364</f>
        <v>2649.0247520179205</v>
      </c>
      <c r="N23" s="47">
        <f>'(Reken)volumes TD'!N364</f>
        <v>2882.3599999999992</v>
      </c>
      <c r="O23" s="47">
        <f>'(Reken)volumes TD'!O364</f>
        <v>87.978666666666683</v>
      </c>
      <c r="P23" s="47">
        <f>'(Reken)volumes TD'!P364</f>
        <v>2180.8802796601235</v>
      </c>
      <c r="Q23" s="47">
        <f>'(Reken)volumes TD'!Q364</f>
        <v>833.42302954371007</v>
      </c>
    </row>
    <row r="24" spans="2:17" x14ac:dyDescent="0.2">
      <c r="B24" s="2" t="s">
        <v>191</v>
      </c>
      <c r="F24" s="2" t="s">
        <v>89</v>
      </c>
      <c r="J24" s="47">
        <f>SUM(L24:Q24)</f>
        <v>2593760.9394599902</v>
      </c>
      <c r="L24" s="47">
        <f>'(Reken)volumes TD'!L368</f>
        <v>31224.111111111109</v>
      </c>
      <c r="M24" s="47">
        <f>'(Reken)volumes TD'!M368</f>
        <v>783519.48312986642</v>
      </c>
      <c r="N24" s="47">
        <f>'(Reken)volumes TD'!N368</f>
        <v>767972.55111111107</v>
      </c>
      <c r="O24" s="47">
        <f>'(Reken)volumes TD'!O368</f>
        <v>27504.899999999998</v>
      </c>
      <c r="P24" s="47">
        <f>'(Reken)volumes TD'!P368</f>
        <v>674648.42630164605</v>
      </c>
      <c r="Q24" s="47">
        <f>'(Reken)volumes TD'!Q368</f>
        <v>308891.46780625609</v>
      </c>
    </row>
    <row r="26" spans="2:17" s="9" customFormat="1" x14ac:dyDescent="0.2">
      <c r="B26" s="9" t="s">
        <v>297</v>
      </c>
    </row>
    <row r="28" spans="2:17" x14ac:dyDescent="0.2">
      <c r="B28" s="1" t="s">
        <v>298</v>
      </c>
    </row>
    <row r="29" spans="2:17" x14ac:dyDescent="0.2">
      <c r="B29" s="27" t="s">
        <v>108</v>
      </c>
      <c r="F29" s="2" t="s">
        <v>89</v>
      </c>
      <c r="J29" s="47">
        <f>SUM(L29:Q29)</f>
        <v>25</v>
      </c>
      <c r="L29" s="47">
        <f>'Rekenvolumes invoeding'!L252</f>
        <v>0</v>
      </c>
      <c r="M29" s="47">
        <f>'Rekenvolumes invoeding'!M252</f>
        <v>0</v>
      </c>
      <c r="N29" s="47">
        <f>'Rekenvolumes invoeding'!N252</f>
        <v>0</v>
      </c>
      <c r="O29" s="47">
        <f>'Rekenvolumes invoeding'!O252</f>
        <v>0</v>
      </c>
      <c r="P29" s="47">
        <f>'Rekenvolumes invoeding'!P252</f>
        <v>25</v>
      </c>
      <c r="Q29" s="47">
        <f>'Rekenvolumes invoeding'!Q252</f>
        <v>0</v>
      </c>
    </row>
    <row r="30" spans="2:17" x14ac:dyDescent="0.2">
      <c r="B30" s="27" t="s">
        <v>190</v>
      </c>
      <c r="F30" s="2" t="s">
        <v>89</v>
      </c>
      <c r="J30" s="47">
        <f>SUM(L30:Q30)</f>
        <v>23.333333333333332</v>
      </c>
      <c r="L30" s="47">
        <f>'Rekenvolumes invoeding'!L253</f>
        <v>0</v>
      </c>
      <c r="M30" s="47">
        <f>'Rekenvolumes invoeding'!M253</f>
        <v>0</v>
      </c>
      <c r="N30" s="47">
        <f>'Rekenvolumes invoeding'!N253</f>
        <v>23.333333333333332</v>
      </c>
      <c r="O30" s="47">
        <f>'Rekenvolumes invoeding'!O253</f>
        <v>0</v>
      </c>
      <c r="P30" s="47">
        <f>'Rekenvolumes invoeding'!P253</f>
        <v>0</v>
      </c>
      <c r="Q30" s="47">
        <f>'Rekenvolumes invoeding'!Q253</f>
        <v>0</v>
      </c>
    </row>
    <row r="31" spans="2:17" x14ac:dyDescent="0.2">
      <c r="B31" s="27" t="s">
        <v>268</v>
      </c>
      <c r="F31" s="2" t="s">
        <v>89</v>
      </c>
      <c r="J31" s="47">
        <f>SUM(L31:Q31)</f>
        <v>28435.309574131996</v>
      </c>
      <c r="L31" s="47">
        <f>'Rekenvolumes invoeding'!L254</f>
        <v>1069.3333333333333</v>
      </c>
      <c r="M31" s="47">
        <f>'Rekenvolumes invoeding'!M254</f>
        <v>10226.555555555555</v>
      </c>
      <c r="N31" s="47">
        <f>'Rekenvolumes invoeding'!N254</f>
        <v>9187.3333333333339</v>
      </c>
      <c r="O31" s="47">
        <f>'Rekenvolumes invoeding'!O254</f>
        <v>3620.6666666666665</v>
      </c>
      <c r="P31" s="47">
        <f>'Rekenvolumes invoeding'!P254</f>
        <v>3766.0606245853473</v>
      </c>
      <c r="Q31" s="47">
        <f>'Rekenvolumes invoeding'!Q254</f>
        <v>565.36006065775757</v>
      </c>
    </row>
    <row r="33" spans="2:17" s="9" customFormat="1" x14ac:dyDescent="0.2">
      <c r="B33" s="9" t="s">
        <v>313</v>
      </c>
    </row>
    <row r="35" spans="2:17" x14ac:dyDescent="0.2">
      <c r="B35" s="33" t="s">
        <v>141</v>
      </c>
    </row>
    <row r="37" spans="2:17" x14ac:dyDescent="0.2">
      <c r="B37" s="1" t="s">
        <v>142</v>
      </c>
    </row>
    <row r="38" spans="2:17" x14ac:dyDescent="0.2">
      <c r="B38" s="2" t="s">
        <v>143</v>
      </c>
      <c r="F38" s="2" t="s">
        <v>89</v>
      </c>
      <c r="J38" s="48">
        <f>SUM(L38:Q38)</f>
        <v>7097836.3375352407</v>
      </c>
      <c r="L38" s="47">
        <f>'(Reken)volumes AD'!L481</f>
        <v>139219.20644808744</v>
      </c>
      <c r="M38" s="47">
        <f>'(Reken)volumes AD'!M481</f>
        <v>2241703.0557976454</v>
      </c>
      <c r="N38" s="47">
        <f>'(Reken)volumes AD'!N481</f>
        <v>2483722.1559493248</v>
      </c>
      <c r="O38" s="47">
        <f>'(Reken)volumes AD'!O481</f>
        <v>102655.68666666666</v>
      </c>
      <c r="P38" s="47">
        <f>'(Reken)volumes AD'!P481</f>
        <v>2077535.275391184</v>
      </c>
      <c r="Q38" s="47">
        <f>'(Reken)volumes AD'!Q481</f>
        <v>53000.957282332471</v>
      </c>
    </row>
    <row r="39" spans="2:17" x14ac:dyDescent="0.2">
      <c r="B39" s="27" t="s">
        <v>144</v>
      </c>
      <c r="F39" s="2" t="s">
        <v>89</v>
      </c>
      <c r="J39" s="48">
        <f>SUM(L39:Q39)</f>
        <v>29039.836931687936</v>
      </c>
      <c r="L39" s="47">
        <f>'(Reken)volumes AD'!L482</f>
        <v>146.44990892531874</v>
      </c>
      <c r="M39" s="47">
        <f>'(Reken)volumes AD'!M482</f>
        <v>7928.7418469988725</v>
      </c>
      <c r="N39" s="47">
        <f>'(Reken)volumes AD'!N482</f>
        <v>11857.387227957443</v>
      </c>
      <c r="O39" s="47">
        <f>'(Reken)volumes AD'!O482</f>
        <v>649.6</v>
      </c>
      <c r="P39" s="47">
        <f>'(Reken)volumes AD'!P482</f>
        <v>8101.3601660270151</v>
      </c>
      <c r="Q39" s="47">
        <f>'(Reken)volumes AD'!Q482</f>
        <v>356.29778177928961</v>
      </c>
    </row>
    <row r="40" spans="2:17" x14ac:dyDescent="0.2">
      <c r="B40" s="2" t="s">
        <v>145</v>
      </c>
      <c r="F40" s="2" t="s">
        <v>89</v>
      </c>
      <c r="J40" s="48">
        <f>SUM(L40:Q40)</f>
        <v>63526.10412068705</v>
      </c>
      <c r="L40" s="47">
        <f>'(Reken)volumes AD'!L483</f>
        <v>1947.7040072859745</v>
      </c>
      <c r="M40" s="47">
        <f>'(Reken)volumes AD'!M483</f>
        <v>24424.667537870508</v>
      </c>
      <c r="N40" s="47">
        <f>'(Reken)volumes AD'!N483</f>
        <v>20497.696622920776</v>
      </c>
      <c r="O40" s="47">
        <f>'(Reken)volumes AD'!O483</f>
        <v>919.7166666666667</v>
      </c>
      <c r="P40" s="47">
        <f>'(Reken)volumes AD'!P483</f>
        <v>15366.162532508224</v>
      </c>
      <c r="Q40" s="47">
        <f>'(Reken)volumes AD'!Q483</f>
        <v>370.15675343490801</v>
      </c>
    </row>
    <row r="41" spans="2:17" x14ac:dyDescent="0.2">
      <c r="B41" s="2" t="s">
        <v>146</v>
      </c>
      <c r="F41" s="2" t="s">
        <v>89</v>
      </c>
      <c r="J41" s="48">
        <f>SUM(L41:Q41)</f>
        <v>24222.944123968195</v>
      </c>
      <c r="L41" s="47">
        <f>'(Reken)volumes AD'!L484</f>
        <v>631.40892531876136</v>
      </c>
      <c r="M41" s="47">
        <f>'(Reken)volumes AD'!M484</f>
        <v>8383.0757728716417</v>
      </c>
      <c r="N41" s="47">
        <f>'(Reken)volumes AD'!N484</f>
        <v>8293.6350668486411</v>
      </c>
      <c r="O41" s="47">
        <f>'(Reken)volumes AD'!O484</f>
        <v>330.48333333333335</v>
      </c>
      <c r="P41" s="47">
        <f>'(Reken)volumes AD'!P484</f>
        <v>6341.0101839231729</v>
      </c>
      <c r="Q41" s="47">
        <f>'(Reken)volumes AD'!Q484</f>
        <v>243.33084167264363</v>
      </c>
    </row>
    <row r="43" spans="2:17" x14ac:dyDescent="0.2">
      <c r="B43" s="1" t="s">
        <v>147</v>
      </c>
    </row>
    <row r="44" spans="2:17" x14ac:dyDescent="0.2">
      <c r="B44" s="2" t="s">
        <v>143</v>
      </c>
      <c r="F44" s="2" t="s">
        <v>89</v>
      </c>
      <c r="J44" s="48">
        <f t="shared" ref="J44:J47" si="0">SUM(L44:Q44)</f>
        <v>0</v>
      </c>
      <c r="L44" s="47">
        <f>'(Reken)volumes AD'!L487</f>
        <v>0</v>
      </c>
      <c r="M44" s="47">
        <f>'(Reken)volumes AD'!M487</f>
        <v>0</v>
      </c>
      <c r="N44" s="47">
        <f>'(Reken)volumes AD'!N487</f>
        <v>0</v>
      </c>
      <c r="O44" s="47">
        <f>'(Reken)volumes AD'!O487</f>
        <v>0</v>
      </c>
      <c r="P44" s="47">
        <f>'(Reken)volumes AD'!P487</f>
        <v>0</v>
      </c>
      <c r="Q44" s="47">
        <f>'(Reken)volumes AD'!Q487</f>
        <v>0</v>
      </c>
    </row>
    <row r="45" spans="2:17" x14ac:dyDescent="0.2">
      <c r="B45" s="2" t="s">
        <v>144</v>
      </c>
      <c r="F45" s="2" t="s">
        <v>89</v>
      </c>
      <c r="J45" s="48">
        <f t="shared" si="0"/>
        <v>0</v>
      </c>
      <c r="L45" s="47">
        <f>'(Reken)volumes AD'!L488</f>
        <v>0</v>
      </c>
      <c r="M45" s="47">
        <f>'(Reken)volumes AD'!M488</f>
        <v>0</v>
      </c>
      <c r="N45" s="47">
        <f>'(Reken)volumes AD'!N488</f>
        <v>0</v>
      </c>
      <c r="O45" s="47">
        <f>'(Reken)volumes AD'!O488</f>
        <v>0</v>
      </c>
      <c r="P45" s="47">
        <f>'(Reken)volumes AD'!P488</f>
        <v>0</v>
      </c>
      <c r="Q45" s="47">
        <f>'(Reken)volumes AD'!Q488</f>
        <v>0</v>
      </c>
    </row>
    <row r="46" spans="2:17" x14ac:dyDescent="0.2">
      <c r="B46" s="2" t="s">
        <v>145</v>
      </c>
      <c r="F46" s="2" t="s">
        <v>89</v>
      </c>
      <c r="J46" s="48">
        <f t="shared" si="0"/>
        <v>0</v>
      </c>
      <c r="L46" s="47">
        <f>'(Reken)volumes AD'!L489</f>
        <v>0</v>
      </c>
      <c r="M46" s="47">
        <f>'(Reken)volumes AD'!M489</f>
        <v>0</v>
      </c>
      <c r="N46" s="47">
        <f>'(Reken)volumes AD'!N489</f>
        <v>0</v>
      </c>
      <c r="O46" s="47">
        <f>'(Reken)volumes AD'!O489</f>
        <v>0</v>
      </c>
      <c r="P46" s="47">
        <f>'(Reken)volumes AD'!P489</f>
        <v>0</v>
      </c>
      <c r="Q46" s="47">
        <f>'(Reken)volumes AD'!Q489</f>
        <v>0</v>
      </c>
    </row>
    <row r="47" spans="2:17" x14ac:dyDescent="0.2">
      <c r="B47" s="2" t="s">
        <v>146</v>
      </c>
      <c r="F47" s="2" t="s">
        <v>89</v>
      </c>
      <c r="J47" s="48">
        <f t="shared" si="0"/>
        <v>1</v>
      </c>
      <c r="L47" s="47">
        <f>'(Reken)volumes AD'!L490</f>
        <v>0</v>
      </c>
      <c r="M47" s="47">
        <f>'(Reken)volumes AD'!M490</f>
        <v>0</v>
      </c>
      <c r="N47" s="47">
        <f>'(Reken)volumes AD'!N490</f>
        <v>0</v>
      </c>
      <c r="O47" s="47">
        <f>'(Reken)volumes AD'!O490</f>
        <v>0</v>
      </c>
      <c r="P47" s="47">
        <f>'(Reken)volumes AD'!P490</f>
        <v>0</v>
      </c>
      <c r="Q47" s="47">
        <f>'(Reken)volumes AD'!Q490</f>
        <v>1</v>
      </c>
    </row>
    <row r="50" spans="2:17" x14ac:dyDescent="0.2">
      <c r="B50" s="1" t="s">
        <v>148</v>
      </c>
    </row>
    <row r="52" spans="2:17" x14ac:dyDescent="0.2">
      <c r="B52" s="1" t="s">
        <v>149</v>
      </c>
    </row>
    <row r="53" spans="2:17" x14ac:dyDescent="0.2">
      <c r="B53" s="2" t="s">
        <v>150</v>
      </c>
      <c r="F53" s="2" t="s">
        <v>89</v>
      </c>
      <c r="J53" s="48">
        <f t="shared" ref="J53:J55" si="1">SUM(L53:Q53)</f>
        <v>18408.008708305217</v>
      </c>
      <c r="L53" s="47">
        <f>'(Reken)volumes AD'!L496</f>
        <v>392.66666666666669</v>
      </c>
      <c r="M53" s="47">
        <f>'(Reken)volumes AD'!M496</f>
        <v>5752.9729540715753</v>
      </c>
      <c r="N53" s="47">
        <f>'(Reken)volumes AD'!N496</f>
        <v>6603.6820720567166</v>
      </c>
      <c r="O53" s="47">
        <f>'(Reken)volumes AD'!O496</f>
        <v>243.62333333333333</v>
      </c>
      <c r="P53" s="47">
        <f>'(Reken)volumes AD'!P496</f>
        <v>5415.0636821769258</v>
      </c>
      <c r="Q53" s="47">
        <f>'(Reken)volumes AD'!Q496</f>
        <v>0</v>
      </c>
    </row>
    <row r="54" spans="2:17" x14ac:dyDescent="0.2">
      <c r="B54" s="2" t="s">
        <v>151</v>
      </c>
      <c r="F54" s="2" t="s">
        <v>89</v>
      </c>
      <c r="J54" s="48">
        <f t="shared" si="1"/>
        <v>7151.9737972065832</v>
      </c>
      <c r="L54" s="47">
        <f>'(Reken)volumes AD'!L497</f>
        <v>106.33333333333333</v>
      </c>
      <c r="M54" s="47">
        <f>'(Reken)volumes AD'!M497</f>
        <v>2038.1627046850365</v>
      </c>
      <c r="N54" s="47">
        <f>'(Reken)volumes AD'!N497</f>
        <v>2313.0636075727598</v>
      </c>
      <c r="O54" s="47">
        <f>'(Reken)volumes AD'!O497</f>
        <v>34.986666666666665</v>
      </c>
      <c r="P54" s="47">
        <f>'(Reken)volumes AD'!P497</f>
        <v>2659.427484948787</v>
      </c>
      <c r="Q54" s="47">
        <f>'(Reken)volumes AD'!Q497</f>
        <v>0</v>
      </c>
    </row>
    <row r="55" spans="2:17" x14ac:dyDescent="0.2">
      <c r="B55" s="2" t="s">
        <v>152</v>
      </c>
      <c r="F55" s="2" t="s">
        <v>89</v>
      </c>
      <c r="J55" s="48">
        <f t="shared" si="1"/>
        <v>284.59240232301659</v>
      </c>
      <c r="L55" s="47">
        <f>'(Reken)volumes AD'!L498</f>
        <v>0.66666666666666663</v>
      </c>
      <c r="M55" s="47">
        <f>'(Reken)volumes AD'!M498</f>
        <v>11.949247421512373</v>
      </c>
      <c r="N55" s="47">
        <f>'(Reken)volumes AD'!N498</f>
        <v>49.071148137148434</v>
      </c>
      <c r="O55" s="47">
        <f>'(Reken)volumes AD'!O498</f>
        <v>0</v>
      </c>
      <c r="P55" s="47">
        <f>'(Reken)volumes AD'!P498</f>
        <v>222.90534009768911</v>
      </c>
      <c r="Q55" s="47">
        <f>'(Reken)volumes AD'!Q498</f>
        <v>0</v>
      </c>
    </row>
    <row r="57" spans="2:17" x14ac:dyDescent="0.2">
      <c r="B57" s="1" t="s">
        <v>153</v>
      </c>
    </row>
    <row r="58" spans="2:17" x14ac:dyDescent="0.2">
      <c r="B58" s="2" t="s">
        <v>150</v>
      </c>
      <c r="F58" s="2" t="s">
        <v>89</v>
      </c>
      <c r="J58" s="48">
        <f t="shared" ref="J58:J60" si="2">SUM(L58:Q58)</f>
        <v>412.66002607508943</v>
      </c>
      <c r="L58" s="47">
        <f>'(Reken)volumes AD'!L501</f>
        <v>5</v>
      </c>
      <c r="M58" s="47">
        <f>'(Reken)volumes AD'!M501</f>
        <v>87.257434972842944</v>
      </c>
      <c r="N58" s="47">
        <f>'(Reken)volumes AD'!N501</f>
        <v>114.14107362403017</v>
      </c>
      <c r="O58" s="47">
        <f>'(Reken)volumes AD'!O501</f>
        <v>12.88</v>
      </c>
      <c r="P58" s="47">
        <f>'(Reken)volumes AD'!P501</f>
        <v>106.4532256138146</v>
      </c>
      <c r="Q58" s="47">
        <f>'(Reken)volumes AD'!Q501</f>
        <v>86.928291864401729</v>
      </c>
    </row>
    <row r="59" spans="2:17" x14ac:dyDescent="0.2">
      <c r="B59" s="2" t="s">
        <v>151</v>
      </c>
      <c r="F59" s="2" t="s">
        <v>89</v>
      </c>
      <c r="J59" s="48">
        <f t="shared" si="2"/>
        <v>420.77575588656185</v>
      </c>
      <c r="L59" s="47">
        <f>'(Reken)volumes AD'!L502</f>
        <v>10.666666666666666</v>
      </c>
      <c r="M59" s="47">
        <f>'(Reken)volumes AD'!M502</f>
        <v>207.01652594200323</v>
      </c>
      <c r="N59" s="47">
        <f>'(Reken)volumes AD'!N502</f>
        <v>28.225750213457967</v>
      </c>
      <c r="O59" s="47">
        <f>'(Reken)volumes AD'!O502</f>
        <v>17.156666666666666</v>
      </c>
      <c r="P59" s="47">
        <f>'(Reken)volumes AD'!P502</f>
        <v>102.12106726521205</v>
      </c>
      <c r="Q59" s="47">
        <f>'(Reken)volumes AD'!Q502</f>
        <v>55.58907913255532</v>
      </c>
    </row>
    <row r="60" spans="2:17" x14ac:dyDescent="0.2">
      <c r="B60" s="2" t="s">
        <v>152</v>
      </c>
      <c r="F60" s="2" t="s">
        <v>89</v>
      </c>
      <c r="J60" s="48">
        <f t="shared" si="2"/>
        <v>57.081290933692316</v>
      </c>
      <c r="L60" s="47">
        <f>'(Reken)volumes AD'!L503</f>
        <v>3</v>
      </c>
      <c r="M60" s="47">
        <f>'(Reken)volumes AD'!M503</f>
        <v>33.85620102761839</v>
      </c>
      <c r="N60" s="47">
        <f>'(Reken)volumes AD'!N503</f>
        <v>0.62406235564250967</v>
      </c>
      <c r="O60" s="47">
        <f>'(Reken)volumes AD'!O503</f>
        <v>3</v>
      </c>
      <c r="P60" s="47">
        <f>'(Reken)volumes AD'!P503</f>
        <v>6.9230695211084381</v>
      </c>
      <c r="Q60" s="47">
        <f>'(Reken)volumes AD'!Q503</f>
        <v>9.6779580293229781</v>
      </c>
    </row>
    <row r="62" spans="2:17" x14ac:dyDescent="0.2">
      <c r="B62" s="1" t="s">
        <v>154</v>
      </c>
    </row>
    <row r="63" spans="2:17" x14ac:dyDescent="0.2">
      <c r="B63" s="2" t="s">
        <v>150</v>
      </c>
      <c r="F63" s="2" t="s">
        <v>89</v>
      </c>
      <c r="J63" s="48">
        <f t="shared" ref="J63:J65" si="3">SUM(L63:Q63)</f>
        <v>1484.9176133745491</v>
      </c>
      <c r="L63" s="47">
        <f>'(Reken)volumes AD'!L506</f>
        <v>7</v>
      </c>
      <c r="M63" s="47">
        <f>'(Reken)volumes AD'!M506</f>
        <v>607.97529310064783</v>
      </c>
      <c r="N63" s="47">
        <f>'(Reken)volumes AD'!N506</f>
        <v>614.19879177824168</v>
      </c>
      <c r="O63" s="47">
        <f>'(Reken)volumes AD'!O506</f>
        <v>10.753333333333332</v>
      </c>
      <c r="P63" s="47">
        <f>'(Reken)volumes AD'!P506</f>
        <v>84.992614536908519</v>
      </c>
      <c r="Q63" s="47">
        <f>'(Reken)volumes AD'!Q506</f>
        <v>159.99758062541775</v>
      </c>
    </row>
    <row r="64" spans="2:17" x14ac:dyDescent="0.2">
      <c r="B64" s="2" t="s">
        <v>151</v>
      </c>
      <c r="F64" s="2" t="s">
        <v>89</v>
      </c>
      <c r="J64" s="48">
        <f t="shared" si="3"/>
        <v>3500.4815212660196</v>
      </c>
      <c r="L64" s="47">
        <f>'(Reken)volumes AD'!L507</f>
        <v>26.666666666666668</v>
      </c>
      <c r="M64" s="47">
        <f>'(Reken)volumes AD'!M507</f>
        <v>1315.1898370439239</v>
      </c>
      <c r="N64" s="47">
        <f>'(Reken)volumes AD'!N507</f>
        <v>1288.5741781336174</v>
      </c>
      <c r="O64" s="47">
        <f>'(Reken)volumes AD'!O507</f>
        <v>44.076666666666675</v>
      </c>
      <c r="P64" s="47">
        <f>'(Reken)volumes AD'!P507</f>
        <v>183.65947792989928</v>
      </c>
      <c r="Q64" s="47">
        <f>'(Reken)volumes AD'!Q507</f>
        <v>642.31469482524528</v>
      </c>
    </row>
    <row r="65" spans="2:17" x14ac:dyDescent="0.2">
      <c r="B65" s="2" t="s">
        <v>155</v>
      </c>
      <c r="F65" s="2" t="s">
        <v>89</v>
      </c>
      <c r="J65" s="48">
        <f t="shared" si="3"/>
        <v>1921.5082602179991</v>
      </c>
      <c r="L65" s="47">
        <f>'(Reken)volumes AD'!L508</f>
        <v>20.333333333333332</v>
      </c>
      <c r="M65" s="47">
        <f>'(Reken)volumes AD'!M508</f>
        <v>737.39072122277219</v>
      </c>
      <c r="N65" s="47">
        <f>'(Reken)volumes AD'!N508</f>
        <v>549.0149509673289</v>
      </c>
      <c r="O65" s="47">
        <f>'(Reken)volumes AD'!O508</f>
        <v>13.64</v>
      </c>
      <c r="P65" s="47">
        <f>'(Reken)volumes AD'!P508</f>
        <v>509.41685610992403</v>
      </c>
      <c r="Q65" s="47">
        <f>'(Reken)volumes AD'!Q508</f>
        <v>91.712398584640411</v>
      </c>
    </row>
    <row r="67" spans="2:17" x14ac:dyDescent="0.2">
      <c r="B67" s="1" t="s">
        <v>156</v>
      </c>
    </row>
    <row r="68" spans="2:17" x14ac:dyDescent="0.2">
      <c r="B68" s="2" t="s">
        <v>150</v>
      </c>
      <c r="F68" s="2" t="s">
        <v>89</v>
      </c>
      <c r="J68" s="48">
        <f t="shared" ref="J68:J70" si="4">SUM(L68:Q68)</f>
        <v>54.421304124738604</v>
      </c>
      <c r="L68" s="47">
        <f>'(Reken)volumes AD'!L511</f>
        <v>2</v>
      </c>
      <c r="M68" s="47">
        <f>'(Reken)volumes AD'!M511</f>
        <v>7.7437625627393096</v>
      </c>
      <c r="N68" s="47">
        <f>'(Reken)volumes AD'!N511</f>
        <v>3.9464212553638665</v>
      </c>
      <c r="O68" s="47">
        <f>'(Reken)volumes AD'!O511</f>
        <v>1.3333333333333333</v>
      </c>
      <c r="P68" s="47">
        <f>'(Reken)volumes AD'!P511</f>
        <v>33.204105260797867</v>
      </c>
      <c r="Q68" s="47">
        <f>'(Reken)volumes AD'!Q511</f>
        <v>6.1936817125042323</v>
      </c>
    </row>
    <row r="69" spans="2:17" x14ac:dyDescent="0.2">
      <c r="B69" s="2" t="s">
        <v>151</v>
      </c>
      <c r="F69" s="2" t="s">
        <v>89</v>
      </c>
      <c r="J69" s="48">
        <f t="shared" si="4"/>
        <v>342.06183059319045</v>
      </c>
      <c r="L69" s="47">
        <f>'(Reken)volumes AD'!L512</f>
        <v>5.333333333333333</v>
      </c>
      <c r="M69" s="47">
        <f>'(Reken)volumes AD'!M512</f>
        <v>46.093948000644623</v>
      </c>
      <c r="N69" s="47">
        <f>'(Reken)volumes AD'!N512</f>
        <v>42.430606596045806</v>
      </c>
      <c r="O69" s="47">
        <f>'(Reken)volumes AD'!O512</f>
        <v>6.5266666666666664</v>
      </c>
      <c r="P69" s="47">
        <f>'(Reken)volumes AD'!P512</f>
        <v>78.820586600740299</v>
      </c>
      <c r="Q69" s="47">
        <f>'(Reken)volumes AD'!Q512</f>
        <v>162.8566893957597</v>
      </c>
    </row>
    <row r="70" spans="2:17" x14ac:dyDescent="0.2">
      <c r="B70" s="2" t="s">
        <v>155</v>
      </c>
      <c r="F70" s="2" t="s">
        <v>89</v>
      </c>
      <c r="J70" s="48">
        <f t="shared" si="4"/>
        <v>302.54795158727518</v>
      </c>
      <c r="L70" s="47">
        <f>'(Reken)volumes AD'!L513</f>
        <v>17.333333333333332</v>
      </c>
      <c r="M70" s="47">
        <f>'(Reken)volumes AD'!M513</f>
        <v>54.742342090967846</v>
      </c>
      <c r="N70" s="47">
        <f>'(Reken)volumes AD'!N513</f>
        <v>54.376347101948618</v>
      </c>
      <c r="O70" s="47">
        <f>'(Reken)volumes AD'!O513</f>
        <v>6.1433333333333335</v>
      </c>
      <c r="P70" s="47">
        <f>'(Reken)volumes AD'!P513</f>
        <v>36.139799921747858</v>
      </c>
      <c r="Q70" s="47">
        <f>'(Reken)volumes AD'!Q513</f>
        <v>133.81279580594421</v>
      </c>
    </row>
    <row r="73" spans="2:17" x14ac:dyDescent="0.2">
      <c r="B73" s="1" t="s">
        <v>157</v>
      </c>
    </row>
    <row r="75" spans="2:17" x14ac:dyDescent="0.2">
      <c r="B75" s="1" t="s">
        <v>142</v>
      </c>
    </row>
    <row r="76" spans="2:17" x14ac:dyDescent="0.2">
      <c r="B76" s="2" t="s">
        <v>143</v>
      </c>
      <c r="F76" s="2" t="s">
        <v>89</v>
      </c>
      <c r="J76" s="48">
        <f t="shared" ref="J76:J79" si="5">SUM(L76:Q76)</f>
        <v>37942.877455067799</v>
      </c>
      <c r="L76" s="47">
        <f>'(Reken)volumes AD'!L519</f>
        <v>722.77018775927661</v>
      </c>
      <c r="M76" s="47">
        <f>'(Reken)volumes AD'!M519</f>
        <v>11588.910463802165</v>
      </c>
      <c r="N76" s="47">
        <f>'(Reken)volumes AD'!N519</f>
        <v>15197.582301298024</v>
      </c>
      <c r="O76" s="47">
        <f>'(Reken)volumes AD'!O519</f>
        <v>508.33333333333331</v>
      </c>
      <c r="P76" s="47">
        <f>'(Reken)volumes AD'!P519</f>
        <v>9241.6145022083347</v>
      </c>
      <c r="Q76" s="47">
        <f>'(Reken)volumes AD'!Q519</f>
        <v>683.66666666666663</v>
      </c>
    </row>
    <row r="77" spans="2:17" x14ac:dyDescent="0.2">
      <c r="B77" s="2" t="s">
        <v>144</v>
      </c>
      <c r="F77" s="2" t="s">
        <v>89</v>
      </c>
      <c r="J77" s="48">
        <f t="shared" si="5"/>
        <v>228.33542572299226</v>
      </c>
      <c r="L77" s="47">
        <f>'(Reken)volumes AD'!L520</f>
        <v>3.6666666666666665</v>
      </c>
      <c r="M77" s="47">
        <f>'(Reken)volumes AD'!M520</f>
        <v>75.706341074134812</v>
      </c>
      <c r="N77" s="47">
        <f>'(Reken)volumes AD'!N520</f>
        <v>82.388072188694309</v>
      </c>
      <c r="O77" s="47">
        <f>'(Reken)volumes AD'!O520</f>
        <v>2.3333333333333335</v>
      </c>
      <c r="P77" s="47">
        <f>'(Reken)volumes AD'!P520</f>
        <v>62.57434579349647</v>
      </c>
      <c r="Q77" s="47">
        <f>'(Reken)volumes AD'!Q520</f>
        <v>1.6666666666666667</v>
      </c>
    </row>
    <row r="78" spans="2:17" x14ac:dyDescent="0.2">
      <c r="B78" s="2" t="s">
        <v>145</v>
      </c>
      <c r="F78" s="2" t="s">
        <v>89</v>
      </c>
      <c r="J78" s="48">
        <f t="shared" si="5"/>
        <v>192.47847271268378</v>
      </c>
      <c r="L78" s="47">
        <f>'(Reken)volumes AD'!L521</f>
        <v>2.6667356369404787</v>
      </c>
      <c r="M78" s="47">
        <f>'(Reken)volumes AD'!M521</f>
        <v>69.396782015976839</v>
      </c>
      <c r="N78" s="47">
        <f>'(Reken)volumes AD'!N521</f>
        <v>80.79959346879177</v>
      </c>
      <c r="O78" s="47">
        <f>'(Reken)volumes AD'!O521</f>
        <v>3</v>
      </c>
      <c r="P78" s="47">
        <f>'(Reken)volumes AD'!P521</f>
        <v>35.615361590974679</v>
      </c>
      <c r="Q78" s="47">
        <f>'(Reken)volumes AD'!Q521</f>
        <v>1</v>
      </c>
    </row>
    <row r="79" spans="2:17" x14ac:dyDescent="0.2">
      <c r="B79" s="2" t="s">
        <v>146</v>
      </c>
      <c r="F79" s="2" t="s">
        <v>89</v>
      </c>
      <c r="J79" s="48">
        <f t="shared" si="5"/>
        <v>170.22930750789897</v>
      </c>
      <c r="L79" s="47">
        <f>'(Reken)volumes AD'!L522</f>
        <v>4.3333122589618762</v>
      </c>
      <c r="M79" s="47">
        <f>'(Reken)volumes AD'!M522</f>
        <v>66.684774248897256</v>
      </c>
      <c r="N79" s="47">
        <f>'(Reken)volumes AD'!N522</f>
        <v>68.082798483845437</v>
      </c>
      <c r="O79" s="47">
        <f>'(Reken)volumes AD'!O522</f>
        <v>1</v>
      </c>
      <c r="P79" s="47">
        <f>'(Reken)volumes AD'!P522</f>
        <v>27.795089182861062</v>
      </c>
      <c r="Q79" s="47">
        <f>'(Reken)volumes AD'!Q522</f>
        <v>2.3333333333333335</v>
      </c>
    </row>
    <row r="81" spans="2:17" x14ac:dyDescent="0.2">
      <c r="B81" s="1" t="s">
        <v>147</v>
      </c>
      <c r="L81" s="1"/>
      <c r="M81" s="1"/>
      <c r="N81" s="1"/>
      <c r="O81" s="1"/>
      <c r="P81" s="1"/>
      <c r="Q81" s="1"/>
    </row>
    <row r="82" spans="2:17" x14ac:dyDescent="0.2">
      <c r="B82" s="2" t="s">
        <v>143</v>
      </c>
      <c r="F82" s="2" t="s">
        <v>89</v>
      </c>
      <c r="J82" s="48">
        <f t="shared" ref="J82:J85" si="6">SUM(L82:Q82)</f>
        <v>0</v>
      </c>
      <c r="L82" s="47">
        <f>'(Reken)volumes AD'!L525</f>
        <v>0</v>
      </c>
      <c r="M82" s="47">
        <f>'(Reken)volumes AD'!M525</f>
        <v>0</v>
      </c>
      <c r="N82" s="47">
        <f>'(Reken)volumes AD'!N525</f>
        <v>0</v>
      </c>
      <c r="O82" s="47">
        <f>'(Reken)volumes AD'!O525</f>
        <v>0</v>
      </c>
      <c r="P82" s="47">
        <f>'(Reken)volumes AD'!P525</f>
        <v>0</v>
      </c>
      <c r="Q82" s="47">
        <f>'(Reken)volumes AD'!Q525</f>
        <v>0</v>
      </c>
    </row>
    <row r="83" spans="2:17" x14ac:dyDescent="0.2">
      <c r="B83" s="2" t="s">
        <v>144</v>
      </c>
      <c r="F83" s="2" t="s">
        <v>89</v>
      </c>
      <c r="J83" s="48">
        <f t="shared" si="6"/>
        <v>0</v>
      </c>
      <c r="L83" s="47">
        <f>'(Reken)volumes AD'!L526</f>
        <v>0</v>
      </c>
      <c r="M83" s="47">
        <f>'(Reken)volumes AD'!M526</f>
        <v>0</v>
      </c>
      <c r="N83" s="47">
        <f>'(Reken)volumes AD'!N526</f>
        <v>0</v>
      </c>
      <c r="O83" s="47">
        <f>'(Reken)volumes AD'!O526</f>
        <v>0</v>
      </c>
      <c r="P83" s="47">
        <f>'(Reken)volumes AD'!P526</f>
        <v>0</v>
      </c>
      <c r="Q83" s="47">
        <f>'(Reken)volumes AD'!Q526</f>
        <v>0</v>
      </c>
    </row>
    <row r="84" spans="2:17" x14ac:dyDescent="0.2">
      <c r="B84" s="2" t="s">
        <v>145</v>
      </c>
      <c r="F84" s="2" t="s">
        <v>89</v>
      </c>
      <c r="J84" s="48">
        <f t="shared" si="6"/>
        <v>0</v>
      </c>
      <c r="L84" s="47">
        <f>'(Reken)volumes AD'!L527</f>
        <v>0</v>
      </c>
      <c r="M84" s="47">
        <f>'(Reken)volumes AD'!M527</f>
        <v>0</v>
      </c>
      <c r="N84" s="47">
        <f>'(Reken)volumes AD'!N527</f>
        <v>0</v>
      </c>
      <c r="O84" s="47">
        <f>'(Reken)volumes AD'!O527</f>
        <v>0</v>
      </c>
      <c r="P84" s="47">
        <f>'(Reken)volumes AD'!P527</f>
        <v>0</v>
      </c>
      <c r="Q84" s="47">
        <f>'(Reken)volumes AD'!Q527</f>
        <v>0</v>
      </c>
    </row>
    <row r="85" spans="2:17" x14ac:dyDescent="0.2">
      <c r="B85" s="2" t="s">
        <v>146</v>
      </c>
      <c r="F85" s="2" t="s">
        <v>89</v>
      </c>
      <c r="J85" s="48">
        <f t="shared" si="6"/>
        <v>0</v>
      </c>
      <c r="L85" s="47">
        <f>'(Reken)volumes AD'!L528</f>
        <v>0</v>
      </c>
      <c r="M85" s="47">
        <f>'(Reken)volumes AD'!M528</f>
        <v>0</v>
      </c>
      <c r="N85" s="47">
        <f>'(Reken)volumes AD'!N528</f>
        <v>0</v>
      </c>
      <c r="O85" s="47">
        <f>'(Reken)volumes AD'!O528</f>
        <v>0</v>
      </c>
      <c r="P85" s="47">
        <f>'(Reken)volumes AD'!P528</f>
        <v>0</v>
      </c>
      <c r="Q85" s="47">
        <f>'(Reken)volumes AD'!Q528</f>
        <v>0</v>
      </c>
    </row>
    <row r="88" spans="2:17" x14ac:dyDescent="0.2">
      <c r="B88" s="1" t="s">
        <v>158</v>
      </c>
      <c r="L88" s="1"/>
      <c r="M88" s="1"/>
      <c r="N88" s="1"/>
      <c r="O88" s="1"/>
      <c r="P88" s="1"/>
      <c r="Q88" s="1"/>
    </row>
    <row r="90" spans="2:17" x14ac:dyDescent="0.2">
      <c r="B90" s="1" t="s">
        <v>142</v>
      </c>
      <c r="L90" s="1"/>
      <c r="M90" s="1"/>
      <c r="N90" s="1"/>
      <c r="O90" s="1"/>
      <c r="P90" s="1"/>
      <c r="Q90" s="1"/>
    </row>
    <row r="91" spans="2:17" x14ac:dyDescent="0.2">
      <c r="B91" s="2" t="s">
        <v>143</v>
      </c>
      <c r="F91" s="2" t="s">
        <v>89</v>
      </c>
      <c r="J91" s="48">
        <f t="shared" ref="J91:J94" si="7">SUM(L91:Q91)</f>
        <v>16498.456444015246</v>
      </c>
      <c r="L91" s="47">
        <f>'(Reken)volumes AD'!L534</f>
        <v>1023.7907331199513</v>
      </c>
      <c r="M91" s="47">
        <f>'(Reken)volumes AD'!M534</f>
        <v>5839.1695888727045</v>
      </c>
      <c r="N91" s="47">
        <f>'(Reken)volumes AD'!N534</f>
        <v>5597.2296143591529</v>
      </c>
      <c r="O91" s="47">
        <f>'(Reken)volumes AD'!O534</f>
        <v>1009</v>
      </c>
      <c r="P91" s="47">
        <f>'(Reken)volumes AD'!P534</f>
        <v>2955.5998409967679</v>
      </c>
      <c r="Q91" s="47">
        <f>'(Reken)volumes AD'!Q534</f>
        <v>73.666666666666671</v>
      </c>
    </row>
    <row r="92" spans="2:17" x14ac:dyDescent="0.2">
      <c r="B92" s="2" t="s">
        <v>144</v>
      </c>
      <c r="F92" s="2" t="s">
        <v>89</v>
      </c>
      <c r="J92" s="48">
        <f t="shared" si="7"/>
        <v>8240.3539726959752</v>
      </c>
      <c r="L92" s="47">
        <f>'(Reken)volumes AD'!L535</f>
        <v>26.801029159519725</v>
      </c>
      <c r="M92" s="47">
        <f>'(Reken)volumes AD'!M535</f>
        <v>7220.2698645704959</v>
      </c>
      <c r="N92" s="47">
        <f>'(Reken)volumes AD'!N535</f>
        <v>535.06312862186383</v>
      </c>
      <c r="O92" s="47">
        <f>'(Reken)volumes AD'!O535</f>
        <v>9.6666666666666661</v>
      </c>
      <c r="P92" s="47">
        <f>'(Reken)volumes AD'!P535</f>
        <v>361.88661701076239</v>
      </c>
      <c r="Q92" s="47">
        <f>'(Reken)volumes AD'!Q535</f>
        <v>86.666666666666671</v>
      </c>
    </row>
    <row r="93" spans="2:17" x14ac:dyDescent="0.2">
      <c r="B93" s="2" t="s">
        <v>145</v>
      </c>
      <c r="F93" s="2" t="s">
        <v>89</v>
      </c>
      <c r="J93" s="48">
        <f t="shared" si="7"/>
        <v>819.14727387595099</v>
      </c>
      <c r="L93" s="47">
        <f>'(Reken)volumes AD'!L536</f>
        <v>10.373703287089112</v>
      </c>
      <c r="M93" s="47">
        <f>'(Reken)volumes AD'!M536</f>
        <v>0</v>
      </c>
      <c r="N93" s="47">
        <f>'(Reken)volumes AD'!N536</f>
        <v>523.4345630766453</v>
      </c>
      <c r="O93" s="47">
        <f>'(Reken)volumes AD'!O536</f>
        <v>85.666666666666671</v>
      </c>
      <c r="P93" s="47">
        <f>'(Reken)volumes AD'!P536</f>
        <v>199.67234084554988</v>
      </c>
      <c r="Q93" s="47">
        <f>'(Reken)volumes AD'!Q536</f>
        <v>0</v>
      </c>
    </row>
    <row r="94" spans="2:17" x14ac:dyDescent="0.2">
      <c r="B94" s="2" t="s">
        <v>146</v>
      </c>
      <c r="F94" s="2" t="s">
        <v>89</v>
      </c>
      <c r="J94" s="48">
        <f t="shared" si="7"/>
        <v>1078.5655195096399</v>
      </c>
      <c r="L94" s="47">
        <f>'(Reken)volumes AD'!L537</f>
        <v>186.56765676567656</v>
      </c>
      <c r="M94" s="47">
        <f>'(Reken)volumes AD'!M537</f>
        <v>0</v>
      </c>
      <c r="N94" s="47">
        <f>'(Reken)volumes AD'!N537</f>
        <v>453.09113069880027</v>
      </c>
      <c r="O94" s="47">
        <f>'(Reken)volumes AD'!O537</f>
        <v>3.3333333333333335</v>
      </c>
      <c r="P94" s="47">
        <f>'(Reken)volumes AD'!P537</f>
        <v>316.57339871182967</v>
      </c>
      <c r="Q94" s="47">
        <f>'(Reken)volumes AD'!Q537</f>
        <v>119</v>
      </c>
    </row>
    <row r="96" spans="2:17" x14ac:dyDescent="0.2">
      <c r="B96" s="1" t="s">
        <v>147</v>
      </c>
      <c r="L96" s="1"/>
      <c r="M96" s="1"/>
      <c r="N96" s="1"/>
      <c r="O96" s="1"/>
      <c r="P96" s="1"/>
      <c r="Q96" s="1"/>
    </row>
    <row r="97" spans="2:17" x14ac:dyDescent="0.2">
      <c r="B97" s="2" t="s">
        <v>143</v>
      </c>
      <c r="F97" s="2" t="s">
        <v>89</v>
      </c>
      <c r="J97" s="48">
        <f t="shared" ref="J97:J100" si="8">SUM(L97:Q97)</f>
        <v>0</v>
      </c>
      <c r="L97" s="47">
        <f>'(Reken)volumes AD'!L540</f>
        <v>0</v>
      </c>
      <c r="M97" s="47">
        <f>'(Reken)volumes AD'!M540</f>
        <v>0</v>
      </c>
      <c r="N97" s="47">
        <f>'(Reken)volumes AD'!N540</f>
        <v>0</v>
      </c>
      <c r="O97" s="47">
        <f>'(Reken)volumes AD'!O540</f>
        <v>0</v>
      </c>
      <c r="P97" s="47">
        <f>'(Reken)volumes AD'!P540</f>
        <v>0</v>
      </c>
      <c r="Q97" s="47">
        <f>'(Reken)volumes AD'!Q540</f>
        <v>0</v>
      </c>
    </row>
    <row r="98" spans="2:17" x14ac:dyDescent="0.2">
      <c r="B98" s="2" t="s">
        <v>144</v>
      </c>
      <c r="F98" s="2" t="s">
        <v>89</v>
      </c>
      <c r="J98" s="48">
        <f t="shared" si="8"/>
        <v>0</v>
      </c>
      <c r="L98" s="47">
        <f>'(Reken)volumes AD'!L541</f>
        <v>0</v>
      </c>
      <c r="M98" s="47">
        <f>'(Reken)volumes AD'!M541</f>
        <v>0</v>
      </c>
      <c r="N98" s="47">
        <f>'(Reken)volumes AD'!N541</f>
        <v>0</v>
      </c>
      <c r="O98" s="47">
        <f>'(Reken)volumes AD'!O541</f>
        <v>0</v>
      </c>
      <c r="P98" s="47">
        <f>'(Reken)volumes AD'!P541</f>
        <v>0</v>
      </c>
      <c r="Q98" s="47">
        <f>'(Reken)volumes AD'!Q541</f>
        <v>0</v>
      </c>
    </row>
    <row r="99" spans="2:17" x14ac:dyDescent="0.2">
      <c r="B99" s="2" t="s">
        <v>145</v>
      </c>
      <c r="F99" s="2" t="s">
        <v>89</v>
      </c>
      <c r="J99" s="48">
        <f t="shared" si="8"/>
        <v>0</v>
      </c>
      <c r="L99" s="47">
        <f>'(Reken)volumes AD'!L542</f>
        <v>0</v>
      </c>
      <c r="M99" s="47">
        <f>'(Reken)volumes AD'!M542</f>
        <v>0</v>
      </c>
      <c r="N99" s="47">
        <f>'(Reken)volumes AD'!N542</f>
        <v>0</v>
      </c>
      <c r="O99" s="47">
        <f>'(Reken)volumes AD'!O542</f>
        <v>0</v>
      </c>
      <c r="P99" s="47">
        <f>'(Reken)volumes AD'!P542</f>
        <v>0</v>
      </c>
      <c r="Q99" s="47">
        <f>'(Reken)volumes AD'!Q542</f>
        <v>0</v>
      </c>
    </row>
    <row r="100" spans="2:17" x14ac:dyDescent="0.2">
      <c r="B100" s="2" t="s">
        <v>146</v>
      </c>
      <c r="F100" s="2" t="s">
        <v>89</v>
      </c>
      <c r="J100" s="48">
        <f t="shared" si="8"/>
        <v>0</v>
      </c>
      <c r="L100" s="47">
        <f>'(Reken)volumes AD'!L543</f>
        <v>0</v>
      </c>
      <c r="M100" s="47">
        <f>'(Reken)volumes AD'!M543</f>
        <v>0</v>
      </c>
      <c r="N100" s="47">
        <f>'(Reken)volumes AD'!N543</f>
        <v>0</v>
      </c>
      <c r="O100" s="47">
        <f>'(Reken)volumes AD'!O543</f>
        <v>0</v>
      </c>
      <c r="P100" s="47">
        <f>'(Reken)volumes AD'!P543</f>
        <v>0</v>
      </c>
      <c r="Q100" s="47">
        <f>'(Reken)volumes AD'!Q543</f>
        <v>0</v>
      </c>
    </row>
    <row r="103" spans="2:17" x14ac:dyDescent="0.2">
      <c r="B103" s="1" t="s">
        <v>159</v>
      </c>
      <c r="L103" s="1"/>
      <c r="M103" s="1"/>
      <c r="N103" s="1"/>
      <c r="O103" s="1"/>
      <c r="P103" s="1"/>
      <c r="Q103" s="1"/>
    </row>
    <row r="105" spans="2:17" x14ac:dyDescent="0.2">
      <c r="B105" s="1" t="s">
        <v>149</v>
      </c>
      <c r="L105" s="1"/>
      <c r="M105" s="1"/>
      <c r="N105" s="1"/>
      <c r="O105" s="1"/>
      <c r="P105" s="1"/>
      <c r="Q105" s="1"/>
    </row>
    <row r="106" spans="2:17" x14ac:dyDescent="0.2">
      <c r="B106" s="2" t="s">
        <v>150</v>
      </c>
      <c r="F106" s="2" t="s">
        <v>89</v>
      </c>
      <c r="J106" s="48">
        <f t="shared" ref="J106:J108" si="9">SUM(L106:Q106)</f>
        <v>103.29012596244455</v>
      </c>
      <c r="L106" s="47">
        <f>'(Reken)volumes AD'!L549</f>
        <v>4</v>
      </c>
      <c r="M106" s="47">
        <f>'(Reken)volumes AD'!M549</f>
        <v>45.899288040785905</v>
      </c>
      <c r="N106" s="47">
        <f>'(Reken)volumes AD'!N549</f>
        <v>31.153456848056127</v>
      </c>
      <c r="O106" s="47">
        <f>'(Reken)volumes AD'!O549</f>
        <v>1</v>
      </c>
      <c r="P106" s="47">
        <f>'(Reken)volumes AD'!P549</f>
        <v>21.237381073602521</v>
      </c>
      <c r="Q106" s="47">
        <f>'(Reken)volumes AD'!Q549</f>
        <v>0</v>
      </c>
    </row>
    <row r="107" spans="2:17" x14ac:dyDescent="0.2">
      <c r="B107" s="2" t="s">
        <v>151</v>
      </c>
      <c r="F107" s="2" t="s">
        <v>89</v>
      </c>
      <c r="J107" s="48">
        <f t="shared" si="9"/>
        <v>20.386148330087426</v>
      </c>
      <c r="L107" s="47">
        <f>'(Reken)volumes AD'!L550</f>
        <v>0</v>
      </c>
      <c r="M107" s="47">
        <f>'(Reken)volumes AD'!M550</f>
        <v>13.26481466996097</v>
      </c>
      <c r="N107" s="47">
        <f>'(Reken)volumes AD'!N550</f>
        <v>3.4849871486371753</v>
      </c>
      <c r="O107" s="47">
        <f>'(Reken)volumes AD'!O550</f>
        <v>0.33333333333333331</v>
      </c>
      <c r="P107" s="47">
        <f>'(Reken)volumes AD'!P550</f>
        <v>3.3030131781559513</v>
      </c>
      <c r="Q107" s="47">
        <f>'(Reken)volumes AD'!Q550</f>
        <v>0</v>
      </c>
    </row>
    <row r="108" spans="2:17" x14ac:dyDescent="0.2">
      <c r="B108" s="2" t="s">
        <v>152</v>
      </c>
      <c r="F108" s="2" t="s">
        <v>89</v>
      </c>
      <c r="J108" s="48">
        <f t="shared" si="9"/>
        <v>0</v>
      </c>
      <c r="L108" s="47">
        <f>'(Reken)volumes AD'!L551</f>
        <v>0</v>
      </c>
      <c r="M108" s="47">
        <f>'(Reken)volumes AD'!M551</f>
        <v>0</v>
      </c>
      <c r="N108" s="47">
        <f>'(Reken)volumes AD'!N551</f>
        <v>0</v>
      </c>
      <c r="O108" s="47">
        <f>'(Reken)volumes AD'!O551</f>
        <v>0</v>
      </c>
      <c r="P108" s="47">
        <f>'(Reken)volumes AD'!P551</f>
        <v>0</v>
      </c>
      <c r="Q108" s="47">
        <f>'(Reken)volumes AD'!Q551</f>
        <v>0</v>
      </c>
    </row>
    <row r="109" spans="2:17" x14ac:dyDescent="0.2">
      <c r="L109"/>
      <c r="M109"/>
      <c r="N109"/>
      <c r="O109"/>
      <c r="P109"/>
      <c r="Q109"/>
    </row>
    <row r="110" spans="2:17" x14ac:dyDescent="0.2">
      <c r="B110" s="1" t="s">
        <v>153</v>
      </c>
      <c r="L110"/>
      <c r="M110"/>
      <c r="N110"/>
      <c r="O110"/>
      <c r="P110"/>
      <c r="Q110"/>
    </row>
    <row r="111" spans="2:17" x14ac:dyDescent="0.2">
      <c r="B111" s="2" t="s">
        <v>150</v>
      </c>
      <c r="F111" s="2" t="s">
        <v>89</v>
      </c>
      <c r="J111" s="48">
        <f t="shared" ref="J111:J113" si="10">SUM(L111:Q111)</f>
        <v>5.9241292643851482</v>
      </c>
      <c r="L111" s="47">
        <f>'(Reken)volumes AD'!L554</f>
        <v>3</v>
      </c>
      <c r="M111" s="47">
        <f>'(Reken)volumes AD'!M554</f>
        <v>0.2574625977184814</v>
      </c>
      <c r="N111" s="47">
        <f>'(Reken)volumes AD'!N554</f>
        <v>0</v>
      </c>
      <c r="O111" s="47">
        <f>'(Reken)volumes AD'!O554</f>
        <v>0.33333333333333331</v>
      </c>
      <c r="P111" s="47">
        <f>'(Reken)volumes AD'!P554</f>
        <v>1</v>
      </c>
      <c r="Q111" s="47">
        <f>'(Reken)volumes AD'!Q554</f>
        <v>1.3333333333333333</v>
      </c>
    </row>
    <row r="112" spans="2:17" x14ac:dyDescent="0.2">
      <c r="B112" s="2" t="s">
        <v>151</v>
      </c>
      <c r="F112" s="2" t="s">
        <v>89</v>
      </c>
      <c r="J112" s="48">
        <f t="shared" si="10"/>
        <v>0.82430241384131653</v>
      </c>
      <c r="L112" s="47">
        <f>'(Reken)volumes AD'!L555</f>
        <v>0.33333333333333331</v>
      </c>
      <c r="M112" s="47">
        <f>'(Reken)volumes AD'!M555</f>
        <v>0.49096908050798321</v>
      </c>
      <c r="N112" s="47">
        <f>'(Reken)volumes AD'!N555</f>
        <v>0</v>
      </c>
      <c r="O112" s="47">
        <f>'(Reken)volumes AD'!O555</f>
        <v>0</v>
      </c>
      <c r="P112" s="47">
        <f>'(Reken)volumes AD'!P555</f>
        <v>0</v>
      </c>
      <c r="Q112" s="47">
        <f>'(Reken)volumes AD'!Q555</f>
        <v>0</v>
      </c>
    </row>
    <row r="113" spans="2:17" x14ac:dyDescent="0.2">
      <c r="B113" s="2" t="s">
        <v>152</v>
      </c>
      <c r="F113" s="2" t="s">
        <v>89</v>
      </c>
      <c r="J113" s="48">
        <f t="shared" si="10"/>
        <v>0</v>
      </c>
      <c r="L113" s="47">
        <f>'(Reken)volumes AD'!L556</f>
        <v>0</v>
      </c>
      <c r="M113" s="47">
        <f>'(Reken)volumes AD'!M556</f>
        <v>0</v>
      </c>
      <c r="N113" s="47">
        <f>'(Reken)volumes AD'!N556</f>
        <v>0</v>
      </c>
      <c r="O113" s="47">
        <f>'(Reken)volumes AD'!O556</f>
        <v>0</v>
      </c>
      <c r="P113" s="47">
        <f>'(Reken)volumes AD'!P556</f>
        <v>0</v>
      </c>
      <c r="Q113" s="47">
        <f>'(Reken)volumes AD'!Q556</f>
        <v>0</v>
      </c>
    </row>
    <row r="114" spans="2:17" x14ac:dyDescent="0.2">
      <c r="L114"/>
      <c r="M114"/>
      <c r="N114"/>
      <c r="O114"/>
      <c r="P114"/>
      <c r="Q114"/>
    </row>
    <row r="115" spans="2:17" x14ac:dyDescent="0.2">
      <c r="B115" s="1" t="s">
        <v>154</v>
      </c>
      <c r="L115"/>
      <c r="M115"/>
      <c r="N115"/>
      <c r="O115"/>
      <c r="P115"/>
      <c r="Q115"/>
    </row>
    <row r="116" spans="2:17" x14ac:dyDescent="0.2">
      <c r="B116" s="2" t="s">
        <v>150</v>
      </c>
      <c r="F116" s="2" t="s">
        <v>89</v>
      </c>
      <c r="J116" s="48">
        <f t="shared" ref="J116:J118" si="11">SUM(L116:Q116)</f>
        <v>22.179104826295035</v>
      </c>
      <c r="L116" s="47">
        <f>'(Reken)volumes AD'!L559</f>
        <v>0</v>
      </c>
      <c r="M116" s="47">
        <f>'(Reken)volumes AD'!M559</f>
        <v>5.6172550672532067</v>
      </c>
      <c r="N116" s="47">
        <f>'(Reken)volumes AD'!N559</f>
        <v>12.218923245247524</v>
      </c>
      <c r="O116" s="47">
        <f>'(Reken)volumes AD'!O559</f>
        <v>0</v>
      </c>
      <c r="P116" s="47">
        <f>'(Reken)volumes AD'!P559</f>
        <v>4.3429265137943034</v>
      </c>
      <c r="Q116" s="47">
        <f>'(Reken)volumes AD'!Q559</f>
        <v>0</v>
      </c>
    </row>
    <row r="117" spans="2:17" x14ac:dyDescent="0.2">
      <c r="B117" s="2" t="s">
        <v>151</v>
      </c>
      <c r="F117" s="2" t="s">
        <v>89</v>
      </c>
      <c r="J117" s="48">
        <f t="shared" si="11"/>
        <v>20.198463365119668</v>
      </c>
      <c r="L117" s="47">
        <f>'(Reken)volumes AD'!L560</f>
        <v>0.33333333333333331</v>
      </c>
      <c r="M117" s="47">
        <f>'(Reken)volumes AD'!M560</f>
        <v>12.146307714801532</v>
      </c>
      <c r="N117" s="47">
        <f>'(Reken)volumes AD'!N560</f>
        <v>5.9279263038902812</v>
      </c>
      <c r="O117" s="47">
        <f>'(Reken)volumes AD'!O560</f>
        <v>0.33333333333333331</v>
      </c>
      <c r="P117" s="47">
        <f>'(Reken)volumes AD'!P560</f>
        <v>1.1242293464278577</v>
      </c>
      <c r="Q117" s="47">
        <f>'(Reken)volumes AD'!Q560</f>
        <v>0.33333333333333331</v>
      </c>
    </row>
    <row r="118" spans="2:17" x14ac:dyDescent="0.2">
      <c r="B118" s="2" t="s">
        <v>155</v>
      </c>
      <c r="F118" s="2" t="s">
        <v>89</v>
      </c>
      <c r="J118" s="48">
        <f t="shared" si="11"/>
        <v>10.221945552730013</v>
      </c>
      <c r="L118" s="47">
        <f>'(Reken)volumes AD'!L561</f>
        <v>0</v>
      </c>
      <c r="M118" s="47">
        <f>'(Reken)volumes AD'!M561</f>
        <v>6.207596754683375</v>
      </c>
      <c r="N118" s="47">
        <f>'(Reken)volumes AD'!N561</f>
        <v>1.0242392267664597</v>
      </c>
      <c r="O118" s="47">
        <f>'(Reken)volumes AD'!O561</f>
        <v>0</v>
      </c>
      <c r="P118" s="47">
        <f>'(Reken)volumes AD'!P561</f>
        <v>2.9901095712801777</v>
      </c>
      <c r="Q118" s="47">
        <f>'(Reken)volumes AD'!Q561</f>
        <v>0</v>
      </c>
    </row>
    <row r="119" spans="2:17" x14ac:dyDescent="0.2">
      <c r="L119"/>
      <c r="M119"/>
      <c r="N119"/>
      <c r="O119"/>
      <c r="P119"/>
      <c r="Q119"/>
    </row>
    <row r="120" spans="2:17" x14ac:dyDescent="0.2">
      <c r="B120" s="1" t="s">
        <v>156</v>
      </c>
      <c r="L120"/>
      <c r="M120"/>
      <c r="N120"/>
      <c r="O120"/>
      <c r="P120"/>
      <c r="Q120"/>
    </row>
    <row r="121" spans="2:17" x14ac:dyDescent="0.2">
      <c r="B121" s="2" t="s">
        <v>150</v>
      </c>
      <c r="F121" s="2" t="s">
        <v>89</v>
      </c>
      <c r="J121" s="48">
        <f t="shared" ref="J121:J123" si="12">SUM(L121:Q121)</f>
        <v>3.4634783326786085</v>
      </c>
      <c r="L121" s="47">
        <f>'(Reken)volumes AD'!L564</f>
        <v>0</v>
      </c>
      <c r="M121" s="47">
        <f>'(Reken)volumes AD'!M564</f>
        <v>0.669475451577212</v>
      </c>
      <c r="N121" s="47">
        <f>'(Reken)volumes AD'!N564</f>
        <v>2.4606695477680631</v>
      </c>
      <c r="O121" s="47">
        <f>'(Reken)volumes AD'!O564</f>
        <v>0</v>
      </c>
      <c r="P121" s="47">
        <f>'(Reken)volumes AD'!P564</f>
        <v>0</v>
      </c>
      <c r="Q121" s="47">
        <f>'(Reken)volumes AD'!Q564</f>
        <v>0.33333333333333331</v>
      </c>
    </row>
    <row r="122" spans="2:17" x14ac:dyDescent="0.2">
      <c r="B122" s="2" t="s">
        <v>151</v>
      </c>
      <c r="F122" s="2" t="s">
        <v>89</v>
      </c>
      <c r="J122" s="48">
        <f t="shared" si="12"/>
        <v>7.2119007613872679</v>
      </c>
      <c r="L122" s="47">
        <f>'(Reken)volumes AD'!L565</f>
        <v>0</v>
      </c>
      <c r="M122" s="47">
        <f>'(Reken)volumes AD'!M565</f>
        <v>2.1701524436982802</v>
      </c>
      <c r="N122" s="47">
        <f>'(Reken)volumes AD'!N565</f>
        <v>2.0417483176889877</v>
      </c>
      <c r="O122" s="47">
        <f>'(Reken)volumes AD'!O565</f>
        <v>0.33333333333333331</v>
      </c>
      <c r="P122" s="47">
        <f>'(Reken)volumes AD'!P565</f>
        <v>1</v>
      </c>
      <c r="Q122" s="47">
        <f>'(Reken)volumes AD'!Q565</f>
        <v>1.6666666666666667</v>
      </c>
    </row>
    <row r="123" spans="2:17" x14ac:dyDescent="0.2">
      <c r="B123" s="2" t="s">
        <v>155</v>
      </c>
      <c r="F123" s="2" t="s">
        <v>89</v>
      </c>
      <c r="J123" s="48">
        <f t="shared" si="12"/>
        <v>4.1922693997801996</v>
      </c>
      <c r="L123" s="47">
        <f>'(Reken)volumes AD'!L566</f>
        <v>0.33333333333333331</v>
      </c>
      <c r="M123" s="47">
        <f>'(Reken)volumes AD'!M566</f>
        <v>0.33333333333333331</v>
      </c>
      <c r="N123" s="47">
        <f>'(Reken)volumes AD'!N566</f>
        <v>1.1922693997801994</v>
      </c>
      <c r="O123" s="47">
        <f>'(Reken)volumes AD'!O566</f>
        <v>0</v>
      </c>
      <c r="P123" s="47">
        <f>'(Reken)volumes AD'!P566</f>
        <v>0</v>
      </c>
      <c r="Q123" s="47">
        <f>'(Reken)volumes AD'!Q566</f>
        <v>2.3333333333333335</v>
      </c>
    </row>
    <row r="124" spans="2:17" x14ac:dyDescent="0.2">
      <c r="L124"/>
      <c r="M124"/>
      <c r="N124"/>
      <c r="O124"/>
      <c r="P124"/>
      <c r="Q124"/>
    </row>
    <row r="125" spans="2:17" x14ac:dyDescent="0.2">
      <c r="L125"/>
      <c r="M125"/>
      <c r="N125"/>
      <c r="O125"/>
      <c r="P125"/>
      <c r="Q125"/>
    </row>
    <row r="126" spans="2:17" x14ac:dyDescent="0.2">
      <c r="B126" s="1" t="s">
        <v>160</v>
      </c>
      <c r="L126"/>
      <c r="M126"/>
      <c r="N126"/>
      <c r="O126"/>
      <c r="P126"/>
      <c r="Q126"/>
    </row>
    <row r="127" spans="2:17" x14ac:dyDescent="0.2">
      <c r="L127"/>
      <c r="M127"/>
      <c r="N127"/>
      <c r="O127"/>
      <c r="P127"/>
      <c r="Q127"/>
    </row>
    <row r="128" spans="2:17" x14ac:dyDescent="0.2">
      <c r="B128" s="1" t="s">
        <v>149</v>
      </c>
      <c r="L128"/>
      <c r="M128"/>
      <c r="N128"/>
      <c r="O128"/>
      <c r="P128"/>
      <c r="Q128"/>
    </row>
    <row r="129" spans="2:17" x14ac:dyDescent="0.2">
      <c r="B129" s="2" t="s">
        <v>150</v>
      </c>
      <c r="F129" s="2" t="s">
        <v>89</v>
      </c>
      <c r="J129" s="48">
        <f t="shared" ref="J129:J131" si="13">SUM(L129:Q129)</f>
        <v>4438.3486848453485</v>
      </c>
      <c r="L129" s="47">
        <f>'(Reken)volumes AD'!L572</f>
        <v>282.33333333333331</v>
      </c>
      <c r="M129" s="47">
        <f>'(Reken)volumes AD'!M572</f>
        <v>2399.7517174881527</v>
      </c>
      <c r="N129" s="47">
        <f>'(Reken)volumes AD'!N572</f>
        <v>1079.8581667646945</v>
      </c>
      <c r="O129" s="47">
        <f>'(Reken)volumes AD'!O572</f>
        <v>74.666666666666671</v>
      </c>
      <c r="P129" s="47">
        <f>'(Reken)volumes AD'!P572</f>
        <v>601.73880059250143</v>
      </c>
      <c r="Q129" s="47">
        <f>'(Reken)volumes AD'!Q572</f>
        <v>0</v>
      </c>
    </row>
    <row r="130" spans="2:17" x14ac:dyDescent="0.2">
      <c r="B130" s="2" t="s">
        <v>151</v>
      </c>
      <c r="F130" s="2" t="s">
        <v>89</v>
      </c>
      <c r="J130" s="48">
        <f t="shared" si="13"/>
        <v>1073.8213468249066</v>
      </c>
      <c r="L130" s="47">
        <f>'(Reken)volumes AD'!L573</f>
        <v>0</v>
      </c>
      <c r="M130" s="47">
        <f>'(Reken)volumes AD'!M573</f>
        <v>747.72305877252882</v>
      </c>
      <c r="N130" s="47">
        <f>'(Reken)volumes AD'!N573</f>
        <v>237.04824612711559</v>
      </c>
      <c r="O130" s="47">
        <f>'(Reken)volumes AD'!O573</f>
        <v>0.71</v>
      </c>
      <c r="P130" s="47">
        <f>'(Reken)volumes AD'!P573</f>
        <v>88.340041925262184</v>
      </c>
      <c r="Q130" s="47">
        <f>'(Reken)volumes AD'!Q573</f>
        <v>0</v>
      </c>
    </row>
    <row r="131" spans="2:17" x14ac:dyDescent="0.2">
      <c r="B131" s="2" t="s">
        <v>152</v>
      </c>
      <c r="F131" s="2" t="s">
        <v>89</v>
      </c>
      <c r="J131" s="48">
        <f t="shared" si="13"/>
        <v>0</v>
      </c>
      <c r="L131" s="47">
        <f>'(Reken)volumes AD'!L574</f>
        <v>0</v>
      </c>
      <c r="M131" s="47">
        <f>'(Reken)volumes AD'!M574</f>
        <v>0</v>
      </c>
      <c r="N131" s="47">
        <f>'(Reken)volumes AD'!N574</f>
        <v>0</v>
      </c>
      <c r="O131" s="47">
        <f>'(Reken)volumes AD'!O574</f>
        <v>0</v>
      </c>
      <c r="P131" s="47">
        <f>'(Reken)volumes AD'!P574</f>
        <v>0</v>
      </c>
      <c r="Q131" s="47">
        <f>'(Reken)volumes AD'!Q574</f>
        <v>0</v>
      </c>
    </row>
    <row r="132" spans="2:17" x14ac:dyDescent="0.2">
      <c r="L132"/>
      <c r="M132"/>
      <c r="N132"/>
      <c r="O132"/>
      <c r="P132"/>
      <c r="Q132"/>
    </row>
    <row r="133" spans="2:17" x14ac:dyDescent="0.2">
      <c r="B133" s="1" t="s">
        <v>153</v>
      </c>
      <c r="L133"/>
      <c r="M133"/>
      <c r="N133"/>
      <c r="O133"/>
      <c r="P133"/>
      <c r="Q133"/>
    </row>
    <row r="134" spans="2:17" x14ac:dyDescent="0.2">
      <c r="B134" s="2" t="s">
        <v>150</v>
      </c>
      <c r="F134" s="2" t="s">
        <v>89</v>
      </c>
      <c r="J134" s="48">
        <f t="shared" ref="J134:J136" si="14">SUM(L134:Q134)</f>
        <v>293.33333333333331</v>
      </c>
      <c r="L134" s="47">
        <f>'(Reken)volumes AD'!L577</f>
        <v>189.66666666666666</v>
      </c>
      <c r="M134" s="47">
        <f>'(Reken)volumes AD'!M577</f>
        <v>0</v>
      </c>
      <c r="N134" s="47">
        <f>'(Reken)volumes AD'!N577</f>
        <v>0</v>
      </c>
      <c r="O134" s="47">
        <f>'(Reken)volumes AD'!O577</f>
        <v>0</v>
      </c>
      <c r="P134" s="47">
        <f>'(Reken)volumes AD'!P577</f>
        <v>63.333333333333336</v>
      </c>
      <c r="Q134" s="47">
        <f>'(Reken)volumes AD'!Q577</f>
        <v>40.333333333333336</v>
      </c>
    </row>
    <row r="135" spans="2:17" x14ac:dyDescent="0.2">
      <c r="B135" s="2" t="s">
        <v>151</v>
      </c>
      <c r="F135" s="2" t="s">
        <v>89</v>
      </c>
      <c r="J135" s="48">
        <f t="shared" si="14"/>
        <v>36.388960453677988</v>
      </c>
      <c r="L135" s="47">
        <f>'(Reken)volumes AD'!L578</f>
        <v>5.333333333333333</v>
      </c>
      <c r="M135" s="47">
        <f>'(Reken)volumes AD'!M578</f>
        <v>31.055627120344656</v>
      </c>
      <c r="N135" s="47">
        <f>'(Reken)volumes AD'!N578</f>
        <v>0</v>
      </c>
      <c r="O135" s="47">
        <f>'(Reken)volumes AD'!O578</f>
        <v>0</v>
      </c>
      <c r="P135" s="47">
        <f>'(Reken)volumes AD'!P578</f>
        <v>0</v>
      </c>
      <c r="Q135" s="47">
        <f>'(Reken)volumes AD'!Q578</f>
        <v>0</v>
      </c>
    </row>
    <row r="136" spans="2:17" x14ac:dyDescent="0.2">
      <c r="B136" s="2" t="s">
        <v>152</v>
      </c>
      <c r="F136" s="2" t="s">
        <v>89</v>
      </c>
      <c r="J136" s="48">
        <f t="shared" si="14"/>
        <v>0</v>
      </c>
      <c r="L136" s="47">
        <f>'(Reken)volumes AD'!L579</f>
        <v>0</v>
      </c>
      <c r="M136" s="47">
        <f>'(Reken)volumes AD'!M579</f>
        <v>0</v>
      </c>
      <c r="N136" s="47">
        <f>'(Reken)volumes AD'!N579</f>
        <v>0</v>
      </c>
      <c r="O136" s="47">
        <f>'(Reken)volumes AD'!O579</f>
        <v>0</v>
      </c>
      <c r="P136" s="47">
        <f>'(Reken)volumes AD'!P579</f>
        <v>0</v>
      </c>
      <c r="Q136" s="47">
        <f>'(Reken)volumes AD'!Q579</f>
        <v>0</v>
      </c>
    </row>
    <row r="137" spans="2:17" x14ac:dyDescent="0.2">
      <c r="L137"/>
      <c r="M137"/>
      <c r="N137"/>
      <c r="O137"/>
      <c r="P137"/>
      <c r="Q137"/>
    </row>
    <row r="138" spans="2:17" x14ac:dyDescent="0.2">
      <c r="B138" s="1" t="s">
        <v>154</v>
      </c>
      <c r="L138"/>
      <c r="M138"/>
      <c r="N138"/>
      <c r="O138"/>
      <c r="P138"/>
      <c r="Q138"/>
    </row>
    <row r="139" spans="2:17" x14ac:dyDescent="0.2">
      <c r="B139" s="2" t="s">
        <v>150</v>
      </c>
      <c r="F139" s="2" t="s">
        <v>89</v>
      </c>
      <c r="J139" s="48">
        <f t="shared" ref="J139:J141" si="15">SUM(L139:Q139)</f>
        <v>1697.5239978646709</v>
      </c>
      <c r="L139" s="47">
        <f>'(Reken)volumes AD'!L582</f>
        <v>0</v>
      </c>
      <c r="M139" s="47">
        <f>'(Reken)volumes AD'!M582</f>
        <v>369.83698974934219</v>
      </c>
      <c r="N139" s="47">
        <f>'(Reken)volumes AD'!N582</f>
        <v>1060.4188955756572</v>
      </c>
      <c r="O139" s="47">
        <f>'(Reken)volumes AD'!O582</f>
        <v>0</v>
      </c>
      <c r="P139" s="47">
        <f>'(Reken)volumes AD'!P582</f>
        <v>267.26811253967168</v>
      </c>
      <c r="Q139" s="47">
        <f>'(Reken)volumes AD'!Q582</f>
        <v>0</v>
      </c>
    </row>
    <row r="140" spans="2:17" x14ac:dyDescent="0.2">
      <c r="B140" s="2" t="s">
        <v>151</v>
      </c>
      <c r="F140" s="2" t="s">
        <v>89</v>
      </c>
      <c r="J140" s="48">
        <f t="shared" si="15"/>
        <v>1837.6684390914934</v>
      </c>
      <c r="L140" s="47">
        <f>'(Reken)volumes AD'!L583</f>
        <v>15.333333333333334</v>
      </c>
      <c r="M140" s="47">
        <f>'(Reken)volumes AD'!M583</f>
        <v>556.38468865559298</v>
      </c>
      <c r="N140" s="47">
        <f>'(Reken)volumes AD'!N583</f>
        <v>1024.0374264760035</v>
      </c>
      <c r="O140" s="47">
        <f>'(Reken)volumes AD'!O583</f>
        <v>0</v>
      </c>
      <c r="P140" s="47">
        <f>'(Reken)volumes AD'!P583</f>
        <v>239.91299062656353</v>
      </c>
      <c r="Q140" s="47">
        <f>'(Reken)volumes AD'!Q583</f>
        <v>2</v>
      </c>
    </row>
    <row r="141" spans="2:17" x14ac:dyDescent="0.2">
      <c r="B141" s="2" t="s">
        <v>155</v>
      </c>
      <c r="F141" s="2" t="s">
        <v>89</v>
      </c>
      <c r="J141" s="48">
        <f t="shared" si="15"/>
        <v>2006.9811120995246</v>
      </c>
      <c r="L141" s="47">
        <f>'(Reken)volumes AD'!L584</f>
        <v>0</v>
      </c>
      <c r="M141" s="47">
        <f>'(Reken)volumes AD'!M584</f>
        <v>830.3577414967416</v>
      </c>
      <c r="N141" s="47">
        <f>'(Reken)volumes AD'!N584</f>
        <v>175.60827032567067</v>
      </c>
      <c r="O141" s="47">
        <f>'(Reken)volumes AD'!O584</f>
        <v>0</v>
      </c>
      <c r="P141" s="47">
        <f>'(Reken)volumes AD'!P584</f>
        <v>1001.0151002771123</v>
      </c>
      <c r="Q141" s="47">
        <f>'(Reken)volumes AD'!Q584</f>
        <v>0</v>
      </c>
    </row>
    <row r="142" spans="2:17" x14ac:dyDescent="0.2">
      <c r="L142"/>
      <c r="M142"/>
      <c r="N142"/>
      <c r="O142"/>
      <c r="P142"/>
      <c r="Q142"/>
    </row>
    <row r="143" spans="2:17" x14ac:dyDescent="0.2">
      <c r="B143" s="1" t="s">
        <v>156</v>
      </c>
      <c r="L143"/>
      <c r="M143"/>
      <c r="N143"/>
      <c r="O143"/>
      <c r="P143"/>
      <c r="Q143"/>
    </row>
    <row r="144" spans="2:17" x14ac:dyDescent="0.2">
      <c r="B144" s="2" t="s">
        <v>150</v>
      </c>
      <c r="F144" s="2" t="s">
        <v>89</v>
      </c>
      <c r="J144" s="48">
        <f t="shared" ref="J144:J146" si="16">SUM(L144:Q144)</f>
        <v>369.30054772234575</v>
      </c>
      <c r="L144" s="47">
        <f>'(Reken)volumes AD'!L587</f>
        <v>0</v>
      </c>
      <c r="M144" s="47">
        <f>'(Reken)volumes AD'!M587</f>
        <v>203.43149189877576</v>
      </c>
      <c r="N144" s="47">
        <f>'(Reken)volumes AD'!N587</f>
        <v>157.86905582356997</v>
      </c>
      <c r="O144" s="47">
        <f>'(Reken)volumes AD'!O587</f>
        <v>0</v>
      </c>
      <c r="P144" s="47">
        <f>'(Reken)volumes AD'!P587</f>
        <v>0</v>
      </c>
      <c r="Q144" s="47">
        <f>'(Reken)volumes AD'!Q587</f>
        <v>8</v>
      </c>
    </row>
    <row r="145" spans="2:17" x14ac:dyDescent="0.2">
      <c r="B145" s="2" t="s">
        <v>151</v>
      </c>
      <c r="F145" s="2" t="s">
        <v>89</v>
      </c>
      <c r="J145" s="48">
        <f t="shared" si="16"/>
        <v>920.85663730847875</v>
      </c>
      <c r="L145" s="47">
        <f>'(Reken)volumes AD'!L588</f>
        <v>0</v>
      </c>
      <c r="M145" s="47">
        <f>'(Reken)volumes AD'!M588</f>
        <v>282.94263872701941</v>
      </c>
      <c r="N145" s="47">
        <f>'(Reken)volumes AD'!N588</f>
        <v>527.29991740981677</v>
      </c>
      <c r="O145" s="47">
        <f>'(Reken)volumes AD'!O588</f>
        <v>95.34333333333332</v>
      </c>
      <c r="P145" s="47">
        <f>'(Reken)volumes AD'!P588</f>
        <v>5.604081171642636</v>
      </c>
      <c r="Q145" s="47">
        <f>'(Reken)volumes AD'!Q588</f>
        <v>9.6666666666666661</v>
      </c>
    </row>
    <row r="146" spans="2:17" x14ac:dyDescent="0.2">
      <c r="B146" s="2" t="s">
        <v>155</v>
      </c>
      <c r="F146" s="2" t="s">
        <v>89</v>
      </c>
      <c r="J146" s="48">
        <f t="shared" si="16"/>
        <v>863.0920296724197</v>
      </c>
      <c r="L146" s="47">
        <f>'(Reken)volumes AD'!L589</f>
        <v>63.333333333333336</v>
      </c>
      <c r="M146" s="47">
        <f>'(Reken)volumes AD'!M589</f>
        <v>0</v>
      </c>
      <c r="N146" s="47">
        <f>'(Reken)volumes AD'!N589</f>
        <v>745.75869633908633</v>
      </c>
      <c r="O146" s="47">
        <f>'(Reken)volumes AD'!O589</f>
        <v>0</v>
      </c>
      <c r="P146" s="47">
        <f>'(Reken)volumes AD'!P589</f>
        <v>0</v>
      </c>
      <c r="Q146" s="47">
        <f>'(Reken)volumes AD'!Q589</f>
        <v>54</v>
      </c>
    </row>
    <row r="148" spans="2:17" s="9" customFormat="1" x14ac:dyDescent="0.2">
      <c r="B148" s="9" t="s">
        <v>935</v>
      </c>
    </row>
    <row r="150" spans="2:17" x14ac:dyDescent="0.2">
      <c r="B150" s="1" t="s">
        <v>157</v>
      </c>
    </row>
    <row r="152" spans="2:17" x14ac:dyDescent="0.2">
      <c r="B152" s="1" t="s">
        <v>142</v>
      </c>
    </row>
    <row r="153" spans="2:17" x14ac:dyDescent="0.2">
      <c r="B153" s="2" t="s">
        <v>143</v>
      </c>
      <c r="F153" s="2" t="s">
        <v>89</v>
      </c>
      <c r="J153" s="48">
        <f t="shared" ref="J153:J156" si="17">SUM(L153:Q153)</f>
        <v>22624.584614640622</v>
      </c>
      <c r="L153" s="47">
        <f>'(Reken)volumes AD'!L673</f>
        <v>338.31056327782994</v>
      </c>
      <c r="M153" s="47">
        <f>'(Reken)volumes AD'!M673</f>
        <v>6505.0720191774426</v>
      </c>
      <c r="N153" s="47">
        <f>'(Reken)volumes AD'!N673</f>
        <v>10901.156203169739</v>
      </c>
      <c r="O153" s="47">
        <f>'(Reken)volumes AD'!O673</f>
        <v>294</v>
      </c>
      <c r="P153" s="47">
        <f>'(Reken)volumes AD'!P673</f>
        <v>4113.0458290156103</v>
      </c>
      <c r="Q153" s="47">
        <f>'(Reken)volumes AD'!Q673</f>
        <v>473</v>
      </c>
    </row>
    <row r="154" spans="2:17" x14ac:dyDescent="0.2">
      <c r="B154" s="2" t="s">
        <v>144</v>
      </c>
      <c r="F154" s="2" t="s">
        <v>89</v>
      </c>
      <c r="J154" s="48">
        <f t="shared" si="17"/>
        <v>130.03049762757578</v>
      </c>
      <c r="L154" s="47">
        <f>'(Reken)volumes AD'!L674</f>
        <v>1</v>
      </c>
      <c r="M154" s="47">
        <f>'(Reken)volumes AD'!M674</f>
        <v>45.804526387009467</v>
      </c>
      <c r="N154" s="47">
        <f>'(Reken)volumes AD'!N674</f>
        <v>36.627384109226696</v>
      </c>
      <c r="O154" s="47">
        <f>'(Reken)volumes AD'!O674</f>
        <v>2</v>
      </c>
      <c r="P154" s="47">
        <f>'(Reken)volumes AD'!P674</f>
        <v>44.598587131339634</v>
      </c>
      <c r="Q154" s="47">
        <f>'(Reken)volumes AD'!Q674</f>
        <v>0</v>
      </c>
    </row>
    <row r="155" spans="2:17" x14ac:dyDescent="0.2">
      <c r="B155" s="2" t="s">
        <v>145</v>
      </c>
      <c r="F155" s="2" t="s">
        <v>89</v>
      </c>
      <c r="J155" s="48">
        <f t="shared" si="17"/>
        <v>120.5384026675564</v>
      </c>
      <c r="L155" s="47">
        <f>'(Reken)volumes AD'!L675</f>
        <v>3.000206910821436</v>
      </c>
      <c r="M155" s="47">
        <f>'(Reken)volumes AD'!M675</f>
        <v>46.191956969921236</v>
      </c>
      <c r="N155" s="47">
        <f>'(Reken)volumes AD'!N675</f>
        <v>49.404378565933676</v>
      </c>
      <c r="O155" s="47">
        <f>'(Reken)volumes AD'!O675</f>
        <v>1</v>
      </c>
      <c r="P155" s="47">
        <f>'(Reken)volumes AD'!P675</f>
        <v>20.941860220880052</v>
      </c>
      <c r="Q155" s="47">
        <f>'(Reken)volumes AD'!Q675</f>
        <v>0</v>
      </c>
    </row>
    <row r="156" spans="2:17" x14ac:dyDescent="0.2">
      <c r="B156" s="2" t="s">
        <v>146</v>
      </c>
      <c r="F156" s="2" t="s">
        <v>89</v>
      </c>
      <c r="J156" s="48">
        <f t="shared" si="17"/>
        <v>103.13317556041817</v>
      </c>
      <c r="L156" s="47">
        <f>'(Reken)volumes AD'!L676</f>
        <v>2.9999367768856291</v>
      </c>
      <c r="M156" s="47">
        <f>'(Reken)volumes AD'!M676</f>
        <v>49.255020070667953</v>
      </c>
      <c r="N156" s="47">
        <f>'(Reken)volumes AD'!N676</f>
        <v>32.368385956991034</v>
      </c>
      <c r="O156" s="47">
        <f>'(Reken)volumes AD'!O676</f>
        <v>1</v>
      </c>
      <c r="P156" s="47">
        <f>'(Reken)volumes AD'!P676</f>
        <v>15.509832755873548</v>
      </c>
      <c r="Q156" s="47">
        <f>'(Reken)volumes AD'!Q676</f>
        <v>2</v>
      </c>
    </row>
    <row r="158" spans="2:17" x14ac:dyDescent="0.2">
      <c r="B158" s="1" t="s">
        <v>147</v>
      </c>
    </row>
    <row r="159" spans="2:17" x14ac:dyDescent="0.2">
      <c r="B159" s="2" t="s">
        <v>143</v>
      </c>
      <c r="F159" s="2" t="s">
        <v>89</v>
      </c>
      <c r="J159" s="48">
        <f t="shared" ref="J159:J162" si="18">SUM(L159:Q159)</f>
        <v>0</v>
      </c>
      <c r="L159" s="47">
        <f>'(Reken)volumes AD'!L679</f>
        <v>0</v>
      </c>
      <c r="M159" s="47">
        <f>'(Reken)volumes AD'!M679</f>
        <v>0</v>
      </c>
      <c r="N159" s="47">
        <f>'(Reken)volumes AD'!N679</f>
        <v>0</v>
      </c>
      <c r="O159" s="47">
        <f>'(Reken)volumes AD'!O679</f>
        <v>0</v>
      </c>
      <c r="P159" s="47">
        <f>'(Reken)volumes AD'!P679</f>
        <v>0</v>
      </c>
      <c r="Q159" s="47">
        <f>'(Reken)volumes AD'!Q679</f>
        <v>0</v>
      </c>
    </row>
    <row r="160" spans="2:17" x14ac:dyDescent="0.2">
      <c r="B160" s="2" t="s">
        <v>144</v>
      </c>
      <c r="F160" s="2" t="s">
        <v>89</v>
      </c>
      <c r="J160" s="48">
        <f t="shared" si="18"/>
        <v>0</v>
      </c>
      <c r="L160" s="47">
        <f>'(Reken)volumes AD'!L680</f>
        <v>0</v>
      </c>
      <c r="M160" s="47">
        <f>'(Reken)volumes AD'!M680</f>
        <v>0</v>
      </c>
      <c r="N160" s="47">
        <f>'(Reken)volumes AD'!N680</f>
        <v>0</v>
      </c>
      <c r="O160" s="47">
        <f>'(Reken)volumes AD'!O680</f>
        <v>0</v>
      </c>
      <c r="P160" s="47">
        <f>'(Reken)volumes AD'!P680</f>
        <v>0</v>
      </c>
      <c r="Q160" s="47">
        <f>'(Reken)volumes AD'!Q680</f>
        <v>0</v>
      </c>
    </row>
    <row r="161" spans="2:17" x14ac:dyDescent="0.2">
      <c r="B161" s="2" t="s">
        <v>145</v>
      </c>
      <c r="F161" s="2" t="s">
        <v>89</v>
      </c>
      <c r="J161" s="48">
        <f t="shared" si="18"/>
        <v>0</v>
      </c>
      <c r="L161" s="47">
        <f>'(Reken)volumes AD'!L681</f>
        <v>0</v>
      </c>
      <c r="M161" s="47">
        <f>'(Reken)volumes AD'!M681</f>
        <v>0</v>
      </c>
      <c r="N161" s="47">
        <f>'(Reken)volumes AD'!N681</f>
        <v>0</v>
      </c>
      <c r="O161" s="47">
        <f>'(Reken)volumes AD'!O681</f>
        <v>0</v>
      </c>
      <c r="P161" s="47">
        <f>'(Reken)volumes AD'!P681</f>
        <v>0</v>
      </c>
      <c r="Q161" s="47">
        <f>'(Reken)volumes AD'!Q681</f>
        <v>0</v>
      </c>
    </row>
    <row r="162" spans="2:17" x14ac:dyDescent="0.2">
      <c r="B162" s="2" t="s">
        <v>146</v>
      </c>
      <c r="F162" s="2" t="s">
        <v>89</v>
      </c>
      <c r="J162" s="48">
        <f t="shared" si="18"/>
        <v>0</v>
      </c>
      <c r="L162" s="47">
        <f>'(Reken)volumes AD'!L682</f>
        <v>0</v>
      </c>
      <c r="M162" s="47">
        <f>'(Reken)volumes AD'!M682</f>
        <v>0</v>
      </c>
      <c r="N162" s="47">
        <f>'(Reken)volumes AD'!N682</f>
        <v>0</v>
      </c>
      <c r="O162" s="47">
        <f>'(Reken)volumes AD'!O682</f>
        <v>0</v>
      </c>
      <c r="P162" s="47">
        <f>'(Reken)volumes AD'!P682</f>
        <v>0</v>
      </c>
      <c r="Q162" s="47">
        <f>'(Reken)volumes AD'!Q682</f>
        <v>0</v>
      </c>
    </row>
    <row r="165" spans="2:17" x14ac:dyDescent="0.2">
      <c r="B165" s="1" t="s">
        <v>158</v>
      </c>
    </row>
    <row r="167" spans="2:17" x14ac:dyDescent="0.2">
      <c r="B167" s="1" t="s">
        <v>142</v>
      </c>
    </row>
    <row r="168" spans="2:17" x14ac:dyDescent="0.2">
      <c r="B168" s="2" t="s">
        <v>143</v>
      </c>
      <c r="F168" s="2" t="s">
        <v>89</v>
      </c>
      <c r="J168" s="48">
        <f t="shared" ref="J168:J171" si="19">SUM(L168:Q168)</f>
        <v>11934.867473500928</v>
      </c>
      <c r="L168" s="47">
        <f>'(Reken)volumes AD'!L688</f>
        <v>1078.3721993598535</v>
      </c>
      <c r="M168" s="47">
        <f>'(Reken)volumes AD'!M688</f>
        <v>4309.3601368691197</v>
      </c>
      <c r="N168" s="47">
        <f>'(Reken)volumes AD'!N688</f>
        <v>3797.3810947187635</v>
      </c>
      <c r="O168" s="47">
        <f>'(Reken)volumes AD'!O688</f>
        <v>611</v>
      </c>
      <c r="P168" s="47">
        <f>'(Reken)volumes AD'!P688</f>
        <v>2058.7540425531915</v>
      </c>
      <c r="Q168" s="47">
        <f>'(Reken)volumes AD'!Q688</f>
        <v>80</v>
      </c>
    </row>
    <row r="169" spans="2:17" x14ac:dyDescent="0.2">
      <c r="B169" s="2" t="s">
        <v>144</v>
      </c>
      <c r="F169" s="2" t="s">
        <v>89</v>
      </c>
      <c r="J169" s="48">
        <f t="shared" si="19"/>
        <v>2400.1855982224029</v>
      </c>
      <c r="L169" s="47">
        <f>'(Reken)volumes AD'!L689</f>
        <v>55.403087478559179</v>
      </c>
      <c r="M169" s="47">
        <f>'(Reken)volumes AD'!M689</f>
        <v>1844.1958405545927</v>
      </c>
      <c r="N169" s="47">
        <f>'(Reken)volumes AD'!N689</f>
        <v>218.97378557386605</v>
      </c>
      <c r="O169" s="47">
        <f>'(Reken)volumes AD'!O689</f>
        <v>10</v>
      </c>
      <c r="P169" s="47">
        <f>'(Reken)volumes AD'!P689</f>
        <v>271.61288461538459</v>
      </c>
      <c r="Q169" s="47">
        <f>'(Reken)volumes AD'!Q689</f>
        <v>0</v>
      </c>
    </row>
    <row r="170" spans="2:17" x14ac:dyDescent="0.2">
      <c r="B170" s="2" t="s">
        <v>145</v>
      </c>
      <c r="F170" s="2" t="s">
        <v>89</v>
      </c>
      <c r="J170" s="48">
        <f t="shared" si="19"/>
        <v>471.69840739739436</v>
      </c>
      <c r="L170" s="47">
        <f>'(Reken)volumes AD'!L690</f>
        <v>31.121109861267339</v>
      </c>
      <c r="M170" s="47">
        <f>'(Reken)volumes AD'!M690</f>
        <v>0</v>
      </c>
      <c r="N170" s="47">
        <f>'(Reken)volumes AD'!N690</f>
        <v>295.35998984381933</v>
      </c>
      <c r="O170" s="47">
        <f>'(Reken)volumes AD'!O690</f>
        <v>9</v>
      </c>
      <c r="P170" s="47">
        <f>'(Reken)volumes AD'!P690</f>
        <v>136.21730769230768</v>
      </c>
      <c r="Q170" s="47">
        <f>'(Reken)volumes AD'!Q690</f>
        <v>0</v>
      </c>
    </row>
    <row r="171" spans="2:17" x14ac:dyDescent="0.2">
      <c r="B171" s="2" t="s">
        <v>146</v>
      </c>
      <c r="F171" s="2" t="s">
        <v>89</v>
      </c>
      <c r="J171" s="48">
        <f t="shared" si="19"/>
        <v>500.7432592094828</v>
      </c>
      <c r="L171" s="47">
        <f>'(Reken)volumes AD'!L691</f>
        <v>19.702970297029701</v>
      </c>
      <c r="M171" s="47">
        <f>'(Reken)volumes AD'!M691</f>
        <v>0</v>
      </c>
      <c r="N171" s="47">
        <f>'(Reken)volumes AD'!N691</f>
        <v>193.51171748388165</v>
      </c>
      <c r="O171" s="47">
        <f>'(Reken)volumes AD'!O691</f>
        <v>0</v>
      </c>
      <c r="P171" s="47">
        <f>'(Reken)volumes AD'!P691</f>
        <v>107.52857142857142</v>
      </c>
      <c r="Q171" s="47">
        <f>'(Reken)volumes AD'!Q691</f>
        <v>180</v>
      </c>
    </row>
    <row r="173" spans="2:17" x14ac:dyDescent="0.2">
      <c r="B173" s="1" t="s">
        <v>147</v>
      </c>
    </row>
    <row r="174" spans="2:17" x14ac:dyDescent="0.2">
      <c r="B174" s="2" t="s">
        <v>143</v>
      </c>
      <c r="F174" s="2" t="s">
        <v>89</v>
      </c>
      <c r="J174" s="48">
        <f t="shared" ref="J174:J177" si="20">SUM(L174:Q174)</f>
        <v>0</v>
      </c>
      <c r="L174" s="47">
        <f>'(Reken)volumes AD'!L694</f>
        <v>0</v>
      </c>
      <c r="M174" s="47">
        <f>'(Reken)volumes AD'!M694</f>
        <v>0</v>
      </c>
      <c r="N174" s="47">
        <f>'(Reken)volumes AD'!N694</f>
        <v>0</v>
      </c>
      <c r="O174" s="47">
        <f>'(Reken)volumes AD'!O694</f>
        <v>0</v>
      </c>
      <c r="P174" s="47">
        <f>'(Reken)volumes AD'!P694</f>
        <v>0</v>
      </c>
      <c r="Q174" s="47">
        <f>'(Reken)volumes AD'!Q694</f>
        <v>0</v>
      </c>
    </row>
    <row r="175" spans="2:17" x14ac:dyDescent="0.2">
      <c r="B175" s="2" t="s">
        <v>144</v>
      </c>
      <c r="F175" s="2" t="s">
        <v>89</v>
      </c>
      <c r="J175" s="48">
        <f t="shared" si="20"/>
        <v>0</v>
      </c>
      <c r="L175" s="47">
        <f>'(Reken)volumes AD'!L695</f>
        <v>0</v>
      </c>
      <c r="M175" s="47">
        <f>'(Reken)volumes AD'!M695</f>
        <v>0</v>
      </c>
      <c r="N175" s="47">
        <f>'(Reken)volumes AD'!N695</f>
        <v>0</v>
      </c>
      <c r="O175" s="47">
        <f>'(Reken)volumes AD'!O695</f>
        <v>0</v>
      </c>
      <c r="P175" s="47">
        <f>'(Reken)volumes AD'!P695</f>
        <v>0</v>
      </c>
      <c r="Q175" s="47">
        <f>'(Reken)volumes AD'!Q695</f>
        <v>0</v>
      </c>
    </row>
    <row r="176" spans="2:17" x14ac:dyDescent="0.2">
      <c r="B176" s="2" t="s">
        <v>145</v>
      </c>
      <c r="F176" s="2" t="s">
        <v>89</v>
      </c>
      <c r="J176" s="48">
        <f t="shared" si="20"/>
        <v>0</v>
      </c>
      <c r="L176" s="47">
        <f>'(Reken)volumes AD'!L696</f>
        <v>0</v>
      </c>
      <c r="M176" s="47">
        <f>'(Reken)volumes AD'!M696</f>
        <v>0</v>
      </c>
      <c r="N176" s="47">
        <f>'(Reken)volumes AD'!N696</f>
        <v>0</v>
      </c>
      <c r="O176" s="47">
        <f>'(Reken)volumes AD'!O696</f>
        <v>0</v>
      </c>
      <c r="P176" s="47">
        <f>'(Reken)volumes AD'!P696</f>
        <v>0</v>
      </c>
      <c r="Q176" s="47">
        <f>'(Reken)volumes AD'!Q696</f>
        <v>0</v>
      </c>
    </row>
    <row r="177" spans="2:17" x14ac:dyDescent="0.2">
      <c r="B177" s="2" t="s">
        <v>146</v>
      </c>
      <c r="F177" s="2" t="s">
        <v>89</v>
      </c>
      <c r="J177" s="48">
        <f t="shared" si="20"/>
        <v>0</v>
      </c>
      <c r="L177" s="47">
        <f>'(Reken)volumes AD'!L697</f>
        <v>0</v>
      </c>
      <c r="M177" s="47">
        <f>'(Reken)volumes AD'!M697</f>
        <v>0</v>
      </c>
      <c r="N177" s="47">
        <f>'(Reken)volumes AD'!N697</f>
        <v>0</v>
      </c>
      <c r="O177" s="47">
        <f>'(Reken)volumes AD'!O697</f>
        <v>0</v>
      </c>
      <c r="P177" s="47">
        <f>'(Reken)volumes AD'!P697</f>
        <v>0</v>
      </c>
      <c r="Q177" s="47">
        <f>'(Reken)volumes AD'!Q697</f>
        <v>0</v>
      </c>
    </row>
    <row r="180" spans="2:17" x14ac:dyDescent="0.2">
      <c r="B180" s="1" t="s">
        <v>159</v>
      </c>
    </row>
    <row r="182" spans="2:17" x14ac:dyDescent="0.2">
      <c r="B182" s="1" t="s">
        <v>149</v>
      </c>
    </row>
    <row r="183" spans="2:17" x14ac:dyDescent="0.2">
      <c r="B183" s="2" t="s">
        <v>150</v>
      </c>
      <c r="F183" s="2" t="s">
        <v>89</v>
      </c>
      <c r="J183" s="48">
        <f t="shared" ref="J183:J185" si="21">SUM(L183:Q183)</f>
        <v>76.162877624155527</v>
      </c>
      <c r="L183" s="47">
        <f>'(Reken)volumes AD'!L703</f>
        <v>5</v>
      </c>
      <c r="M183" s="47">
        <f>'(Reken)volumes AD'!M703</f>
        <v>25.88581610049394</v>
      </c>
      <c r="N183" s="47">
        <f>'(Reken)volumes AD'!N703</f>
        <v>24.620325605788363</v>
      </c>
      <c r="O183" s="47">
        <f>'(Reken)volumes AD'!O703</f>
        <v>0</v>
      </c>
      <c r="P183" s="47">
        <f>'(Reken)volumes AD'!P703</f>
        <v>20.656735917873227</v>
      </c>
      <c r="Q183" s="47">
        <f>'(Reken)volumes AD'!Q703</f>
        <v>0</v>
      </c>
    </row>
    <row r="184" spans="2:17" x14ac:dyDescent="0.2">
      <c r="B184" s="2" t="s">
        <v>151</v>
      </c>
      <c r="F184" s="2" t="s">
        <v>89</v>
      </c>
      <c r="J184" s="48">
        <f t="shared" si="21"/>
        <v>10.333563652067213</v>
      </c>
      <c r="L184" s="47">
        <f>'(Reken)volumes AD'!L704</f>
        <v>0</v>
      </c>
      <c r="M184" s="47">
        <f>'(Reken)volumes AD'!M704</f>
        <v>5.1501066096582342</v>
      </c>
      <c r="N184" s="47">
        <f>'(Reken)volumes AD'!N704</f>
        <v>2.8848231238452495</v>
      </c>
      <c r="O184" s="47">
        <f>'(Reken)volumes AD'!O704</f>
        <v>0</v>
      </c>
      <c r="P184" s="47">
        <f>'(Reken)volumes AD'!P704</f>
        <v>2.2986339185637297</v>
      </c>
      <c r="Q184" s="47">
        <f>'(Reken)volumes AD'!Q704</f>
        <v>0</v>
      </c>
    </row>
    <row r="185" spans="2:17" x14ac:dyDescent="0.2">
      <c r="B185" s="2" t="s">
        <v>152</v>
      </c>
      <c r="F185" s="2" t="s">
        <v>89</v>
      </c>
      <c r="J185" s="48">
        <f t="shared" si="21"/>
        <v>0</v>
      </c>
      <c r="L185" s="47">
        <f>'(Reken)volumes AD'!L705</f>
        <v>0</v>
      </c>
      <c r="M185" s="47">
        <f>'(Reken)volumes AD'!M705</f>
        <v>0</v>
      </c>
      <c r="N185" s="47">
        <f>'(Reken)volumes AD'!N705</f>
        <v>0</v>
      </c>
      <c r="O185" s="47">
        <f>'(Reken)volumes AD'!O705</f>
        <v>0</v>
      </c>
      <c r="P185" s="47">
        <f>'(Reken)volumes AD'!P705</f>
        <v>0</v>
      </c>
      <c r="Q185" s="47">
        <f>'(Reken)volumes AD'!Q705</f>
        <v>0</v>
      </c>
    </row>
    <row r="186" spans="2:17" x14ac:dyDescent="0.2">
      <c r="L186" s="51"/>
      <c r="M186" s="51"/>
      <c r="N186" s="51"/>
      <c r="O186" s="51"/>
      <c r="P186" s="51"/>
      <c r="Q186" s="51"/>
    </row>
    <row r="187" spans="2:17" x14ac:dyDescent="0.2">
      <c r="B187" s="1" t="s">
        <v>153</v>
      </c>
    </row>
    <row r="188" spans="2:17" x14ac:dyDescent="0.2">
      <c r="B188" s="2" t="s">
        <v>150</v>
      </c>
      <c r="F188" s="2" t="s">
        <v>89</v>
      </c>
      <c r="J188" s="48">
        <f t="shared" ref="J188:J190" si="22">SUM(L188:Q188)</f>
        <v>6</v>
      </c>
      <c r="L188" s="47">
        <f>'(Reken)volumes AD'!L708</f>
        <v>1</v>
      </c>
      <c r="M188" s="47">
        <f>'(Reken)volumes AD'!M708</f>
        <v>0</v>
      </c>
      <c r="N188" s="47">
        <f>'(Reken)volumes AD'!N708</f>
        <v>0</v>
      </c>
      <c r="O188" s="47">
        <f>'(Reken)volumes AD'!O708</f>
        <v>1</v>
      </c>
      <c r="P188" s="47">
        <f>'(Reken)volumes AD'!P708</f>
        <v>1</v>
      </c>
      <c r="Q188" s="47">
        <f>'(Reken)volumes AD'!Q708</f>
        <v>3</v>
      </c>
    </row>
    <row r="189" spans="2:17" x14ac:dyDescent="0.2">
      <c r="B189" s="2" t="s">
        <v>151</v>
      </c>
      <c r="F189" s="2" t="s">
        <v>89</v>
      </c>
      <c r="J189" s="48">
        <f t="shared" si="22"/>
        <v>0</v>
      </c>
      <c r="L189" s="47">
        <f>'(Reken)volumes AD'!L709</f>
        <v>0</v>
      </c>
      <c r="M189" s="47">
        <f>'(Reken)volumes AD'!M709</f>
        <v>0</v>
      </c>
      <c r="N189" s="47">
        <f>'(Reken)volumes AD'!N709</f>
        <v>0</v>
      </c>
      <c r="O189" s="47">
        <f>'(Reken)volumes AD'!O709</f>
        <v>0</v>
      </c>
      <c r="P189" s="47">
        <f>'(Reken)volumes AD'!P709</f>
        <v>0</v>
      </c>
      <c r="Q189" s="47">
        <f>'(Reken)volumes AD'!Q709</f>
        <v>0</v>
      </c>
    </row>
    <row r="190" spans="2:17" x14ac:dyDescent="0.2">
      <c r="B190" s="2" t="s">
        <v>152</v>
      </c>
      <c r="F190" s="2" t="s">
        <v>89</v>
      </c>
      <c r="J190" s="48">
        <f t="shared" si="22"/>
        <v>0</v>
      </c>
      <c r="L190" s="47">
        <f>'(Reken)volumes AD'!L710</f>
        <v>0</v>
      </c>
      <c r="M190" s="47">
        <f>'(Reken)volumes AD'!M710</f>
        <v>0</v>
      </c>
      <c r="N190" s="47">
        <f>'(Reken)volumes AD'!N710</f>
        <v>0</v>
      </c>
      <c r="O190" s="47">
        <f>'(Reken)volumes AD'!O710</f>
        <v>0</v>
      </c>
      <c r="P190" s="47">
        <f>'(Reken)volumes AD'!P710</f>
        <v>0</v>
      </c>
      <c r="Q190" s="47">
        <f>'(Reken)volumes AD'!Q710</f>
        <v>0</v>
      </c>
    </row>
    <row r="192" spans="2:17" x14ac:dyDescent="0.2">
      <c r="B192" s="1" t="s">
        <v>154</v>
      </c>
    </row>
    <row r="193" spans="2:17" x14ac:dyDescent="0.2">
      <c r="B193" s="2" t="s">
        <v>150</v>
      </c>
      <c r="F193" s="2" t="s">
        <v>89</v>
      </c>
      <c r="J193" s="48">
        <f t="shared" ref="J193:J195" si="23">SUM(L193:Q193)</f>
        <v>17.124888973841841</v>
      </c>
      <c r="L193" s="47">
        <f>'(Reken)volumes AD'!L713</f>
        <v>0</v>
      </c>
      <c r="M193" s="47">
        <f>'(Reken)volumes AD'!M713</f>
        <v>5</v>
      </c>
      <c r="N193" s="47">
        <f>'(Reken)volumes AD'!N713</f>
        <v>4.5486753099708563</v>
      </c>
      <c r="O193" s="47">
        <f>'(Reken)volumes AD'!O713</f>
        <v>0</v>
      </c>
      <c r="P193" s="47">
        <f>'(Reken)volumes AD'!P713</f>
        <v>7.5762136638709823</v>
      </c>
      <c r="Q193" s="47">
        <f>'(Reken)volumes AD'!Q713</f>
        <v>0</v>
      </c>
    </row>
    <row r="194" spans="2:17" x14ac:dyDescent="0.2">
      <c r="B194" s="2" t="s">
        <v>151</v>
      </c>
      <c r="F194" s="2" t="s">
        <v>89</v>
      </c>
      <c r="J194" s="48">
        <f t="shared" si="23"/>
        <v>16.765850557324899</v>
      </c>
      <c r="L194" s="47">
        <f>'(Reken)volumes AD'!L714</f>
        <v>0</v>
      </c>
      <c r="M194" s="47">
        <f>'(Reken)volumes AD'!M714</f>
        <v>15</v>
      </c>
      <c r="N194" s="47">
        <f>'(Reken)volumes AD'!N714</f>
        <v>0</v>
      </c>
      <c r="O194" s="47">
        <f>'(Reken)volumes AD'!O714</f>
        <v>0</v>
      </c>
      <c r="P194" s="47">
        <f>'(Reken)volumes AD'!P714</f>
        <v>1.7658505573248984</v>
      </c>
      <c r="Q194" s="47">
        <f>'(Reken)volumes AD'!Q714</f>
        <v>0</v>
      </c>
    </row>
    <row r="195" spans="2:17" x14ac:dyDescent="0.2">
      <c r="B195" s="2" t="s">
        <v>155</v>
      </c>
      <c r="F195" s="2" t="s">
        <v>89</v>
      </c>
      <c r="J195" s="48">
        <f t="shared" si="23"/>
        <v>8.0348136872167135</v>
      </c>
      <c r="L195" s="47">
        <f>'(Reken)volumes AD'!L715</f>
        <v>0</v>
      </c>
      <c r="M195" s="47">
        <f>'(Reken)volumes AD'!M715</f>
        <v>2</v>
      </c>
      <c r="N195" s="47">
        <f>'(Reken)volumes AD'!N715</f>
        <v>1.7393843469660459</v>
      </c>
      <c r="O195" s="47">
        <f>'(Reken)volumes AD'!O715</f>
        <v>0</v>
      </c>
      <c r="P195" s="47">
        <f>'(Reken)volumes AD'!P715</f>
        <v>4.2954293402506671</v>
      </c>
      <c r="Q195" s="47">
        <f>'(Reken)volumes AD'!Q715</f>
        <v>0</v>
      </c>
    </row>
    <row r="197" spans="2:17" x14ac:dyDescent="0.2">
      <c r="B197" s="1" t="s">
        <v>156</v>
      </c>
    </row>
    <row r="198" spans="2:17" x14ac:dyDescent="0.2">
      <c r="B198" s="2" t="s">
        <v>150</v>
      </c>
      <c r="F198" s="2" t="s">
        <v>89</v>
      </c>
      <c r="J198" s="48">
        <f t="shared" ref="J198:J200" si="24">SUM(L198:Q198)</f>
        <v>6.5486753099708563</v>
      </c>
      <c r="L198" s="47">
        <f>'(Reken)volumes AD'!L718</f>
        <v>0</v>
      </c>
      <c r="M198" s="47">
        <f>'(Reken)volumes AD'!M718</f>
        <v>1</v>
      </c>
      <c r="N198" s="47">
        <f>'(Reken)volumes AD'!N718</f>
        <v>4.5486753099708563</v>
      </c>
      <c r="O198" s="47">
        <f>'(Reken)volumes AD'!O718</f>
        <v>0</v>
      </c>
      <c r="P198" s="47">
        <f>'(Reken)volumes AD'!P718</f>
        <v>0</v>
      </c>
      <c r="Q198" s="47">
        <f>'(Reken)volumes AD'!Q718</f>
        <v>1</v>
      </c>
    </row>
    <row r="199" spans="2:17" x14ac:dyDescent="0.2">
      <c r="B199" s="2" t="s">
        <v>151</v>
      </c>
      <c r="F199" s="2" t="s">
        <v>89</v>
      </c>
      <c r="J199" s="48">
        <f t="shared" si="24"/>
        <v>8.0184246582646814</v>
      </c>
      <c r="L199" s="47">
        <f>'(Reken)volumes AD'!L719</f>
        <v>0</v>
      </c>
      <c r="M199" s="47">
        <f>'(Reken)volumes AD'!M719</f>
        <v>3</v>
      </c>
      <c r="N199" s="47">
        <f>'(Reken)volumes AD'!N719</f>
        <v>1.0184246582646803</v>
      </c>
      <c r="O199" s="47">
        <f>'(Reken)volumes AD'!O719</f>
        <v>0</v>
      </c>
      <c r="P199" s="47">
        <f>'(Reken)volumes AD'!P719</f>
        <v>0</v>
      </c>
      <c r="Q199" s="47">
        <f>'(Reken)volumes AD'!Q719</f>
        <v>4</v>
      </c>
    </row>
    <row r="200" spans="2:17" x14ac:dyDescent="0.2">
      <c r="B200" s="2" t="s">
        <v>155</v>
      </c>
      <c r="F200" s="2" t="s">
        <v>89</v>
      </c>
      <c r="J200" s="48">
        <f t="shared" si="24"/>
        <v>3.9101415326739319</v>
      </c>
      <c r="L200" s="47">
        <f>'(Reken)volumes AD'!L720</f>
        <v>1</v>
      </c>
      <c r="M200" s="47">
        <f>'(Reken)volumes AD'!M720</f>
        <v>1</v>
      </c>
      <c r="N200" s="47">
        <f>'(Reken)volumes AD'!N720</f>
        <v>0.91014153267393194</v>
      </c>
      <c r="O200" s="47">
        <f>'(Reken)volumes AD'!O720</f>
        <v>0</v>
      </c>
      <c r="P200" s="47">
        <f>'(Reken)volumes AD'!P720</f>
        <v>0</v>
      </c>
      <c r="Q200" s="47">
        <f>'(Reken)volumes AD'!Q720</f>
        <v>1</v>
      </c>
    </row>
    <row r="203" spans="2:17" x14ac:dyDescent="0.2">
      <c r="B203" s="1" t="s">
        <v>160</v>
      </c>
    </row>
    <row r="205" spans="2:17" x14ac:dyDescent="0.2">
      <c r="B205" s="1" t="s">
        <v>149</v>
      </c>
    </row>
    <row r="206" spans="2:17" x14ac:dyDescent="0.2">
      <c r="B206" s="2" t="s">
        <v>150</v>
      </c>
      <c r="F206" s="2" t="s">
        <v>89</v>
      </c>
      <c r="J206" s="48">
        <f t="shared" ref="J206:J208" si="25">SUM(L206:Q206)</f>
        <v>2001.3668830238501</v>
      </c>
      <c r="L206" s="47">
        <f>'(Reken)volumes AD'!L726</f>
        <v>0</v>
      </c>
      <c r="M206" s="47">
        <f>'(Reken)volumes AD'!M726</f>
        <v>1113.9919487648674</v>
      </c>
      <c r="N206" s="47">
        <f>'(Reken)volumes AD'!N726</f>
        <v>645.12113865508525</v>
      </c>
      <c r="O206" s="47">
        <f>'(Reken)volumes AD'!O726</f>
        <v>0</v>
      </c>
      <c r="P206" s="47">
        <f>'(Reken)volumes AD'!P726</f>
        <v>242.25379560389754</v>
      </c>
      <c r="Q206" s="47">
        <f>'(Reken)volumes AD'!Q726</f>
        <v>0</v>
      </c>
    </row>
    <row r="207" spans="2:17" x14ac:dyDescent="0.2">
      <c r="B207" s="2" t="s">
        <v>151</v>
      </c>
      <c r="F207" s="2" t="s">
        <v>89</v>
      </c>
      <c r="J207" s="48">
        <f t="shared" si="25"/>
        <v>503.64912790156927</v>
      </c>
      <c r="L207" s="47">
        <f>'(Reken)volumes AD'!L727</f>
        <v>0</v>
      </c>
      <c r="M207" s="47">
        <f>'(Reken)volumes AD'!M727</f>
        <v>157.06918659008949</v>
      </c>
      <c r="N207" s="47">
        <f>'(Reken)volumes AD'!N727</f>
        <v>238.21190766268901</v>
      </c>
      <c r="O207" s="47">
        <f>'(Reken)volumes AD'!O727</f>
        <v>0</v>
      </c>
      <c r="P207" s="47">
        <f>'(Reken)volumes AD'!P727</f>
        <v>108.36803364879074</v>
      </c>
      <c r="Q207" s="47">
        <f>'(Reken)volumes AD'!Q727</f>
        <v>0</v>
      </c>
    </row>
    <row r="208" spans="2:17" x14ac:dyDescent="0.2">
      <c r="B208" s="2" t="s">
        <v>152</v>
      </c>
      <c r="F208" s="2" t="s">
        <v>89</v>
      </c>
      <c r="J208" s="48">
        <f t="shared" si="25"/>
        <v>0</v>
      </c>
      <c r="L208" s="47">
        <f>'(Reken)volumes AD'!L728</f>
        <v>0</v>
      </c>
      <c r="M208" s="47">
        <f>'(Reken)volumes AD'!M728</f>
        <v>0</v>
      </c>
      <c r="N208" s="47">
        <f>'(Reken)volumes AD'!N728</f>
        <v>0</v>
      </c>
      <c r="O208" s="47">
        <f>'(Reken)volumes AD'!O728</f>
        <v>0</v>
      </c>
      <c r="P208" s="47">
        <f>'(Reken)volumes AD'!P728</f>
        <v>0</v>
      </c>
      <c r="Q208" s="47">
        <f>'(Reken)volumes AD'!Q728</f>
        <v>0</v>
      </c>
    </row>
    <row r="210" spans="2:17" x14ac:dyDescent="0.2">
      <c r="B210" s="1" t="s">
        <v>153</v>
      </c>
    </row>
    <row r="211" spans="2:17" x14ac:dyDescent="0.2">
      <c r="B211" s="2" t="s">
        <v>150</v>
      </c>
      <c r="F211" s="2" t="s">
        <v>89</v>
      </c>
      <c r="J211" s="48">
        <f t="shared" ref="J211:J213" si="26">SUM(L211:Q211)</f>
        <v>17</v>
      </c>
      <c r="L211" s="47">
        <f>'(Reken)volumes AD'!L731</f>
        <v>17</v>
      </c>
      <c r="M211" s="47">
        <f>'(Reken)volumes AD'!M731</f>
        <v>0</v>
      </c>
      <c r="N211" s="47">
        <f>'(Reken)volumes AD'!N731</f>
        <v>0</v>
      </c>
      <c r="O211" s="47">
        <f>'(Reken)volumes AD'!O731</f>
        <v>0</v>
      </c>
      <c r="P211" s="47">
        <f>'(Reken)volumes AD'!P731</f>
        <v>0</v>
      </c>
      <c r="Q211" s="47">
        <f>'(Reken)volumes AD'!Q731</f>
        <v>0</v>
      </c>
    </row>
    <row r="212" spans="2:17" x14ac:dyDescent="0.2">
      <c r="B212" s="2" t="s">
        <v>151</v>
      </c>
      <c r="F212" s="2" t="s">
        <v>89</v>
      </c>
      <c r="J212" s="48">
        <f t="shared" si="26"/>
        <v>0</v>
      </c>
      <c r="L212" s="47">
        <f>'(Reken)volumes AD'!L732</f>
        <v>0</v>
      </c>
      <c r="M212" s="47">
        <f>'(Reken)volumes AD'!M732</f>
        <v>0</v>
      </c>
      <c r="N212" s="47">
        <f>'(Reken)volumes AD'!N732</f>
        <v>0</v>
      </c>
      <c r="O212" s="47">
        <f>'(Reken)volumes AD'!O732</f>
        <v>0</v>
      </c>
      <c r="P212" s="47">
        <f>'(Reken)volumes AD'!P732</f>
        <v>0</v>
      </c>
      <c r="Q212" s="47">
        <f>'(Reken)volumes AD'!Q732</f>
        <v>0</v>
      </c>
    </row>
    <row r="213" spans="2:17" x14ac:dyDescent="0.2">
      <c r="B213" s="2" t="s">
        <v>152</v>
      </c>
      <c r="F213" s="2" t="s">
        <v>89</v>
      </c>
      <c r="J213" s="48">
        <f t="shared" si="26"/>
        <v>0</v>
      </c>
      <c r="L213" s="47">
        <f>'(Reken)volumes AD'!L733</f>
        <v>0</v>
      </c>
      <c r="M213" s="47">
        <f>'(Reken)volumes AD'!M733</f>
        <v>0</v>
      </c>
      <c r="N213" s="47">
        <f>'(Reken)volumes AD'!N733</f>
        <v>0</v>
      </c>
      <c r="O213" s="47">
        <f>'(Reken)volumes AD'!O733</f>
        <v>0</v>
      </c>
      <c r="P213" s="47">
        <f>'(Reken)volumes AD'!P733</f>
        <v>0</v>
      </c>
      <c r="Q213" s="47">
        <f>'(Reken)volumes AD'!Q733</f>
        <v>0</v>
      </c>
    </row>
    <row r="215" spans="2:17" x14ac:dyDescent="0.2">
      <c r="B215" s="1" t="s">
        <v>154</v>
      </c>
    </row>
    <row r="216" spans="2:17" x14ac:dyDescent="0.2">
      <c r="B216" s="2" t="s">
        <v>150</v>
      </c>
      <c r="F216" s="2" t="s">
        <v>89</v>
      </c>
      <c r="J216" s="48">
        <f t="shared" ref="J216:J218" si="27">SUM(L216:Q216)</f>
        <v>1007.0647642750519</v>
      </c>
      <c r="L216" s="47">
        <f>'(Reken)volumes AD'!L736</f>
        <v>0</v>
      </c>
      <c r="M216" s="47">
        <f>'(Reken)volumes AD'!M736</f>
        <v>424</v>
      </c>
      <c r="N216" s="47">
        <f>'(Reken)volumes AD'!N736</f>
        <v>161.07228377876453</v>
      </c>
      <c r="O216" s="47">
        <f>'(Reken)volumes AD'!O736</f>
        <v>0</v>
      </c>
      <c r="P216" s="47">
        <f>'(Reken)volumes AD'!P736</f>
        <v>421.99248049628721</v>
      </c>
      <c r="Q216" s="47">
        <f>'(Reken)volumes AD'!Q736</f>
        <v>0</v>
      </c>
    </row>
    <row r="217" spans="2:17" x14ac:dyDescent="0.2">
      <c r="B217" s="2" t="s">
        <v>151</v>
      </c>
      <c r="F217" s="2" t="s">
        <v>89</v>
      </c>
      <c r="J217" s="48">
        <f t="shared" si="27"/>
        <v>598.1482282169377</v>
      </c>
      <c r="L217" s="47">
        <f>'(Reken)volumes AD'!L737</f>
        <v>0</v>
      </c>
      <c r="M217" s="47">
        <f>'(Reken)volumes AD'!M737</f>
        <v>318</v>
      </c>
      <c r="N217" s="47">
        <f>'(Reken)volumes AD'!N737</f>
        <v>0</v>
      </c>
      <c r="O217" s="47">
        <f>'(Reken)volumes AD'!O737</f>
        <v>0</v>
      </c>
      <c r="P217" s="47">
        <f>'(Reken)volumes AD'!P737</f>
        <v>280.1482282169377</v>
      </c>
      <c r="Q217" s="47">
        <f>'(Reken)volumes AD'!Q737</f>
        <v>0</v>
      </c>
    </row>
    <row r="218" spans="2:17" x14ac:dyDescent="0.2">
      <c r="B218" s="2" t="s">
        <v>155</v>
      </c>
      <c r="F218" s="2" t="s">
        <v>89</v>
      </c>
      <c r="J218" s="48">
        <f t="shared" si="27"/>
        <v>1053.1324032724915</v>
      </c>
      <c r="L218" s="47">
        <f>'(Reken)volumes AD'!L738</f>
        <v>0</v>
      </c>
      <c r="M218" s="47">
        <f>'(Reken)volumes AD'!M738</f>
        <v>15</v>
      </c>
      <c r="N218" s="47">
        <f>'(Reken)volumes AD'!N738</f>
        <v>501.13240327249144</v>
      </c>
      <c r="O218" s="47">
        <f>'(Reken)volumes AD'!O738</f>
        <v>0</v>
      </c>
      <c r="P218" s="47">
        <f>'(Reken)volumes AD'!P738</f>
        <v>537</v>
      </c>
      <c r="Q218" s="47">
        <f>'(Reken)volumes AD'!Q738</f>
        <v>0</v>
      </c>
    </row>
    <row r="220" spans="2:17" x14ac:dyDescent="0.2">
      <c r="B220" s="1" t="s">
        <v>156</v>
      </c>
    </row>
    <row r="221" spans="2:17" x14ac:dyDescent="0.2">
      <c r="B221" s="2" t="s">
        <v>150</v>
      </c>
      <c r="F221" s="2" t="s">
        <v>89</v>
      </c>
      <c r="J221" s="48">
        <f t="shared" ref="J221:J223" si="28">SUM(L221:Q221)</f>
        <v>574</v>
      </c>
      <c r="L221" s="47">
        <f>'(Reken)volumes AD'!L741</f>
        <v>0</v>
      </c>
      <c r="M221" s="47">
        <f>'(Reken)volumes AD'!M741</f>
        <v>550</v>
      </c>
      <c r="N221" s="47">
        <f>'(Reken)volumes AD'!N741</f>
        <v>0</v>
      </c>
      <c r="O221" s="47">
        <f>'(Reken)volumes AD'!O741</f>
        <v>0</v>
      </c>
      <c r="P221" s="47">
        <f>'(Reken)volumes AD'!P741</f>
        <v>0</v>
      </c>
      <c r="Q221" s="47">
        <f>'(Reken)volumes AD'!Q741</f>
        <v>24</v>
      </c>
    </row>
    <row r="222" spans="2:17" x14ac:dyDescent="0.2">
      <c r="B222" s="2" t="s">
        <v>151</v>
      </c>
      <c r="F222" s="2" t="s">
        <v>89</v>
      </c>
      <c r="J222" s="48">
        <f t="shared" si="28"/>
        <v>824.67741534295885</v>
      </c>
      <c r="L222" s="47">
        <f>'(Reken)volumes AD'!L742</f>
        <v>0</v>
      </c>
      <c r="M222" s="47">
        <f>'(Reken)volumes AD'!M742</f>
        <v>682</v>
      </c>
      <c r="N222" s="47">
        <f>'(Reken)volumes AD'!N742</f>
        <v>142.67741534295885</v>
      </c>
      <c r="O222" s="47">
        <f>'(Reken)volumes AD'!O742</f>
        <v>0</v>
      </c>
      <c r="P222" s="47">
        <f>'(Reken)volumes AD'!P742</f>
        <v>0</v>
      </c>
      <c r="Q222" s="47">
        <f>'(Reken)volumes AD'!Q742</f>
        <v>0</v>
      </c>
    </row>
    <row r="223" spans="2:17" x14ac:dyDescent="0.2">
      <c r="B223" s="2" t="s">
        <v>155</v>
      </c>
      <c r="F223" s="2" t="s">
        <v>89</v>
      </c>
      <c r="J223" s="48">
        <f t="shared" si="28"/>
        <v>294.80624954205007</v>
      </c>
      <c r="L223" s="47">
        <f>'(Reken)volumes AD'!L743</f>
        <v>190</v>
      </c>
      <c r="M223" s="47">
        <f>'(Reken)volumes AD'!M743</f>
        <v>0</v>
      </c>
      <c r="N223" s="47">
        <f>'(Reken)volumes AD'!N743</f>
        <v>104.80624954205005</v>
      </c>
      <c r="O223" s="47">
        <f>'(Reken)volumes AD'!O743</f>
        <v>0</v>
      </c>
      <c r="P223" s="47">
        <f>'(Reken)volumes AD'!P743</f>
        <v>0</v>
      </c>
      <c r="Q223" s="47">
        <f>'(Reken)volumes AD'!Q743</f>
        <v>0</v>
      </c>
    </row>
    <row r="225" spans="1:10" s="9" customFormat="1" x14ac:dyDescent="0.2">
      <c r="B225" s="9" t="s">
        <v>275</v>
      </c>
    </row>
    <row r="227" spans="1:10" x14ac:dyDescent="0.2">
      <c r="B227" s="1" t="s">
        <v>211</v>
      </c>
    </row>
    <row r="229" spans="1:10" x14ac:dyDescent="0.2">
      <c r="B229" s="33" t="s">
        <v>108</v>
      </c>
    </row>
    <row r="230" spans="1:10" x14ac:dyDescent="0.2">
      <c r="B230" s="2" t="s">
        <v>109</v>
      </c>
      <c r="F230" s="2" t="s">
        <v>89</v>
      </c>
      <c r="J230" s="47">
        <f>'Berekening wegingsfactoren'!J603</f>
        <v>17.99807557038752</v>
      </c>
    </row>
    <row r="231" spans="1:10" x14ac:dyDescent="0.2">
      <c r="B231" s="2" t="s">
        <v>110</v>
      </c>
      <c r="F231" s="2" t="s">
        <v>89</v>
      </c>
      <c r="J231" s="47">
        <f>'Berekening wegingsfactoren'!J604</f>
        <v>26.043085449153235</v>
      </c>
    </row>
    <row r="233" spans="1:10" x14ac:dyDescent="0.2">
      <c r="B233" s="33" t="s">
        <v>112</v>
      </c>
    </row>
    <row r="234" spans="1:10" x14ac:dyDescent="0.2">
      <c r="B234" s="2" t="s">
        <v>109</v>
      </c>
      <c r="F234" s="2" t="s">
        <v>89</v>
      </c>
      <c r="J234" s="47">
        <f>'Berekening wegingsfactoren'!J607</f>
        <v>18</v>
      </c>
    </row>
    <row r="235" spans="1:10" x14ac:dyDescent="0.2">
      <c r="B235" s="2" t="s">
        <v>110</v>
      </c>
      <c r="F235" s="2" t="s">
        <v>89</v>
      </c>
      <c r="J235" s="47">
        <f>'Berekening wegingsfactoren'!J608</f>
        <v>25.909433727611123</v>
      </c>
    </row>
    <row r="237" spans="1:10" x14ac:dyDescent="0.2">
      <c r="B237" s="33" t="s">
        <v>113</v>
      </c>
    </row>
    <row r="238" spans="1:10" x14ac:dyDescent="0.2">
      <c r="B238" s="2" t="s">
        <v>109</v>
      </c>
      <c r="F238" s="2" t="s">
        <v>89</v>
      </c>
      <c r="J238" s="47">
        <f>'Berekening wegingsfactoren'!J611</f>
        <v>747.293089917673</v>
      </c>
    </row>
    <row r="239" spans="1:10" x14ac:dyDescent="0.2">
      <c r="A239" s="10"/>
      <c r="B239" s="2" t="s">
        <v>191</v>
      </c>
      <c r="F239" s="2" t="s">
        <v>89</v>
      </c>
      <c r="J239" s="47">
        <f>'Berekening wegingsfactoren'!J612</f>
        <v>21.965623005145261</v>
      </c>
    </row>
    <row r="242" spans="2:10" x14ac:dyDescent="0.2">
      <c r="B242" s="1" t="s">
        <v>274</v>
      </c>
    </row>
    <row r="244" spans="2:10" x14ac:dyDescent="0.2">
      <c r="B244" s="1" t="s">
        <v>307</v>
      </c>
    </row>
    <row r="245" spans="2:10" x14ac:dyDescent="0.2">
      <c r="B245" s="2" t="s">
        <v>108</v>
      </c>
      <c r="F245" s="2" t="s">
        <v>89</v>
      </c>
      <c r="J245" s="47">
        <f>'Berekening wegingsfactoren'!J617</f>
        <v>26.043085449153235</v>
      </c>
    </row>
    <row r="246" spans="2:10" x14ac:dyDescent="0.2">
      <c r="B246" s="2" t="s">
        <v>112</v>
      </c>
      <c r="F246" s="2" t="s">
        <v>89</v>
      </c>
      <c r="J246" s="47">
        <f>'Berekening wegingsfactoren'!J618</f>
        <v>25.909433727611123</v>
      </c>
    </row>
    <row r="247" spans="2:10" x14ac:dyDescent="0.2">
      <c r="B247" s="52" t="s">
        <v>113</v>
      </c>
      <c r="F247" s="2" t="s">
        <v>89</v>
      </c>
      <c r="J247" s="47">
        <f>'Berekening wegingsfactoren'!J619</f>
        <v>21.965623005145261</v>
      </c>
    </row>
    <row r="248" spans="2:10" x14ac:dyDescent="0.2">
      <c r="J248"/>
    </row>
    <row r="249" spans="2:10" x14ac:dyDescent="0.2">
      <c r="B249" s="1" t="s">
        <v>212</v>
      </c>
    </row>
    <row r="251" spans="2:10" x14ac:dyDescent="0.2">
      <c r="B251" s="33" t="s">
        <v>141</v>
      </c>
    </row>
    <row r="253" spans="2:10" x14ac:dyDescent="0.2">
      <c r="B253" s="1" t="s">
        <v>142</v>
      </c>
      <c r="C253" s="1"/>
      <c r="D253" s="1"/>
      <c r="E253" s="1"/>
      <c r="F253" s="1"/>
      <c r="G253" s="1"/>
      <c r="H253" s="1"/>
      <c r="I253" s="1"/>
      <c r="J253" s="1"/>
    </row>
    <row r="254" spans="2:10" x14ac:dyDescent="0.2">
      <c r="B254" s="2" t="s">
        <v>143</v>
      </c>
      <c r="F254" s="2" t="s">
        <v>89</v>
      </c>
      <c r="J254" s="47">
        <f>'Berekening wegingsfactoren'!J626</f>
        <v>30.195153545520967</v>
      </c>
    </row>
    <row r="255" spans="2:10" x14ac:dyDescent="0.2">
      <c r="B255" s="2" t="s">
        <v>144</v>
      </c>
      <c r="F255" s="2" t="s">
        <v>89</v>
      </c>
      <c r="J255" s="47">
        <f>'Berekening wegingsfactoren'!J627</f>
        <v>57.868551908610435</v>
      </c>
    </row>
    <row r="256" spans="2:10" x14ac:dyDescent="0.2">
      <c r="B256" s="2" t="s">
        <v>145</v>
      </c>
      <c r="F256" s="2" t="s">
        <v>89</v>
      </c>
      <c r="J256" s="47">
        <f>'Berekening wegingsfactoren'!J628</f>
        <v>56.702019761761591</v>
      </c>
    </row>
    <row r="257" spans="2:10" x14ac:dyDescent="0.2">
      <c r="B257" s="2" t="s">
        <v>146</v>
      </c>
      <c r="F257" s="2" t="s">
        <v>89</v>
      </c>
      <c r="J257" s="47">
        <f>'Berekening wegingsfactoren'!J629</f>
        <v>85.133675507332413</v>
      </c>
    </row>
    <row r="259" spans="2:10" x14ac:dyDescent="0.2">
      <c r="B259" s="1" t="s">
        <v>147</v>
      </c>
      <c r="C259" s="1"/>
      <c r="D259" s="1"/>
      <c r="E259" s="1"/>
      <c r="F259" s="1"/>
      <c r="G259" s="1"/>
      <c r="H259" s="1"/>
      <c r="I259" s="1"/>
    </row>
    <row r="260" spans="2:10" x14ac:dyDescent="0.2">
      <c r="B260" s="2" t="s">
        <v>143</v>
      </c>
      <c r="F260" s="2" t="s">
        <v>89</v>
      </c>
      <c r="J260" s="47">
        <f>'Berekening wegingsfactoren'!J632</f>
        <v>26.958726702020378</v>
      </c>
    </row>
    <row r="261" spans="2:10" x14ac:dyDescent="0.2">
      <c r="B261" s="2" t="s">
        <v>144</v>
      </c>
      <c r="F261" s="2" t="s">
        <v>89</v>
      </c>
      <c r="J261" s="47">
        <f>'Berekening wegingsfactoren'!J633</f>
        <v>44.502771173445183</v>
      </c>
    </row>
    <row r="262" spans="2:10" x14ac:dyDescent="0.2">
      <c r="B262" s="2" t="s">
        <v>145</v>
      </c>
      <c r="F262" s="2" t="s">
        <v>89</v>
      </c>
      <c r="J262" s="47">
        <f>'Berekening wegingsfactoren'!J634</f>
        <v>44.502771173445183</v>
      </c>
    </row>
    <row r="263" spans="2:10" x14ac:dyDescent="0.2">
      <c r="B263" s="2" t="s">
        <v>146</v>
      </c>
      <c r="F263" s="2" t="s">
        <v>89</v>
      </c>
      <c r="J263" s="47">
        <f>'Berekening wegingsfactoren'!J635</f>
        <v>27.301854230318238</v>
      </c>
    </row>
    <row r="266" spans="2:10" x14ac:dyDescent="0.2">
      <c r="B266" s="1" t="s">
        <v>148</v>
      </c>
      <c r="C266" s="1"/>
      <c r="D266" s="1"/>
      <c r="E266" s="1"/>
      <c r="F266" s="1"/>
      <c r="G266" s="1"/>
      <c r="H266" s="1"/>
      <c r="I266" s="1"/>
    </row>
    <row r="268" spans="2:10" x14ac:dyDescent="0.2">
      <c r="B268" s="1" t="s">
        <v>149</v>
      </c>
      <c r="C268" s="1"/>
      <c r="D268" s="1"/>
      <c r="E268" s="1"/>
      <c r="F268" s="1"/>
      <c r="G268" s="1"/>
      <c r="H268" s="1"/>
      <c r="I268" s="1"/>
    </row>
    <row r="269" spans="2:10" x14ac:dyDescent="0.2">
      <c r="B269" s="2" t="s">
        <v>150</v>
      </c>
      <c r="F269" s="2" t="s">
        <v>89</v>
      </c>
      <c r="J269" s="47">
        <f>'Berekening wegingsfactoren'!J641</f>
        <v>379.3399566983523</v>
      </c>
    </row>
    <row r="270" spans="2:10" x14ac:dyDescent="0.2">
      <c r="B270" s="2" t="s">
        <v>151</v>
      </c>
      <c r="F270" s="2" t="s">
        <v>89</v>
      </c>
      <c r="J270" s="47">
        <f>'Berekening wegingsfactoren'!J642</f>
        <v>510.91884837645836</v>
      </c>
    </row>
    <row r="271" spans="2:10" x14ac:dyDescent="0.2">
      <c r="B271" s="2" t="s">
        <v>152</v>
      </c>
      <c r="F271" s="2" t="s">
        <v>89</v>
      </c>
      <c r="J271" s="47">
        <f>'Berekening wegingsfactoren'!J643</f>
        <v>787.11499070782122</v>
      </c>
    </row>
    <row r="273" spans="2:10" x14ac:dyDescent="0.2">
      <c r="B273" s="1" t="s">
        <v>153</v>
      </c>
    </row>
    <row r="274" spans="2:10" x14ac:dyDescent="0.2">
      <c r="B274" s="2" t="s">
        <v>150</v>
      </c>
      <c r="F274" s="2" t="s">
        <v>89</v>
      </c>
      <c r="J274" s="47">
        <f>'Berekening wegingsfactoren'!J646</f>
        <v>378.1675773876197</v>
      </c>
    </row>
    <row r="275" spans="2:10" x14ac:dyDescent="0.2">
      <c r="B275" s="2" t="s">
        <v>151</v>
      </c>
      <c r="F275" s="2" t="s">
        <v>89</v>
      </c>
      <c r="J275" s="47">
        <f>'Berekening wegingsfactoren'!J647</f>
        <v>521.70140725817134</v>
      </c>
    </row>
    <row r="276" spans="2:10" x14ac:dyDescent="0.2">
      <c r="B276" s="2" t="s">
        <v>152</v>
      </c>
      <c r="F276" s="2" t="s">
        <v>89</v>
      </c>
      <c r="J276" s="47">
        <f>'Berekening wegingsfactoren'!J648</f>
        <v>766.95961596739778</v>
      </c>
    </row>
    <row r="278" spans="2:10" x14ac:dyDescent="0.2">
      <c r="B278" s="1" t="s">
        <v>154</v>
      </c>
    </row>
    <row r="279" spans="2:10" x14ac:dyDescent="0.2">
      <c r="B279" s="2" t="s">
        <v>150</v>
      </c>
      <c r="F279" s="2" t="s">
        <v>89</v>
      </c>
      <c r="J279" s="47">
        <f>'Berekening wegingsfactoren'!J651</f>
        <v>869.81813977169338</v>
      </c>
    </row>
    <row r="280" spans="2:10" x14ac:dyDescent="0.2">
      <c r="B280" s="27" t="s">
        <v>151</v>
      </c>
      <c r="C280" s="1"/>
      <c r="D280" s="1"/>
      <c r="E280" s="1"/>
      <c r="F280" s="2" t="s">
        <v>89</v>
      </c>
      <c r="G280" s="1"/>
      <c r="H280" s="1"/>
      <c r="I280" s="1"/>
      <c r="J280" s="47">
        <f>'Berekening wegingsfactoren'!J652</f>
        <v>926.12400813402814</v>
      </c>
    </row>
    <row r="281" spans="2:10" x14ac:dyDescent="0.2">
      <c r="B281" s="2" t="s">
        <v>155</v>
      </c>
      <c r="F281" s="2" t="s">
        <v>89</v>
      </c>
      <c r="J281" s="47">
        <f>'Berekening wegingsfactoren'!J653</f>
        <v>966.4911498370941</v>
      </c>
    </row>
    <row r="283" spans="2:10" x14ac:dyDescent="0.2">
      <c r="B283" s="1" t="s">
        <v>156</v>
      </c>
    </row>
    <row r="284" spans="2:10" x14ac:dyDescent="0.2">
      <c r="B284" s="2" t="s">
        <v>150</v>
      </c>
      <c r="F284" s="2" t="s">
        <v>89</v>
      </c>
      <c r="J284" s="47">
        <f>'Berekening wegingsfactoren'!J656</f>
        <v>783.58685317256993</v>
      </c>
    </row>
    <row r="285" spans="2:10" x14ac:dyDescent="0.2">
      <c r="B285" s="2" t="s">
        <v>151</v>
      </c>
      <c r="F285" s="2" t="s">
        <v>89</v>
      </c>
      <c r="J285" s="47">
        <f>'Berekening wegingsfactoren'!J657</f>
        <v>815.22999705472182</v>
      </c>
    </row>
    <row r="286" spans="2:10" x14ac:dyDescent="0.2">
      <c r="B286" s="2" t="s">
        <v>155</v>
      </c>
      <c r="F286" s="2" t="s">
        <v>89</v>
      </c>
      <c r="J286" s="47">
        <f>'Berekening wegingsfactoren'!J658</f>
        <v>864.45993339878487</v>
      </c>
    </row>
    <row r="289" spans="2:10" x14ac:dyDescent="0.2">
      <c r="B289" s="1" t="s">
        <v>157</v>
      </c>
      <c r="C289" s="1"/>
      <c r="D289" s="1"/>
      <c r="E289" s="1"/>
      <c r="F289" s="1"/>
      <c r="G289" s="1"/>
      <c r="H289" s="1"/>
      <c r="I289" s="1"/>
    </row>
    <row r="291" spans="2:10" x14ac:dyDescent="0.2">
      <c r="B291" s="1" t="s">
        <v>142</v>
      </c>
      <c r="C291" s="1"/>
      <c r="D291" s="1"/>
      <c r="E291" s="1"/>
      <c r="F291" s="1"/>
      <c r="G291" s="1"/>
      <c r="H291" s="1"/>
      <c r="I291" s="1"/>
    </row>
    <row r="292" spans="2:10" x14ac:dyDescent="0.2">
      <c r="B292" s="2" t="s">
        <v>143</v>
      </c>
      <c r="F292" s="2" t="s">
        <v>89</v>
      </c>
      <c r="J292" s="47">
        <f>'Berekening wegingsfactoren'!J664</f>
        <v>902.1367762149124</v>
      </c>
    </row>
    <row r="293" spans="2:10" x14ac:dyDescent="0.2">
      <c r="B293" s="2" t="s">
        <v>144</v>
      </c>
      <c r="F293" s="2" t="s">
        <v>89</v>
      </c>
      <c r="J293" s="47">
        <f>'Berekening wegingsfactoren'!J665</f>
        <v>1693.6595831291691</v>
      </c>
    </row>
    <row r="294" spans="2:10" x14ac:dyDescent="0.2">
      <c r="B294" s="2" t="s">
        <v>145</v>
      </c>
      <c r="F294" s="2" t="s">
        <v>89</v>
      </c>
      <c r="J294" s="47">
        <f>'Berekening wegingsfactoren'!J666</f>
        <v>1650.7462469591392</v>
      </c>
    </row>
    <row r="295" spans="2:10" x14ac:dyDescent="0.2">
      <c r="B295" s="2" t="s">
        <v>146</v>
      </c>
      <c r="F295" s="2" t="s">
        <v>89</v>
      </c>
      <c r="J295" s="47">
        <f>'Berekening wegingsfactoren'!J667</f>
        <v>2317.7962693798559</v>
      </c>
    </row>
    <row r="297" spans="2:10" x14ac:dyDescent="0.2">
      <c r="B297" s="1" t="s">
        <v>147</v>
      </c>
      <c r="C297" s="1"/>
      <c r="D297" s="1"/>
      <c r="E297" s="1"/>
      <c r="F297" s="1"/>
      <c r="G297" s="1"/>
      <c r="H297" s="1"/>
      <c r="I297" s="1"/>
      <c r="J297" s="1"/>
    </row>
    <row r="298" spans="2:10" x14ac:dyDescent="0.2">
      <c r="B298" s="2" t="s">
        <v>143</v>
      </c>
      <c r="F298" s="2" t="s">
        <v>89</v>
      </c>
      <c r="J298" s="47">
        <f>'Berekening wegingsfactoren'!J670</f>
        <v>1131.281413499514</v>
      </c>
    </row>
    <row r="299" spans="2:10" x14ac:dyDescent="0.2">
      <c r="B299" s="2" t="s">
        <v>144</v>
      </c>
      <c r="F299" s="2" t="s">
        <v>89</v>
      </c>
      <c r="J299" s="47">
        <f>'Berekening wegingsfactoren'!J671</f>
        <v>2805.2181340045368</v>
      </c>
    </row>
    <row r="300" spans="2:10" x14ac:dyDescent="0.2">
      <c r="B300" s="2" t="s">
        <v>145</v>
      </c>
      <c r="F300" s="2" t="s">
        <v>89</v>
      </c>
      <c r="J300" s="47">
        <f>'Berekening wegingsfactoren'!J672</f>
        <v>3906.5185913159007</v>
      </c>
    </row>
    <row r="301" spans="2:10" x14ac:dyDescent="0.2">
      <c r="B301" s="2" t="s">
        <v>146</v>
      </c>
      <c r="F301" s="2" t="s">
        <v>89</v>
      </c>
      <c r="J301" s="47">
        <f>'Berekening wegingsfactoren'!J673</f>
        <v>4041.4328941625745</v>
      </c>
    </row>
    <row r="304" spans="2:10" x14ac:dyDescent="0.2">
      <c r="B304" s="1" t="s">
        <v>158</v>
      </c>
      <c r="C304" s="1"/>
      <c r="D304" s="1"/>
      <c r="E304" s="1"/>
      <c r="F304" s="1"/>
      <c r="G304" s="1"/>
      <c r="H304" s="1"/>
      <c r="I304" s="1"/>
      <c r="J304" s="1"/>
    </row>
    <row r="306" spans="2:10" x14ac:dyDescent="0.2">
      <c r="B306" s="1" t="s">
        <v>142</v>
      </c>
      <c r="C306" s="1"/>
      <c r="D306" s="1"/>
      <c r="E306" s="1"/>
      <c r="F306" s="1"/>
      <c r="G306" s="1"/>
      <c r="H306" s="1"/>
      <c r="I306" s="1"/>
      <c r="J306" s="1"/>
    </row>
    <row r="307" spans="2:10" x14ac:dyDescent="0.2">
      <c r="B307" s="2" t="s">
        <v>143</v>
      </c>
      <c r="F307" s="2" t="s">
        <v>89</v>
      </c>
      <c r="J307" s="47">
        <f>'Berekening wegingsfactoren'!J679</f>
        <v>29.362223949889</v>
      </c>
    </row>
    <row r="308" spans="2:10" x14ac:dyDescent="0.2">
      <c r="B308" s="2" t="s">
        <v>144</v>
      </c>
      <c r="F308" s="2" t="s">
        <v>89</v>
      </c>
      <c r="J308" s="47">
        <f>'Berekening wegingsfactoren'!J680</f>
        <v>31.785179284643441</v>
      </c>
    </row>
    <row r="309" spans="2:10" x14ac:dyDescent="0.2">
      <c r="B309" s="2" t="s">
        <v>145</v>
      </c>
      <c r="F309" s="2" t="s">
        <v>89</v>
      </c>
      <c r="J309" s="47">
        <f>'Berekening wegingsfactoren'!J681</f>
        <v>38.391005504296409</v>
      </c>
    </row>
    <row r="310" spans="2:10" x14ac:dyDescent="0.2">
      <c r="B310" s="2" t="s">
        <v>146</v>
      </c>
      <c r="F310" s="2" t="s">
        <v>89</v>
      </c>
      <c r="J310" s="47">
        <f>'Berekening wegingsfactoren'!J682</f>
        <v>41.366955304563994</v>
      </c>
    </row>
    <row r="312" spans="2:10" x14ac:dyDescent="0.2">
      <c r="B312" s="1" t="s">
        <v>147</v>
      </c>
      <c r="C312" s="1"/>
      <c r="D312" s="1"/>
      <c r="E312" s="1"/>
      <c r="F312" s="1"/>
      <c r="G312" s="1"/>
      <c r="H312" s="1"/>
      <c r="I312" s="1"/>
      <c r="J312" s="1"/>
    </row>
    <row r="313" spans="2:10" x14ac:dyDescent="0.2">
      <c r="B313" s="2" t="s">
        <v>143</v>
      </c>
      <c r="F313" s="2" t="s">
        <v>89</v>
      </c>
      <c r="J313" s="47">
        <f>'Berekening wegingsfactoren'!J685</f>
        <v>43.235855280100644</v>
      </c>
    </row>
    <row r="314" spans="2:10" x14ac:dyDescent="0.2">
      <c r="B314" s="2" t="s">
        <v>144</v>
      </c>
      <c r="F314" s="2" t="s">
        <v>89</v>
      </c>
      <c r="J314" s="47">
        <f>'Berekening wegingsfactoren'!J686</f>
        <v>38.073997301123271</v>
      </c>
    </row>
    <row r="315" spans="2:10" x14ac:dyDescent="0.2">
      <c r="B315" s="2" t="s">
        <v>145</v>
      </c>
      <c r="F315" s="2" t="s">
        <v>89</v>
      </c>
      <c r="J315" s="47">
        <f>'Berekening wegingsfactoren'!J687</f>
        <v>39.667723705375778</v>
      </c>
    </row>
    <row r="316" spans="2:10" x14ac:dyDescent="0.2">
      <c r="B316" s="2" t="s">
        <v>146</v>
      </c>
      <c r="F316" s="2" t="s">
        <v>89</v>
      </c>
      <c r="J316" s="47">
        <f>'Berekening wegingsfactoren'!J688</f>
        <v>41.43631037341774</v>
      </c>
    </row>
    <row r="319" spans="2:10" x14ac:dyDescent="0.2">
      <c r="B319" s="1" t="s">
        <v>159</v>
      </c>
      <c r="C319" s="1"/>
      <c r="D319" s="1"/>
      <c r="E319" s="1"/>
      <c r="F319" s="1"/>
      <c r="G319" s="1"/>
      <c r="H319" s="1"/>
      <c r="I319" s="1"/>
      <c r="J319" s="1"/>
    </row>
    <row r="321" spans="2:10" x14ac:dyDescent="0.2">
      <c r="B321" s="1" t="s">
        <v>149</v>
      </c>
      <c r="C321" s="1"/>
      <c r="D321" s="1"/>
      <c r="E321" s="1"/>
      <c r="F321" s="1"/>
      <c r="G321" s="1"/>
      <c r="H321" s="1"/>
      <c r="I321" s="1"/>
      <c r="J321" s="1"/>
    </row>
    <row r="322" spans="2:10" x14ac:dyDescent="0.2">
      <c r="B322" s="2" t="s">
        <v>150</v>
      </c>
      <c r="F322" s="2" t="s">
        <v>89</v>
      </c>
      <c r="J322" s="47">
        <f>'Berekening wegingsfactoren'!J694</f>
        <v>10197.348676951446</v>
      </c>
    </row>
    <row r="323" spans="2:10" x14ac:dyDescent="0.2">
      <c r="B323" s="2" t="s">
        <v>151</v>
      </c>
      <c r="F323" s="2" t="s">
        <v>89</v>
      </c>
      <c r="J323" s="47">
        <f>'Berekening wegingsfactoren'!J695</f>
        <v>13762.883231652102</v>
      </c>
    </row>
    <row r="324" spans="2:10" x14ac:dyDescent="0.2">
      <c r="B324" s="2" t="s">
        <v>152</v>
      </c>
      <c r="F324" s="2" t="s">
        <v>89</v>
      </c>
      <c r="J324" s="47">
        <f>'Berekening wegingsfactoren'!J696</f>
        <v>19303.027570987728</v>
      </c>
    </row>
    <row r="325" spans="2:10" x14ac:dyDescent="0.2">
      <c r="J325"/>
    </row>
    <row r="326" spans="2:10" x14ac:dyDescent="0.2">
      <c r="B326" s="1" t="s">
        <v>153</v>
      </c>
      <c r="C326" s="1"/>
      <c r="D326" s="1"/>
      <c r="E326" s="1"/>
      <c r="F326" s="1"/>
      <c r="G326" s="1"/>
      <c r="H326" s="1"/>
      <c r="I326" s="1"/>
      <c r="J326"/>
    </row>
    <row r="327" spans="2:10" x14ac:dyDescent="0.2">
      <c r="B327" s="2" t="s">
        <v>150</v>
      </c>
      <c r="F327" s="2" t="s">
        <v>89</v>
      </c>
      <c r="J327" s="47">
        <f>'Berekening wegingsfactoren'!J699</f>
        <v>8798.59965838891</v>
      </c>
    </row>
    <row r="328" spans="2:10" x14ac:dyDescent="0.2">
      <c r="B328" s="2" t="s">
        <v>151</v>
      </c>
      <c r="F328" s="2" t="s">
        <v>89</v>
      </c>
      <c r="J328" s="47">
        <f>'Berekening wegingsfactoren'!J700</f>
        <v>12747.430677002543</v>
      </c>
    </row>
    <row r="329" spans="2:10" x14ac:dyDescent="0.2">
      <c r="B329" s="2" t="s">
        <v>152</v>
      </c>
      <c r="F329" s="2" t="s">
        <v>89</v>
      </c>
      <c r="J329" s="47">
        <f>'Berekening wegingsfactoren'!J701</f>
        <v>20626.630053009398</v>
      </c>
    </row>
    <row r="330" spans="2:10" x14ac:dyDescent="0.2">
      <c r="J330"/>
    </row>
    <row r="331" spans="2:10" x14ac:dyDescent="0.2">
      <c r="B331" s="1" t="s">
        <v>154</v>
      </c>
      <c r="C331" s="1"/>
      <c r="D331" s="1"/>
      <c r="E331" s="1"/>
      <c r="F331" s="1"/>
      <c r="G331" s="1"/>
      <c r="H331" s="1"/>
      <c r="I331" s="1"/>
      <c r="J331"/>
    </row>
    <row r="332" spans="2:10" x14ac:dyDescent="0.2">
      <c r="B332" s="2" t="s">
        <v>150</v>
      </c>
      <c r="F332" s="2" t="s">
        <v>89</v>
      </c>
      <c r="J332" s="47">
        <f>'Berekening wegingsfactoren'!J704</f>
        <v>23382.857323289583</v>
      </c>
    </row>
    <row r="333" spans="2:10" x14ac:dyDescent="0.2">
      <c r="B333" s="27" t="s">
        <v>151</v>
      </c>
      <c r="C333" s="1"/>
      <c r="D333" s="1"/>
      <c r="E333" s="1"/>
      <c r="F333" s="2" t="s">
        <v>89</v>
      </c>
      <c r="G333" s="1"/>
      <c r="H333" s="1"/>
      <c r="I333" s="1"/>
      <c r="J333" s="47">
        <f>'Berekening wegingsfactoren'!J705</f>
        <v>25920.341999779099</v>
      </c>
    </row>
    <row r="334" spans="2:10" x14ac:dyDescent="0.2">
      <c r="B334" s="2" t="s">
        <v>155</v>
      </c>
      <c r="F334" s="2" t="s">
        <v>89</v>
      </c>
      <c r="J334" s="47">
        <f>'Berekening wegingsfactoren'!J706</f>
        <v>27726.432299241416</v>
      </c>
    </row>
    <row r="335" spans="2:10" x14ac:dyDescent="0.2">
      <c r="J335"/>
    </row>
    <row r="336" spans="2:10" x14ac:dyDescent="0.2">
      <c r="B336" s="1" t="s">
        <v>156</v>
      </c>
      <c r="C336" s="1"/>
      <c r="D336" s="1"/>
      <c r="E336" s="1"/>
      <c r="F336" s="1"/>
      <c r="G336" s="1"/>
      <c r="H336" s="1"/>
      <c r="I336" s="1"/>
      <c r="J336"/>
    </row>
    <row r="337" spans="2:10" x14ac:dyDescent="0.2">
      <c r="B337" s="2" t="s">
        <v>150</v>
      </c>
      <c r="F337" s="2" t="s">
        <v>89</v>
      </c>
      <c r="J337" s="47">
        <f>'Berekening wegingsfactoren'!J709</f>
        <v>20749.96799997878</v>
      </c>
    </row>
    <row r="338" spans="2:10" x14ac:dyDescent="0.2">
      <c r="B338" s="2" t="s">
        <v>151</v>
      </c>
      <c r="F338" s="2" t="s">
        <v>89</v>
      </c>
      <c r="J338" s="47">
        <f>'Berekening wegingsfactoren'!J710</f>
        <v>22007.281418099094</v>
      </c>
    </row>
    <row r="339" spans="2:10" x14ac:dyDescent="0.2">
      <c r="B339" s="2" t="s">
        <v>155</v>
      </c>
      <c r="F339" s="2" t="s">
        <v>89</v>
      </c>
      <c r="J339" s="47">
        <f>'Berekening wegingsfactoren'!J711</f>
        <v>23942.747427458256</v>
      </c>
    </row>
    <row r="340" spans="2:10" x14ac:dyDescent="0.2">
      <c r="J340"/>
    </row>
    <row r="341" spans="2:10" x14ac:dyDescent="0.2">
      <c r="J341"/>
    </row>
    <row r="342" spans="2:10" x14ac:dyDescent="0.2">
      <c r="B342" s="1" t="s">
        <v>160</v>
      </c>
      <c r="C342" s="1"/>
      <c r="D342" s="1"/>
      <c r="E342" s="1"/>
      <c r="F342" s="1"/>
      <c r="G342" s="1"/>
      <c r="H342" s="1"/>
      <c r="I342" s="1"/>
      <c r="J342"/>
    </row>
    <row r="343" spans="2:10" x14ac:dyDescent="0.2">
      <c r="J343"/>
    </row>
    <row r="344" spans="2:10" x14ac:dyDescent="0.2">
      <c r="B344" s="1" t="s">
        <v>149</v>
      </c>
      <c r="C344" s="1"/>
      <c r="D344" s="1"/>
      <c r="E344" s="1"/>
      <c r="F344" s="1"/>
      <c r="G344" s="1"/>
      <c r="H344" s="1"/>
      <c r="I344" s="1"/>
      <c r="J344"/>
    </row>
    <row r="345" spans="2:10" x14ac:dyDescent="0.2">
      <c r="B345" s="2" t="s">
        <v>150</v>
      </c>
      <c r="F345" s="2" t="s">
        <v>89</v>
      </c>
      <c r="J345" s="47">
        <f>'Berekening wegingsfactoren'!J717</f>
        <v>80.475019663310846</v>
      </c>
    </row>
    <row r="346" spans="2:10" x14ac:dyDescent="0.2">
      <c r="B346" s="2" t="s">
        <v>151</v>
      </c>
      <c r="F346" s="2" t="s">
        <v>89</v>
      </c>
      <c r="J346" s="47">
        <f>'Berekening wegingsfactoren'!J718</f>
        <v>86.146487623122397</v>
      </c>
    </row>
    <row r="347" spans="2:10" x14ac:dyDescent="0.2">
      <c r="B347" s="2" t="s">
        <v>152</v>
      </c>
      <c r="F347" s="2" t="s">
        <v>89</v>
      </c>
      <c r="J347" s="47">
        <f>'Berekening wegingsfactoren'!J719</f>
        <v>99.560221160369139</v>
      </c>
    </row>
    <row r="348" spans="2:10" x14ac:dyDescent="0.2">
      <c r="J348"/>
    </row>
    <row r="349" spans="2:10" x14ac:dyDescent="0.2">
      <c r="B349" s="1" t="s">
        <v>153</v>
      </c>
      <c r="C349" s="1"/>
      <c r="D349" s="1"/>
      <c r="E349" s="1"/>
      <c r="F349" s="1"/>
      <c r="G349" s="1"/>
      <c r="H349" s="1"/>
      <c r="I349" s="1"/>
      <c r="J349"/>
    </row>
    <row r="350" spans="2:10" x14ac:dyDescent="0.2">
      <c r="B350" s="2" t="s">
        <v>150</v>
      </c>
      <c r="F350" s="2" t="s">
        <v>89</v>
      </c>
      <c r="J350" s="47">
        <f>'Berekening wegingsfactoren'!J722</f>
        <v>70.791724398827199</v>
      </c>
    </row>
    <row r="351" spans="2:10" x14ac:dyDescent="0.2">
      <c r="B351" s="2" t="s">
        <v>151</v>
      </c>
      <c r="F351" s="2" t="s">
        <v>89</v>
      </c>
      <c r="J351" s="47">
        <f>'Berekening wegingsfactoren'!J723</f>
        <v>77.225909215822711</v>
      </c>
    </row>
    <row r="352" spans="2:10" x14ac:dyDescent="0.2">
      <c r="B352" s="2" t="s">
        <v>152</v>
      </c>
      <c r="F352" s="2" t="s">
        <v>89</v>
      </c>
      <c r="J352" s="47">
        <f>'Berekening wegingsfactoren'!J724</f>
        <v>99.560221160369139</v>
      </c>
    </row>
    <row r="353" spans="2:10" x14ac:dyDescent="0.2">
      <c r="J353"/>
    </row>
    <row r="354" spans="2:10" x14ac:dyDescent="0.2">
      <c r="B354" s="1" t="s">
        <v>154</v>
      </c>
      <c r="C354" s="1"/>
      <c r="D354" s="1"/>
      <c r="E354" s="1"/>
      <c r="F354" s="1"/>
      <c r="G354" s="1"/>
      <c r="H354" s="1"/>
      <c r="I354" s="1"/>
      <c r="J354"/>
    </row>
    <row r="355" spans="2:10" x14ac:dyDescent="0.2">
      <c r="B355" s="2" t="s">
        <v>150</v>
      </c>
      <c r="F355" s="2" t="s">
        <v>89</v>
      </c>
      <c r="J355" s="47">
        <f>'Berekening wegingsfactoren'!J727</f>
        <v>100.30211202962542</v>
      </c>
    </row>
    <row r="356" spans="2:10" x14ac:dyDescent="0.2">
      <c r="B356" s="2" t="s">
        <v>151</v>
      </c>
      <c r="F356" s="2" t="s">
        <v>89</v>
      </c>
      <c r="J356" s="47">
        <f>'Berekening wegingsfactoren'!J728</f>
        <v>100.86733874803404</v>
      </c>
    </row>
    <row r="357" spans="2:10" x14ac:dyDescent="0.2">
      <c r="B357" s="2" t="s">
        <v>155</v>
      </c>
      <c r="F357" s="2" t="s">
        <v>89</v>
      </c>
      <c r="J357" s="47">
        <f>'Berekening wegingsfactoren'!J729</f>
        <v>98.587964247325516</v>
      </c>
    </row>
    <row r="358" spans="2:10" x14ac:dyDescent="0.2">
      <c r="J358"/>
    </row>
    <row r="359" spans="2:10" x14ac:dyDescent="0.2">
      <c r="B359" s="1" t="s">
        <v>156</v>
      </c>
      <c r="C359" s="1"/>
      <c r="D359" s="1"/>
      <c r="E359" s="1"/>
      <c r="F359" s="1"/>
      <c r="G359" s="1"/>
      <c r="H359" s="1"/>
      <c r="I359" s="1"/>
      <c r="J359"/>
    </row>
    <row r="360" spans="2:10" x14ac:dyDescent="0.2">
      <c r="B360" s="2" t="s">
        <v>150</v>
      </c>
      <c r="F360" s="2" t="s">
        <v>89</v>
      </c>
      <c r="J360" s="47">
        <f>'Berekening wegingsfactoren'!J732</f>
        <v>90.959096977659129</v>
      </c>
    </row>
    <row r="361" spans="2:10" x14ac:dyDescent="0.2">
      <c r="B361" s="2" t="s">
        <v>151</v>
      </c>
      <c r="F361" s="2" t="s">
        <v>89</v>
      </c>
      <c r="J361" s="47">
        <f>'Berekening wegingsfactoren'!J733</f>
        <v>98.615072348426622</v>
      </c>
    </row>
    <row r="362" spans="2:10" x14ac:dyDescent="0.2">
      <c r="B362" s="2" t="s">
        <v>155</v>
      </c>
      <c r="F362" s="2" t="s">
        <v>89</v>
      </c>
      <c r="J362" s="47">
        <f>'Berekening wegingsfactoren'!J734</f>
        <v>107.14845214644942</v>
      </c>
    </row>
    <row r="365" spans="2:10" s="9" customFormat="1" x14ac:dyDescent="0.2">
      <c r="B365" s="9" t="s">
        <v>309</v>
      </c>
    </row>
    <row r="367" spans="2:10" x14ac:dyDescent="0.2">
      <c r="B367" s="1" t="s">
        <v>211</v>
      </c>
    </row>
    <row r="369" spans="2:21" x14ac:dyDescent="0.2">
      <c r="B369" s="1" t="s">
        <v>108</v>
      </c>
    </row>
    <row r="370" spans="2:21" x14ac:dyDescent="0.2">
      <c r="B370" s="2" t="s">
        <v>109</v>
      </c>
      <c r="F370" s="2" t="s">
        <v>89</v>
      </c>
      <c r="J370" s="48">
        <f>SUM(L370:Q370)</f>
        <v>129849382.97241102</v>
      </c>
      <c r="L370" s="48">
        <f t="shared" ref="L370:Q371" si="29">L15*$J230</f>
        <v>2554734.604290484</v>
      </c>
      <c r="M370" s="48">
        <f t="shared" si="29"/>
        <v>41079512.423977166</v>
      </c>
      <c r="N370" s="48">
        <f t="shared" si="29"/>
        <v>45433817.773542456</v>
      </c>
      <c r="O370" s="48">
        <f t="shared" si="29"/>
        <v>1881797.550325311</v>
      </c>
      <c r="P370" s="48">
        <f t="shared" si="29"/>
        <v>37928133.117229462</v>
      </c>
      <c r="Q370" s="48">
        <f t="shared" si="29"/>
        <v>971387.50304613705</v>
      </c>
    </row>
    <row r="371" spans="2:21" x14ac:dyDescent="0.2">
      <c r="B371" s="2" t="s">
        <v>110</v>
      </c>
      <c r="F371" s="2" t="s">
        <v>89</v>
      </c>
      <c r="J371" s="48">
        <f>SUM(L371:Q371)</f>
        <v>587851817.70302582</v>
      </c>
      <c r="L371" s="48">
        <f t="shared" si="29"/>
        <v>12185277.353265738</v>
      </c>
      <c r="M371" s="48">
        <f t="shared" si="29"/>
        <v>190848207.72587556</v>
      </c>
      <c r="N371" s="48">
        <f t="shared" si="29"/>
        <v>205073061.54879338</v>
      </c>
      <c r="O371" s="48">
        <f t="shared" si="29"/>
        <v>8868052.1266385056</v>
      </c>
      <c r="P371" s="48">
        <f t="shared" si="29"/>
        <v>166469912.3538453</v>
      </c>
      <c r="Q371" s="48">
        <f t="shared" si="29"/>
        <v>4407306.594607343</v>
      </c>
    </row>
    <row r="373" spans="2:21" x14ac:dyDescent="0.2">
      <c r="B373" s="1" t="s">
        <v>190</v>
      </c>
    </row>
    <row r="374" spans="2:21" x14ac:dyDescent="0.2">
      <c r="B374" s="2" t="s">
        <v>109</v>
      </c>
      <c r="F374" s="2" t="s">
        <v>89</v>
      </c>
      <c r="J374" s="48">
        <f>SUM(L374:Q374)</f>
        <v>464624.66513092176</v>
      </c>
      <c r="L374" s="48">
        <f t="shared" ref="L374:Q375" si="30">L19*$J234</f>
        <v>8676</v>
      </c>
      <c r="M374" s="48">
        <f t="shared" si="30"/>
        <v>147112.09593638417</v>
      </c>
      <c r="N374" s="48">
        <f t="shared" si="30"/>
        <v>159593.95999999996</v>
      </c>
      <c r="O374" s="48">
        <f t="shared" si="30"/>
        <v>5647.0199999999995</v>
      </c>
      <c r="P374" s="48">
        <f t="shared" si="30"/>
        <v>132652.91919453762</v>
      </c>
      <c r="Q374" s="48">
        <f t="shared" si="30"/>
        <v>10942.669999999998</v>
      </c>
    </row>
    <row r="375" spans="2:21" x14ac:dyDescent="0.2">
      <c r="B375" s="2" t="s">
        <v>110</v>
      </c>
      <c r="F375" s="2" t="s">
        <v>89</v>
      </c>
      <c r="J375" s="48">
        <f>SUM(L375:Q375)</f>
        <v>47492368.85233108</v>
      </c>
      <c r="L375" s="48">
        <f t="shared" si="30"/>
        <v>854968.13062162115</v>
      </c>
      <c r="M375" s="48">
        <f t="shared" si="30"/>
        <v>15044202.177976951</v>
      </c>
      <c r="N375" s="48">
        <f t="shared" si="30"/>
        <v>15563741.524223451</v>
      </c>
      <c r="O375" s="48">
        <f t="shared" si="30"/>
        <v>535304.01464878686</v>
      </c>
      <c r="P375" s="48">
        <f t="shared" si="30"/>
        <v>14075241.548034588</v>
      </c>
      <c r="Q375" s="48">
        <f t="shared" si="30"/>
        <v>1418911.4568256789</v>
      </c>
    </row>
    <row r="377" spans="2:21" x14ac:dyDescent="0.2">
      <c r="B377" s="1" t="s">
        <v>113</v>
      </c>
    </row>
    <row r="378" spans="2:21" x14ac:dyDescent="0.2">
      <c r="B378" s="2" t="s">
        <v>109</v>
      </c>
      <c r="F378" s="2" t="s">
        <v>89</v>
      </c>
      <c r="J378" s="48">
        <f>SUM(L378:Q378)</f>
        <v>6540558.2664067056</v>
      </c>
      <c r="L378" s="48">
        <f t="shared" ref="L378:Q379" si="31">L23*$J238</f>
        <v>88678.780003563865</v>
      </c>
      <c r="M378" s="48">
        <f t="shared" si="31"/>
        <v>1979597.8922038693</v>
      </c>
      <c r="N378" s="48">
        <f t="shared" si="31"/>
        <v>2153967.7106551034</v>
      </c>
      <c r="O378" s="48">
        <f t="shared" si="31"/>
        <v>65745.849660170323</v>
      </c>
      <c r="P378" s="48">
        <f t="shared" si="31"/>
        <v>1629756.7629277324</v>
      </c>
      <c r="Q378" s="48">
        <f t="shared" si="31"/>
        <v>622811.27095626714</v>
      </c>
    </row>
    <row r="379" spans="2:21" x14ac:dyDescent="0.2">
      <c r="B379" s="2" t="s">
        <v>191</v>
      </c>
      <c r="F379" s="2" t="s">
        <v>89</v>
      </c>
      <c r="J379" s="48">
        <f>SUM(L379:Q379)</f>
        <v>56973574.961649559</v>
      </c>
      <c r="L379" s="48">
        <f t="shared" si="31"/>
        <v>685857.05333743396</v>
      </c>
      <c r="M379" s="48">
        <f t="shared" si="31"/>
        <v>17210493.58361692</v>
      </c>
      <c r="N379" s="48">
        <f t="shared" si="31"/>
        <v>16868995.536006317</v>
      </c>
      <c r="O379" s="48">
        <f t="shared" si="31"/>
        <v>604162.26419421984</v>
      </c>
      <c r="P379" s="48">
        <f t="shared" si="31"/>
        <v>14819072.993156483</v>
      </c>
      <c r="Q379" s="48">
        <f t="shared" si="31"/>
        <v>6784993.5313381851</v>
      </c>
    </row>
    <row r="381" spans="2:21" x14ac:dyDescent="0.2">
      <c r="B381" s="1" t="s">
        <v>274</v>
      </c>
      <c r="U381" s="5" t="s">
        <v>1015</v>
      </c>
    </row>
    <row r="382" spans="2:21" x14ac:dyDescent="0.2">
      <c r="B382" s="27" t="s">
        <v>108</v>
      </c>
      <c r="J382" s="48">
        <f>SUM(L382:Q382)</f>
        <v>651.07713622883091</v>
      </c>
      <c r="L382" s="48">
        <f t="shared" ref="L382:Q384" si="32">L29*$J245</f>
        <v>0</v>
      </c>
      <c r="M382" s="48">
        <f t="shared" si="32"/>
        <v>0</v>
      </c>
      <c r="N382" s="48">
        <f t="shared" si="32"/>
        <v>0</v>
      </c>
      <c r="O382" s="48">
        <f t="shared" si="32"/>
        <v>0</v>
      </c>
      <c r="P382" s="48">
        <f t="shared" si="32"/>
        <v>651.07713622883091</v>
      </c>
      <c r="Q382" s="48">
        <f t="shared" si="32"/>
        <v>0</v>
      </c>
    </row>
    <row r="383" spans="2:21" x14ac:dyDescent="0.2">
      <c r="B383" s="52" t="s">
        <v>112</v>
      </c>
      <c r="J383" s="48">
        <f>SUM(L383:Q383)</f>
        <v>604.55345364425955</v>
      </c>
      <c r="L383" s="48">
        <f t="shared" si="32"/>
        <v>0</v>
      </c>
      <c r="M383" s="48">
        <f t="shared" si="32"/>
        <v>0</v>
      </c>
      <c r="N383" s="48">
        <f t="shared" si="32"/>
        <v>604.55345364425955</v>
      </c>
      <c r="O383" s="48">
        <f t="shared" si="32"/>
        <v>0</v>
      </c>
      <c r="P383" s="48">
        <f t="shared" si="32"/>
        <v>0</v>
      </c>
      <c r="Q383" s="48">
        <f t="shared" si="32"/>
        <v>0</v>
      </c>
    </row>
    <row r="384" spans="2:21" x14ac:dyDescent="0.2">
      <c r="B384" s="27" t="s">
        <v>113</v>
      </c>
      <c r="F384" s="2" t="s">
        <v>89</v>
      </c>
      <c r="J384" s="48">
        <f>SUM(L384:Q384)</f>
        <v>624599.29013998096</v>
      </c>
      <c r="L384" s="48">
        <f t="shared" si="32"/>
        <v>23488.572866835329</v>
      </c>
      <c r="M384" s="48">
        <f t="shared" si="32"/>
        <v>224632.66397450716</v>
      </c>
      <c r="N384" s="48">
        <f t="shared" si="32"/>
        <v>201805.50042260459</v>
      </c>
      <c r="O384" s="48">
        <f t="shared" si="32"/>
        <v>79530.199027295937</v>
      </c>
      <c r="P384" s="48">
        <f t="shared" si="32"/>
        <v>82723.867894163632</v>
      </c>
      <c r="Q384" s="48">
        <f t="shared" si="32"/>
        <v>12418.48595457436</v>
      </c>
    </row>
    <row r="386" spans="2:21" x14ac:dyDescent="0.2">
      <c r="B386" s="1" t="s">
        <v>308</v>
      </c>
      <c r="F386" s="2" t="s">
        <v>89</v>
      </c>
      <c r="J386" s="48">
        <f>SUM(L386:Q386)</f>
        <v>829798182.34168494</v>
      </c>
      <c r="L386" s="36">
        <f>SUM(L370:L371,L374:L375,L378:L379,L382:L384)</f>
        <v>16401680.494385676</v>
      </c>
      <c r="M386" s="36">
        <f t="shared" ref="M386:Q386" si="33">SUM(M370:M371,M374:M375,M378:M379,M382:M384)</f>
        <v>266533758.56356135</v>
      </c>
      <c r="N386" s="36">
        <f t="shared" si="33"/>
        <v>285455588.10709691</v>
      </c>
      <c r="O386" s="36">
        <f t="shared" si="33"/>
        <v>12040239.024494292</v>
      </c>
      <c r="P386" s="36">
        <f t="shared" si="33"/>
        <v>235138144.63941851</v>
      </c>
      <c r="Q386" s="36">
        <f t="shared" si="33"/>
        <v>14228771.512728186</v>
      </c>
      <c r="U386" s="5" t="s">
        <v>1009</v>
      </c>
    </row>
    <row r="388" spans="2:21" x14ac:dyDescent="0.2">
      <c r="B388" s="1" t="s">
        <v>212</v>
      </c>
      <c r="J388" s="53"/>
    </row>
    <row r="390" spans="2:21" x14ac:dyDescent="0.2">
      <c r="B390" s="1" t="s">
        <v>253</v>
      </c>
    </row>
    <row r="391" spans="2:21" x14ac:dyDescent="0.2">
      <c r="B391" s="2" t="s">
        <v>310</v>
      </c>
      <c r="F391" s="2" t="s">
        <v>89</v>
      </c>
      <c r="J391" s="48">
        <f>SUM(L391:Q391)</f>
        <v>239919009.16810694</v>
      </c>
      <c r="L391" s="48">
        <f t="shared" ref="L391:Q391" si="34">SUMPRODUCT($J$254:$J$286,L38:L70)</f>
        <v>4661312.6017391477</v>
      </c>
      <c r="M391" s="48">
        <f t="shared" si="34"/>
        <v>76196547.654879048</v>
      </c>
      <c r="N391" s="48">
        <f t="shared" si="34"/>
        <v>83677619.59172672</v>
      </c>
      <c r="O391" s="48">
        <f t="shared" si="34"/>
        <v>3419027.4578787764</v>
      </c>
      <c r="P391" s="48">
        <f t="shared" si="34"/>
        <v>69156517.004665181</v>
      </c>
      <c r="Q391" s="48">
        <f t="shared" si="34"/>
        <v>2807984.8572180509</v>
      </c>
    </row>
    <row r="393" spans="2:21" x14ac:dyDescent="0.2">
      <c r="B393" s="1" t="s">
        <v>254</v>
      </c>
    </row>
    <row r="394" spans="2:21" x14ac:dyDescent="0.2">
      <c r="B394" s="2" t="s">
        <v>311</v>
      </c>
      <c r="F394" s="2" t="s">
        <v>89</v>
      </c>
      <c r="J394" s="48">
        <f>SUM(L394:Q394)</f>
        <v>38381702.832755901</v>
      </c>
      <c r="L394" s="69">
        <f t="shared" ref="L394:Q394" si="35">SUMPRODUCT($J$292:$J$301,L76:L85)+SUMPRODUCT($J$322:$J$339,L106:L123)</f>
        <v>760748.85815078509</v>
      </c>
      <c r="M394" s="69">
        <f t="shared" si="35"/>
        <v>12199188.438877447</v>
      </c>
      <c r="N394" s="69">
        <f t="shared" si="35"/>
        <v>15098967.131628234</v>
      </c>
      <c r="O394" s="69">
        <f t="shared" si="35"/>
        <v>503501.8193930636</v>
      </c>
      <c r="P394" s="69">
        <f t="shared" si="35"/>
        <v>9072820.5892813783</v>
      </c>
      <c r="Q394" s="69">
        <f t="shared" si="35"/>
        <v>746475.99542499473</v>
      </c>
    </row>
    <row r="395" spans="2:21" x14ac:dyDescent="0.2">
      <c r="L395" s="73"/>
      <c r="M395" s="73"/>
      <c r="N395" s="73"/>
      <c r="O395" s="73"/>
      <c r="P395" s="73"/>
      <c r="Q395" s="73"/>
    </row>
    <row r="396" spans="2:21" x14ac:dyDescent="0.2">
      <c r="B396" s="1" t="s">
        <v>255</v>
      </c>
      <c r="L396" s="73"/>
      <c r="M396" s="73"/>
      <c r="N396" s="73"/>
      <c r="O396" s="73"/>
      <c r="P396" s="73"/>
      <c r="Q396" s="73"/>
    </row>
    <row r="397" spans="2:21" x14ac:dyDescent="0.2">
      <c r="B397" s="2" t="s">
        <v>312</v>
      </c>
      <c r="F397" s="2" t="s">
        <v>89</v>
      </c>
      <c r="J397" s="48">
        <f>SUM(L397:Q397)</f>
        <v>2066045.9511307217</v>
      </c>
      <c r="L397" s="69">
        <f t="shared" ref="L397:Q397" si="36">SUMPRODUCT($J$307:$J$316,L91:L100)+SUMPRODUCT($J$345:$J$362,L129:L146)</f>
        <v>83920.824744383252</v>
      </c>
      <c r="M397" s="69">
        <f t="shared" si="36"/>
        <v>882366.76516237529</v>
      </c>
      <c r="N397" s="69">
        <f t="shared" si="36"/>
        <v>700748.13063377293</v>
      </c>
      <c r="O397" s="69">
        <f t="shared" si="36"/>
        <v>48832.715210085946</v>
      </c>
      <c r="P397" s="69">
        <f t="shared" si="36"/>
        <v>329813.1458772039</v>
      </c>
      <c r="Q397" s="69">
        <f t="shared" si="36"/>
        <v>20364.369502900467</v>
      </c>
    </row>
    <row r="399" spans="2:21" x14ac:dyDescent="0.2">
      <c r="B399" s="1" t="s">
        <v>936</v>
      </c>
      <c r="F399" s="2" t="s">
        <v>89</v>
      </c>
      <c r="J399" s="48">
        <f>SUM(L399:Q399)</f>
        <v>280366757.95199353</v>
      </c>
      <c r="L399" s="36">
        <f>L391+L394+L397</f>
        <v>5505982.2846343154</v>
      </c>
      <c r="M399" s="36">
        <f t="shared" ref="M399:Q399" si="37">M391+M394+M397</f>
        <v>89278102.858918875</v>
      </c>
      <c r="N399" s="36">
        <f t="shared" si="37"/>
        <v>99477334.853988722</v>
      </c>
      <c r="O399" s="36">
        <f t="shared" si="37"/>
        <v>3971361.9924819255</v>
      </c>
      <c r="P399" s="36">
        <f t="shared" si="37"/>
        <v>78559150.739823759</v>
      </c>
      <c r="Q399" s="36">
        <f t="shared" si="37"/>
        <v>3574825.2221459462</v>
      </c>
      <c r="U399" s="5" t="s">
        <v>1009</v>
      </c>
    </row>
    <row r="400" spans="2:21" s="10" customFormat="1" x14ac:dyDescent="0.2">
      <c r="B400" s="83"/>
      <c r="J400" s="53"/>
      <c r="L400" s="80"/>
      <c r="M400" s="80"/>
      <c r="N400" s="80"/>
      <c r="O400" s="80"/>
      <c r="P400" s="80"/>
      <c r="Q400" s="80"/>
    </row>
    <row r="402" spans="2:21" x14ac:dyDescent="0.2">
      <c r="B402" s="1" t="s">
        <v>253</v>
      </c>
    </row>
    <row r="403" spans="2:21" x14ac:dyDescent="0.2">
      <c r="B403" s="2" t="s">
        <v>310</v>
      </c>
      <c r="F403" s="2" t="s">
        <v>89</v>
      </c>
      <c r="J403" s="48">
        <f>SUM(L403:Q403)</f>
        <v>239919009.16810694</v>
      </c>
      <c r="L403" s="48">
        <f>SUMPRODUCT($J$254:$J$286,L38:L70)</f>
        <v>4661312.6017391477</v>
      </c>
      <c r="M403" s="48">
        <f t="shared" ref="M403:Q403" si="38">SUMPRODUCT($J$254:$J$286,M38:M70)</f>
        <v>76196547.654879048</v>
      </c>
      <c r="N403" s="48">
        <f t="shared" si="38"/>
        <v>83677619.59172672</v>
      </c>
      <c r="O403" s="48">
        <f t="shared" si="38"/>
        <v>3419027.4578787764</v>
      </c>
      <c r="P403" s="48">
        <f t="shared" si="38"/>
        <v>69156517.004665181</v>
      </c>
      <c r="Q403" s="48">
        <f t="shared" si="38"/>
        <v>2807984.8572180509</v>
      </c>
    </row>
    <row r="405" spans="2:21" x14ac:dyDescent="0.2">
      <c r="B405" s="1" t="s">
        <v>254</v>
      </c>
    </row>
    <row r="406" spans="2:21" x14ac:dyDescent="0.2">
      <c r="B406" s="2" t="s">
        <v>311</v>
      </c>
      <c r="F406" s="2" t="s">
        <v>89</v>
      </c>
      <c r="J406" s="48">
        <f>SUM(L406:Q406)</f>
        <v>23504138.074356649</v>
      </c>
      <c r="L406" s="69">
        <f>SUMPRODUCT($J$292:$J$301,L153:L162)+SUMPRODUCT($J$322:$J$339,L183:L200)</f>
        <v>402529.97353662655</v>
      </c>
      <c r="M406" s="69">
        <f t="shared" ref="M406:Q406" si="39">SUMPRODUCT($J$292:$J$301,M153:M162)+SUMPRODUCT($J$322:$J$339,M183:M200)</f>
        <v>7143190.1262252582</v>
      </c>
      <c r="N406" s="69">
        <f t="shared" si="39"/>
        <v>10636888.041645398</v>
      </c>
      <c r="O406" s="69">
        <f t="shared" si="39"/>
        <v>281382.67354817048</v>
      </c>
      <c r="P406" s="69">
        <f t="shared" si="39"/>
        <v>4449683.3316377848</v>
      </c>
      <c r="Q406" s="69">
        <f t="shared" si="39"/>
        <v>590463.92776341341</v>
      </c>
    </row>
    <row r="408" spans="2:21" x14ac:dyDescent="0.2">
      <c r="B408" s="1" t="s">
        <v>255</v>
      </c>
    </row>
    <row r="409" spans="2:21" x14ac:dyDescent="0.2">
      <c r="B409" s="2" t="s">
        <v>312</v>
      </c>
      <c r="F409" s="2" t="s">
        <v>89</v>
      </c>
      <c r="J409" s="48">
        <f>SUM(L409:Q409)</f>
        <v>1101493.583696326</v>
      </c>
      <c r="L409" s="69">
        <f>SUMPRODUCT($J$307:$J$316,L168:L177)+SUMPRODUCT($J$345:$J$362,L206:L223)</f>
        <v>56995.890901600709</v>
      </c>
      <c r="M409" s="69">
        <f t="shared" ref="M409:Q409" si="40">SUMPRODUCT($J$307:$J$316,M168:M177)+SUMPRODUCT($J$345:$J$362,M206:M223)</f>
        <v>481695.68693316192</v>
      </c>
      <c r="N409" s="69">
        <f t="shared" si="40"/>
        <v>301102.5729565348</v>
      </c>
      <c r="O409" s="69">
        <f t="shared" si="40"/>
        <v>18603.68967576728</v>
      </c>
      <c r="P409" s="69">
        <f t="shared" si="40"/>
        <v>231117.69503098479</v>
      </c>
      <c r="Q409" s="69">
        <f t="shared" si="40"/>
        <v>11978.048198276458</v>
      </c>
    </row>
    <row r="411" spans="2:21" x14ac:dyDescent="0.2">
      <c r="B411" s="1" t="s">
        <v>989</v>
      </c>
      <c r="F411" s="2" t="s">
        <v>89</v>
      </c>
      <c r="J411" s="48">
        <f>SUM(L411:Q411)</f>
        <v>264524640.82615989</v>
      </c>
      <c r="L411" s="36">
        <f>L403+L406+L409</f>
        <v>5120838.4661773751</v>
      </c>
      <c r="M411" s="36">
        <f t="shared" ref="M411:Q411" si="41">M403+M406+M409</f>
        <v>83821433.468037471</v>
      </c>
      <c r="N411" s="36">
        <f t="shared" si="41"/>
        <v>94615610.206328645</v>
      </c>
      <c r="O411" s="36">
        <f t="shared" si="41"/>
        <v>3719013.8211027142</v>
      </c>
      <c r="P411" s="36">
        <f t="shared" si="41"/>
        <v>73837318.031333953</v>
      </c>
      <c r="Q411" s="36">
        <f t="shared" si="41"/>
        <v>3410426.8331797407</v>
      </c>
      <c r="U411" s="5" t="s">
        <v>1009</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CC"/>
  </sheetPr>
  <dimension ref="A1:P462"/>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5" width="2.7109375" style="2" customWidth="1"/>
    <col min="16" max="30" width="13.7109375" style="2" customWidth="1"/>
    <col min="31" max="16384" width="9.140625" style="2"/>
  </cols>
  <sheetData>
    <row r="1" spans="1:16" x14ac:dyDescent="0.2">
      <c r="A1" s="10"/>
    </row>
    <row r="2" spans="1:16" s="22" customFormat="1" ht="18" x14ac:dyDescent="0.2">
      <c r="B2" s="22" t="s">
        <v>318</v>
      </c>
    </row>
    <row r="4" spans="1:16" x14ac:dyDescent="0.2">
      <c r="B4" s="33" t="s">
        <v>55</v>
      </c>
      <c r="C4" s="1"/>
      <c r="D4" s="1"/>
    </row>
    <row r="5" spans="1:16" x14ac:dyDescent="0.2">
      <c r="B5" s="27" t="s">
        <v>947</v>
      </c>
      <c r="C5" s="3"/>
      <c r="D5" s="3"/>
      <c r="H5" s="23"/>
    </row>
    <row r="6" spans="1:16" x14ac:dyDescent="0.2">
      <c r="B6" s="27" t="s">
        <v>1082</v>
      </c>
      <c r="C6" s="3"/>
      <c r="D6" s="3"/>
      <c r="H6" s="23"/>
    </row>
    <row r="7" spans="1:16" x14ac:dyDescent="0.2">
      <c r="B7" s="5"/>
      <c r="C7" s="3"/>
      <c r="D7" s="3"/>
    </row>
    <row r="9" spans="1:16" s="9" customFormat="1" x14ac:dyDescent="0.2">
      <c r="B9" s="9" t="s">
        <v>44</v>
      </c>
      <c r="F9" s="9" t="s">
        <v>26</v>
      </c>
      <c r="H9" s="9" t="s">
        <v>365</v>
      </c>
      <c r="P9" s="9" t="s">
        <v>46</v>
      </c>
    </row>
    <row r="12" spans="1:16" s="9" customFormat="1" x14ac:dyDescent="0.2">
      <c r="B12" s="9" t="s">
        <v>327</v>
      </c>
    </row>
    <row r="14" spans="1:16" x14ac:dyDescent="0.2">
      <c r="B14" s="1" t="s">
        <v>337</v>
      </c>
    </row>
    <row r="16" spans="1:16" x14ac:dyDescent="0.2">
      <c r="B16" s="1" t="s">
        <v>108</v>
      </c>
    </row>
    <row r="17" spans="2:8" x14ac:dyDescent="0.2">
      <c r="B17" s="2" t="s">
        <v>109</v>
      </c>
      <c r="F17" s="2" t="s">
        <v>89</v>
      </c>
      <c r="H17" s="47">
        <f>'(Reken)volumes TD'!J237</f>
        <v>7084988.1904065153</v>
      </c>
    </row>
    <row r="18" spans="2:8" x14ac:dyDescent="0.2">
      <c r="B18" s="2" t="s">
        <v>110</v>
      </c>
      <c r="F18" s="2" t="s">
        <v>89</v>
      </c>
      <c r="H18" s="47">
        <f>'(Reken)volumes TD'!J238</f>
        <v>22372221.028437626</v>
      </c>
    </row>
    <row r="20" spans="2:8" x14ac:dyDescent="0.2">
      <c r="B20" s="1" t="s">
        <v>190</v>
      </c>
    </row>
    <row r="21" spans="2:8" x14ac:dyDescent="0.2">
      <c r="B21" s="2" t="s">
        <v>109</v>
      </c>
      <c r="F21" s="2" t="s">
        <v>89</v>
      </c>
      <c r="H21" s="47">
        <f>'(Reken)volumes TD'!J241</f>
        <v>27859.608156907998</v>
      </c>
    </row>
    <row r="22" spans="2:8" x14ac:dyDescent="0.2">
      <c r="B22" s="2" t="s">
        <v>110</v>
      </c>
      <c r="F22" s="2" t="s">
        <v>89</v>
      </c>
      <c r="H22" s="47">
        <f>'(Reken)volumes TD'!J242</f>
        <v>2038882.627431521</v>
      </c>
    </row>
    <row r="24" spans="2:8" x14ac:dyDescent="0.2">
      <c r="B24" s="1" t="s">
        <v>113</v>
      </c>
    </row>
    <row r="25" spans="2:8" x14ac:dyDescent="0.2">
      <c r="B25" s="2" t="s">
        <v>109</v>
      </c>
      <c r="F25" s="2" t="s">
        <v>89</v>
      </c>
      <c r="H25" s="47">
        <f>'(Reken)volumes TD'!J245</f>
        <v>8897.4111452580855</v>
      </c>
    </row>
    <row r="26" spans="2:8" x14ac:dyDescent="0.2">
      <c r="B26" s="2" t="s">
        <v>191</v>
      </c>
      <c r="F26" s="2" t="s">
        <v>89</v>
      </c>
      <c r="H26" s="47">
        <f>'(Reken)volumes TD'!J249</f>
        <v>2625086.4299331103</v>
      </c>
    </row>
    <row r="27" spans="2:8" s="10" customFormat="1" x14ac:dyDescent="0.2">
      <c r="H27" s="51"/>
    </row>
    <row r="28" spans="2:8" x14ac:dyDescent="0.2">
      <c r="B28" s="1" t="s">
        <v>338</v>
      </c>
    </row>
    <row r="30" spans="2:8" x14ac:dyDescent="0.2">
      <c r="B30" s="1" t="s">
        <v>108</v>
      </c>
    </row>
    <row r="31" spans="2:8" x14ac:dyDescent="0.2">
      <c r="B31" s="2" t="s">
        <v>109</v>
      </c>
      <c r="F31" s="2" t="s">
        <v>89</v>
      </c>
      <c r="H31" s="47">
        <f>'(Reken)volumes TD'!J254</f>
        <v>7125335.2714149803</v>
      </c>
    </row>
    <row r="32" spans="2:8" x14ac:dyDescent="0.2">
      <c r="B32" s="2" t="s">
        <v>110</v>
      </c>
      <c r="F32" s="2" t="s">
        <v>89</v>
      </c>
      <c r="H32" s="47">
        <f>'(Reken)volumes TD'!J255</f>
        <v>22426095.010347448</v>
      </c>
    </row>
    <row r="34" spans="2:8" x14ac:dyDescent="0.2">
      <c r="B34" s="1" t="s">
        <v>190</v>
      </c>
    </row>
    <row r="35" spans="2:8" x14ac:dyDescent="0.2">
      <c r="B35" s="2" t="s">
        <v>109</v>
      </c>
      <c r="F35" s="2" t="s">
        <v>89</v>
      </c>
      <c r="H35" s="47">
        <f>'(Reken)volumes TD'!J258</f>
        <v>27314.575660802548</v>
      </c>
    </row>
    <row r="36" spans="2:8" x14ac:dyDescent="0.2">
      <c r="B36" s="2" t="s">
        <v>110</v>
      </c>
      <c r="F36" s="2" t="s">
        <v>89</v>
      </c>
      <c r="H36" s="47">
        <f>'(Reken)volumes TD'!J259</f>
        <v>1982750.3181549641</v>
      </c>
    </row>
    <row r="38" spans="2:8" x14ac:dyDescent="0.2">
      <c r="B38" s="1" t="s">
        <v>113</v>
      </c>
    </row>
    <row r="39" spans="2:8" x14ac:dyDescent="0.2">
      <c r="B39" s="2" t="s">
        <v>109</v>
      </c>
      <c r="F39" s="2" t="s">
        <v>89</v>
      </c>
      <c r="H39" s="47">
        <f>'(Reken)volumes TD'!J262</f>
        <v>8886.437826731566</v>
      </c>
    </row>
    <row r="40" spans="2:8" x14ac:dyDescent="0.2">
      <c r="B40" s="2" t="s">
        <v>191</v>
      </c>
      <c r="F40" s="2" t="s">
        <v>89</v>
      </c>
      <c r="H40" s="47">
        <f>'(Reken)volumes TD'!J266</f>
        <v>2590761.5932415449</v>
      </c>
    </row>
    <row r="41" spans="2:8" s="10" customFormat="1" x14ac:dyDescent="0.2">
      <c r="H41" s="51"/>
    </row>
    <row r="42" spans="2:8" x14ac:dyDescent="0.2">
      <c r="B42" s="1" t="s">
        <v>314</v>
      </c>
    </row>
    <row r="44" spans="2:8" x14ac:dyDescent="0.2">
      <c r="B44" s="1" t="s">
        <v>108</v>
      </c>
    </row>
    <row r="45" spans="2:8" x14ac:dyDescent="0.2">
      <c r="B45" s="2" t="s">
        <v>109</v>
      </c>
      <c r="F45" s="2" t="s">
        <v>89</v>
      </c>
      <c r="H45" s="47">
        <f>'(Reken)volumes TD'!J271</f>
        <v>7162215.6469521774</v>
      </c>
    </row>
    <row r="46" spans="2:8" x14ac:dyDescent="0.2">
      <c r="B46" s="2" t="s">
        <v>110</v>
      </c>
      <c r="F46" s="2" t="s">
        <v>89</v>
      </c>
      <c r="H46" s="47">
        <f>'(Reken)volumes TD'!J272</f>
        <v>22499755.531132311</v>
      </c>
    </row>
    <row r="48" spans="2:8" x14ac:dyDescent="0.2">
      <c r="B48" s="1" t="s">
        <v>190</v>
      </c>
    </row>
    <row r="49" spans="2:8" x14ac:dyDescent="0.2">
      <c r="B49" s="2" t="s">
        <v>109</v>
      </c>
      <c r="F49" s="2" t="s">
        <v>89</v>
      </c>
      <c r="H49" s="47">
        <f>'(Reken)volumes TD'!J275</f>
        <v>26865.740905739734</v>
      </c>
    </row>
    <row r="50" spans="2:8" x14ac:dyDescent="0.2">
      <c r="B50" s="2" t="s">
        <v>110</v>
      </c>
      <c r="F50" s="2" t="s">
        <v>89</v>
      </c>
      <c r="H50" s="47">
        <f>'(Reken)volumes TD'!J276</f>
        <v>1932055.1907351955</v>
      </c>
    </row>
    <row r="52" spans="2:8" x14ac:dyDescent="0.2">
      <c r="B52" s="1" t="s">
        <v>113</v>
      </c>
    </row>
    <row r="53" spans="2:8" x14ac:dyDescent="0.2">
      <c r="B53" s="2" t="s">
        <v>109</v>
      </c>
      <c r="F53" s="2" t="s">
        <v>89</v>
      </c>
      <c r="H53" s="47">
        <f>'(Reken)volumes TD'!J279</f>
        <v>8862.5968376950641</v>
      </c>
    </row>
    <row r="54" spans="2:8" x14ac:dyDescent="0.2">
      <c r="B54" s="2" t="s">
        <v>191</v>
      </c>
      <c r="F54" s="2" t="s">
        <v>89</v>
      </c>
      <c r="H54" s="47">
        <f>'(Reken)volumes TD'!J283</f>
        <v>2582436.8754126364</v>
      </c>
    </row>
    <row r="55" spans="2:8" s="10" customFormat="1" x14ac:dyDescent="0.2">
      <c r="H55" s="51"/>
    </row>
    <row r="56" spans="2:8" x14ac:dyDescent="0.2">
      <c r="B56" s="1" t="s">
        <v>315</v>
      </c>
    </row>
    <row r="58" spans="2:8" x14ac:dyDescent="0.2">
      <c r="B58" s="1" t="s">
        <v>108</v>
      </c>
    </row>
    <row r="59" spans="2:8" x14ac:dyDescent="0.2">
      <c r="B59" s="2" t="s">
        <v>109</v>
      </c>
      <c r="F59" s="2" t="s">
        <v>89</v>
      </c>
      <c r="H59" s="47">
        <f>'(Reken)volumes TD'!J288</f>
        <v>7192180.5188196991</v>
      </c>
    </row>
    <row r="60" spans="2:8" x14ac:dyDescent="0.2">
      <c r="B60" s="2" t="s">
        <v>110</v>
      </c>
      <c r="F60" s="2" t="s">
        <v>89</v>
      </c>
      <c r="H60" s="47">
        <f>'(Reken)volumes TD'!J289</f>
        <v>22578000.195160419</v>
      </c>
    </row>
    <row r="62" spans="2:8" x14ac:dyDescent="0.2">
      <c r="B62" s="1" t="s">
        <v>190</v>
      </c>
    </row>
    <row r="63" spans="2:8" x14ac:dyDescent="0.2">
      <c r="B63" s="2" t="s">
        <v>109</v>
      </c>
      <c r="F63" s="2" t="s">
        <v>89</v>
      </c>
      <c r="H63" s="47">
        <f>'(Reken)volumes TD'!J292</f>
        <v>26376.175567978491</v>
      </c>
    </row>
    <row r="64" spans="2:8" x14ac:dyDescent="0.2">
      <c r="B64" s="2" t="s">
        <v>110</v>
      </c>
      <c r="F64" s="2" t="s">
        <v>89</v>
      </c>
      <c r="H64" s="47">
        <f>'(Reken)volumes TD'!J293</f>
        <v>1884806.448614293</v>
      </c>
    </row>
    <row r="66" spans="2:8" x14ac:dyDescent="0.2">
      <c r="B66" s="1" t="s">
        <v>113</v>
      </c>
    </row>
    <row r="67" spans="2:8" x14ac:dyDescent="0.2">
      <c r="B67" s="2" t="s">
        <v>109</v>
      </c>
      <c r="F67" s="2" t="s">
        <v>89</v>
      </c>
      <c r="H67" s="47">
        <f>'(Reken)volumes TD'!J296</f>
        <v>8835.6330789540643</v>
      </c>
    </row>
    <row r="68" spans="2:8" x14ac:dyDescent="0.2">
      <c r="B68" s="2" t="s">
        <v>191</v>
      </c>
      <c r="F68" s="2" t="s">
        <v>89</v>
      </c>
      <c r="H68" s="47">
        <f>'(Reken)volumes TD'!J300</f>
        <v>2632244.0674460591</v>
      </c>
    </row>
    <row r="70" spans="2:8" x14ac:dyDescent="0.2">
      <c r="B70" s="1" t="s">
        <v>316</v>
      </c>
    </row>
    <row r="72" spans="2:8" x14ac:dyDescent="0.2">
      <c r="B72" s="1" t="s">
        <v>108</v>
      </c>
    </row>
    <row r="73" spans="2:8" x14ac:dyDescent="0.2">
      <c r="B73" s="2" t="s">
        <v>109</v>
      </c>
      <c r="F73" s="2" t="s">
        <v>89</v>
      </c>
      <c r="H73" s="47">
        <f>'(Reken)volumes TD'!J305</f>
        <v>7219910.4561743429</v>
      </c>
    </row>
    <row r="74" spans="2:8" x14ac:dyDescent="0.2">
      <c r="B74" s="2" t="s">
        <v>110</v>
      </c>
      <c r="F74" s="2" t="s">
        <v>89</v>
      </c>
      <c r="H74" s="47">
        <f>'(Reken)volumes TD'!J306</f>
        <v>22593027.378205128</v>
      </c>
    </row>
    <row r="76" spans="2:8" x14ac:dyDescent="0.2">
      <c r="B76" s="1" t="s">
        <v>190</v>
      </c>
    </row>
    <row r="77" spans="2:8" x14ac:dyDescent="0.2">
      <c r="B77" s="2" t="s">
        <v>109</v>
      </c>
      <c r="F77" s="2" t="s">
        <v>89</v>
      </c>
      <c r="H77" s="47">
        <f>'(Reken)volumes TD'!J309</f>
        <v>25850.697196666661</v>
      </c>
    </row>
    <row r="78" spans="2:8" x14ac:dyDescent="0.2">
      <c r="B78" s="2" t="s">
        <v>110</v>
      </c>
      <c r="F78" s="2" t="s">
        <v>89</v>
      </c>
      <c r="H78" s="47">
        <f>'(Reken)volumes TD'!J310</f>
        <v>1836293.8146440294</v>
      </c>
    </row>
    <row r="80" spans="2:8" x14ac:dyDescent="0.2">
      <c r="B80" s="1" t="s">
        <v>113</v>
      </c>
    </row>
    <row r="81" spans="2:8" x14ac:dyDescent="0.2">
      <c r="B81" s="2" t="s">
        <v>109</v>
      </c>
      <c r="F81" s="2" t="s">
        <v>89</v>
      </c>
      <c r="H81" s="47">
        <f>'(Reken)volumes TD'!J313</f>
        <v>8761.548239159154</v>
      </c>
    </row>
    <row r="82" spans="2:8" x14ac:dyDescent="0.2">
      <c r="B82" s="2" t="s">
        <v>191</v>
      </c>
      <c r="F82" s="2" t="s">
        <v>89</v>
      </c>
      <c r="H82" s="47">
        <f>'(Reken)volumes TD'!J317</f>
        <v>2596416.0719641978</v>
      </c>
    </row>
    <row r="84" spans="2:8" x14ac:dyDescent="0.2">
      <c r="B84" s="1" t="s">
        <v>317</v>
      </c>
    </row>
    <row r="86" spans="2:8" x14ac:dyDescent="0.2">
      <c r="B86" s="1" t="s">
        <v>108</v>
      </c>
    </row>
    <row r="87" spans="2:8" x14ac:dyDescent="0.2">
      <c r="B87" s="2" t="s">
        <v>109</v>
      </c>
      <c r="F87" s="2" t="s">
        <v>89</v>
      </c>
      <c r="H87" s="47">
        <f>'(Reken)volumes TD'!J322</f>
        <v>7231786.8603764214</v>
      </c>
    </row>
    <row r="88" spans="2:8" x14ac:dyDescent="0.2">
      <c r="B88" s="2" t="s">
        <v>110</v>
      </c>
      <c r="F88" s="2" t="s">
        <v>89</v>
      </c>
      <c r="H88" s="47">
        <f>'(Reken)volumes TD'!J323</f>
        <v>22545812.528098613</v>
      </c>
    </row>
    <row r="90" spans="2:8" x14ac:dyDescent="0.2">
      <c r="B90" s="1" t="s">
        <v>190</v>
      </c>
    </row>
    <row r="91" spans="2:8" x14ac:dyDescent="0.2">
      <c r="B91" s="2" t="s">
        <v>109</v>
      </c>
      <c r="F91" s="2" t="s">
        <v>89</v>
      </c>
      <c r="H91" s="47">
        <f>'(Reken)volumes TD'!J326</f>
        <v>25210.571423841808</v>
      </c>
    </row>
    <row r="92" spans="2:8" x14ac:dyDescent="0.2">
      <c r="B92" s="2" t="s">
        <v>110</v>
      </c>
      <c r="F92" s="2" t="s">
        <v>89</v>
      </c>
      <c r="H92" s="47">
        <f>'(Reken)volumes TD'!J327</f>
        <v>1777943.3690677078</v>
      </c>
    </row>
    <row r="94" spans="2:8" x14ac:dyDescent="0.2">
      <c r="B94" s="1" t="s">
        <v>113</v>
      </c>
    </row>
    <row r="95" spans="2:8" x14ac:dyDescent="0.2">
      <c r="B95" s="2" t="s">
        <v>109</v>
      </c>
      <c r="F95" s="2" t="s">
        <v>89</v>
      </c>
      <c r="H95" s="47">
        <f>'(Reken)volumes TD'!J330</f>
        <v>8659.8188655520426</v>
      </c>
    </row>
    <row r="96" spans="2:8" x14ac:dyDescent="0.2">
      <c r="B96" s="2" t="s">
        <v>191</v>
      </c>
      <c r="F96" s="2" t="s">
        <v>89</v>
      </c>
      <c r="H96" s="47">
        <f>'(Reken)volumes TD'!J334</f>
        <v>2552622.6789697157</v>
      </c>
    </row>
    <row r="98" spans="2:8" s="9" customFormat="1" x14ac:dyDescent="0.2">
      <c r="B98" s="9" t="s">
        <v>326</v>
      </c>
    </row>
    <row r="100" spans="2:8" x14ac:dyDescent="0.2">
      <c r="B100" s="1" t="s">
        <v>344</v>
      </c>
    </row>
    <row r="101" spans="2:8" x14ac:dyDescent="0.2">
      <c r="B101" s="27" t="s">
        <v>108</v>
      </c>
      <c r="F101" s="2" t="s">
        <v>89</v>
      </c>
      <c r="H101" s="47">
        <f>'Rekenvolumes invoeding'!J210</f>
        <v>7.8767123287671232</v>
      </c>
    </row>
    <row r="102" spans="2:8" x14ac:dyDescent="0.2">
      <c r="B102" s="27" t="s">
        <v>190</v>
      </c>
      <c r="F102" s="2" t="s">
        <v>89</v>
      </c>
      <c r="H102" s="47">
        <f>'Rekenvolumes invoeding'!J211</f>
        <v>65</v>
      </c>
    </row>
    <row r="103" spans="2:8" x14ac:dyDescent="0.2">
      <c r="B103" s="27" t="s">
        <v>268</v>
      </c>
      <c r="F103" s="2" t="s">
        <v>89</v>
      </c>
      <c r="H103" s="47">
        <f>'Rekenvolumes invoeding'!J212</f>
        <v>14938</v>
      </c>
    </row>
    <row r="105" spans="2:8" x14ac:dyDescent="0.2">
      <c r="B105" s="1" t="s">
        <v>345</v>
      </c>
    </row>
    <row r="106" spans="2:8" x14ac:dyDescent="0.2">
      <c r="B106" s="27" t="s">
        <v>108</v>
      </c>
      <c r="F106" s="2" t="s">
        <v>89</v>
      </c>
      <c r="H106" s="47">
        <f>'Rekenvolumes invoeding'!J216</f>
        <v>25</v>
      </c>
    </row>
    <row r="107" spans="2:8" x14ac:dyDescent="0.2">
      <c r="B107" s="27" t="s">
        <v>190</v>
      </c>
      <c r="F107" s="2" t="s">
        <v>89</v>
      </c>
      <c r="H107" s="47">
        <f>'Rekenvolumes invoeding'!J217</f>
        <v>65</v>
      </c>
    </row>
    <row r="108" spans="2:8" x14ac:dyDescent="0.2">
      <c r="B108" s="27" t="s">
        <v>268</v>
      </c>
      <c r="F108" s="2" t="s">
        <v>89</v>
      </c>
      <c r="H108" s="47">
        <f>'Rekenvolumes invoeding'!J218</f>
        <v>15702</v>
      </c>
    </row>
    <row r="110" spans="2:8" x14ac:dyDescent="0.2">
      <c r="B110" s="1" t="s">
        <v>329</v>
      </c>
    </row>
    <row r="111" spans="2:8" x14ac:dyDescent="0.2">
      <c r="B111" s="27" t="s">
        <v>108</v>
      </c>
      <c r="F111" s="2" t="s">
        <v>89</v>
      </c>
      <c r="H111" s="47">
        <f>'Rekenvolumes invoeding'!J222</f>
        <v>25</v>
      </c>
    </row>
    <row r="112" spans="2:8" x14ac:dyDescent="0.2">
      <c r="B112" s="27" t="s">
        <v>190</v>
      </c>
      <c r="F112" s="2" t="s">
        <v>89</v>
      </c>
      <c r="H112" s="47">
        <f>'Rekenvolumes invoeding'!J223</f>
        <v>40</v>
      </c>
    </row>
    <row r="113" spans="2:8" x14ac:dyDescent="0.2">
      <c r="B113" s="27" t="s">
        <v>268</v>
      </c>
      <c r="F113" s="2" t="s">
        <v>89</v>
      </c>
      <c r="H113" s="47">
        <f>'Rekenvolumes invoeding'!J224</f>
        <v>18649</v>
      </c>
    </row>
    <row r="115" spans="2:8" x14ac:dyDescent="0.2">
      <c r="B115" s="1" t="s">
        <v>330</v>
      </c>
    </row>
    <row r="116" spans="2:8" x14ac:dyDescent="0.2">
      <c r="B116" s="27" t="s">
        <v>108</v>
      </c>
      <c r="F116" s="2" t="s">
        <v>89</v>
      </c>
      <c r="H116" s="47">
        <f>'Rekenvolumes invoeding'!J228</f>
        <v>25</v>
      </c>
    </row>
    <row r="117" spans="2:8" x14ac:dyDescent="0.2">
      <c r="B117" s="27" t="s">
        <v>190</v>
      </c>
      <c r="F117" s="2" t="s">
        <v>89</v>
      </c>
      <c r="H117" s="47">
        <f>'Rekenvolumes invoeding'!J229</f>
        <v>33.333333333333336</v>
      </c>
    </row>
    <row r="118" spans="2:8" x14ac:dyDescent="0.2">
      <c r="B118" s="27" t="s">
        <v>268</v>
      </c>
      <c r="F118" s="2" t="s">
        <v>89</v>
      </c>
      <c r="H118" s="47">
        <f>'Rekenvolumes invoeding'!J230</f>
        <v>21830</v>
      </c>
    </row>
    <row r="120" spans="2:8" x14ac:dyDescent="0.2">
      <c r="B120" s="1" t="s">
        <v>331</v>
      </c>
    </row>
    <row r="121" spans="2:8" x14ac:dyDescent="0.2">
      <c r="B121" s="27" t="s">
        <v>108</v>
      </c>
      <c r="F121" s="2" t="s">
        <v>89</v>
      </c>
      <c r="H121" s="47">
        <f>'Rekenvolumes invoeding'!J234</f>
        <v>25</v>
      </c>
    </row>
    <row r="122" spans="2:8" x14ac:dyDescent="0.2">
      <c r="B122" s="27" t="s">
        <v>190</v>
      </c>
      <c r="F122" s="2" t="s">
        <v>89</v>
      </c>
      <c r="H122" s="47">
        <f>'Rekenvolumes invoeding'!J235</f>
        <v>36.666666666666664</v>
      </c>
    </row>
    <row r="123" spans="2:8" x14ac:dyDescent="0.2">
      <c r="B123" s="27" t="s">
        <v>268</v>
      </c>
      <c r="F123" s="2" t="s">
        <v>89</v>
      </c>
      <c r="H123" s="47">
        <f>'Rekenvolumes invoeding'!J236</f>
        <v>29297.035517960379</v>
      </c>
    </row>
    <row r="125" spans="2:8" x14ac:dyDescent="0.2">
      <c r="B125" s="1" t="s">
        <v>332</v>
      </c>
    </row>
    <row r="126" spans="2:8" x14ac:dyDescent="0.2">
      <c r="B126" s="27" t="s">
        <v>108</v>
      </c>
      <c r="F126" s="2" t="s">
        <v>89</v>
      </c>
      <c r="H126" s="47">
        <f>'Rekenvolumes invoeding'!J240</f>
        <v>25</v>
      </c>
    </row>
    <row r="127" spans="2:8" x14ac:dyDescent="0.2">
      <c r="B127" s="27" t="s">
        <v>190</v>
      </c>
      <c r="F127" s="2" t="s">
        <v>89</v>
      </c>
      <c r="H127" s="47">
        <f>'Rekenvolumes invoeding'!J241</f>
        <v>0</v>
      </c>
    </row>
    <row r="128" spans="2:8" x14ac:dyDescent="0.2">
      <c r="B128" s="27" t="s">
        <v>268</v>
      </c>
      <c r="F128" s="2" t="s">
        <v>89</v>
      </c>
      <c r="H128" s="47">
        <f>'Rekenvolumes invoeding'!J242</f>
        <v>34178.893204435604</v>
      </c>
    </row>
    <row r="130" spans="2:8" s="9" customFormat="1" x14ac:dyDescent="0.2">
      <c r="B130" s="9" t="s">
        <v>325</v>
      </c>
    </row>
    <row r="132" spans="2:8" x14ac:dyDescent="0.2">
      <c r="B132" s="1" t="s">
        <v>352</v>
      </c>
    </row>
    <row r="133" spans="2:8" x14ac:dyDescent="0.2">
      <c r="B133" s="1"/>
    </row>
    <row r="134" spans="2:8" x14ac:dyDescent="0.2">
      <c r="B134" s="33" t="s">
        <v>141</v>
      </c>
    </row>
    <row r="136" spans="2:8" x14ac:dyDescent="0.2">
      <c r="B136" s="33" t="s">
        <v>142</v>
      </c>
    </row>
    <row r="137" spans="2:8" x14ac:dyDescent="0.2">
      <c r="B137" s="29" t="s">
        <v>143</v>
      </c>
      <c r="F137" s="2" t="s">
        <v>89</v>
      </c>
      <c r="H137" s="47">
        <f>'Volumes AD 2015-2020'!J25</f>
        <v>6964049.8904060675</v>
      </c>
    </row>
    <row r="138" spans="2:8" x14ac:dyDescent="0.2">
      <c r="B138" s="29" t="s">
        <v>144</v>
      </c>
      <c r="F138" s="2" t="s">
        <v>89</v>
      </c>
      <c r="H138" s="47">
        <f>'Volumes AD 2015-2020'!J26</f>
        <v>27989.369216213487</v>
      </c>
    </row>
    <row r="139" spans="2:8" x14ac:dyDescent="0.2">
      <c r="B139" s="29" t="s">
        <v>145</v>
      </c>
      <c r="F139" s="2" t="s">
        <v>89</v>
      </c>
      <c r="H139" s="47">
        <f>'Volumes AD 2015-2020'!J27</f>
        <v>67700.413100915888</v>
      </c>
    </row>
    <row r="140" spans="2:8" x14ac:dyDescent="0.2">
      <c r="B140" s="2" t="s">
        <v>146</v>
      </c>
      <c r="F140" s="2" t="s">
        <v>89</v>
      </c>
      <c r="H140" s="47">
        <f>'Volumes AD 2015-2020'!J28</f>
        <v>25258.979154796118</v>
      </c>
    </row>
    <row r="142" spans="2:8" x14ac:dyDescent="0.2">
      <c r="B142" s="33" t="s">
        <v>147</v>
      </c>
    </row>
    <row r="143" spans="2:8" x14ac:dyDescent="0.2">
      <c r="B143" s="29" t="s">
        <v>143</v>
      </c>
      <c r="F143" s="2" t="s">
        <v>89</v>
      </c>
      <c r="H143" s="47">
        <f>'Volumes AD 2015-2020'!J31</f>
        <v>0</v>
      </c>
    </row>
    <row r="144" spans="2:8" x14ac:dyDescent="0.2">
      <c r="B144" s="29" t="s">
        <v>144</v>
      </c>
      <c r="F144" s="2" t="s">
        <v>89</v>
      </c>
      <c r="H144" s="47">
        <f>'Volumes AD 2015-2020'!J32</f>
        <v>0</v>
      </c>
    </row>
    <row r="145" spans="2:8" x14ac:dyDescent="0.2">
      <c r="B145" s="29" t="s">
        <v>145</v>
      </c>
      <c r="F145" s="2" t="s">
        <v>89</v>
      </c>
      <c r="H145" s="47">
        <f>'Volumes AD 2015-2020'!J33</f>
        <v>0</v>
      </c>
    </row>
    <row r="146" spans="2:8" x14ac:dyDescent="0.2">
      <c r="B146" s="2" t="s">
        <v>146</v>
      </c>
      <c r="F146" s="2" t="s">
        <v>89</v>
      </c>
      <c r="H146" s="47">
        <f>'Volumes AD 2015-2020'!J34</f>
        <v>1</v>
      </c>
    </row>
    <row r="149" spans="2:8" x14ac:dyDescent="0.2">
      <c r="B149" s="33" t="s">
        <v>148</v>
      </c>
    </row>
    <row r="151" spans="2:8" x14ac:dyDescent="0.2">
      <c r="B151" s="33" t="s">
        <v>149</v>
      </c>
    </row>
    <row r="152" spans="2:8" x14ac:dyDescent="0.2">
      <c r="B152" s="2" t="s">
        <v>150</v>
      </c>
      <c r="F152" s="2" t="s">
        <v>89</v>
      </c>
      <c r="H152" s="47">
        <f>'Volumes AD 2015-2020'!J40</f>
        <v>19498.918583663253</v>
      </c>
    </row>
    <row r="153" spans="2:8" x14ac:dyDescent="0.2">
      <c r="B153" s="2" t="s">
        <v>151</v>
      </c>
      <c r="F153" s="2" t="s">
        <v>89</v>
      </c>
      <c r="H153" s="47">
        <f>'Volumes AD 2015-2020'!J41</f>
        <v>7805.5732466668078</v>
      </c>
    </row>
    <row r="154" spans="2:8" x14ac:dyDescent="0.2">
      <c r="B154" s="2" t="s">
        <v>152</v>
      </c>
      <c r="F154" s="2" t="s">
        <v>89</v>
      </c>
      <c r="H154" s="47">
        <f>'Volumes AD 2015-2020'!J42</f>
        <v>339.95546690806202</v>
      </c>
    </row>
    <row r="156" spans="2:8" x14ac:dyDescent="0.2">
      <c r="B156" s="33" t="s">
        <v>153</v>
      </c>
    </row>
    <row r="157" spans="2:8" x14ac:dyDescent="0.2">
      <c r="B157" s="2" t="s">
        <v>150</v>
      </c>
      <c r="F157" s="2" t="s">
        <v>89</v>
      </c>
      <c r="H157" s="47">
        <f>'Volumes AD 2015-2020'!J45</f>
        <v>377.8332766232615</v>
      </c>
    </row>
    <row r="158" spans="2:8" x14ac:dyDescent="0.2">
      <c r="B158" s="2" t="s">
        <v>151</v>
      </c>
      <c r="F158" s="2" t="s">
        <v>89</v>
      </c>
      <c r="H158" s="47">
        <f>'Volumes AD 2015-2020'!J46</f>
        <v>389.18785841712719</v>
      </c>
    </row>
    <row r="159" spans="2:8" x14ac:dyDescent="0.2">
      <c r="B159" s="2" t="s">
        <v>152</v>
      </c>
      <c r="F159" s="2" t="s">
        <v>89</v>
      </c>
      <c r="H159" s="47">
        <f>'Volumes AD 2015-2020'!J47</f>
        <v>65.474734869395007</v>
      </c>
    </row>
    <row r="161" spans="1:8" x14ac:dyDescent="0.2">
      <c r="B161" s="33" t="s">
        <v>154</v>
      </c>
    </row>
    <row r="162" spans="1:8" x14ac:dyDescent="0.2">
      <c r="B162" s="2" t="s">
        <v>150</v>
      </c>
      <c r="F162" s="2" t="s">
        <v>89</v>
      </c>
      <c r="H162" s="47">
        <f>'Volumes AD 2015-2020'!J50</f>
        <v>1503.3528104472041</v>
      </c>
    </row>
    <row r="163" spans="1:8" x14ac:dyDescent="0.2">
      <c r="B163" s="2" t="s">
        <v>151</v>
      </c>
      <c r="F163" s="2" t="s">
        <v>89</v>
      </c>
      <c r="H163" s="47">
        <f>'Volumes AD 2015-2020'!J51</f>
        <v>3646.4806011315836</v>
      </c>
    </row>
    <row r="164" spans="1:8" x14ac:dyDescent="0.2">
      <c r="B164" s="2" t="s">
        <v>155</v>
      </c>
      <c r="F164" s="2" t="s">
        <v>89</v>
      </c>
      <c r="H164" s="47">
        <f>'Volumes AD 2015-2020'!J52</f>
        <v>2094.8312777963865</v>
      </c>
    </row>
    <row r="166" spans="1:8" x14ac:dyDescent="0.2">
      <c r="B166" s="33" t="s">
        <v>156</v>
      </c>
    </row>
    <row r="167" spans="1:8" x14ac:dyDescent="0.2">
      <c r="A167" s="2" t="s">
        <v>161</v>
      </c>
      <c r="B167" s="2" t="s">
        <v>150</v>
      </c>
      <c r="F167" s="2" t="s">
        <v>89</v>
      </c>
      <c r="H167" s="47">
        <f>'Volumes AD 2015-2020'!J55</f>
        <v>53.300016360811711</v>
      </c>
    </row>
    <row r="168" spans="1:8" x14ac:dyDescent="0.2">
      <c r="B168" s="2" t="s">
        <v>151</v>
      </c>
      <c r="F168" s="2" t="s">
        <v>89</v>
      </c>
      <c r="H168" s="47">
        <f>'Volumes AD 2015-2020'!J56</f>
        <v>346.00916408366163</v>
      </c>
    </row>
    <row r="169" spans="1:8" x14ac:dyDescent="0.2">
      <c r="B169" s="2" t="s">
        <v>155</v>
      </c>
      <c r="F169" s="2" t="s">
        <v>89</v>
      </c>
      <c r="H169" s="47">
        <f>'Volumes AD 2015-2020'!J57</f>
        <v>310.75941677210437</v>
      </c>
    </row>
    <row r="170" spans="1:8" x14ac:dyDescent="0.2">
      <c r="B170" s="33"/>
    </row>
    <row r="171" spans="1:8" x14ac:dyDescent="0.2">
      <c r="B171" s="1" t="s">
        <v>353</v>
      </c>
    </row>
    <row r="172" spans="1:8" x14ac:dyDescent="0.2">
      <c r="B172" s="1"/>
    </row>
    <row r="173" spans="1:8" x14ac:dyDescent="0.2">
      <c r="B173" s="33" t="s">
        <v>141</v>
      </c>
    </row>
    <row r="175" spans="1:8" x14ac:dyDescent="0.2">
      <c r="B175" s="33" t="s">
        <v>142</v>
      </c>
    </row>
    <row r="176" spans="1:8" x14ac:dyDescent="0.2">
      <c r="B176" s="29" t="s">
        <v>143</v>
      </c>
      <c r="F176" s="2" t="s">
        <v>89</v>
      </c>
      <c r="H176" s="47">
        <f>'Volumes AD 2015-2020'!J141</f>
        <v>7005157.9660232309</v>
      </c>
    </row>
    <row r="177" spans="2:8" x14ac:dyDescent="0.2">
      <c r="B177" s="29" t="s">
        <v>144</v>
      </c>
      <c r="F177" s="2" t="s">
        <v>89</v>
      </c>
      <c r="H177" s="47">
        <f>'Volumes AD 2015-2020'!J142</f>
        <v>28434.807682679435</v>
      </c>
    </row>
    <row r="178" spans="2:8" x14ac:dyDescent="0.2">
      <c r="B178" s="29" t="s">
        <v>145</v>
      </c>
      <c r="F178" s="2" t="s">
        <v>89</v>
      </c>
      <c r="H178" s="47">
        <f>'Volumes AD 2015-2020'!J143</f>
        <v>66756.695456843881</v>
      </c>
    </row>
    <row r="179" spans="2:8" x14ac:dyDescent="0.2">
      <c r="B179" s="2" t="s">
        <v>146</v>
      </c>
      <c r="F179" s="2" t="s">
        <v>89</v>
      </c>
      <c r="H179" s="47">
        <f>'Volumes AD 2015-2020'!J144</f>
        <v>24993.392266435203</v>
      </c>
    </row>
    <row r="181" spans="2:8" x14ac:dyDescent="0.2">
      <c r="B181" s="33" t="s">
        <v>147</v>
      </c>
    </row>
    <row r="182" spans="2:8" x14ac:dyDescent="0.2">
      <c r="B182" s="29" t="s">
        <v>143</v>
      </c>
      <c r="F182" s="2" t="s">
        <v>89</v>
      </c>
      <c r="H182" s="47">
        <f>'Volumes AD 2015-2020'!J147</f>
        <v>0</v>
      </c>
    </row>
    <row r="183" spans="2:8" x14ac:dyDescent="0.2">
      <c r="B183" s="29" t="s">
        <v>144</v>
      </c>
      <c r="F183" s="2" t="s">
        <v>89</v>
      </c>
      <c r="H183" s="47">
        <f>'Volumes AD 2015-2020'!J148</f>
        <v>0</v>
      </c>
    </row>
    <row r="184" spans="2:8" x14ac:dyDescent="0.2">
      <c r="B184" s="29" t="s">
        <v>145</v>
      </c>
      <c r="F184" s="2" t="s">
        <v>89</v>
      </c>
      <c r="H184" s="47">
        <f>'Volumes AD 2015-2020'!J149</f>
        <v>0</v>
      </c>
    </row>
    <row r="185" spans="2:8" x14ac:dyDescent="0.2">
      <c r="B185" s="2" t="s">
        <v>146</v>
      </c>
      <c r="F185" s="2" t="s">
        <v>89</v>
      </c>
      <c r="H185" s="47">
        <f>'Volumes AD 2015-2020'!J150</f>
        <v>1</v>
      </c>
    </row>
    <row r="188" spans="2:8" x14ac:dyDescent="0.2">
      <c r="B188" s="33" t="s">
        <v>148</v>
      </c>
    </row>
    <row r="190" spans="2:8" x14ac:dyDescent="0.2">
      <c r="B190" s="33" t="s">
        <v>149</v>
      </c>
    </row>
    <row r="191" spans="2:8" x14ac:dyDescent="0.2">
      <c r="B191" s="2" t="s">
        <v>150</v>
      </c>
      <c r="F191" s="2" t="s">
        <v>89</v>
      </c>
      <c r="H191" s="47">
        <f>'Volumes AD 2015-2020'!J156</f>
        <v>19207.942089181972</v>
      </c>
    </row>
    <row r="192" spans="2:8" x14ac:dyDescent="0.2">
      <c r="B192" s="2" t="s">
        <v>151</v>
      </c>
      <c r="F192" s="2" t="s">
        <v>89</v>
      </c>
      <c r="H192" s="47">
        <f>'Volumes AD 2015-2020'!J157</f>
        <v>7680.1677292322538</v>
      </c>
    </row>
    <row r="193" spans="1:8" x14ac:dyDescent="0.2">
      <c r="B193" s="2" t="s">
        <v>152</v>
      </c>
      <c r="F193" s="2" t="s">
        <v>89</v>
      </c>
      <c r="H193" s="47">
        <f>'Volumes AD 2015-2020'!J158</f>
        <v>317.37496725564392</v>
      </c>
    </row>
    <row r="195" spans="1:8" x14ac:dyDescent="0.2">
      <c r="B195" s="33" t="s">
        <v>153</v>
      </c>
    </row>
    <row r="196" spans="1:8" x14ac:dyDescent="0.2">
      <c r="B196" s="2" t="s">
        <v>150</v>
      </c>
      <c r="F196" s="2" t="s">
        <v>89</v>
      </c>
      <c r="H196" s="47">
        <f>'Volumes AD 2015-2020'!J161</f>
        <v>469.23806915877685</v>
      </c>
    </row>
    <row r="197" spans="1:8" x14ac:dyDescent="0.2">
      <c r="B197" s="2" t="s">
        <v>151</v>
      </c>
      <c r="F197" s="2" t="s">
        <v>89</v>
      </c>
      <c r="H197" s="47">
        <f>'Volumes AD 2015-2020'!J162</f>
        <v>405.45042376357486</v>
      </c>
    </row>
    <row r="198" spans="1:8" x14ac:dyDescent="0.2">
      <c r="B198" s="2" t="s">
        <v>152</v>
      </c>
      <c r="F198" s="2" t="s">
        <v>89</v>
      </c>
      <c r="H198" s="47">
        <f>'Volumes AD 2015-2020'!J163</f>
        <v>54.078375715858911</v>
      </c>
    </row>
    <row r="200" spans="1:8" x14ac:dyDescent="0.2">
      <c r="B200" s="33" t="s">
        <v>154</v>
      </c>
    </row>
    <row r="201" spans="1:8" x14ac:dyDescent="0.2">
      <c r="B201" s="2" t="s">
        <v>150</v>
      </c>
      <c r="F201" s="2" t="s">
        <v>89</v>
      </c>
      <c r="H201" s="47">
        <f>'Volumes AD 2015-2020'!J166</f>
        <v>1475.8259389569546</v>
      </c>
    </row>
    <row r="202" spans="1:8" x14ac:dyDescent="0.2">
      <c r="B202" s="2" t="s">
        <v>151</v>
      </c>
      <c r="F202" s="2" t="s">
        <v>89</v>
      </c>
      <c r="H202" s="47">
        <f>'Volumes AD 2015-2020'!J167</f>
        <v>3643.7441057470855</v>
      </c>
    </row>
    <row r="203" spans="1:8" x14ac:dyDescent="0.2">
      <c r="B203" s="2" t="s">
        <v>155</v>
      </c>
      <c r="F203" s="2" t="s">
        <v>89</v>
      </c>
      <c r="H203" s="47">
        <f>'Volumes AD 2015-2020'!J168</f>
        <v>2032.2096147959462</v>
      </c>
    </row>
    <row r="205" spans="1:8" x14ac:dyDescent="0.2">
      <c r="B205" s="33" t="s">
        <v>156</v>
      </c>
    </row>
    <row r="206" spans="1:8" x14ac:dyDescent="0.2">
      <c r="A206" s="2" t="s">
        <v>161</v>
      </c>
      <c r="B206" s="2" t="s">
        <v>150</v>
      </c>
      <c r="F206" s="2" t="s">
        <v>89</v>
      </c>
      <c r="H206" s="47">
        <f>'Volumes AD 2015-2020'!J171</f>
        <v>53.216368315369827</v>
      </c>
    </row>
    <row r="207" spans="1:8" x14ac:dyDescent="0.2">
      <c r="B207" s="2" t="s">
        <v>151</v>
      </c>
      <c r="F207" s="2" t="s">
        <v>89</v>
      </c>
      <c r="H207" s="47">
        <f>'Volumes AD 2015-2020'!J172</f>
        <v>340.94213615651614</v>
      </c>
    </row>
    <row r="208" spans="1:8" x14ac:dyDescent="0.2">
      <c r="B208" s="2" t="s">
        <v>155</v>
      </c>
      <c r="F208" s="2" t="s">
        <v>89</v>
      </c>
      <c r="H208" s="47">
        <f>'Volumes AD 2015-2020'!J173</f>
        <v>309.00042448499931</v>
      </c>
    </row>
    <row r="209" spans="2:8" x14ac:dyDescent="0.2">
      <c r="B209" s="33"/>
    </row>
    <row r="210" spans="2:8" x14ac:dyDescent="0.2">
      <c r="B210" s="1" t="s">
        <v>335</v>
      </c>
    </row>
    <row r="211" spans="2:8" x14ac:dyDescent="0.2">
      <c r="B211" s="1"/>
    </row>
    <row r="212" spans="2:8" x14ac:dyDescent="0.2">
      <c r="B212" s="33" t="s">
        <v>141</v>
      </c>
    </row>
    <row r="214" spans="2:8" x14ac:dyDescent="0.2">
      <c r="B214" s="33" t="s">
        <v>142</v>
      </c>
    </row>
    <row r="215" spans="2:8" x14ac:dyDescent="0.2">
      <c r="B215" s="29" t="s">
        <v>143</v>
      </c>
      <c r="F215" s="2" t="s">
        <v>89</v>
      </c>
      <c r="H215" s="47">
        <f>'Volumes AD 2015-2020'!J257</f>
        <v>7042907.9723626301</v>
      </c>
    </row>
    <row r="216" spans="2:8" x14ac:dyDescent="0.2">
      <c r="B216" s="29" t="s">
        <v>144</v>
      </c>
      <c r="F216" s="2" t="s">
        <v>89</v>
      </c>
      <c r="H216" s="47">
        <f>'Volumes AD 2015-2020'!J258</f>
        <v>28763.792527464415</v>
      </c>
    </row>
    <row r="217" spans="2:8" x14ac:dyDescent="0.2">
      <c r="B217" s="29" t="s">
        <v>145</v>
      </c>
      <c r="F217" s="2" t="s">
        <v>89</v>
      </c>
      <c r="H217" s="47">
        <f>'Volumes AD 2015-2020'!J259</f>
        <v>65786.74932789852</v>
      </c>
    </row>
    <row r="218" spans="2:8" x14ac:dyDescent="0.2">
      <c r="B218" s="2" t="s">
        <v>146</v>
      </c>
      <c r="F218" s="2" t="s">
        <v>89</v>
      </c>
      <c r="H218" s="47">
        <f>'Volumes AD 2015-2020'!J260</f>
        <v>24756.132765933937</v>
      </c>
    </row>
    <row r="220" spans="2:8" x14ac:dyDescent="0.2">
      <c r="B220" s="33" t="s">
        <v>147</v>
      </c>
    </row>
    <row r="221" spans="2:8" x14ac:dyDescent="0.2">
      <c r="B221" s="29" t="s">
        <v>143</v>
      </c>
      <c r="F221" s="2" t="s">
        <v>89</v>
      </c>
      <c r="H221" s="47">
        <f>'Volumes AD 2015-2020'!J263</f>
        <v>0</v>
      </c>
    </row>
    <row r="222" spans="2:8" x14ac:dyDescent="0.2">
      <c r="B222" s="29" t="s">
        <v>144</v>
      </c>
      <c r="F222" s="2" t="s">
        <v>89</v>
      </c>
      <c r="H222" s="47">
        <f>'Volumes AD 2015-2020'!J264</f>
        <v>0</v>
      </c>
    </row>
    <row r="223" spans="2:8" x14ac:dyDescent="0.2">
      <c r="B223" s="29" t="s">
        <v>145</v>
      </c>
      <c r="F223" s="2" t="s">
        <v>89</v>
      </c>
      <c r="H223" s="47">
        <f>'Volumes AD 2015-2020'!J265</f>
        <v>0</v>
      </c>
    </row>
    <row r="224" spans="2:8" x14ac:dyDescent="0.2">
      <c r="B224" s="2" t="s">
        <v>146</v>
      </c>
      <c r="F224" s="2" t="s">
        <v>89</v>
      </c>
      <c r="H224" s="47">
        <f>'Volumes AD 2015-2020'!J266</f>
        <v>1</v>
      </c>
    </row>
    <row r="227" spans="2:8" x14ac:dyDescent="0.2">
      <c r="B227" s="33" t="s">
        <v>148</v>
      </c>
    </row>
    <row r="229" spans="2:8" x14ac:dyDescent="0.2">
      <c r="B229" s="33" t="s">
        <v>149</v>
      </c>
    </row>
    <row r="230" spans="2:8" x14ac:dyDescent="0.2">
      <c r="B230" s="2" t="s">
        <v>150</v>
      </c>
      <c r="F230" s="2" t="s">
        <v>89</v>
      </c>
      <c r="H230" s="47">
        <f>'Volumes AD 2015-2020'!J272</f>
        <v>19041.757318029759</v>
      </c>
    </row>
    <row r="231" spans="2:8" x14ac:dyDescent="0.2">
      <c r="B231" s="2" t="s">
        <v>151</v>
      </c>
      <c r="F231" s="2" t="s">
        <v>89</v>
      </c>
      <c r="H231" s="47">
        <f>'Volumes AD 2015-2020'!J273</f>
        <v>7491.248619686633</v>
      </c>
    </row>
    <row r="232" spans="2:8" x14ac:dyDescent="0.2">
      <c r="B232" s="2" t="s">
        <v>152</v>
      </c>
      <c r="F232" s="2" t="s">
        <v>89</v>
      </c>
      <c r="H232" s="47">
        <f>'Volumes AD 2015-2020'!J274</f>
        <v>306.57547862879693</v>
      </c>
    </row>
    <row r="234" spans="2:8" x14ac:dyDescent="0.2">
      <c r="B234" s="33" t="s">
        <v>153</v>
      </c>
    </row>
    <row r="235" spans="2:8" x14ac:dyDescent="0.2">
      <c r="B235" s="2" t="s">
        <v>150</v>
      </c>
      <c r="F235" s="2" t="s">
        <v>89</v>
      </c>
      <c r="H235" s="47">
        <f>'Volumes AD 2015-2020'!J277</f>
        <v>463.00342489270099</v>
      </c>
    </row>
    <row r="236" spans="2:8" x14ac:dyDescent="0.2">
      <c r="B236" s="2" t="s">
        <v>151</v>
      </c>
      <c r="F236" s="2" t="s">
        <v>89</v>
      </c>
      <c r="H236" s="47">
        <f>'Volumes AD 2015-2020'!J278</f>
        <v>397.26790335822085</v>
      </c>
    </row>
    <row r="237" spans="2:8" x14ac:dyDescent="0.2">
      <c r="B237" s="2" t="s">
        <v>152</v>
      </c>
      <c r="F237" s="2" t="s">
        <v>89</v>
      </c>
      <c r="H237" s="47">
        <f>'Volumes AD 2015-2020'!J279</f>
        <v>50.651339189877241</v>
      </c>
    </row>
    <row r="239" spans="2:8" x14ac:dyDescent="0.2">
      <c r="B239" s="33" t="s">
        <v>154</v>
      </c>
    </row>
    <row r="240" spans="2:8" x14ac:dyDescent="0.2">
      <c r="B240" s="2" t="s">
        <v>150</v>
      </c>
      <c r="F240" s="2" t="s">
        <v>89</v>
      </c>
      <c r="H240" s="47">
        <f>'Volumes AD 2015-2020'!J282</f>
        <v>1473.2775689223106</v>
      </c>
    </row>
    <row r="241" spans="1:8" x14ac:dyDescent="0.2">
      <c r="B241" s="2" t="s">
        <v>151</v>
      </c>
      <c r="F241" s="2" t="s">
        <v>89</v>
      </c>
      <c r="H241" s="47">
        <f>'Volumes AD 2015-2020'!J283</f>
        <v>3603.5522568985061</v>
      </c>
    </row>
    <row r="242" spans="1:8" x14ac:dyDescent="0.2">
      <c r="B242" s="2" t="s">
        <v>155</v>
      </c>
      <c r="F242" s="2" t="s">
        <v>89</v>
      </c>
      <c r="H242" s="47">
        <f>'Volumes AD 2015-2020'!J284</f>
        <v>1993.9382752151655</v>
      </c>
    </row>
    <row r="244" spans="1:8" x14ac:dyDescent="0.2">
      <c r="B244" s="33" t="s">
        <v>156</v>
      </c>
    </row>
    <row r="245" spans="1:8" x14ac:dyDescent="0.2">
      <c r="A245" s="2" t="s">
        <v>161</v>
      </c>
      <c r="B245" s="2" t="s">
        <v>150</v>
      </c>
      <c r="F245" s="2" t="s">
        <v>89</v>
      </c>
      <c r="H245" s="47">
        <f>'Volumes AD 2015-2020'!J287</f>
        <v>56.300142299170396</v>
      </c>
    </row>
    <row r="246" spans="1:8" x14ac:dyDescent="0.2">
      <c r="B246" s="2" t="s">
        <v>151</v>
      </c>
      <c r="F246" s="2" t="s">
        <v>89</v>
      </c>
      <c r="H246" s="47">
        <f>'Volumes AD 2015-2020'!J288</f>
        <v>340.04616639499807</v>
      </c>
    </row>
    <row r="247" spans="1:8" x14ac:dyDescent="0.2">
      <c r="B247" s="2" t="s">
        <v>155</v>
      </c>
      <c r="F247" s="2" t="s">
        <v>89</v>
      </c>
      <c r="H247" s="47">
        <f>'Volumes AD 2015-2020'!J289</f>
        <v>299.69503100487952</v>
      </c>
    </row>
    <row r="248" spans="1:8" x14ac:dyDescent="0.2">
      <c r="B248" s="33"/>
    </row>
    <row r="249" spans="1:8" x14ac:dyDescent="0.2">
      <c r="B249" s="1" t="s">
        <v>334</v>
      </c>
    </row>
    <row r="250" spans="1:8" x14ac:dyDescent="0.2">
      <c r="B250" s="1"/>
    </row>
    <row r="251" spans="1:8" x14ac:dyDescent="0.2">
      <c r="B251" s="33" t="s">
        <v>141</v>
      </c>
    </row>
    <row r="253" spans="1:8" x14ac:dyDescent="0.2">
      <c r="B253" s="33" t="s">
        <v>142</v>
      </c>
    </row>
    <row r="254" spans="1:8" x14ac:dyDescent="0.2">
      <c r="B254" s="29" t="s">
        <v>143</v>
      </c>
      <c r="F254" s="2" t="s">
        <v>89</v>
      </c>
      <c r="H254" s="47">
        <f>'Volumes AD 2015-2020'!J373</f>
        <v>7073991.1180789331</v>
      </c>
    </row>
    <row r="255" spans="1:8" x14ac:dyDescent="0.2">
      <c r="B255" s="29" t="s">
        <v>144</v>
      </c>
      <c r="F255" s="2" t="s">
        <v>89</v>
      </c>
      <c r="H255" s="47">
        <f>'Volumes AD 2015-2020'!J374</f>
        <v>28980.284187927682</v>
      </c>
    </row>
    <row r="256" spans="1:8" x14ac:dyDescent="0.2">
      <c r="B256" s="29" t="s">
        <v>145</v>
      </c>
      <c r="F256" s="2" t="s">
        <v>89</v>
      </c>
      <c r="H256" s="47">
        <f>'Volumes AD 2015-2020'!J375</f>
        <v>64699.881945638583</v>
      </c>
    </row>
    <row r="257" spans="2:8" x14ac:dyDescent="0.2">
      <c r="B257" s="2" t="s">
        <v>146</v>
      </c>
      <c r="F257" s="2" t="s">
        <v>89</v>
      </c>
      <c r="H257" s="47">
        <f>'Volumes AD 2015-2020'!J376</f>
        <v>24508.068651219601</v>
      </c>
    </row>
    <row r="259" spans="2:8" x14ac:dyDescent="0.2">
      <c r="B259" s="33" t="s">
        <v>147</v>
      </c>
    </row>
    <row r="260" spans="2:8" x14ac:dyDescent="0.2">
      <c r="B260" s="29" t="s">
        <v>143</v>
      </c>
      <c r="F260" s="2" t="s">
        <v>89</v>
      </c>
      <c r="H260" s="47">
        <f>'Volumes AD 2015-2020'!J379</f>
        <v>0</v>
      </c>
    </row>
    <row r="261" spans="2:8" x14ac:dyDescent="0.2">
      <c r="B261" s="29" t="s">
        <v>144</v>
      </c>
      <c r="F261" s="2" t="s">
        <v>89</v>
      </c>
      <c r="H261" s="47">
        <f>'Volumes AD 2015-2020'!J380</f>
        <v>0</v>
      </c>
    </row>
    <row r="262" spans="2:8" x14ac:dyDescent="0.2">
      <c r="B262" s="29" t="s">
        <v>145</v>
      </c>
      <c r="F262" s="2" t="s">
        <v>89</v>
      </c>
      <c r="H262" s="47">
        <f>'Volumes AD 2015-2020'!J381</f>
        <v>0</v>
      </c>
    </row>
    <row r="263" spans="2:8" x14ac:dyDescent="0.2">
      <c r="B263" s="2" t="s">
        <v>146</v>
      </c>
      <c r="F263" s="2" t="s">
        <v>89</v>
      </c>
      <c r="H263" s="47">
        <f>'Volumes AD 2015-2020'!J382</f>
        <v>1</v>
      </c>
    </row>
    <row r="266" spans="2:8" x14ac:dyDescent="0.2">
      <c r="B266" s="33" t="s">
        <v>148</v>
      </c>
    </row>
    <row r="268" spans="2:8" x14ac:dyDescent="0.2">
      <c r="B268" s="33" t="s">
        <v>149</v>
      </c>
    </row>
    <row r="269" spans="2:8" x14ac:dyDescent="0.2">
      <c r="B269" s="2" t="s">
        <v>150</v>
      </c>
      <c r="F269" s="2" t="s">
        <v>89</v>
      </c>
      <c r="H269" s="47">
        <f>'Volumes AD 2015-2020'!J388</f>
        <v>18774.961111535067</v>
      </c>
    </row>
    <row r="270" spans="2:8" x14ac:dyDescent="0.2">
      <c r="B270" s="2" t="s">
        <v>151</v>
      </c>
      <c r="F270" s="2" t="s">
        <v>89</v>
      </c>
      <c r="H270" s="47">
        <f>'Volumes AD 2015-2020'!J389</f>
        <v>7339.7329520831972</v>
      </c>
    </row>
    <row r="271" spans="2:8" x14ac:dyDescent="0.2">
      <c r="B271" s="2" t="s">
        <v>152</v>
      </c>
      <c r="F271" s="2" t="s">
        <v>89</v>
      </c>
      <c r="H271" s="47">
        <f>'Volumes AD 2015-2020'!J390</f>
        <v>295.39257436608</v>
      </c>
    </row>
    <row r="273" spans="1:8" x14ac:dyDescent="0.2">
      <c r="B273" s="33" t="s">
        <v>153</v>
      </c>
    </row>
    <row r="274" spans="1:8" x14ac:dyDescent="0.2">
      <c r="B274" s="2" t="s">
        <v>150</v>
      </c>
      <c r="F274" s="2" t="s">
        <v>89</v>
      </c>
      <c r="H274" s="47">
        <f>'Volumes AD 2015-2020'!J393</f>
        <v>458.25799744945999</v>
      </c>
    </row>
    <row r="275" spans="1:8" x14ac:dyDescent="0.2">
      <c r="B275" s="2" t="s">
        <v>151</v>
      </c>
      <c r="F275" s="2" t="s">
        <v>89</v>
      </c>
      <c r="H275" s="47">
        <f>'Volumes AD 2015-2020'!J394</f>
        <v>393.71158557324088</v>
      </c>
    </row>
    <row r="276" spans="1:8" x14ac:dyDescent="0.2">
      <c r="B276" s="2" t="s">
        <v>152</v>
      </c>
      <c r="F276" s="2" t="s">
        <v>89</v>
      </c>
      <c r="H276" s="47">
        <f>'Volumes AD 2015-2020'!J395</f>
        <v>48.209493401178449</v>
      </c>
    </row>
    <row r="278" spans="1:8" x14ac:dyDescent="0.2">
      <c r="B278" s="33" t="s">
        <v>154</v>
      </c>
    </row>
    <row r="279" spans="1:8" x14ac:dyDescent="0.2">
      <c r="B279" s="2" t="s">
        <v>150</v>
      </c>
      <c r="F279" s="2" t="s">
        <v>89</v>
      </c>
      <c r="H279" s="47">
        <f>'Volumes AD 2015-2020'!J398</f>
        <v>1462.6239372945186</v>
      </c>
    </row>
    <row r="280" spans="1:8" x14ac:dyDescent="0.2">
      <c r="B280" s="2" t="s">
        <v>151</v>
      </c>
      <c r="F280" s="2" t="s">
        <v>89</v>
      </c>
      <c r="H280" s="47">
        <f>'Volumes AD 2015-2020'!J399</f>
        <v>3563.7524644874234</v>
      </c>
    </row>
    <row r="281" spans="1:8" x14ac:dyDescent="0.2">
      <c r="B281" s="2" t="s">
        <v>155</v>
      </c>
      <c r="F281" s="2" t="s">
        <v>89</v>
      </c>
      <c r="H281" s="47">
        <f>'Volumes AD 2015-2020'!J400</f>
        <v>1954.2744907520985</v>
      </c>
    </row>
    <row r="283" spans="1:8" x14ac:dyDescent="0.2">
      <c r="B283" s="33" t="s">
        <v>156</v>
      </c>
    </row>
    <row r="284" spans="1:8" x14ac:dyDescent="0.2">
      <c r="A284" s="2" t="s">
        <v>161</v>
      </c>
      <c r="B284" s="2" t="s">
        <v>150</v>
      </c>
      <c r="F284" s="2" t="s">
        <v>89</v>
      </c>
      <c r="H284" s="47">
        <f>'Volumes AD 2015-2020'!J403</f>
        <v>54.265813766394501</v>
      </c>
    </row>
    <row r="285" spans="1:8" x14ac:dyDescent="0.2">
      <c r="B285" s="2" t="s">
        <v>151</v>
      </c>
      <c r="F285" s="2" t="s">
        <v>89</v>
      </c>
      <c r="H285" s="47">
        <f>'Volumes AD 2015-2020'!J404</f>
        <v>337.77190970184165</v>
      </c>
    </row>
    <row r="286" spans="1:8" x14ac:dyDescent="0.2">
      <c r="B286" s="2" t="s">
        <v>155</v>
      </c>
      <c r="F286" s="2" t="s">
        <v>89</v>
      </c>
      <c r="H286" s="47">
        <f>'Volumes AD 2015-2020'!J405</f>
        <v>298.01121189305911</v>
      </c>
    </row>
    <row r="287" spans="1:8" x14ac:dyDescent="0.2">
      <c r="B287" s="33"/>
    </row>
    <row r="288" spans="1:8" x14ac:dyDescent="0.2">
      <c r="B288" s="1" t="s">
        <v>333</v>
      </c>
    </row>
    <row r="289" spans="2:8" x14ac:dyDescent="0.2">
      <c r="B289" s="1"/>
    </row>
    <row r="290" spans="2:8" x14ac:dyDescent="0.2">
      <c r="B290" s="33" t="s">
        <v>141</v>
      </c>
    </row>
    <row r="292" spans="2:8" x14ac:dyDescent="0.2">
      <c r="B292" s="33" t="s">
        <v>142</v>
      </c>
    </row>
    <row r="293" spans="2:8" x14ac:dyDescent="0.2">
      <c r="B293" s="29" t="s">
        <v>143</v>
      </c>
      <c r="F293" s="2" t="s">
        <v>89</v>
      </c>
      <c r="H293" s="47">
        <f>'Volumes AD 2015-2020'!J489</f>
        <v>7103067.400395968</v>
      </c>
    </row>
    <row r="294" spans="2:8" x14ac:dyDescent="0.2">
      <c r="B294" s="29" t="s">
        <v>144</v>
      </c>
      <c r="F294" s="2" t="s">
        <v>89</v>
      </c>
      <c r="H294" s="47">
        <f>'Volumes AD 2015-2020'!J490</f>
        <v>29087.844589384997</v>
      </c>
    </row>
    <row r="295" spans="2:8" x14ac:dyDescent="0.2">
      <c r="B295" s="29" t="s">
        <v>145</v>
      </c>
      <c r="F295" s="2" t="s">
        <v>89</v>
      </c>
      <c r="H295" s="47">
        <f>'Volumes AD 2015-2020'!J491</f>
        <v>63519.761321357626</v>
      </c>
    </row>
    <row r="296" spans="2:8" x14ac:dyDescent="0.2">
      <c r="B296" s="2" t="s">
        <v>146</v>
      </c>
      <c r="F296" s="2" t="s">
        <v>89</v>
      </c>
      <c r="H296" s="47">
        <f>'Volumes AD 2015-2020'!J492</f>
        <v>24234.449524917745</v>
      </c>
    </row>
    <row r="298" spans="2:8" x14ac:dyDescent="0.2">
      <c r="B298" s="33" t="s">
        <v>147</v>
      </c>
    </row>
    <row r="299" spans="2:8" x14ac:dyDescent="0.2">
      <c r="B299" s="29" t="s">
        <v>143</v>
      </c>
      <c r="F299" s="2" t="s">
        <v>89</v>
      </c>
      <c r="H299" s="47">
        <f>'Volumes AD 2015-2020'!J495</f>
        <v>0</v>
      </c>
    </row>
    <row r="300" spans="2:8" x14ac:dyDescent="0.2">
      <c r="B300" s="29" t="s">
        <v>144</v>
      </c>
      <c r="F300" s="2" t="s">
        <v>89</v>
      </c>
      <c r="H300" s="47">
        <f>'Volumes AD 2015-2020'!J496</f>
        <v>0</v>
      </c>
    </row>
    <row r="301" spans="2:8" x14ac:dyDescent="0.2">
      <c r="B301" s="29" t="s">
        <v>145</v>
      </c>
      <c r="F301" s="2" t="s">
        <v>89</v>
      </c>
      <c r="H301" s="47">
        <f>'Volumes AD 2015-2020'!J497</f>
        <v>0</v>
      </c>
    </row>
    <row r="302" spans="2:8" x14ac:dyDescent="0.2">
      <c r="B302" s="2" t="s">
        <v>146</v>
      </c>
      <c r="F302" s="2" t="s">
        <v>89</v>
      </c>
      <c r="H302" s="47">
        <f>'Volumes AD 2015-2020'!J498</f>
        <v>1</v>
      </c>
    </row>
    <row r="305" spans="2:8" x14ac:dyDescent="0.2">
      <c r="B305" s="33" t="s">
        <v>148</v>
      </c>
    </row>
    <row r="307" spans="2:8" x14ac:dyDescent="0.2">
      <c r="B307" s="33" t="s">
        <v>149</v>
      </c>
    </row>
    <row r="308" spans="2:8" x14ac:dyDescent="0.2">
      <c r="B308" s="2" t="s">
        <v>150</v>
      </c>
      <c r="F308" s="2" t="s">
        <v>89</v>
      </c>
      <c r="H308" s="47">
        <f>'Volumes AD 2015-2020'!J504</f>
        <v>18456.712959943317</v>
      </c>
    </row>
    <row r="309" spans="2:8" x14ac:dyDescent="0.2">
      <c r="B309" s="2" t="s">
        <v>151</v>
      </c>
      <c r="F309" s="2" t="s">
        <v>89</v>
      </c>
      <c r="H309" s="47">
        <f>'Volumes AD 2015-2020'!J505</f>
        <v>7175.9766865191177</v>
      </c>
    </row>
    <row r="310" spans="2:8" x14ac:dyDescent="0.2">
      <c r="B310" s="2" t="s">
        <v>152</v>
      </c>
      <c r="F310" s="2" t="s">
        <v>89</v>
      </c>
      <c r="H310" s="47">
        <f>'Volumes AD 2015-2020'!J506</f>
        <v>286.39064211653681</v>
      </c>
    </row>
    <row r="312" spans="2:8" x14ac:dyDescent="0.2">
      <c r="B312" s="33" t="s">
        <v>153</v>
      </c>
    </row>
    <row r="313" spans="2:8" x14ac:dyDescent="0.2">
      <c r="B313" s="2" t="s">
        <v>150</v>
      </c>
      <c r="F313" s="2" t="s">
        <v>89</v>
      </c>
      <c r="H313" s="47">
        <f>'Volumes AD 2015-2020'!J509</f>
        <v>448.06743586300462</v>
      </c>
    </row>
    <row r="314" spans="2:8" x14ac:dyDescent="0.2">
      <c r="B314" s="2" t="s">
        <v>151</v>
      </c>
      <c r="F314" s="2" t="s">
        <v>89</v>
      </c>
      <c r="H314" s="47">
        <f>'Volumes AD 2015-2020'!J510</f>
        <v>389.26263752269887</v>
      </c>
    </row>
    <row r="315" spans="2:8" x14ac:dyDescent="0.2">
      <c r="B315" s="2" t="s">
        <v>152</v>
      </c>
      <c r="F315" s="2" t="s">
        <v>89</v>
      </c>
      <c r="H315" s="47">
        <f>'Volumes AD 2015-2020'!J511</f>
        <v>47.970565300744354</v>
      </c>
    </row>
    <row r="317" spans="2:8" x14ac:dyDescent="0.2">
      <c r="B317" s="33" t="s">
        <v>154</v>
      </c>
    </row>
    <row r="318" spans="2:8" x14ac:dyDescent="0.2">
      <c r="B318" s="2" t="s">
        <v>150</v>
      </c>
      <c r="F318" s="2" t="s">
        <v>89</v>
      </c>
      <c r="H318" s="47">
        <f>'Volumes AD 2015-2020'!J514</f>
        <v>1446.4440950382204</v>
      </c>
    </row>
    <row r="319" spans="2:8" x14ac:dyDescent="0.2">
      <c r="B319" s="2" t="s">
        <v>151</v>
      </c>
      <c r="F319" s="2" t="s">
        <v>89</v>
      </c>
      <c r="H319" s="47">
        <f>'Volumes AD 2015-2020'!J515</f>
        <v>3488.3856575583213</v>
      </c>
    </row>
    <row r="320" spans="2:8" x14ac:dyDescent="0.2">
      <c r="B320" s="2" t="s">
        <v>155</v>
      </c>
      <c r="F320" s="2" t="s">
        <v>89</v>
      </c>
      <c r="H320" s="47">
        <f>'Volumes AD 2015-2020'!J516</f>
        <v>1931.1071522799925</v>
      </c>
    </row>
    <row r="322" spans="1:8" x14ac:dyDescent="0.2">
      <c r="B322" s="33" t="s">
        <v>156</v>
      </c>
    </row>
    <row r="323" spans="1:8" x14ac:dyDescent="0.2">
      <c r="A323" s="2" t="s">
        <v>161</v>
      </c>
      <c r="B323" s="2" t="s">
        <v>150</v>
      </c>
      <c r="F323" s="2" t="s">
        <v>89</v>
      </c>
      <c r="H323" s="47">
        <f>'Volumes AD 2015-2020'!J519</f>
        <v>56.212926705612084</v>
      </c>
    </row>
    <row r="324" spans="1:8" x14ac:dyDescent="0.2">
      <c r="B324" s="2" t="s">
        <v>151</v>
      </c>
      <c r="F324" s="2" t="s">
        <v>89</v>
      </c>
      <c r="H324" s="47">
        <f>'Volumes AD 2015-2020'!J520</f>
        <v>340.61731423326472</v>
      </c>
    </row>
    <row r="325" spans="1:8" x14ac:dyDescent="0.2">
      <c r="B325" s="2" t="s">
        <v>155</v>
      </c>
      <c r="F325" s="2" t="s">
        <v>89</v>
      </c>
      <c r="H325" s="47">
        <f>'Volumes AD 2015-2020'!J521</f>
        <v>296.72068699521583</v>
      </c>
    </row>
    <row r="326" spans="1:8" x14ac:dyDescent="0.2">
      <c r="B326" s="33"/>
    </row>
    <row r="327" spans="1:8" x14ac:dyDescent="0.2">
      <c r="B327" s="1" t="s">
        <v>328</v>
      </c>
    </row>
    <row r="328" spans="1:8" x14ac:dyDescent="0.2">
      <c r="B328" s="1"/>
    </row>
    <row r="329" spans="1:8" x14ac:dyDescent="0.2">
      <c r="B329" s="33" t="s">
        <v>141</v>
      </c>
    </row>
    <row r="331" spans="1:8" x14ac:dyDescent="0.2">
      <c r="B331" s="33" t="s">
        <v>142</v>
      </c>
    </row>
    <row r="332" spans="1:8" x14ac:dyDescent="0.2">
      <c r="B332" s="29" t="s">
        <v>143</v>
      </c>
      <c r="F332" s="2" t="s">
        <v>89</v>
      </c>
      <c r="H332" s="47">
        <f>'Volumes AD 2015-2020'!J605</f>
        <v>7116450.4941308228</v>
      </c>
    </row>
    <row r="333" spans="1:8" x14ac:dyDescent="0.2">
      <c r="B333" s="29" t="s">
        <v>144</v>
      </c>
      <c r="F333" s="2" t="s">
        <v>89</v>
      </c>
      <c r="H333" s="47">
        <f>'Volumes AD 2015-2020'!J606</f>
        <v>29051.382017751141</v>
      </c>
    </row>
    <row r="334" spans="1:8" x14ac:dyDescent="0.2">
      <c r="B334" s="29" t="s">
        <v>145</v>
      </c>
      <c r="F334" s="2" t="s">
        <v>89</v>
      </c>
      <c r="H334" s="47">
        <f>'Volumes AD 2015-2020'!J607</f>
        <v>62358.669095064964</v>
      </c>
    </row>
    <row r="335" spans="1:8" x14ac:dyDescent="0.2">
      <c r="B335" s="2" t="s">
        <v>146</v>
      </c>
      <c r="F335" s="2" t="s">
        <v>89</v>
      </c>
      <c r="H335" s="47">
        <f>'Volumes AD 2015-2020'!J608</f>
        <v>23926.314195767238</v>
      </c>
    </row>
    <row r="337" spans="2:8" x14ac:dyDescent="0.2">
      <c r="B337" s="33" t="s">
        <v>147</v>
      </c>
    </row>
    <row r="338" spans="2:8" x14ac:dyDescent="0.2">
      <c r="B338" s="29" t="s">
        <v>143</v>
      </c>
      <c r="F338" s="2" t="s">
        <v>89</v>
      </c>
      <c r="H338" s="47">
        <f>'Volumes AD 2015-2020'!J611</f>
        <v>0</v>
      </c>
    </row>
    <row r="339" spans="2:8" x14ac:dyDescent="0.2">
      <c r="B339" s="29" t="s">
        <v>144</v>
      </c>
      <c r="F339" s="2" t="s">
        <v>89</v>
      </c>
      <c r="H339" s="47">
        <f>'Volumes AD 2015-2020'!J612</f>
        <v>0</v>
      </c>
    </row>
    <row r="340" spans="2:8" x14ac:dyDescent="0.2">
      <c r="B340" s="29" t="s">
        <v>145</v>
      </c>
      <c r="F340" s="2" t="s">
        <v>89</v>
      </c>
      <c r="H340" s="47">
        <f>'Volumes AD 2015-2020'!J613</f>
        <v>0</v>
      </c>
    </row>
    <row r="341" spans="2:8" x14ac:dyDescent="0.2">
      <c r="B341" s="2" t="s">
        <v>146</v>
      </c>
      <c r="F341" s="2" t="s">
        <v>89</v>
      </c>
      <c r="H341" s="47">
        <f>'Volumes AD 2015-2020'!J614</f>
        <v>1</v>
      </c>
    </row>
    <row r="344" spans="2:8" x14ac:dyDescent="0.2">
      <c r="B344" s="33" t="s">
        <v>148</v>
      </c>
    </row>
    <row r="346" spans="2:8" x14ac:dyDescent="0.2">
      <c r="B346" s="33" t="s">
        <v>149</v>
      </c>
    </row>
    <row r="347" spans="2:8" x14ac:dyDescent="0.2">
      <c r="B347" s="2" t="s">
        <v>150</v>
      </c>
      <c r="F347" s="2" t="s">
        <v>89</v>
      </c>
      <c r="H347" s="47">
        <f>'Volumes AD 2015-2020'!J620</f>
        <v>17992.352053437273</v>
      </c>
    </row>
    <row r="348" spans="2:8" x14ac:dyDescent="0.2">
      <c r="B348" s="2" t="s">
        <v>151</v>
      </c>
      <c r="F348" s="2" t="s">
        <v>89</v>
      </c>
      <c r="H348" s="47">
        <f>'Volumes AD 2015-2020'!J621</f>
        <v>6940.2117530174373</v>
      </c>
    </row>
    <row r="349" spans="2:8" x14ac:dyDescent="0.2">
      <c r="B349" s="2" t="s">
        <v>152</v>
      </c>
      <c r="F349" s="2" t="s">
        <v>89</v>
      </c>
      <c r="H349" s="47">
        <f>'Volumes AD 2015-2020'!J622</f>
        <v>271.99399048643295</v>
      </c>
    </row>
    <row r="351" spans="2:8" x14ac:dyDescent="0.2">
      <c r="B351" s="33" t="s">
        <v>153</v>
      </c>
    </row>
    <row r="352" spans="2:8" x14ac:dyDescent="0.2">
      <c r="B352" s="2" t="s">
        <v>150</v>
      </c>
      <c r="F352" s="2" t="s">
        <v>89</v>
      </c>
      <c r="H352" s="47">
        <f>'Volumes AD 2015-2020'!J625</f>
        <v>331.65464491280369</v>
      </c>
    </row>
    <row r="353" spans="1:8" x14ac:dyDescent="0.2">
      <c r="B353" s="2" t="s">
        <v>151</v>
      </c>
      <c r="F353" s="2" t="s">
        <v>89</v>
      </c>
      <c r="H353" s="47">
        <f>'Volumes AD 2015-2020'!J626</f>
        <v>479.35304456374587</v>
      </c>
    </row>
    <row r="354" spans="1:8" x14ac:dyDescent="0.2">
      <c r="B354" s="2" t="s">
        <v>152</v>
      </c>
      <c r="F354" s="2" t="s">
        <v>89</v>
      </c>
      <c r="H354" s="47">
        <f>'Volumes AD 2015-2020'!J627</f>
        <v>75.063814099154143</v>
      </c>
    </row>
    <row r="356" spans="1:8" x14ac:dyDescent="0.2">
      <c r="B356" s="33" t="s">
        <v>154</v>
      </c>
    </row>
    <row r="357" spans="1:8" x14ac:dyDescent="0.2">
      <c r="B357" s="2" t="s">
        <v>150</v>
      </c>
      <c r="F357" s="2" t="s">
        <v>89</v>
      </c>
      <c r="H357" s="47">
        <f>'Volumes AD 2015-2020'!J630</f>
        <v>1545.6848077909085</v>
      </c>
    </row>
    <row r="358" spans="1:8" x14ac:dyDescent="0.2">
      <c r="B358" s="2" t="s">
        <v>151</v>
      </c>
      <c r="F358" s="2" t="s">
        <v>89</v>
      </c>
      <c r="H358" s="47">
        <f>'Volumes AD 2015-2020'!J631</f>
        <v>3449.3064417523137</v>
      </c>
    </row>
    <row r="359" spans="1:8" x14ac:dyDescent="0.2">
      <c r="B359" s="2" t="s">
        <v>155</v>
      </c>
      <c r="F359" s="2" t="s">
        <v>89</v>
      </c>
      <c r="H359" s="47">
        <f>'Volumes AD 2015-2020'!J632</f>
        <v>1879.1431376219057</v>
      </c>
    </row>
    <row r="361" spans="1:8" x14ac:dyDescent="0.2">
      <c r="B361" s="33" t="s">
        <v>156</v>
      </c>
    </row>
    <row r="362" spans="1:8" x14ac:dyDescent="0.2">
      <c r="A362" s="2" t="s">
        <v>161</v>
      </c>
      <c r="B362" s="2" t="s">
        <v>150</v>
      </c>
      <c r="F362" s="2" t="s">
        <v>89</v>
      </c>
      <c r="H362" s="47">
        <f>'Volumes AD 2015-2020'!J635</f>
        <v>52.78517190220925</v>
      </c>
    </row>
    <row r="363" spans="1:8" x14ac:dyDescent="0.2">
      <c r="B363" s="2" t="s">
        <v>151</v>
      </c>
      <c r="F363" s="2" t="s">
        <v>89</v>
      </c>
      <c r="H363" s="47">
        <f>'Volumes AD 2015-2020'!J636</f>
        <v>347.79626784446498</v>
      </c>
    </row>
    <row r="364" spans="1:8" x14ac:dyDescent="0.2">
      <c r="B364" s="2" t="s">
        <v>155</v>
      </c>
      <c r="F364" s="2" t="s">
        <v>89</v>
      </c>
      <c r="H364" s="47">
        <f>'Volumes AD 2015-2020'!J637</f>
        <v>312.91195587355065</v>
      </c>
    </row>
    <row r="365" spans="1:8" x14ac:dyDescent="0.2">
      <c r="B365" s="33"/>
    </row>
    <row r="367" spans="1:8" s="9" customFormat="1" x14ac:dyDescent="0.2">
      <c r="B367" s="9" t="s">
        <v>275</v>
      </c>
    </row>
    <row r="369" spans="1:8" x14ac:dyDescent="0.2">
      <c r="B369" s="1" t="s">
        <v>211</v>
      </c>
    </row>
    <row r="371" spans="1:8" x14ac:dyDescent="0.2">
      <c r="B371" s="33" t="s">
        <v>108</v>
      </c>
    </row>
    <row r="372" spans="1:8" x14ac:dyDescent="0.2">
      <c r="B372" s="2" t="s">
        <v>109</v>
      </c>
      <c r="F372" s="2" t="s">
        <v>89</v>
      </c>
      <c r="H372" s="47">
        <f>'Berekening wegingsfactoren'!J603</f>
        <v>17.99807557038752</v>
      </c>
    </row>
    <row r="373" spans="1:8" x14ac:dyDescent="0.2">
      <c r="B373" s="2" t="s">
        <v>110</v>
      </c>
      <c r="F373" s="2" t="s">
        <v>89</v>
      </c>
      <c r="H373" s="47">
        <f>'Berekening wegingsfactoren'!J604</f>
        <v>26.043085449153235</v>
      </c>
    </row>
    <row r="375" spans="1:8" x14ac:dyDescent="0.2">
      <c r="B375" s="33" t="s">
        <v>112</v>
      </c>
    </row>
    <row r="376" spans="1:8" x14ac:dyDescent="0.2">
      <c r="B376" s="2" t="s">
        <v>109</v>
      </c>
      <c r="F376" s="2" t="s">
        <v>89</v>
      </c>
      <c r="H376" s="47">
        <f>'Berekening wegingsfactoren'!J607</f>
        <v>18</v>
      </c>
    </row>
    <row r="377" spans="1:8" x14ac:dyDescent="0.2">
      <c r="B377" s="2" t="s">
        <v>110</v>
      </c>
      <c r="F377" s="2" t="s">
        <v>89</v>
      </c>
      <c r="H377" s="47">
        <f>'Berekening wegingsfactoren'!J608</f>
        <v>25.909433727611123</v>
      </c>
    </row>
    <row r="379" spans="1:8" x14ac:dyDescent="0.2">
      <c r="B379" s="33" t="s">
        <v>113</v>
      </c>
    </row>
    <row r="380" spans="1:8" x14ac:dyDescent="0.2">
      <c r="B380" s="2" t="s">
        <v>109</v>
      </c>
      <c r="F380" s="2" t="s">
        <v>89</v>
      </c>
      <c r="H380" s="47">
        <f>'Berekening wegingsfactoren'!J611</f>
        <v>747.293089917673</v>
      </c>
    </row>
    <row r="381" spans="1:8" x14ac:dyDescent="0.2">
      <c r="A381" s="10"/>
      <c r="B381" s="2" t="s">
        <v>191</v>
      </c>
      <c r="F381" s="2" t="s">
        <v>89</v>
      </c>
      <c r="H381" s="47">
        <f>'Berekening wegingsfactoren'!J612</f>
        <v>21.965623005145261</v>
      </c>
    </row>
    <row r="383" spans="1:8" x14ac:dyDescent="0.2">
      <c r="B383" s="1" t="s">
        <v>274</v>
      </c>
    </row>
    <row r="385" spans="2:8" x14ac:dyDescent="0.2">
      <c r="B385" s="1" t="s">
        <v>307</v>
      </c>
    </row>
    <row r="386" spans="2:8" x14ac:dyDescent="0.2">
      <c r="B386" s="2" t="s">
        <v>108</v>
      </c>
      <c r="F386" s="2" t="s">
        <v>89</v>
      </c>
      <c r="H386" s="47">
        <f>'Berekening wegingsfactoren'!J617</f>
        <v>26.043085449153235</v>
      </c>
    </row>
    <row r="387" spans="2:8" x14ac:dyDescent="0.2">
      <c r="B387" s="2" t="s">
        <v>112</v>
      </c>
      <c r="F387" s="2" t="s">
        <v>89</v>
      </c>
      <c r="H387" s="47">
        <f>'Berekening wegingsfactoren'!J618</f>
        <v>25.909433727611123</v>
      </c>
    </row>
    <row r="388" spans="2:8" x14ac:dyDescent="0.2">
      <c r="B388" s="52" t="s">
        <v>113</v>
      </c>
      <c r="F388" s="2" t="s">
        <v>89</v>
      </c>
      <c r="H388" s="47">
        <f>'Berekening wegingsfactoren'!J619</f>
        <v>21.965623005145261</v>
      </c>
    </row>
    <row r="389" spans="2:8" x14ac:dyDescent="0.2">
      <c r="H389"/>
    </row>
    <row r="390" spans="2:8" x14ac:dyDescent="0.2">
      <c r="B390" s="1" t="s">
        <v>212</v>
      </c>
    </row>
    <row r="392" spans="2:8" x14ac:dyDescent="0.2">
      <c r="B392" s="33" t="s">
        <v>141</v>
      </c>
    </row>
    <row r="394" spans="2:8" x14ac:dyDescent="0.2">
      <c r="B394" s="1" t="s">
        <v>142</v>
      </c>
      <c r="C394" s="1"/>
      <c r="D394" s="1"/>
      <c r="E394" s="1"/>
      <c r="F394" s="1"/>
      <c r="G394" s="1"/>
      <c r="H394" s="1"/>
    </row>
    <row r="395" spans="2:8" x14ac:dyDescent="0.2">
      <c r="B395" s="2" t="s">
        <v>143</v>
      </c>
      <c r="F395" s="2" t="s">
        <v>89</v>
      </c>
      <c r="H395" s="47">
        <f>'Berekening wegingsfactoren'!J626</f>
        <v>30.195153545520967</v>
      </c>
    </row>
    <row r="396" spans="2:8" x14ac:dyDescent="0.2">
      <c r="B396" s="2" t="s">
        <v>144</v>
      </c>
      <c r="F396" s="2" t="s">
        <v>89</v>
      </c>
      <c r="H396" s="47">
        <f>'Berekening wegingsfactoren'!J627</f>
        <v>57.868551908610435</v>
      </c>
    </row>
    <row r="397" spans="2:8" x14ac:dyDescent="0.2">
      <c r="B397" s="2" t="s">
        <v>145</v>
      </c>
      <c r="F397" s="2" t="s">
        <v>89</v>
      </c>
      <c r="H397" s="47">
        <f>'Berekening wegingsfactoren'!J628</f>
        <v>56.702019761761591</v>
      </c>
    </row>
    <row r="398" spans="2:8" x14ac:dyDescent="0.2">
      <c r="B398" s="2" t="s">
        <v>146</v>
      </c>
      <c r="F398" s="2" t="s">
        <v>89</v>
      </c>
      <c r="H398" s="47">
        <f>'Berekening wegingsfactoren'!J629</f>
        <v>85.133675507332413</v>
      </c>
    </row>
    <row r="400" spans="2:8" x14ac:dyDescent="0.2">
      <c r="B400" s="1" t="s">
        <v>147</v>
      </c>
      <c r="C400" s="1"/>
      <c r="D400" s="1"/>
      <c r="E400" s="1"/>
      <c r="F400" s="1"/>
      <c r="G400" s="1"/>
      <c r="H400" s="1"/>
    </row>
    <row r="401" spans="2:8" x14ac:dyDescent="0.2">
      <c r="B401" s="2" t="s">
        <v>143</v>
      </c>
      <c r="F401" s="2" t="s">
        <v>89</v>
      </c>
      <c r="H401" s="47">
        <f>'Berekening wegingsfactoren'!J632</f>
        <v>26.958726702020378</v>
      </c>
    </row>
    <row r="402" spans="2:8" x14ac:dyDescent="0.2">
      <c r="B402" s="2" t="s">
        <v>144</v>
      </c>
      <c r="F402" s="2" t="s">
        <v>89</v>
      </c>
      <c r="H402" s="47">
        <f>'Berekening wegingsfactoren'!J633</f>
        <v>44.502771173445183</v>
      </c>
    </row>
    <row r="403" spans="2:8" x14ac:dyDescent="0.2">
      <c r="B403" s="2" t="s">
        <v>145</v>
      </c>
      <c r="F403" s="2" t="s">
        <v>89</v>
      </c>
      <c r="H403" s="47">
        <f>'Berekening wegingsfactoren'!J634</f>
        <v>44.502771173445183</v>
      </c>
    </row>
    <row r="404" spans="2:8" x14ac:dyDescent="0.2">
      <c r="B404" s="2" t="s">
        <v>146</v>
      </c>
      <c r="F404" s="2" t="s">
        <v>89</v>
      </c>
      <c r="H404" s="47">
        <f>'Berekening wegingsfactoren'!J635</f>
        <v>27.301854230318238</v>
      </c>
    </row>
    <row r="407" spans="2:8" x14ac:dyDescent="0.2">
      <c r="B407" s="1" t="s">
        <v>148</v>
      </c>
      <c r="C407" s="1"/>
      <c r="D407" s="1"/>
      <c r="E407" s="1"/>
      <c r="F407" s="1"/>
      <c r="G407" s="1"/>
      <c r="H407" s="1"/>
    </row>
    <row r="409" spans="2:8" x14ac:dyDescent="0.2">
      <c r="B409" s="1" t="s">
        <v>149</v>
      </c>
      <c r="C409" s="1"/>
      <c r="D409" s="1"/>
      <c r="E409" s="1"/>
      <c r="F409" s="1"/>
      <c r="G409" s="1"/>
      <c r="H409" s="1"/>
    </row>
    <row r="410" spans="2:8" x14ac:dyDescent="0.2">
      <c r="B410" s="2" t="s">
        <v>150</v>
      </c>
      <c r="F410" s="2" t="s">
        <v>89</v>
      </c>
      <c r="H410" s="47">
        <f>'Berekening wegingsfactoren'!J641</f>
        <v>379.3399566983523</v>
      </c>
    </row>
    <row r="411" spans="2:8" x14ac:dyDescent="0.2">
      <c r="B411" s="2" t="s">
        <v>151</v>
      </c>
      <c r="F411" s="2" t="s">
        <v>89</v>
      </c>
      <c r="H411" s="47">
        <f>'Berekening wegingsfactoren'!J642</f>
        <v>510.91884837645836</v>
      </c>
    </row>
    <row r="412" spans="2:8" x14ac:dyDescent="0.2">
      <c r="B412" s="2" t="s">
        <v>152</v>
      </c>
      <c r="F412" s="2" t="s">
        <v>89</v>
      </c>
      <c r="H412" s="47">
        <f>'Berekening wegingsfactoren'!J643</f>
        <v>787.11499070782122</v>
      </c>
    </row>
    <row r="414" spans="2:8" x14ac:dyDescent="0.2">
      <c r="B414" s="1" t="s">
        <v>153</v>
      </c>
    </row>
    <row r="415" spans="2:8" x14ac:dyDescent="0.2">
      <c r="B415" s="2" t="s">
        <v>150</v>
      </c>
      <c r="F415" s="2" t="s">
        <v>89</v>
      </c>
      <c r="H415" s="47">
        <f>'Berekening wegingsfactoren'!J646</f>
        <v>378.1675773876197</v>
      </c>
    </row>
    <row r="416" spans="2:8" x14ac:dyDescent="0.2">
      <c r="B416" s="2" t="s">
        <v>151</v>
      </c>
      <c r="F416" s="2" t="s">
        <v>89</v>
      </c>
      <c r="H416" s="47">
        <f>'Berekening wegingsfactoren'!J647</f>
        <v>521.70140725817134</v>
      </c>
    </row>
    <row r="417" spans="2:8" x14ac:dyDescent="0.2">
      <c r="B417" s="2" t="s">
        <v>152</v>
      </c>
      <c r="F417" s="2" t="s">
        <v>89</v>
      </c>
      <c r="H417" s="47">
        <f>'Berekening wegingsfactoren'!J648</f>
        <v>766.95961596739778</v>
      </c>
    </row>
    <row r="419" spans="2:8" x14ac:dyDescent="0.2">
      <c r="B419" s="1" t="s">
        <v>154</v>
      </c>
    </row>
    <row r="420" spans="2:8" x14ac:dyDescent="0.2">
      <c r="B420" s="2" t="s">
        <v>150</v>
      </c>
      <c r="F420" s="2" t="s">
        <v>89</v>
      </c>
      <c r="H420" s="47">
        <f>'Berekening wegingsfactoren'!J651</f>
        <v>869.81813977169338</v>
      </c>
    </row>
    <row r="421" spans="2:8" x14ac:dyDescent="0.2">
      <c r="B421" s="27" t="s">
        <v>151</v>
      </c>
      <c r="C421" s="1"/>
      <c r="D421" s="1"/>
      <c r="E421" s="1"/>
      <c r="F421" s="2" t="s">
        <v>89</v>
      </c>
      <c r="G421" s="1"/>
      <c r="H421" s="47">
        <f>'Berekening wegingsfactoren'!J652</f>
        <v>926.12400813402814</v>
      </c>
    </row>
    <row r="422" spans="2:8" x14ac:dyDescent="0.2">
      <c r="B422" s="2" t="s">
        <v>155</v>
      </c>
      <c r="F422" s="2" t="s">
        <v>89</v>
      </c>
      <c r="H422" s="47">
        <f>'Berekening wegingsfactoren'!J653</f>
        <v>966.4911498370941</v>
      </c>
    </row>
    <row r="424" spans="2:8" x14ac:dyDescent="0.2">
      <c r="B424" s="1" t="s">
        <v>156</v>
      </c>
    </row>
    <row r="425" spans="2:8" x14ac:dyDescent="0.2">
      <c r="B425" s="2" t="s">
        <v>150</v>
      </c>
      <c r="F425" s="2" t="s">
        <v>89</v>
      </c>
      <c r="H425" s="47">
        <f>'Berekening wegingsfactoren'!J656</f>
        <v>783.58685317256993</v>
      </c>
    </row>
    <row r="426" spans="2:8" x14ac:dyDescent="0.2">
      <c r="B426" s="2" t="s">
        <v>151</v>
      </c>
      <c r="F426" s="2" t="s">
        <v>89</v>
      </c>
      <c r="H426" s="47">
        <f>'Berekening wegingsfactoren'!J657</f>
        <v>815.22999705472182</v>
      </c>
    </row>
    <row r="427" spans="2:8" x14ac:dyDescent="0.2">
      <c r="B427" s="2" t="s">
        <v>155</v>
      </c>
      <c r="F427" s="2" t="s">
        <v>89</v>
      </c>
      <c r="H427" s="47">
        <f>'Berekening wegingsfactoren'!J658</f>
        <v>864.45993339878487</v>
      </c>
    </row>
    <row r="430" spans="2:8" s="9" customFormat="1" x14ac:dyDescent="0.2">
      <c r="B430" s="9" t="s">
        <v>319</v>
      </c>
    </row>
    <row r="432" spans="2:8" x14ac:dyDescent="0.2">
      <c r="B432" s="1" t="s">
        <v>211</v>
      </c>
    </row>
    <row r="433" spans="2:8" x14ac:dyDescent="0.2">
      <c r="B433" s="2" t="s">
        <v>354</v>
      </c>
      <c r="H433" s="48">
        <f>SUMPRODUCT(H17:H26,$H$372:$H$381)</f>
        <v>827796216.80066371</v>
      </c>
    </row>
    <row r="434" spans="2:8" x14ac:dyDescent="0.2">
      <c r="B434" s="2" t="s">
        <v>355</v>
      </c>
      <c r="H434" s="48">
        <f>SUMPRODUCT(H31:H40,$H$372:$H$381)</f>
        <v>827699097.68836522</v>
      </c>
    </row>
    <row r="435" spans="2:8" x14ac:dyDescent="0.2">
      <c r="B435" s="2" t="s">
        <v>320</v>
      </c>
      <c r="H435" s="48">
        <f>SUMPRODUCT(H45:H54,$H$372:$H$381)</f>
        <v>828758985.82177305</v>
      </c>
    </row>
    <row r="436" spans="2:8" x14ac:dyDescent="0.2">
      <c r="B436" s="2" t="s">
        <v>321</v>
      </c>
      <c r="H436" s="48">
        <f>SUMPRODUCT(H59:H68,$H$372:$H$381)</f>
        <v>831176924.16511726</v>
      </c>
    </row>
    <row r="437" spans="2:8" x14ac:dyDescent="0.2">
      <c r="B437" s="2" t="s">
        <v>322</v>
      </c>
      <c r="H437" s="48">
        <f>SUMPRODUCT(H73:H82,$H$372:$H$381)</f>
        <v>829958623.06916296</v>
      </c>
    </row>
    <row r="438" spans="2:8" x14ac:dyDescent="0.2">
      <c r="B438" s="2" t="s">
        <v>323</v>
      </c>
      <c r="H438" s="48">
        <f>SUMPRODUCT(H87:H96,$H$372:$H$381)</f>
        <v>826381435.02858496</v>
      </c>
    </row>
    <row r="439" spans="2:8" x14ac:dyDescent="0.2">
      <c r="H439" s="53"/>
    </row>
    <row r="440" spans="2:8" x14ac:dyDescent="0.2">
      <c r="B440" s="1" t="s">
        <v>274</v>
      </c>
      <c r="H440" s="53"/>
    </row>
    <row r="441" spans="2:8" x14ac:dyDescent="0.2">
      <c r="B441" s="2" t="s">
        <v>354</v>
      </c>
      <c r="H441" s="48">
        <f>SUMPRODUCT(H101:H103,$H$386:$H$388)</f>
        <v>330011.72353539109</v>
      </c>
    </row>
    <row r="442" spans="2:8" x14ac:dyDescent="0.2">
      <c r="B442" s="2" t="s">
        <v>355</v>
      </c>
      <c r="H442" s="48">
        <f>SUMPRODUCT(H106:H108,$H$386:$H$388)</f>
        <v>347239.40275531448</v>
      </c>
    </row>
    <row r="443" spans="2:8" x14ac:dyDescent="0.2">
      <c r="B443" s="2" t="s">
        <v>320</v>
      </c>
      <c r="H443" s="48">
        <f>SUMPRODUCT(H111:H113,$H$386:$H$388)</f>
        <v>411324.35790828726</v>
      </c>
    </row>
    <row r="444" spans="2:8" x14ac:dyDescent="0.2">
      <c r="B444" s="2" t="s">
        <v>321</v>
      </c>
      <c r="H444" s="48">
        <f>SUMPRODUCT(H116:H118,$H$386:$H$388)</f>
        <v>481024.27512947022</v>
      </c>
    </row>
    <row r="445" spans="2:8" x14ac:dyDescent="0.2">
      <c r="B445" s="2" t="s">
        <v>322</v>
      </c>
      <c r="H445" s="48">
        <f>SUMPRODUCT(H121:H123,$H$386:$H$388)</f>
        <v>645128.72706210962</v>
      </c>
    </row>
    <row r="446" spans="2:8" x14ac:dyDescent="0.2">
      <c r="B446" s="2" t="s">
        <v>323</v>
      </c>
      <c r="H446" s="48">
        <f>SUMPRODUCT(H126:H128,$H$386:$H$388)</f>
        <v>751411.75999798253</v>
      </c>
    </row>
    <row r="448" spans="2:8" x14ac:dyDescent="0.2">
      <c r="B448" s="1" t="s">
        <v>336</v>
      </c>
    </row>
    <row r="449" spans="2:8" x14ac:dyDescent="0.2">
      <c r="B449" s="2" t="s">
        <v>354</v>
      </c>
      <c r="H449" s="36">
        <f>H433+H441</f>
        <v>828126228.52419913</v>
      </c>
    </row>
    <row r="450" spans="2:8" x14ac:dyDescent="0.2">
      <c r="B450" s="2" t="s">
        <v>355</v>
      </c>
      <c r="H450" s="36">
        <f t="shared" ref="H450:H454" si="0">H434+H442</f>
        <v>828046337.09112048</v>
      </c>
    </row>
    <row r="451" spans="2:8" x14ac:dyDescent="0.2">
      <c r="B451" s="2" t="s">
        <v>320</v>
      </c>
      <c r="H451" s="36">
        <f t="shared" si="0"/>
        <v>829170310.1796813</v>
      </c>
    </row>
    <row r="452" spans="2:8" x14ac:dyDescent="0.2">
      <c r="B452" s="2" t="s">
        <v>321</v>
      </c>
      <c r="H452" s="36">
        <f t="shared" si="0"/>
        <v>831657948.4402467</v>
      </c>
    </row>
    <row r="453" spans="2:8" x14ac:dyDescent="0.2">
      <c r="B453" s="2" t="s">
        <v>322</v>
      </c>
      <c r="H453" s="36">
        <f t="shared" si="0"/>
        <v>830603751.79622507</v>
      </c>
    </row>
    <row r="454" spans="2:8" x14ac:dyDescent="0.2">
      <c r="B454" s="2" t="s">
        <v>323</v>
      </c>
      <c r="H454" s="36">
        <f t="shared" si="0"/>
        <v>827132846.78858292</v>
      </c>
    </row>
    <row r="456" spans="2:8" x14ac:dyDescent="0.2">
      <c r="B456" s="1" t="s">
        <v>324</v>
      </c>
    </row>
    <row r="457" spans="2:8" x14ac:dyDescent="0.2">
      <c r="B457" s="2" t="s">
        <v>354</v>
      </c>
      <c r="H457" s="36">
        <f>SUMPRODUCT(H137:H169,$H$395:$H$427)</f>
        <v>237239739.27047077</v>
      </c>
    </row>
    <row r="458" spans="2:8" x14ac:dyDescent="0.2">
      <c r="B458" s="2" t="s">
        <v>355</v>
      </c>
      <c r="H458" s="36">
        <f>SUMPRODUCT(H176:H208,$H$395:$H$427)</f>
        <v>238180027.2957063</v>
      </c>
    </row>
    <row r="459" spans="2:8" x14ac:dyDescent="0.2">
      <c r="B459" s="2" t="s">
        <v>320</v>
      </c>
      <c r="H459" s="36">
        <f>SUMPRODUCT(H215:H247,$H$395:$H$427)</f>
        <v>239003631.14149135</v>
      </c>
    </row>
    <row r="460" spans="2:8" x14ac:dyDescent="0.2">
      <c r="B460" s="2" t="s">
        <v>321</v>
      </c>
      <c r="H460" s="36">
        <f>SUMPRODUCT(H254:H286,$H$395:$H$427)</f>
        <v>239589665.09752646</v>
      </c>
    </row>
    <row r="461" spans="2:8" x14ac:dyDescent="0.2">
      <c r="B461" s="2" t="s">
        <v>322</v>
      </c>
      <c r="H461" s="36">
        <f>SUMPRODUCT(H293:H325,$H$395:$H$427)</f>
        <v>240062275.10425314</v>
      </c>
    </row>
    <row r="462" spans="2:8" x14ac:dyDescent="0.2">
      <c r="B462" s="2" t="s">
        <v>323</v>
      </c>
      <c r="H462" s="36">
        <f>SUMPRODUCT(H332:H364,$H$395:$H$427)</f>
        <v>240105087.3025412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CC"/>
  </sheetPr>
  <dimension ref="A2:W808"/>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41.42578125" style="2" customWidth="1"/>
    <col min="3" max="3" width="4.7109375" style="2" customWidth="1"/>
    <col min="4" max="4" width="4.5703125" style="2" customWidth="1"/>
    <col min="5" max="5" width="27.42578125" style="2" customWidth="1"/>
    <col min="6" max="6" width="13.7109375" style="2" customWidth="1"/>
    <col min="7" max="7" width="2.7109375" style="2" customWidth="1"/>
    <col min="8" max="8" width="11.85546875" style="2" customWidth="1"/>
    <col min="9" max="9" width="2.7109375" style="2" customWidth="1"/>
    <col min="10" max="10" width="11.85546875" style="2" bestFit="1" customWidth="1"/>
    <col min="11" max="11" width="2.7109375" style="2" customWidth="1"/>
    <col min="12" max="17" width="12.5703125" style="2" customWidth="1"/>
    <col min="18" max="18" width="3.85546875" style="2" customWidth="1"/>
    <col min="19" max="19" width="12.5703125" style="2" customWidth="1"/>
    <col min="20" max="22" width="2.7109375" style="2" customWidth="1"/>
    <col min="23" max="37" width="13.7109375" style="2" customWidth="1"/>
    <col min="38" max="16384" width="9.140625" style="2"/>
  </cols>
  <sheetData>
    <row r="2" spans="2:23" s="22" customFormat="1" ht="18" x14ac:dyDescent="0.2">
      <c r="B2" s="22" t="s">
        <v>198</v>
      </c>
    </row>
    <row r="4" spans="2:23" x14ac:dyDescent="0.2">
      <c r="B4" s="33" t="s">
        <v>55</v>
      </c>
      <c r="C4" s="1"/>
      <c r="D4" s="1"/>
    </row>
    <row r="5" spans="2:23" x14ac:dyDescent="0.2">
      <c r="B5" s="27" t="s">
        <v>199</v>
      </c>
      <c r="C5" s="3"/>
      <c r="D5" s="3"/>
      <c r="H5" s="23"/>
    </row>
    <row r="6" spans="2:23" x14ac:dyDescent="0.2">
      <c r="B6" s="27"/>
      <c r="C6" s="3"/>
      <c r="D6" s="3"/>
      <c r="H6" s="23"/>
    </row>
    <row r="7" spans="2:23" x14ac:dyDescent="0.2">
      <c r="B7" s="5" t="s">
        <v>29</v>
      </c>
      <c r="C7" s="3"/>
      <c r="D7" s="3"/>
    </row>
    <row r="8" spans="2:23" x14ac:dyDescent="0.2">
      <c r="B8" s="27" t="s">
        <v>914</v>
      </c>
      <c r="C8" s="3"/>
      <c r="D8" s="3"/>
    </row>
    <row r="9" spans="2:23" x14ac:dyDescent="0.2">
      <c r="B9" s="27" t="s">
        <v>990</v>
      </c>
      <c r="C9" s="3"/>
      <c r="D9" s="3"/>
    </row>
    <row r="11" spans="2:23" s="9" customFormat="1" x14ac:dyDescent="0.2">
      <c r="B11" s="9" t="s">
        <v>44</v>
      </c>
      <c r="F11" s="9" t="s">
        <v>26</v>
      </c>
      <c r="H11" s="9" t="s">
        <v>27</v>
      </c>
      <c r="J11" s="9" t="s">
        <v>47</v>
      </c>
      <c r="L11" s="9" t="s">
        <v>81</v>
      </c>
      <c r="M11" s="9" t="s">
        <v>82</v>
      </c>
      <c r="N11" s="9" t="s">
        <v>83</v>
      </c>
      <c r="O11" s="9" t="s">
        <v>85</v>
      </c>
      <c r="P11" s="9" t="s">
        <v>117</v>
      </c>
      <c r="Q11" s="9" t="s">
        <v>86</v>
      </c>
      <c r="S11" s="9" t="s">
        <v>84</v>
      </c>
      <c r="W11" s="9" t="s">
        <v>46</v>
      </c>
    </row>
    <row r="14" spans="2:23" s="9" customFormat="1" x14ac:dyDescent="0.2">
      <c r="B14" s="9" t="s">
        <v>358</v>
      </c>
    </row>
    <row r="16" spans="2:23" x14ac:dyDescent="0.2">
      <c r="B16" s="33" t="s">
        <v>140</v>
      </c>
    </row>
    <row r="18" spans="2:21" x14ac:dyDescent="0.2">
      <c r="B18" s="33" t="s">
        <v>119</v>
      </c>
    </row>
    <row r="19" spans="2:21" x14ac:dyDescent="0.2">
      <c r="B19" s="29" t="s">
        <v>120</v>
      </c>
      <c r="F19" s="2" t="s">
        <v>89</v>
      </c>
      <c r="L19" s="47">
        <f>'Vergoedingen EAV'!L19</f>
        <v>907</v>
      </c>
      <c r="M19" s="47">
        <f>'Vergoedingen EAV'!M19</f>
        <v>16231.447684461877</v>
      </c>
      <c r="N19" s="47">
        <f>'Vergoedingen EAV'!N19</f>
        <v>17578.59070072433</v>
      </c>
      <c r="O19" s="47">
        <f>'Vergoedingen EAV'!O19</f>
        <v>642</v>
      </c>
      <c r="P19" s="47">
        <f>'Vergoedingen EAV'!P19</f>
        <v>12557.735683002076</v>
      </c>
      <c r="Q19" s="47">
        <f>'Vergoedingen EAV'!Q19</f>
        <v>773</v>
      </c>
      <c r="S19" s="47">
        <f>'Vergoedingen EAV'!S19</f>
        <v>1305</v>
      </c>
    </row>
    <row r="20" spans="2:21" x14ac:dyDescent="0.2">
      <c r="B20" s="29" t="s">
        <v>128</v>
      </c>
      <c r="F20" s="2" t="s">
        <v>89</v>
      </c>
      <c r="L20" s="47">
        <f>'Vergoedingen EAV'!L20</f>
        <v>5</v>
      </c>
      <c r="M20" s="47">
        <f>'Vergoedingen EAV'!M20</f>
        <v>122.09209326838148</v>
      </c>
      <c r="N20" s="47">
        <f>'Vergoedingen EAV'!N20</f>
        <v>106.53683245685626</v>
      </c>
      <c r="O20" s="47">
        <f>'Vergoedingen EAV'!O20</f>
        <v>4</v>
      </c>
      <c r="P20" s="47">
        <f>'Vergoedingen EAV'!P20</f>
        <v>90.922754575032727</v>
      </c>
      <c r="Q20" s="47">
        <f>'Vergoedingen EAV'!Q20</f>
        <v>1</v>
      </c>
      <c r="S20" s="47">
        <f>'Vergoedingen EAV'!S20</f>
        <v>12</v>
      </c>
    </row>
    <row r="21" spans="2:21" x14ac:dyDescent="0.2">
      <c r="B21" s="29" t="s">
        <v>129</v>
      </c>
      <c r="F21" s="2" t="s">
        <v>89</v>
      </c>
      <c r="L21" s="47">
        <f>'Vergoedingen EAV'!L21</f>
        <v>3</v>
      </c>
      <c r="M21" s="47">
        <f>'Vergoedingen EAV'!M21</f>
        <v>98.080759814150255</v>
      </c>
      <c r="N21" s="47">
        <f>'Vergoedingen EAV'!N21</f>
        <v>98.99440184044164</v>
      </c>
      <c r="O21" s="47">
        <f>'Vergoedingen EAV'!O21</f>
        <v>5</v>
      </c>
      <c r="P21" s="47">
        <f>'Vergoedingen EAV'!P21</f>
        <v>42.246699437888736</v>
      </c>
      <c r="Q21" s="47">
        <f>'Vergoedingen EAV'!Q21</f>
        <v>1</v>
      </c>
      <c r="S21" s="47">
        <f>'Vergoedingen EAV'!S21</f>
        <v>4</v>
      </c>
    </row>
    <row r="22" spans="2:21" x14ac:dyDescent="0.2">
      <c r="B22" s="2" t="s">
        <v>130</v>
      </c>
      <c r="F22" s="2" t="s">
        <v>89</v>
      </c>
      <c r="L22" s="47">
        <f>'Vergoedingen EAV'!L22</f>
        <v>4</v>
      </c>
      <c r="M22" s="47">
        <f>'Vergoedingen EAV'!M22</f>
        <v>88.091089419539685</v>
      </c>
      <c r="N22" s="47">
        <f>'Vergoedingen EAV'!N22</f>
        <v>100.88000949454529</v>
      </c>
      <c r="O22" s="47">
        <f>'Vergoedingen EAV'!O22</f>
        <v>2</v>
      </c>
      <c r="P22" s="47">
        <f>'Vergoedingen EAV'!P22</f>
        <v>35.691796811762515</v>
      </c>
      <c r="Q22" s="47">
        <f>'Vergoedingen EAV'!Q22</f>
        <v>1</v>
      </c>
      <c r="S22" s="47">
        <f>'Vergoedingen EAV'!S22</f>
        <v>8</v>
      </c>
    </row>
    <row r="24" spans="2:21" x14ac:dyDescent="0.2">
      <c r="B24" s="33" t="s">
        <v>131</v>
      </c>
    </row>
    <row r="25" spans="2:21" x14ac:dyDescent="0.2">
      <c r="B25" s="29" t="s">
        <v>120</v>
      </c>
      <c r="F25" s="2" t="s">
        <v>89</v>
      </c>
      <c r="L25" s="47">
        <f>'Vergoedingen EAV'!L25</f>
        <v>0</v>
      </c>
      <c r="M25" s="47">
        <f>'Vergoedingen EAV'!M25</f>
        <v>0</v>
      </c>
      <c r="N25" s="47">
        <f>'Vergoedingen EAV'!N25</f>
        <v>0</v>
      </c>
      <c r="O25" s="47">
        <f>'Vergoedingen EAV'!O25</f>
        <v>0</v>
      </c>
      <c r="P25" s="47">
        <f>'Vergoedingen EAV'!P25</f>
        <v>0</v>
      </c>
      <c r="Q25" s="47">
        <f>'Vergoedingen EAV'!Q25</f>
        <v>0</v>
      </c>
      <c r="S25" s="47">
        <f>'Vergoedingen EAV'!S25</f>
        <v>0</v>
      </c>
    </row>
    <row r="26" spans="2:21" x14ac:dyDescent="0.2">
      <c r="B26" s="29" t="s">
        <v>128</v>
      </c>
      <c r="F26" s="2" t="s">
        <v>89</v>
      </c>
      <c r="L26" s="47">
        <f>'Vergoedingen EAV'!L26</f>
        <v>0</v>
      </c>
      <c r="M26" s="47">
        <f>'Vergoedingen EAV'!M26</f>
        <v>0</v>
      </c>
      <c r="N26" s="47">
        <f>'Vergoedingen EAV'!N26</f>
        <v>0</v>
      </c>
      <c r="O26" s="47">
        <f>'Vergoedingen EAV'!O26</f>
        <v>0</v>
      </c>
      <c r="P26" s="47">
        <f>'Vergoedingen EAV'!P26</f>
        <v>0</v>
      </c>
      <c r="Q26" s="47">
        <f>'Vergoedingen EAV'!Q26</f>
        <v>0</v>
      </c>
      <c r="S26" s="47">
        <f>'Vergoedingen EAV'!S26</f>
        <v>0</v>
      </c>
    </row>
    <row r="27" spans="2:21" x14ac:dyDescent="0.2">
      <c r="B27" s="29" t="s">
        <v>129</v>
      </c>
      <c r="F27" s="2" t="s">
        <v>89</v>
      </c>
      <c r="L27" s="47">
        <f>'Vergoedingen EAV'!L27</f>
        <v>0</v>
      </c>
      <c r="M27" s="47">
        <f>'Vergoedingen EAV'!M27</f>
        <v>0</v>
      </c>
      <c r="N27" s="47">
        <f>'Vergoedingen EAV'!N27</f>
        <v>0</v>
      </c>
      <c r="O27" s="47">
        <f>'Vergoedingen EAV'!O27</f>
        <v>0</v>
      </c>
      <c r="P27" s="47">
        <f>'Vergoedingen EAV'!P27</f>
        <v>0</v>
      </c>
      <c r="Q27" s="47">
        <f>'Vergoedingen EAV'!Q27</f>
        <v>0</v>
      </c>
      <c r="S27" s="47">
        <f>'Vergoedingen EAV'!S27</f>
        <v>0</v>
      </c>
    </row>
    <row r="28" spans="2:21" x14ac:dyDescent="0.2">
      <c r="B28" s="2" t="s">
        <v>130</v>
      </c>
      <c r="F28" s="2" t="s">
        <v>89</v>
      </c>
      <c r="L28" s="47">
        <f>'Vergoedingen EAV'!L28</f>
        <v>0</v>
      </c>
      <c r="M28" s="47">
        <f>'Vergoedingen EAV'!M28</f>
        <v>0</v>
      </c>
      <c r="N28" s="47">
        <f>'Vergoedingen EAV'!N28</f>
        <v>0</v>
      </c>
      <c r="O28" s="47">
        <f>'Vergoedingen EAV'!O28</f>
        <v>0</v>
      </c>
      <c r="P28" s="47">
        <f>'Vergoedingen EAV'!P28</f>
        <v>0</v>
      </c>
      <c r="Q28" s="47">
        <f>'Vergoedingen EAV'!Q28</f>
        <v>0</v>
      </c>
      <c r="S28" s="47">
        <f>'Vergoedingen EAV'!S28</f>
        <v>0</v>
      </c>
    </row>
    <row r="29" spans="2:21" x14ac:dyDescent="0.2">
      <c r="B29" s="33"/>
    </row>
    <row r="30" spans="2:21" x14ac:dyDescent="0.2">
      <c r="B30" s="1" t="s">
        <v>168</v>
      </c>
    </row>
    <row r="31" spans="2:21" x14ac:dyDescent="0.2">
      <c r="B31" s="33"/>
      <c r="L31" s="10"/>
      <c r="M31" s="10"/>
      <c r="N31" s="10"/>
      <c r="O31" s="10"/>
      <c r="P31" s="10"/>
      <c r="Q31" s="10"/>
      <c r="R31" s="10"/>
      <c r="S31" s="10"/>
      <c r="T31" s="10"/>
      <c r="U31" s="10"/>
    </row>
    <row r="32" spans="2:21" x14ac:dyDescent="0.2">
      <c r="B32" s="1" t="s">
        <v>119</v>
      </c>
      <c r="L32" s="60"/>
      <c r="M32" s="60"/>
      <c r="N32" s="60"/>
      <c r="O32" s="60"/>
      <c r="P32" s="60"/>
      <c r="Q32" s="60"/>
      <c r="R32" s="10"/>
      <c r="S32" s="60"/>
      <c r="T32" s="10"/>
      <c r="U32" s="10"/>
    </row>
    <row r="33" spans="1:21" x14ac:dyDescent="0.2">
      <c r="B33" s="27" t="s">
        <v>120</v>
      </c>
      <c r="F33" s="2" t="s">
        <v>89</v>
      </c>
      <c r="L33" s="47">
        <f>'Vergoedingen EAV'!L33</f>
        <v>558</v>
      </c>
      <c r="M33" s="47">
        <f>'Vergoedingen EAV'!M33</f>
        <v>7125.7820801440694</v>
      </c>
      <c r="N33" s="47">
        <f>'Vergoedingen EAV'!N33</f>
        <v>5980.3077483586976</v>
      </c>
      <c r="O33" s="47">
        <f>'Vergoedingen EAV'!O33</f>
        <v>1083</v>
      </c>
      <c r="P33" s="47">
        <f>'Vergoedingen EAV'!P33</f>
        <v>3012.1809643080792</v>
      </c>
      <c r="Q33" s="47">
        <f>'Vergoedingen EAV'!Q33</f>
        <v>83</v>
      </c>
      <c r="S33" s="47">
        <f>'Vergoedingen EAV'!S33</f>
        <v>1391</v>
      </c>
      <c r="T33" s="10"/>
      <c r="U33" s="10"/>
    </row>
    <row r="34" spans="1:21" x14ac:dyDescent="0.2">
      <c r="B34" s="27" t="s">
        <v>128</v>
      </c>
      <c r="F34" s="2" t="s">
        <v>89</v>
      </c>
      <c r="L34" s="47">
        <f>'Vergoedingen EAV'!L34</f>
        <v>25</v>
      </c>
      <c r="M34" s="47">
        <f>'Vergoedingen EAV'!M34</f>
        <v>16841.532287486316</v>
      </c>
      <c r="N34" s="47">
        <f>'Vergoedingen EAV'!N34</f>
        <v>837.21560029172554</v>
      </c>
      <c r="O34" s="47">
        <f>'Vergoedingen EAV'!O34</f>
        <v>19</v>
      </c>
      <c r="P34" s="47">
        <f>'Vergoedingen EAV'!P34</f>
        <v>522.56167814652486</v>
      </c>
      <c r="Q34" s="47">
        <f>'Vergoedingen EAV'!Q34</f>
        <v>240</v>
      </c>
      <c r="S34" s="47">
        <f>'Vergoedingen EAV'!S34</f>
        <v>253</v>
      </c>
      <c r="T34" s="10"/>
      <c r="U34" s="10"/>
    </row>
    <row r="35" spans="1:21" x14ac:dyDescent="0.2">
      <c r="B35" s="27" t="s">
        <v>129</v>
      </c>
      <c r="F35" s="2" t="s">
        <v>89</v>
      </c>
      <c r="L35" s="47">
        <f>'Vergoedingen EAV'!L35</f>
        <v>0</v>
      </c>
      <c r="M35" s="47">
        <f>'Vergoedingen EAV'!M35</f>
        <v>0</v>
      </c>
      <c r="N35" s="47">
        <f>'Vergoedingen EAV'!N35</f>
        <v>777.94369938611669</v>
      </c>
      <c r="O35" s="47">
        <f>'Vergoedingen EAV'!O35</f>
        <v>98</v>
      </c>
      <c r="P35" s="47">
        <f>'Vergoedingen EAV'!P35</f>
        <v>423.27551659361302</v>
      </c>
      <c r="Q35" s="47">
        <f>'Vergoedingen EAV'!Q35</f>
        <v>0</v>
      </c>
      <c r="S35" s="47">
        <f>'Vergoedingen EAV'!S35</f>
        <v>0</v>
      </c>
      <c r="T35" s="10"/>
      <c r="U35" s="10"/>
    </row>
    <row r="36" spans="1:21" x14ac:dyDescent="0.2">
      <c r="B36" s="52" t="s">
        <v>130</v>
      </c>
      <c r="F36" s="2" t="s">
        <v>89</v>
      </c>
      <c r="L36" s="47">
        <f>'Vergoedingen EAV'!L36</f>
        <v>43</v>
      </c>
      <c r="M36" s="47">
        <f>'Vergoedingen EAV'!M36</f>
        <v>0</v>
      </c>
      <c r="N36" s="47">
        <f>'Vergoedingen EAV'!N36</f>
        <v>792.76167461251896</v>
      </c>
      <c r="O36" s="47">
        <f>'Vergoedingen EAV'!O36</f>
        <v>10</v>
      </c>
      <c r="P36" s="47">
        <f>'Vergoedingen EAV'!P36</f>
        <v>425.73464329969909</v>
      </c>
      <c r="Q36" s="47">
        <f>'Vergoedingen EAV'!Q36</f>
        <v>0</v>
      </c>
      <c r="S36" s="47">
        <f>'Vergoedingen EAV'!S36</f>
        <v>65</v>
      </c>
      <c r="T36" s="10"/>
      <c r="U36" s="10"/>
    </row>
    <row r="37" spans="1:21" x14ac:dyDescent="0.2">
      <c r="B37" s="27"/>
      <c r="T37" s="10"/>
      <c r="U37" s="10"/>
    </row>
    <row r="38" spans="1:21" x14ac:dyDescent="0.2">
      <c r="B38" s="1" t="s">
        <v>131</v>
      </c>
      <c r="T38" s="10"/>
      <c r="U38" s="10"/>
    </row>
    <row r="39" spans="1:21" x14ac:dyDescent="0.2">
      <c r="B39" s="27" t="s">
        <v>120</v>
      </c>
      <c r="F39" s="2" t="s">
        <v>89</v>
      </c>
      <c r="L39" s="47">
        <f>'Vergoedingen EAV'!L39</f>
        <v>0</v>
      </c>
      <c r="M39" s="47">
        <f>'Vergoedingen EAV'!M39</f>
        <v>0</v>
      </c>
      <c r="N39" s="47">
        <f>'Vergoedingen EAV'!N39</f>
        <v>0</v>
      </c>
      <c r="O39" s="47">
        <f>'Vergoedingen EAV'!O39</f>
        <v>0</v>
      </c>
      <c r="P39" s="47">
        <f>'Vergoedingen EAV'!P39</f>
        <v>0</v>
      </c>
      <c r="Q39" s="47">
        <f>'Vergoedingen EAV'!Q39</f>
        <v>0</v>
      </c>
      <c r="S39" s="47">
        <f>'Vergoedingen EAV'!S39</f>
        <v>0</v>
      </c>
      <c r="T39" s="10"/>
      <c r="U39" s="10"/>
    </row>
    <row r="40" spans="1:21" x14ac:dyDescent="0.2">
      <c r="B40" s="27" t="s">
        <v>128</v>
      </c>
      <c r="F40" s="2" t="s">
        <v>89</v>
      </c>
      <c r="L40" s="47">
        <f>'Vergoedingen EAV'!L40</f>
        <v>0</v>
      </c>
      <c r="M40" s="47">
        <f>'Vergoedingen EAV'!M40</f>
        <v>0</v>
      </c>
      <c r="N40" s="47">
        <f>'Vergoedingen EAV'!N40</f>
        <v>0</v>
      </c>
      <c r="O40" s="47">
        <f>'Vergoedingen EAV'!O40</f>
        <v>0</v>
      </c>
      <c r="P40" s="47">
        <f>'Vergoedingen EAV'!P40</f>
        <v>0</v>
      </c>
      <c r="Q40" s="47">
        <f>'Vergoedingen EAV'!Q40</f>
        <v>0</v>
      </c>
      <c r="S40" s="47">
        <f>'Vergoedingen EAV'!S40</f>
        <v>0</v>
      </c>
      <c r="T40" s="10"/>
      <c r="U40" s="10"/>
    </row>
    <row r="41" spans="1:21" x14ac:dyDescent="0.2">
      <c r="B41" s="52" t="s">
        <v>129</v>
      </c>
      <c r="F41" s="2" t="s">
        <v>89</v>
      </c>
      <c r="L41" s="47">
        <f>'Vergoedingen EAV'!L41</f>
        <v>0</v>
      </c>
      <c r="M41" s="47">
        <f>'Vergoedingen EAV'!M41</f>
        <v>0</v>
      </c>
      <c r="N41" s="47">
        <f>'Vergoedingen EAV'!N41</f>
        <v>0</v>
      </c>
      <c r="O41" s="47">
        <f>'Vergoedingen EAV'!O41</f>
        <v>0</v>
      </c>
      <c r="P41" s="47">
        <f>'Vergoedingen EAV'!P41</f>
        <v>0</v>
      </c>
      <c r="Q41" s="47">
        <f>'Vergoedingen EAV'!Q41</f>
        <v>0</v>
      </c>
      <c r="S41" s="47">
        <f>'Vergoedingen EAV'!S41</f>
        <v>0</v>
      </c>
      <c r="T41" s="10"/>
      <c r="U41" s="10"/>
    </row>
    <row r="42" spans="1:21" x14ac:dyDescent="0.2">
      <c r="B42" s="27" t="s">
        <v>130</v>
      </c>
      <c r="F42" s="2" t="s">
        <v>89</v>
      </c>
      <c r="L42" s="47">
        <f>'Vergoedingen EAV'!L42</f>
        <v>0</v>
      </c>
      <c r="M42" s="47">
        <f>'Vergoedingen EAV'!M42</f>
        <v>0</v>
      </c>
      <c r="N42" s="47">
        <f>'Vergoedingen EAV'!N42</f>
        <v>0</v>
      </c>
      <c r="O42" s="47">
        <f>'Vergoedingen EAV'!O42</f>
        <v>0</v>
      </c>
      <c r="P42" s="47">
        <f>'Vergoedingen EAV'!P42</f>
        <v>0</v>
      </c>
      <c r="Q42" s="47">
        <f>'Vergoedingen EAV'!Q42</f>
        <v>0</v>
      </c>
      <c r="S42" s="47">
        <f>'Vergoedingen EAV'!S42</f>
        <v>0</v>
      </c>
      <c r="T42" s="10"/>
      <c r="U42" s="10"/>
    </row>
    <row r="43" spans="1:21" x14ac:dyDescent="0.2">
      <c r="B43" s="52"/>
      <c r="L43" s="10"/>
      <c r="M43" s="10"/>
      <c r="N43" s="10"/>
      <c r="O43" s="10"/>
      <c r="P43" s="10"/>
      <c r="Q43" s="10"/>
      <c r="R43" s="10"/>
      <c r="S43" s="10"/>
      <c r="T43" s="10"/>
      <c r="U43" s="10"/>
    </row>
    <row r="44" spans="1:21" x14ac:dyDescent="0.2">
      <c r="A44" s="2" t="s">
        <v>161</v>
      </c>
      <c r="B44" s="1" t="s">
        <v>169</v>
      </c>
      <c r="L44" s="60"/>
      <c r="M44" s="60"/>
      <c r="N44" s="60"/>
      <c r="O44" s="60"/>
      <c r="P44" s="60"/>
      <c r="Q44" s="60"/>
      <c r="R44" s="10"/>
      <c r="S44" s="60"/>
      <c r="T44" s="10"/>
      <c r="U44" s="10"/>
    </row>
    <row r="45" spans="1:21" x14ac:dyDescent="0.2">
      <c r="B45" s="27"/>
      <c r="L45" s="60"/>
      <c r="M45" s="60"/>
      <c r="N45" s="60"/>
      <c r="O45" s="60"/>
      <c r="P45" s="60"/>
      <c r="Q45" s="60"/>
      <c r="R45" s="10"/>
      <c r="S45" s="60"/>
      <c r="T45" s="10"/>
      <c r="U45" s="10"/>
    </row>
    <row r="46" spans="1:21" x14ac:dyDescent="0.2">
      <c r="B46" s="1" t="s">
        <v>119</v>
      </c>
      <c r="L46" s="60"/>
      <c r="M46" s="60"/>
      <c r="N46" s="60"/>
      <c r="O46" s="60"/>
      <c r="P46" s="60"/>
      <c r="Q46" s="60"/>
      <c r="R46" s="10"/>
      <c r="S46" s="60"/>
      <c r="T46" s="10"/>
      <c r="U46" s="10"/>
    </row>
    <row r="47" spans="1:21" x14ac:dyDescent="0.2">
      <c r="B47" s="27" t="s">
        <v>132</v>
      </c>
      <c r="F47" s="2" t="s">
        <v>89</v>
      </c>
      <c r="L47" s="47">
        <f>'Vergoedingen EAV'!L47</f>
        <v>2</v>
      </c>
      <c r="M47" s="47">
        <f>'Vergoedingen EAV'!M47</f>
        <v>24.894065062821348</v>
      </c>
      <c r="N47" s="47">
        <f>'Vergoedingen EAV'!N47</f>
        <v>0</v>
      </c>
      <c r="O47" s="47">
        <f>'Vergoedingen EAV'!O47</f>
        <v>0</v>
      </c>
      <c r="P47" s="47">
        <f>'Vergoedingen EAV'!P47</f>
        <v>10.308242821574957</v>
      </c>
      <c r="Q47" s="47">
        <f>'Vergoedingen EAV'!Q47</f>
        <v>0</v>
      </c>
      <c r="R47" s="10"/>
      <c r="S47" s="47">
        <f>'Vergoedingen EAV'!S47</f>
        <v>0</v>
      </c>
      <c r="T47" s="10"/>
      <c r="U47" s="10"/>
    </row>
    <row r="48" spans="1:21" x14ac:dyDescent="0.2">
      <c r="B48" s="52" t="s">
        <v>133</v>
      </c>
      <c r="F48" s="2" t="s">
        <v>89</v>
      </c>
      <c r="L48" s="47">
        <f>'Vergoedingen EAV'!L48</f>
        <v>8</v>
      </c>
      <c r="M48" s="47">
        <f>'Vergoedingen EAV'!M48</f>
        <v>40.499531084757272</v>
      </c>
      <c r="N48" s="47">
        <f>'Vergoedingen EAV'!N48</f>
        <v>51.360016877052608</v>
      </c>
      <c r="O48" s="47">
        <f>'Vergoedingen EAV'!O48</f>
        <v>0</v>
      </c>
      <c r="P48" s="47">
        <f>'Vergoedingen EAV'!P48</f>
        <v>5.6241085937257447</v>
      </c>
      <c r="Q48" s="47">
        <f>'Vergoedingen EAV'!Q48</f>
        <v>1</v>
      </c>
      <c r="R48" s="10"/>
      <c r="S48" s="47">
        <f>'Vergoedingen EAV'!S48</f>
        <v>1</v>
      </c>
      <c r="T48" s="10"/>
      <c r="U48" s="10"/>
    </row>
    <row r="49" spans="2:21" x14ac:dyDescent="0.2">
      <c r="B49" s="27" t="s">
        <v>134</v>
      </c>
      <c r="F49" s="2" t="s">
        <v>89</v>
      </c>
      <c r="L49" s="47">
        <f>'Vergoedingen EAV'!L49</f>
        <v>0</v>
      </c>
      <c r="M49" s="47">
        <f>'Vergoedingen EAV'!M49</f>
        <v>16.428370737094554</v>
      </c>
      <c r="N49" s="47">
        <f>'Vergoedingen EAV'!N49</f>
        <v>17.460737528539404</v>
      </c>
      <c r="O49" s="47">
        <f>'Vergoedingen EAV'!O49</f>
        <v>0</v>
      </c>
      <c r="P49" s="47">
        <f>'Vergoedingen EAV'!P49</f>
        <v>1.3734236107627353</v>
      </c>
      <c r="Q49" s="47">
        <f>'Vergoedingen EAV'!Q49</f>
        <v>0</v>
      </c>
      <c r="R49" s="10"/>
      <c r="S49" s="47">
        <f>'Vergoedingen EAV'!S49</f>
        <v>0</v>
      </c>
      <c r="T49" s="10"/>
      <c r="U49" s="10"/>
    </row>
    <row r="50" spans="2:21" x14ac:dyDescent="0.2">
      <c r="B50" s="52" t="s">
        <v>135</v>
      </c>
      <c r="F50" s="2" t="s">
        <v>89</v>
      </c>
      <c r="L50" s="47">
        <f>'Vergoedingen EAV'!L50</f>
        <v>0</v>
      </c>
      <c r="M50" s="47">
        <f>'Vergoedingen EAV'!M50</f>
        <v>9.4020793802461569</v>
      </c>
      <c r="N50" s="47">
        <f>'Vergoedingen EAV'!N50</f>
        <v>0</v>
      </c>
      <c r="O50" s="47">
        <f>'Vergoedingen EAV'!O50</f>
        <v>1</v>
      </c>
      <c r="P50" s="47">
        <f>'Vergoedingen EAV'!P50</f>
        <v>0</v>
      </c>
      <c r="Q50" s="47">
        <f>'Vergoedingen EAV'!Q50</f>
        <v>0</v>
      </c>
      <c r="R50" s="10"/>
      <c r="S50" s="47">
        <f>'Vergoedingen EAV'!S50</f>
        <v>0</v>
      </c>
      <c r="T50" s="10"/>
      <c r="U50" s="10"/>
    </row>
    <row r="51" spans="2:21" x14ac:dyDescent="0.2">
      <c r="B51" s="27" t="s">
        <v>136</v>
      </c>
      <c r="F51" s="2" t="s">
        <v>89</v>
      </c>
      <c r="L51" s="47">
        <f>'Vergoedingen EAV'!L51</f>
        <v>0</v>
      </c>
      <c r="M51" s="47">
        <f>'Vergoedingen EAV'!M51</f>
        <v>4.9564797245538479</v>
      </c>
      <c r="N51" s="47">
        <f>'Vergoedingen EAV'!N51</f>
        <v>0</v>
      </c>
      <c r="O51" s="47">
        <f>'Vergoedingen EAV'!O51</f>
        <v>0</v>
      </c>
      <c r="P51" s="47">
        <f>'Vergoedingen EAV'!P51</f>
        <v>0</v>
      </c>
      <c r="Q51" s="47">
        <f>'Vergoedingen EAV'!Q51</f>
        <v>0</v>
      </c>
      <c r="R51" s="10"/>
      <c r="S51" s="47">
        <f>'Vergoedingen EAV'!S51</f>
        <v>0</v>
      </c>
      <c r="T51" s="10"/>
      <c r="U51" s="10"/>
    </row>
    <row r="52" spans="2:21" x14ac:dyDescent="0.2">
      <c r="B52" s="52" t="s">
        <v>137</v>
      </c>
      <c r="F52" s="2" t="s">
        <v>89</v>
      </c>
      <c r="L52" s="47">
        <f>'Vergoedingen EAV'!L52</f>
        <v>0</v>
      </c>
      <c r="M52" s="47">
        <f>'Vergoedingen EAV'!M52</f>
        <v>0</v>
      </c>
      <c r="N52" s="47">
        <f>'Vergoedingen EAV'!N52</f>
        <v>0</v>
      </c>
      <c r="O52" s="47">
        <f>'Vergoedingen EAV'!O52</f>
        <v>0</v>
      </c>
      <c r="P52" s="47">
        <f>'Vergoedingen EAV'!P52</f>
        <v>0</v>
      </c>
      <c r="Q52" s="47">
        <f>'Vergoedingen EAV'!Q52</f>
        <v>0</v>
      </c>
      <c r="R52" s="10"/>
      <c r="S52" s="47">
        <f>'Vergoedingen EAV'!S52</f>
        <v>0</v>
      </c>
      <c r="T52" s="10"/>
      <c r="U52" s="10"/>
    </row>
    <row r="53" spans="2:21" x14ac:dyDescent="0.2">
      <c r="B53" s="27" t="s">
        <v>138</v>
      </c>
      <c r="F53" s="2" t="s">
        <v>89</v>
      </c>
      <c r="L53" s="47">
        <f>'Vergoedingen EAV'!L53</f>
        <v>0</v>
      </c>
      <c r="M53" s="47">
        <f>'Vergoedingen EAV'!M53</f>
        <v>2</v>
      </c>
      <c r="N53" s="47">
        <f>'Vergoedingen EAV'!N53</f>
        <v>0</v>
      </c>
      <c r="O53" s="47">
        <f>'Vergoedingen EAV'!O53</f>
        <v>0</v>
      </c>
      <c r="P53" s="47">
        <f>'Vergoedingen EAV'!P53</f>
        <v>0</v>
      </c>
      <c r="Q53" s="47">
        <f>'Vergoedingen EAV'!Q53</f>
        <v>0</v>
      </c>
      <c r="R53" s="10"/>
      <c r="S53" s="47">
        <f>'Vergoedingen EAV'!S53</f>
        <v>0</v>
      </c>
      <c r="T53" s="10"/>
      <c r="U53" s="10"/>
    </row>
    <row r="54" spans="2:21" x14ac:dyDescent="0.2">
      <c r="B54" s="27" t="s">
        <v>139</v>
      </c>
      <c r="F54" s="2" t="s">
        <v>89</v>
      </c>
      <c r="L54" s="47">
        <f>'Vergoedingen EAV'!L54</f>
        <v>0</v>
      </c>
      <c r="M54" s="47">
        <f>'Vergoedingen EAV'!M54</f>
        <v>1.9782406889992314</v>
      </c>
      <c r="N54" s="47">
        <f>'Vergoedingen EAV'!N54</f>
        <v>0</v>
      </c>
      <c r="O54" s="47">
        <f>'Vergoedingen EAV'!O54</f>
        <v>0</v>
      </c>
      <c r="P54" s="47">
        <f>'Vergoedingen EAV'!P54</f>
        <v>0</v>
      </c>
      <c r="Q54" s="47">
        <f>'Vergoedingen EAV'!Q54</f>
        <v>0</v>
      </c>
      <c r="R54" s="10"/>
      <c r="S54" s="47">
        <f>'Vergoedingen EAV'!S54</f>
        <v>0</v>
      </c>
      <c r="T54" s="10"/>
      <c r="U54" s="10"/>
    </row>
    <row r="55" spans="2:21" x14ac:dyDescent="0.2">
      <c r="B55" s="27"/>
      <c r="L55" s="10"/>
      <c r="M55" s="10"/>
      <c r="N55" s="10"/>
      <c r="O55" s="10"/>
      <c r="P55" s="10"/>
      <c r="Q55" s="10"/>
      <c r="R55" s="10"/>
      <c r="S55" s="10"/>
      <c r="T55" s="10"/>
      <c r="U55" s="10"/>
    </row>
    <row r="56" spans="2:21" x14ac:dyDescent="0.2">
      <c r="B56" s="59" t="s">
        <v>131</v>
      </c>
      <c r="L56" s="10"/>
      <c r="M56" s="10"/>
      <c r="N56" s="10"/>
      <c r="O56" s="10"/>
      <c r="P56" s="10"/>
      <c r="Q56" s="10"/>
      <c r="R56" s="10"/>
      <c r="S56" s="10"/>
      <c r="T56" s="10"/>
      <c r="U56" s="10"/>
    </row>
    <row r="57" spans="2:21" x14ac:dyDescent="0.2">
      <c r="B57" s="27" t="s">
        <v>132</v>
      </c>
      <c r="F57" s="2" t="s">
        <v>89</v>
      </c>
      <c r="L57" s="47">
        <f>'Vergoedingen EAV'!L57</f>
        <v>0</v>
      </c>
      <c r="M57" s="47">
        <f>'Vergoedingen EAV'!M57</f>
        <v>1</v>
      </c>
      <c r="N57" s="47">
        <f>'Vergoedingen EAV'!N57</f>
        <v>0</v>
      </c>
      <c r="O57" s="47">
        <f>'Vergoedingen EAV'!O57</f>
        <v>0</v>
      </c>
      <c r="P57" s="47">
        <f>'Vergoedingen EAV'!P57</f>
        <v>0.70754287989099385</v>
      </c>
      <c r="Q57" s="47">
        <f>'Vergoedingen EAV'!Q57</f>
        <v>0</v>
      </c>
      <c r="R57" s="10"/>
      <c r="S57" s="47">
        <f>'Vergoedingen EAV'!S57</f>
        <v>0</v>
      </c>
      <c r="T57" s="10"/>
      <c r="U57" s="10"/>
    </row>
    <row r="58" spans="2:21" x14ac:dyDescent="0.2">
      <c r="B58" s="27" t="s">
        <v>133</v>
      </c>
      <c r="F58" s="2" t="s">
        <v>89</v>
      </c>
      <c r="L58" s="47">
        <f>'Vergoedingen EAV'!L58</f>
        <v>0</v>
      </c>
      <c r="M58" s="47">
        <f>'Vergoedingen EAV'!M58</f>
        <v>1.9564806747058472</v>
      </c>
      <c r="N58" s="47">
        <f>'Vergoedingen EAV'!N58</f>
        <v>1.4214558204324566</v>
      </c>
      <c r="O58" s="47">
        <f>'Vergoedingen EAV'!O58</f>
        <v>0</v>
      </c>
      <c r="P58" s="47">
        <f>'Vergoedingen EAV'!P58</f>
        <v>1</v>
      </c>
      <c r="Q58" s="47">
        <f>'Vergoedingen EAV'!Q58</f>
        <v>0</v>
      </c>
      <c r="R58" s="10"/>
      <c r="S58" s="47">
        <f>'Vergoedingen EAV'!S58</f>
        <v>0</v>
      </c>
      <c r="T58" s="10"/>
      <c r="U58" s="10"/>
    </row>
    <row r="59" spans="2:21" x14ac:dyDescent="0.2">
      <c r="B59" s="27" t="s">
        <v>134</v>
      </c>
      <c r="F59" s="2" t="s">
        <v>89</v>
      </c>
      <c r="L59" s="47">
        <f>'Vergoedingen EAV'!L59</f>
        <v>0</v>
      </c>
      <c r="M59" s="47">
        <f>'Vergoedingen EAV'!M59</f>
        <v>0.97823986227692405</v>
      </c>
      <c r="N59" s="47">
        <f>'Vergoedingen EAV'!N59</f>
        <v>0</v>
      </c>
      <c r="O59" s="47">
        <f>'Vergoedingen EAV'!O59</f>
        <v>1</v>
      </c>
      <c r="P59" s="47">
        <f>'Vergoedingen EAV'!P59</f>
        <v>1.4858491100369446</v>
      </c>
      <c r="Q59" s="47">
        <f>'Vergoedingen EAV'!Q59</f>
        <v>0</v>
      </c>
      <c r="R59" s="10"/>
      <c r="S59" s="47">
        <f>'Vergoedingen EAV'!S59</f>
        <v>0</v>
      </c>
      <c r="T59" s="10"/>
      <c r="U59" s="10"/>
    </row>
    <row r="60" spans="2:21" x14ac:dyDescent="0.2">
      <c r="B60" s="27" t="s">
        <v>135</v>
      </c>
      <c r="F60" s="2" t="s">
        <v>89</v>
      </c>
      <c r="L60" s="47">
        <f>'Vergoedingen EAV'!L60</f>
        <v>0</v>
      </c>
      <c r="M60" s="47">
        <f>'Vergoedingen EAV'!M60</f>
        <v>0.97823986227692405</v>
      </c>
      <c r="N60" s="47">
        <f>'Vergoedingen EAV'!N60</f>
        <v>1</v>
      </c>
      <c r="O60" s="47">
        <f>'Vergoedingen EAV'!O60</f>
        <v>0</v>
      </c>
      <c r="P60" s="47">
        <f>'Vergoedingen EAV'!P60</f>
        <v>1.1458749698598747</v>
      </c>
      <c r="Q60" s="47">
        <f>'Vergoedingen EAV'!Q60</f>
        <v>0</v>
      </c>
      <c r="R60" s="10"/>
      <c r="S60" s="47">
        <f>'Vergoedingen EAV'!S60</f>
        <v>0</v>
      </c>
      <c r="T60" s="10"/>
      <c r="U60" s="10"/>
    </row>
    <row r="61" spans="2:21" x14ac:dyDescent="0.2">
      <c r="B61" s="27" t="s">
        <v>136</v>
      </c>
      <c r="F61" s="2" t="s">
        <v>89</v>
      </c>
      <c r="L61" s="47">
        <f>'Vergoedingen EAV'!L61</f>
        <v>0</v>
      </c>
      <c r="M61" s="47">
        <f>'Vergoedingen EAV'!M61</f>
        <v>2.9564797245538483</v>
      </c>
      <c r="N61" s="47">
        <f>'Vergoedingen EAV'!N61</f>
        <v>0</v>
      </c>
      <c r="O61" s="47">
        <f>'Vergoedingen EAV'!O61</f>
        <v>0</v>
      </c>
      <c r="P61" s="47">
        <f>'Vergoedingen EAV'!P61</f>
        <v>0</v>
      </c>
      <c r="Q61" s="47">
        <f>'Vergoedingen EAV'!Q61</f>
        <v>0</v>
      </c>
      <c r="R61" s="10"/>
      <c r="S61" s="47">
        <f>'Vergoedingen EAV'!S61</f>
        <v>0</v>
      </c>
      <c r="T61" s="10"/>
      <c r="U61" s="10"/>
    </row>
    <row r="62" spans="2:21" x14ac:dyDescent="0.2">
      <c r="B62" s="27" t="s">
        <v>137</v>
      </c>
      <c r="F62" s="2" t="s">
        <v>89</v>
      </c>
      <c r="L62" s="47">
        <f>'Vergoedingen EAV'!L62</f>
        <v>0</v>
      </c>
      <c r="M62" s="47">
        <f>'Vergoedingen EAV'!M62</f>
        <v>1.7903453103342772</v>
      </c>
      <c r="N62" s="47">
        <f>'Vergoedingen EAV'!N62</f>
        <v>4</v>
      </c>
      <c r="O62" s="47">
        <f>'Vergoedingen EAV'!O62</f>
        <v>0</v>
      </c>
      <c r="P62" s="47">
        <f>'Vergoedingen EAV'!P62</f>
        <v>3.6933944173205795</v>
      </c>
      <c r="Q62" s="47">
        <f>'Vergoedingen EAV'!Q62</f>
        <v>0</v>
      </c>
      <c r="R62" s="10"/>
      <c r="S62" s="47">
        <f>'Vergoedingen EAV'!S62</f>
        <v>0</v>
      </c>
      <c r="T62" s="10"/>
      <c r="U62" s="10"/>
    </row>
    <row r="63" spans="2:21" x14ac:dyDescent="0.2">
      <c r="B63" s="52" t="s">
        <v>138</v>
      </c>
      <c r="F63" s="2" t="s">
        <v>89</v>
      </c>
      <c r="L63" s="47">
        <f>'Vergoedingen EAV'!L63</f>
        <v>0</v>
      </c>
      <c r="M63" s="47">
        <f>'Vergoedingen EAV'!M63</f>
        <v>0.97824021064440314</v>
      </c>
      <c r="N63" s="47">
        <f>'Vergoedingen EAV'!N63</f>
        <v>0</v>
      </c>
      <c r="O63" s="47">
        <f>'Vergoedingen EAV'!O63</f>
        <v>0</v>
      </c>
      <c r="P63" s="47">
        <f>'Vergoedingen EAV'!P63</f>
        <v>0.28604071222936583</v>
      </c>
      <c r="Q63" s="47">
        <f>'Vergoedingen EAV'!Q63</f>
        <v>0</v>
      </c>
      <c r="R63" s="10"/>
      <c r="S63" s="47">
        <f>'Vergoedingen EAV'!S63</f>
        <v>0</v>
      </c>
      <c r="T63" s="10"/>
      <c r="U63" s="10"/>
    </row>
    <row r="64" spans="2:21" x14ac:dyDescent="0.2">
      <c r="B64" s="27" t="s">
        <v>139</v>
      </c>
      <c r="F64" s="2" t="s">
        <v>89</v>
      </c>
      <c r="L64" s="47">
        <f>'Vergoedingen EAV'!L64</f>
        <v>0</v>
      </c>
      <c r="M64" s="47">
        <f>'Vergoedingen EAV'!M64</f>
        <v>2</v>
      </c>
      <c r="N64" s="47">
        <f>'Vergoedingen EAV'!N64</f>
        <v>0</v>
      </c>
      <c r="O64" s="47">
        <f>'Vergoedingen EAV'!O64</f>
        <v>0</v>
      </c>
      <c r="P64" s="47">
        <f>'Vergoedingen EAV'!P64</f>
        <v>-0.49301315484984953</v>
      </c>
      <c r="Q64" s="47">
        <f>'Vergoedingen EAV'!Q64</f>
        <v>1</v>
      </c>
      <c r="R64" s="10"/>
      <c r="S64" s="47">
        <f>'Vergoedingen EAV'!S64</f>
        <v>0</v>
      </c>
      <c r="T64" s="10"/>
      <c r="U64" s="10"/>
    </row>
    <row r="65" spans="1:21" x14ac:dyDescent="0.2">
      <c r="B65" s="27"/>
      <c r="L65" s="10"/>
      <c r="M65" s="10"/>
      <c r="N65" s="10"/>
      <c r="O65" s="10"/>
      <c r="P65" s="10"/>
      <c r="Q65" s="10"/>
      <c r="R65" s="10"/>
      <c r="T65" s="10"/>
      <c r="U65" s="10"/>
    </row>
    <row r="66" spans="1:21" x14ac:dyDescent="0.2">
      <c r="A66" s="2" t="s">
        <v>161</v>
      </c>
      <c r="B66" s="1" t="s">
        <v>362</v>
      </c>
      <c r="L66" s="60"/>
      <c r="M66" s="60"/>
      <c r="N66" s="60"/>
      <c r="O66" s="60"/>
      <c r="P66" s="60"/>
      <c r="Q66" s="60"/>
      <c r="R66" s="10"/>
      <c r="S66" s="60"/>
      <c r="T66" s="10"/>
      <c r="U66" s="10"/>
    </row>
    <row r="67" spans="1:21" x14ac:dyDescent="0.2">
      <c r="B67" s="27"/>
      <c r="L67" s="60"/>
      <c r="M67" s="60"/>
      <c r="N67" s="60"/>
      <c r="O67" s="60"/>
      <c r="P67" s="60"/>
      <c r="Q67" s="60"/>
      <c r="R67" s="10"/>
      <c r="S67" s="60"/>
      <c r="T67" s="10"/>
      <c r="U67" s="10"/>
    </row>
    <row r="68" spans="1:21" x14ac:dyDescent="0.2">
      <c r="B68" s="1" t="s">
        <v>119</v>
      </c>
      <c r="L68" s="60"/>
      <c r="M68" s="60"/>
      <c r="N68" s="60"/>
      <c r="O68" s="60"/>
      <c r="P68" s="60"/>
      <c r="Q68" s="60"/>
      <c r="R68" s="10"/>
      <c r="S68" s="60"/>
      <c r="T68" s="10"/>
      <c r="U68" s="10"/>
    </row>
    <row r="69" spans="1:21" x14ac:dyDescent="0.2">
      <c r="B69" s="27" t="s">
        <v>132</v>
      </c>
      <c r="F69" s="2" t="s">
        <v>89</v>
      </c>
      <c r="L69" s="47">
        <f>'Vergoedingen EAV'!L69</f>
        <v>67</v>
      </c>
      <c r="M69" s="47">
        <f>'Vergoedingen EAV'!M69</f>
        <v>1819.1730769230771</v>
      </c>
      <c r="N69" s="47">
        <f>'Vergoedingen EAV'!N69</f>
        <v>0</v>
      </c>
      <c r="O69" s="47">
        <f>'Vergoedingen EAV'!O69</f>
        <v>0</v>
      </c>
      <c r="P69" s="47">
        <f>'Vergoedingen EAV'!P69</f>
        <v>487.25</v>
      </c>
      <c r="Q69" s="47">
        <f>'Vergoedingen EAV'!Q69</f>
        <v>0</v>
      </c>
      <c r="R69" s="10"/>
      <c r="S69" s="47">
        <f>'Vergoedingen EAV'!S69</f>
        <v>0</v>
      </c>
      <c r="T69" s="10"/>
      <c r="U69" s="10"/>
    </row>
    <row r="70" spans="1:21" x14ac:dyDescent="0.2">
      <c r="B70" s="52" t="s">
        <v>133</v>
      </c>
      <c r="F70" s="2" t="s">
        <v>89</v>
      </c>
      <c r="L70" s="47">
        <f>'Vergoedingen EAV'!L70</f>
        <v>680</v>
      </c>
      <c r="M70" s="47">
        <f>'Vergoedingen EAV'!M70</f>
        <v>1683.7252747252749</v>
      </c>
      <c r="N70" s="47">
        <f>'Vergoedingen EAV'!N70</f>
        <v>2553.2721155250733</v>
      </c>
      <c r="O70" s="47">
        <f>'Vergoedingen EAV'!O70</f>
        <v>0</v>
      </c>
      <c r="P70" s="47">
        <f>'Vergoedingen EAV'!P70</f>
        <v>97.25</v>
      </c>
      <c r="Q70" s="47">
        <f>'Vergoedingen EAV'!Q70</f>
        <v>121</v>
      </c>
      <c r="R70" s="10"/>
      <c r="S70" s="47">
        <f>'Vergoedingen EAV'!S70</f>
        <v>10</v>
      </c>
      <c r="T70" s="10"/>
      <c r="U70" s="10"/>
    </row>
    <row r="71" spans="1:21" x14ac:dyDescent="0.2">
      <c r="B71" s="27" t="s">
        <v>134</v>
      </c>
      <c r="F71" s="2" t="s">
        <v>89</v>
      </c>
      <c r="L71" s="47">
        <f>'Vergoedingen EAV'!L71</f>
        <v>0</v>
      </c>
      <c r="M71" s="47">
        <f>'Vergoedingen EAV'!M71</f>
        <v>391.5477579292745</v>
      </c>
      <c r="N71" s="47">
        <f>'Vergoedingen EAV'!N71</f>
        <v>890.7268852382274</v>
      </c>
      <c r="O71" s="47">
        <f>'Vergoedingen EAV'!O71</f>
        <v>0</v>
      </c>
      <c r="P71" s="47">
        <f>'Vergoedingen EAV'!P71</f>
        <v>76.25</v>
      </c>
      <c r="Q71" s="47">
        <f>'Vergoedingen EAV'!Q71</f>
        <v>0</v>
      </c>
      <c r="R71" s="10"/>
      <c r="S71" s="47">
        <f>'Vergoedingen EAV'!S71</f>
        <v>0</v>
      </c>
      <c r="T71" s="10"/>
      <c r="U71" s="10"/>
    </row>
    <row r="72" spans="1:21" x14ac:dyDescent="0.2">
      <c r="B72" s="52" t="s">
        <v>135</v>
      </c>
      <c r="F72" s="2" t="s">
        <v>89</v>
      </c>
      <c r="L72" s="47">
        <f>'Vergoedingen EAV'!L72</f>
        <v>0</v>
      </c>
      <c r="M72" s="47">
        <f>'Vergoedingen EAV'!M72</f>
        <v>139.44331024425813</v>
      </c>
      <c r="N72" s="47">
        <f>'Vergoedingen EAV'!N72</f>
        <v>0</v>
      </c>
      <c r="O72" s="47">
        <f>'Vergoedingen EAV'!O72</f>
        <v>2.13</v>
      </c>
      <c r="P72" s="47">
        <f>'Vergoedingen EAV'!P72</f>
        <v>0</v>
      </c>
      <c r="Q72" s="47">
        <f>'Vergoedingen EAV'!Q72</f>
        <v>0</v>
      </c>
      <c r="R72" s="10"/>
      <c r="S72" s="47">
        <f>'Vergoedingen EAV'!S72</f>
        <v>0</v>
      </c>
      <c r="T72" s="10"/>
      <c r="U72" s="10"/>
    </row>
    <row r="73" spans="1:21" x14ac:dyDescent="0.2">
      <c r="B73" s="27" t="s">
        <v>136</v>
      </c>
      <c r="F73" s="2" t="s">
        <v>89</v>
      </c>
      <c r="L73" s="47">
        <f>'Vergoedingen EAV'!L73</f>
        <v>0</v>
      </c>
      <c r="M73" s="47">
        <f>'Vergoedingen EAV'!M73</f>
        <v>1155.8403208166244</v>
      </c>
      <c r="N73" s="47">
        <f>'Vergoedingen EAV'!N73</f>
        <v>0</v>
      </c>
      <c r="O73" s="47">
        <f>'Vergoedingen EAV'!O73</f>
        <v>0</v>
      </c>
      <c r="P73" s="47">
        <f>'Vergoedingen EAV'!P73</f>
        <v>0</v>
      </c>
      <c r="Q73" s="47">
        <f>'Vergoedingen EAV'!Q73</f>
        <v>0</v>
      </c>
      <c r="R73" s="10"/>
      <c r="S73" s="47">
        <f>'Vergoedingen EAV'!S73</f>
        <v>0</v>
      </c>
      <c r="T73" s="10"/>
      <c r="U73" s="10"/>
    </row>
    <row r="74" spans="1:21" x14ac:dyDescent="0.2">
      <c r="B74" s="52" t="s">
        <v>137</v>
      </c>
      <c r="F74" s="2" t="s">
        <v>89</v>
      </c>
      <c r="L74" s="47">
        <f>'Vergoedingen EAV'!L74</f>
        <v>0</v>
      </c>
      <c r="M74" s="47">
        <f>'Vergoedingen EAV'!M74</f>
        <v>0</v>
      </c>
      <c r="N74" s="47">
        <f>'Vergoedingen EAV'!N74</f>
        <v>0</v>
      </c>
      <c r="O74" s="47">
        <f>'Vergoedingen EAV'!O74</f>
        <v>0</v>
      </c>
      <c r="P74" s="47">
        <f>'Vergoedingen EAV'!P74</f>
        <v>0</v>
      </c>
      <c r="Q74" s="47">
        <f>'Vergoedingen EAV'!Q74</f>
        <v>0</v>
      </c>
      <c r="R74" s="10"/>
      <c r="S74" s="47">
        <f>'Vergoedingen EAV'!S74</f>
        <v>0</v>
      </c>
      <c r="T74" s="10"/>
      <c r="U74" s="10"/>
    </row>
    <row r="75" spans="1:21" x14ac:dyDescent="0.2">
      <c r="B75" s="27" t="s">
        <v>138</v>
      </c>
      <c r="F75" s="2" t="s">
        <v>89</v>
      </c>
      <c r="L75" s="47">
        <f>'Vergoedingen EAV'!L75</f>
        <v>0</v>
      </c>
      <c r="M75" s="47">
        <f>'Vergoedingen EAV'!M75</f>
        <v>5</v>
      </c>
      <c r="N75" s="47">
        <f>'Vergoedingen EAV'!N75</f>
        <v>0</v>
      </c>
      <c r="O75" s="47">
        <f>'Vergoedingen EAV'!O75</f>
        <v>0</v>
      </c>
      <c r="P75" s="47">
        <f>'Vergoedingen EAV'!P75</f>
        <v>0</v>
      </c>
      <c r="Q75" s="47">
        <f>'Vergoedingen EAV'!Q75</f>
        <v>0</v>
      </c>
      <c r="R75" s="10"/>
      <c r="S75" s="47">
        <f>'Vergoedingen EAV'!S75</f>
        <v>0</v>
      </c>
      <c r="T75" s="10"/>
      <c r="U75" s="10"/>
    </row>
    <row r="76" spans="1:21" x14ac:dyDescent="0.2">
      <c r="B76" s="27" t="s">
        <v>139</v>
      </c>
      <c r="F76" s="2" t="s">
        <v>89</v>
      </c>
      <c r="L76" s="47">
        <f>'Vergoedingen EAV'!L76</f>
        <v>0</v>
      </c>
      <c r="M76" s="47">
        <f>'Vergoedingen EAV'!M76</f>
        <v>67.061709467228823</v>
      </c>
      <c r="N76" s="47">
        <f>'Vergoedingen EAV'!N76</f>
        <v>0</v>
      </c>
      <c r="O76" s="47">
        <f>'Vergoedingen EAV'!O76</f>
        <v>0</v>
      </c>
      <c r="P76" s="47">
        <f>'Vergoedingen EAV'!P76</f>
        <v>0</v>
      </c>
      <c r="Q76" s="47">
        <f>'Vergoedingen EAV'!Q76</f>
        <v>0</v>
      </c>
      <c r="R76" s="10"/>
      <c r="S76" s="47">
        <f>'Vergoedingen EAV'!S76</f>
        <v>0</v>
      </c>
      <c r="T76" s="10"/>
      <c r="U76" s="10"/>
    </row>
    <row r="77" spans="1:21" x14ac:dyDescent="0.2">
      <c r="B77" s="27"/>
      <c r="L77" s="10"/>
      <c r="M77" s="10"/>
      <c r="N77" s="10"/>
      <c r="O77" s="10"/>
      <c r="P77" s="10"/>
      <c r="Q77" s="10"/>
      <c r="R77" s="10"/>
      <c r="S77" s="10"/>
      <c r="T77" s="10"/>
      <c r="U77" s="10"/>
    </row>
    <row r="78" spans="1:21" x14ac:dyDescent="0.2">
      <c r="B78" s="59" t="s">
        <v>131</v>
      </c>
      <c r="L78" s="10"/>
      <c r="M78" s="10"/>
      <c r="N78" s="10"/>
      <c r="O78" s="10"/>
      <c r="P78" s="10"/>
      <c r="Q78" s="10"/>
      <c r="R78" s="10"/>
      <c r="S78" s="10"/>
      <c r="T78" s="10"/>
      <c r="U78" s="10"/>
    </row>
    <row r="79" spans="1:21" x14ac:dyDescent="0.2">
      <c r="B79" s="27" t="s">
        <v>132</v>
      </c>
      <c r="F79" s="2" t="s">
        <v>89</v>
      </c>
      <c r="L79" s="47">
        <f>'Vergoedingen EAV'!L79</f>
        <v>0</v>
      </c>
      <c r="M79" s="47">
        <f>'Vergoedingen EAV'!M79</f>
        <v>374.73503785173546</v>
      </c>
      <c r="N79" s="47">
        <f>'Vergoedingen EAV'!N79</f>
        <v>0</v>
      </c>
      <c r="O79" s="47">
        <f>'Vergoedingen EAV'!O79</f>
        <v>0</v>
      </c>
      <c r="P79" s="47">
        <f>'Vergoedingen EAV'!P79</f>
        <v>0</v>
      </c>
      <c r="Q79" s="47">
        <f>'Vergoedingen EAV'!Q79</f>
        <v>0</v>
      </c>
      <c r="R79" s="10"/>
      <c r="S79" s="47">
        <f>'Vergoedingen EAV'!S79</f>
        <v>0</v>
      </c>
      <c r="T79" s="10"/>
      <c r="U79" s="10"/>
    </row>
    <row r="80" spans="1:21" x14ac:dyDescent="0.2">
      <c r="B80" s="27" t="s">
        <v>133</v>
      </c>
      <c r="F80" s="2" t="s">
        <v>89</v>
      </c>
      <c r="L80" s="47">
        <f>'Vergoedingen EAV'!L80</f>
        <v>0</v>
      </c>
      <c r="M80" s="47">
        <f>'Vergoedingen EAV'!M80</f>
        <v>209.06270532781028</v>
      </c>
      <c r="N80" s="47">
        <f>'Vergoedingen EAV'!N80</f>
        <v>132.97281653284219</v>
      </c>
      <c r="O80" s="47">
        <f>'Vergoedingen EAV'!O80</f>
        <v>0</v>
      </c>
      <c r="P80" s="47">
        <f>'Vergoedingen EAV'!P80</f>
        <v>144.75</v>
      </c>
      <c r="Q80" s="47">
        <f>'Vergoedingen EAV'!Q80</f>
        <v>0</v>
      </c>
      <c r="R80" s="10"/>
      <c r="S80" s="47">
        <f>'Vergoedingen EAV'!S80</f>
        <v>0</v>
      </c>
      <c r="T80" s="10"/>
      <c r="U80" s="10"/>
    </row>
    <row r="81" spans="2:21" x14ac:dyDescent="0.2">
      <c r="B81" s="27" t="s">
        <v>134</v>
      </c>
      <c r="F81" s="2" t="s">
        <v>89</v>
      </c>
      <c r="L81" s="47">
        <f>'Vergoedingen EAV'!L81</f>
        <v>0</v>
      </c>
      <c r="M81" s="47">
        <f>'Vergoedingen EAV'!M81</f>
        <v>0</v>
      </c>
      <c r="N81" s="47">
        <f>'Vergoedingen EAV'!N81</f>
        <v>0</v>
      </c>
      <c r="O81" s="47">
        <f>'Vergoedingen EAV'!O81</f>
        <v>286.02999999999997</v>
      </c>
      <c r="P81" s="47">
        <f>'Vergoedingen EAV'!P81</f>
        <v>142</v>
      </c>
      <c r="Q81" s="47">
        <f>'Vergoedingen EAV'!Q81</f>
        <v>0</v>
      </c>
      <c r="R81" s="10"/>
      <c r="S81" s="47">
        <f>'Vergoedingen EAV'!S81</f>
        <v>0</v>
      </c>
      <c r="T81" s="10"/>
      <c r="U81" s="10"/>
    </row>
    <row r="82" spans="2:21" x14ac:dyDescent="0.2">
      <c r="B82" s="27" t="s">
        <v>135</v>
      </c>
      <c r="F82" s="2" t="s">
        <v>89</v>
      </c>
      <c r="L82" s="47">
        <f>'Vergoedingen EAV'!L82</f>
        <v>0</v>
      </c>
      <c r="M82" s="47">
        <f>'Vergoedingen EAV'!M82</f>
        <v>384.72289672903867</v>
      </c>
      <c r="N82" s="47">
        <f>'Vergoedingen EAV'!N82</f>
        <v>539.54056179493239</v>
      </c>
      <c r="O82" s="47">
        <f>'Vergoedingen EAV'!O82</f>
        <v>0</v>
      </c>
      <c r="P82" s="47">
        <f>'Vergoedingen EAV'!P82</f>
        <v>-26</v>
      </c>
      <c r="Q82" s="47">
        <f>'Vergoedingen EAV'!Q82</f>
        <v>0</v>
      </c>
      <c r="R82" s="10"/>
      <c r="S82" s="47">
        <f>'Vergoedingen EAV'!S82</f>
        <v>0</v>
      </c>
      <c r="T82" s="10"/>
      <c r="U82" s="10"/>
    </row>
    <row r="83" spans="2:21" x14ac:dyDescent="0.2">
      <c r="B83" s="27" t="s">
        <v>136</v>
      </c>
      <c r="F83" s="2" t="s">
        <v>89</v>
      </c>
      <c r="L83" s="47">
        <f>'Vergoedingen EAV'!L83</f>
        <v>0</v>
      </c>
      <c r="M83" s="47">
        <f>'Vergoedingen EAV'!M83</f>
        <v>0</v>
      </c>
      <c r="N83" s="47">
        <f>'Vergoedingen EAV'!N83</f>
        <v>0</v>
      </c>
      <c r="O83" s="47">
        <f>'Vergoedingen EAV'!O83</f>
        <v>0</v>
      </c>
      <c r="P83" s="47">
        <f>'Vergoedingen EAV'!P83</f>
        <v>0</v>
      </c>
      <c r="Q83" s="47">
        <f>'Vergoedingen EAV'!Q83</f>
        <v>0</v>
      </c>
      <c r="R83" s="10"/>
      <c r="S83" s="47">
        <f>'Vergoedingen EAV'!S83</f>
        <v>0</v>
      </c>
      <c r="T83" s="10"/>
      <c r="U83" s="10"/>
    </row>
    <row r="84" spans="2:21" x14ac:dyDescent="0.2">
      <c r="B84" s="27" t="s">
        <v>137</v>
      </c>
      <c r="F84" s="2" t="s">
        <v>89</v>
      </c>
      <c r="L84" s="47">
        <f>'Vergoedingen EAV'!L84</f>
        <v>0</v>
      </c>
      <c r="M84" s="47">
        <f>'Vergoedingen EAV'!M84</f>
        <v>1998.1245536351951</v>
      </c>
      <c r="N84" s="47">
        <f>'Vergoedingen EAV'!N84</f>
        <v>2158.1622471797295</v>
      </c>
      <c r="O84" s="47">
        <f>'Vergoedingen EAV'!O84</f>
        <v>0</v>
      </c>
      <c r="P84" s="47">
        <f>'Vergoedingen EAV'!P84</f>
        <v>1260.25</v>
      </c>
      <c r="Q84" s="47">
        <f>'Vergoedingen EAV'!Q84</f>
        <v>0</v>
      </c>
      <c r="R84" s="10"/>
      <c r="S84" s="47">
        <f>'Vergoedingen EAV'!S84</f>
        <v>0</v>
      </c>
      <c r="T84" s="10"/>
      <c r="U84" s="10"/>
    </row>
    <row r="85" spans="2:21" x14ac:dyDescent="0.2">
      <c r="B85" s="52" t="s">
        <v>138</v>
      </c>
      <c r="F85" s="2" t="s">
        <v>89</v>
      </c>
      <c r="L85" s="47">
        <f>'Vergoedingen EAV'!L85</f>
        <v>0</v>
      </c>
      <c r="M85" s="47">
        <f>'Vergoedingen EAV'!M85</f>
        <v>0</v>
      </c>
      <c r="N85" s="47">
        <f>'Vergoedingen EAV'!N85</f>
        <v>0</v>
      </c>
      <c r="O85" s="47">
        <f>'Vergoedingen EAV'!O85</f>
        <v>0</v>
      </c>
      <c r="P85" s="47">
        <f>'Vergoedingen EAV'!P85</f>
        <v>0</v>
      </c>
      <c r="Q85" s="47">
        <f>'Vergoedingen EAV'!Q85</f>
        <v>0</v>
      </c>
      <c r="R85" s="10"/>
      <c r="S85" s="47">
        <f>'Vergoedingen EAV'!S85</f>
        <v>0</v>
      </c>
      <c r="T85" s="10"/>
      <c r="U85" s="10"/>
    </row>
    <row r="86" spans="2:21" x14ac:dyDescent="0.2">
      <c r="B86" s="27" t="s">
        <v>139</v>
      </c>
      <c r="F86" s="2" t="s">
        <v>89</v>
      </c>
      <c r="L86" s="47">
        <f>'Vergoedingen EAV'!L86</f>
        <v>0</v>
      </c>
      <c r="M86" s="47">
        <f>'Vergoedingen EAV'!M86</f>
        <v>45</v>
      </c>
      <c r="N86" s="47">
        <f>'Vergoedingen EAV'!N86</f>
        <v>0</v>
      </c>
      <c r="O86" s="47">
        <f>'Vergoedingen EAV'!O86</f>
        <v>0</v>
      </c>
      <c r="P86" s="47">
        <f>'Vergoedingen EAV'!P86</f>
        <v>0</v>
      </c>
      <c r="Q86" s="47">
        <f>'Vergoedingen EAV'!Q86</f>
        <v>72</v>
      </c>
      <c r="R86" s="10"/>
      <c r="S86" s="47">
        <f>'Vergoedingen EAV'!S86</f>
        <v>0</v>
      </c>
      <c r="T86" s="10"/>
      <c r="U86" s="10"/>
    </row>
    <row r="87" spans="2:21" s="10" customFormat="1" x14ac:dyDescent="0.2">
      <c r="B87" s="61"/>
      <c r="L87" s="51"/>
      <c r="M87" s="51"/>
      <c r="N87" s="51"/>
      <c r="O87" s="51"/>
      <c r="P87" s="51"/>
      <c r="Q87" s="51"/>
      <c r="S87" s="51"/>
    </row>
    <row r="88" spans="2:21" s="9" customFormat="1" x14ac:dyDescent="0.2">
      <c r="B88" s="9" t="s">
        <v>360</v>
      </c>
    </row>
    <row r="90" spans="2:21" x14ac:dyDescent="0.2">
      <c r="B90" s="33" t="s">
        <v>140</v>
      </c>
    </row>
    <row r="92" spans="2:21" x14ac:dyDescent="0.2">
      <c r="B92" s="33" t="s">
        <v>119</v>
      </c>
    </row>
    <row r="93" spans="2:21" x14ac:dyDescent="0.2">
      <c r="B93" s="29" t="s">
        <v>120</v>
      </c>
      <c r="F93" s="2" t="s">
        <v>89</v>
      </c>
      <c r="L93" s="47">
        <f>'Vergoedingen EAV'!L93</f>
        <v>923</v>
      </c>
      <c r="M93" s="47">
        <f>'Vergoedingen EAV'!M93</f>
        <v>12030.211687767171</v>
      </c>
      <c r="N93" s="47">
        <f>'Vergoedingen EAV'!N93</f>
        <v>17113</v>
      </c>
      <c r="O93" s="47">
        <f>'Vergoedingen EAV'!O93</f>
        <v>589</v>
      </c>
      <c r="P93" s="47">
        <f>'Vergoedingen EAV'!P93</f>
        <v>8376.0619946073202</v>
      </c>
      <c r="Q93" s="47">
        <f>'Vergoedingen EAV'!Q93</f>
        <v>805</v>
      </c>
      <c r="S93" s="47">
        <f>'Vergoedingen EAV'!S93</f>
        <v>1373</v>
      </c>
    </row>
    <row r="94" spans="2:21" x14ac:dyDescent="0.2">
      <c r="B94" s="29" t="s">
        <v>128</v>
      </c>
      <c r="F94" s="2" t="s">
        <v>89</v>
      </c>
      <c r="L94" s="47">
        <f>'Vergoedingen EAV'!L94</f>
        <v>5</v>
      </c>
      <c r="M94" s="47">
        <f>'Vergoedingen EAV'!M94</f>
        <v>59.222403567013473</v>
      </c>
      <c r="N94" s="47">
        <f>'Vergoedingen EAV'!N94</f>
        <v>104</v>
      </c>
      <c r="O94" s="47">
        <f>'Vergoedingen EAV'!O94</f>
        <v>1</v>
      </c>
      <c r="P94" s="47">
        <f>'Vergoedingen EAV'!P94</f>
        <v>34.201695674117047</v>
      </c>
      <c r="Q94" s="47">
        <f>'Vergoedingen EAV'!Q94</f>
        <v>4</v>
      </c>
      <c r="S94" s="47">
        <f>'Vergoedingen EAV'!S94</f>
        <v>6</v>
      </c>
    </row>
    <row r="95" spans="2:21" x14ac:dyDescent="0.2">
      <c r="B95" s="29" t="s">
        <v>129</v>
      </c>
      <c r="F95" s="2" t="s">
        <v>89</v>
      </c>
      <c r="L95" s="47">
        <f>'Vergoedingen EAV'!L95</f>
        <v>2</v>
      </c>
      <c r="M95" s="47">
        <f>'Vergoedingen EAV'!M95</f>
        <v>63.917629263859006</v>
      </c>
      <c r="N95" s="47">
        <f>'Vergoedingen EAV'!N95</f>
        <v>94</v>
      </c>
      <c r="O95" s="47">
        <f>'Vergoedingen EAV'!O95</f>
        <v>3</v>
      </c>
      <c r="P95" s="47">
        <f>'Vergoedingen EAV'!P95</f>
        <v>32.657525114155241</v>
      </c>
      <c r="Q95" s="47">
        <f>'Vergoedingen EAV'!Q95</f>
        <v>2</v>
      </c>
      <c r="S95" s="47">
        <f>'Vergoedingen EAV'!S95</f>
        <v>7</v>
      </c>
    </row>
    <row r="96" spans="2:21" x14ac:dyDescent="0.2">
      <c r="B96" s="2" t="s">
        <v>130</v>
      </c>
      <c r="F96" s="2" t="s">
        <v>89</v>
      </c>
      <c r="L96" s="47">
        <f>'Vergoedingen EAV'!L96</f>
        <v>6</v>
      </c>
      <c r="M96" s="47">
        <f>'Vergoedingen EAV'!M96</f>
        <v>62.708213256484122</v>
      </c>
      <c r="N96" s="47">
        <f>'Vergoedingen EAV'!N96</f>
        <v>71</v>
      </c>
      <c r="O96" s="47">
        <f>'Vergoedingen EAV'!O96</f>
        <v>0</v>
      </c>
      <c r="P96" s="47">
        <f>'Vergoedingen EAV'!P96</f>
        <v>20.183637980947125</v>
      </c>
      <c r="Q96" s="47">
        <f>'Vergoedingen EAV'!Q96</f>
        <v>4</v>
      </c>
      <c r="S96" s="47">
        <f>'Vergoedingen EAV'!S96</f>
        <v>4</v>
      </c>
    </row>
    <row r="98" spans="2:21" x14ac:dyDescent="0.2">
      <c r="B98" s="33" t="s">
        <v>131</v>
      </c>
    </row>
    <row r="99" spans="2:21" x14ac:dyDescent="0.2">
      <c r="B99" s="29" t="s">
        <v>120</v>
      </c>
      <c r="F99" s="2" t="s">
        <v>89</v>
      </c>
      <c r="L99" s="47">
        <f>'Vergoedingen EAV'!L99</f>
        <v>0</v>
      </c>
      <c r="M99" s="47">
        <f>'Vergoedingen EAV'!M99</f>
        <v>0</v>
      </c>
      <c r="N99" s="47">
        <f>'Vergoedingen EAV'!N99</f>
        <v>0</v>
      </c>
      <c r="O99" s="47">
        <f>'Vergoedingen EAV'!O99</f>
        <v>0</v>
      </c>
      <c r="P99" s="47">
        <f>'Vergoedingen EAV'!P99</f>
        <v>0</v>
      </c>
      <c r="Q99" s="47">
        <f>'Vergoedingen EAV'!Q99</f>
        <v>0</v>
      </c>
      <c r="S99" s="47">
        <f>'Vergoedingen EAV'!S99</f>
        <v>0</v>
      </c>
    </row>
    <row r="100" spans="2:21" x14ac:dyDescent="0.2">
      <c r="B100" s="29" t="s">
        <v>128</v>
      </c>
      <c r="F100" s="2" t="s">
        <v>89</v>
      </c>
      <c r="L100" s="47">
        <f>'Vergoedingen EAV'!L100</f>
        <v>0</v>
      </c>
      <c r="M100" s="47">
        <f>'Vergoedingen EAV'!M100</f>
        <v>0</v>
      </c>
      <c r="N100" s="47">
        <f>'Vergoedingen EAV'!N100</f>
        <v>0</v>
      </c>
      <c r="O100" s="47">
        <f>'Vergoedingen EAV'!O100</f>
        <v>0</v>
      </c>
      <c r="P100" s="47">
        <f>'Vergoedingen EAV'!P100</f>
        <v>0</v>
      </c>
      <c r="Q100" s="47">
        <f>'Vergoedingen EAV'!Q100</f>
        <v>0</v>
      </c>
      <c r="S100" s="47">
        <f>'Vergoedingen EAV'!S100</f>
        <v>0</v>
      </c>
    </row>
    <row r="101" spans="2:21" x14ac:dyDescent="0.2">
      <c r="B101" s="29" t="s">
        <v>129</v>
      </c>
      <c r="F101" s="2" t="s">
        <v>89</v>
      </c>
      <c r="L101" s="47">
        <f>'Vergoedingen EAV'!L101</f>
        <v>0</v>
      </c>
      <c r="M101" s="47">
        <f>'Vergoedingen EAV'!M101</f>
        <v>0</v>
      </c>
      <c r="N101" s="47">
        <f>'Vergoedingen EAV'!N101</f>
        <v>0</v>
      </c>
      <c r="O101" s="47">
        <f>'Vergoedingen EAV'!O101</f>
        <v>0</v>
      </c>
      <c r="P101" s="47">
        <f>'Vergoedingen EAV'!P101</f>
        <v>0</v>
      </c>
      <c r="Q101" s="47">
        <f>'Vergoedingen EAV'!Q101</f>
        <v>0</v>
      </c>
      <c r="S101" s="47">
        <f>'Vergoedingen EAV'!S101</f>
        <v>0</v>
      </c>
    </row>
    <row r="102" spans="2:21" x14ac:dyDescent="0.2">
      <c r="B102" s="2" t="s">
        <v>130</v>
      </c>
      <c r="F102" s="2" t="s">
        <v>89</v>
      </c>
      <c r="L102" s="47">
        <f>'Vergoedingen EAV'!L102</f>
        <v>0</v>
      </c>
      <c r="M102" s="47">
        <f>'Vergoedingen EAV'!M102</f>
        <v>0</v>
      </c>
      <c r="N102" s="47">
        <f>'Vergoedingen EAV'!N102</f>
        <v>0</v>
      </c>
      <c r="O102" s="47">
        <f>'Vergoedingen EAV'!O102</f>
        <v>0</v>
      </c>
      <c r="P102" s="47">
        <f>'Vergoedingen EAV'!P102</f>
        <v>0</v>
      </c>
      <c r="Q102" s="47">
        <f>'Vergoedingen EAV'!Q102</f>
        <v>0</v>
      </c>
      <c r="S102" s="47">
        <f>'Vergoedingen EAV'!S102</f>
        <v>0</v>
      </c>
    </row>
    <row r="103" spans="2:21" x14ac:dyDescent="0.2">
      <c r="B103" s="33"/>
    </row>
    <row r="104" spans="2:21" x14ac:dyDescent="0.2">
      <c r="B104" s="1" t="s">
        <v>168</v>
      </c>
    </row>
    <row r="105" spans="2:21" x14ac:dyDescent="0.2">
      <c r="B105" s="33"/>
      <c r="L105" s="10"/>
      <c r="M105" s="10"/>
      <c r="N105" s="10"/>
      <c r="O105" s="10"/>
      <c r="P105" s="10"/>
      <c r="Q105" s="10"/>
      <c r="R105" s="10"/>
      <c r="S105" s="10"/>
      <c r="T105" s="10"/>
      <c r="U105" s="10"/>
    </row>
    <row r="106" spans="2:21" x14ac:dyDescent="0.2">
      <c r="B106" s="1" t="s">
        <v>119</v>
      </c>
      <c r="L106" s="60"/>
      <c r="M106" s="60"/>
      <c r="N106" s="60"/>
      <c r="O106" s="60"/>
      <c r="P106" s="60"/>
      <c r="Q106" s="60"/>
      <c r="R106" s="10"/>
      <c r="S106" s="60"/>
      <c r="T106" s="10"/>
      <c r="U106" s="10"/>
    </row>
    <row r="107" spans="2:21" x14ac:dyDescent="0.2">
      <c r="B107" s="27" t="s">
        <v>120</v>
      </c>
      <c r="F107" s="2" t="s">
        <v>89</v>
      </c>
      <c r="L107" s="47">
        <f>'Vergoedingen EAV'!L107</f>
        <v>1435</v>
      </c>
      <c r="M107" s="47">
        <f>'Vergoedingen EAV'!M107</f>
        <v>6082.3665496049234</v>
      </c>
      <c r="N107" s="47">
        <f>'Vergoedingen EAV'!N107</f>
        <v>7014</v>
      </c>
      <c r="O107" s="47">
        <f>'Vergoedingen EAV'!O107</f>
        <v>1333</v>
      </c>
      <c r="P107" s="47">
        <f>'Vergoedingen EAV'!P107</f>
        <v>1774.8645161290326</v>
      </c>
      <c r="Q107" s="47">
        <f>'Vergoedingen EAV'!Q107</f>
        <v>58</v>
      </c>
      <c r="S107" s="47">
        <f>'Vergoedingen EAV'!S107</f>
        <v>630</v>
      </c>
      <c r="T107" s="10"/>
      <c r="U107" s="10"/>
    </row>
    <row r="108" spans="2:21" x14ac:dyDescent="0.2">
      <c r="B108" s="27" t="s">
        <v>128</v>
      </c>
      <c r="F108" s="2" t="s">
        <v>89</v>
      </c>
      <c r="L108" s="47">
        <f>'Vergoedingen EAV'!L108</f>
        <v>0</v>
      </c>
      <c r="M108" s="47">
        <f>'Vergoedingen EAV'!M108</f>
        <v>2975.0814656705793</v>
      </c>
      <c r="N108" s="47">
        <f>'Vergoedingen EAV'!N108</f>
        <v>549</v>
      </c>
      <c r="O108" s="47">
        <f>'Vergoedingen EAV'!O108</f>
        <v>0</v>
      </c>
      <c r="P108" s="47">
        <f>'Vergoedingen EAV'!P108</f>
        <v>-1.5147117296222585</v>
      </c>
      <c r="Q108" s="47">
        <f>'Vergoedingen EAV'!Q108</f>
        <v>20</v>
      </c>
      <c r="S108" s="47">
        <f>'Vergoedingen EAV'!S108</f>
        <v>40</v>
      </c>
      <c r="T108" s="10"/>
      <c r="U108" s="10"/>
    </row>
    <row r="109" spans="2:21" x14ac:dyDescent="0.2">
      <c r="B109" s="27" t="s">
        <v>129</v>
      </c>
      <c r="F109" s="2" t="s">
        <v>89</v>
      </c>
      <c r="L109" s="47">
        <f>'Vergoedingen EAV'!L109</f>
        <v>0</v>
      </c>
      <c r="M109" s="47">
        <f>'Vergoedingen EAV'!M109</f>
        <v>0</v>
      </c>
      <c r="N109" s="47">
        <f>'Vergoedingen EAV'!N109</f>
        <v>497</v>
      </c>
      <c r="O109" s="47">
        <f>'Vergoedingen EAV'!O109</f>
        <v>150</v>
      </c>
      <c r="P109" s="47">
        <f>'Vergoedingen EAV'!P109</f>
        <v>6.524198250728876</v>
      </c>
      <c r="Q109" s="47">
        <f>'Vergoedingen EAV'!Q109</f>
        <v>0</v>
      </c>
      <c r="S109" s="47">
        <f>'Vergoedingen EAV'!S109</f>
        <v>33</v>
      </c>
      <c r="T109" s="10"/>
      <c r="U109" s="10"/>
    </row>
    <row r="110" spans="2:21" x14ac:dyDescent="0.2">
      <c r="B110" s="52" t="s">
        <v>130</v>
      </c>
      <c r="F110" s="2" t="s">
        <v>89</v>
      </c>
      <c r="L110" s="47">
        <f>'Vergoedingen EAV'!L110</f>
        <v>497</v>
      </c>
      <c r="M110" s="47">
        <f>'Vergoedingen EAV'!M110</f>
        <v>0</v>
      </c>
      <c r="N110" s="47">
        <f>'Vergoedingen EAV'!N110</f>
        <v>373</v>
      </c>
      <c r="O110" s="47">
        <f>'Vergoedingen EAV'!O110</f>
        <v>0</v>
      </c>
      <c r="P110" s="47">
        <f>'Vergoedingen EAV'!P110</f>
        <v>221.45698140721834</v>
      </c>
      <c r="Q110" s="47">
        <f>'Vergoedingen EAV'!Q110</f>
        <v>177</v>
      </c>
      <c r="S110" s="47">
        <f>'Vergoedingen EAV'!S110</f>
        <v>130</v>
      </c>
      <c r="T110" s="10"/>
      <c r="U110" s="10"/>
    </row>
    <row r="111" spans="2:21" x14ac:dyDescent="0.2">
      <c r="B111" s="27"/>
      <c r="T111" s="10"/>
      <c r="U111" s="10"/>
    </row>
    <row r="112" spans="2:21" x14ac:dyDescent="0.2">
      <c r="B112" s="1" t="s">
        <v>131</v>
      </c>
      <c r="T112" s="10"/>
      <c r="U112" s="10"/>
    </row>
    <row r="113" spans="1:21" x14ac:dyDescent="0.2">
      <c r="B113" s="27" t="s">
        <v>120</v>
      </c>
      <c r="F113" s="2" t="s">
        <v>89</v>
      </c>
      <c r="L113" s="47">
        <f>'Vergoedingen EAV'!L113</f>
        <v>0</v>
      </c>
      <c r="M113" s="47">
        <f>'Vergoedingen EAV'!M113</f>
        <v>0</v>
      </c>
      <c r="N113" s="47">
        <f>'Vergoedingen EAV'!N113</f>
        <v>0</v>
      </c>
      <c r="O113" s="47">
        <f>'Vergoedingen EAV'!O113</f>
        <v>0</v>
      </c>
      <c r="P113" s="47">
        <f>'Vergoedingen EAV'!P113</f>
        <v>0</v>
      </c>
      <c r="Q113" s="47">
        <f>'Vergoedingen EAV'!Q113</f>
        <v>0</v>
      </c>
      <c r="S113" s="47">
        <f>'Vergoedingen EAV'!S113</f>
        <v>0</v>
      </c>
      <c r="T113" s="10"/>
      <c r="U113" s="10"/>
    </row>
    <row r="114" spans="1:21" x14ac:dyDescent="0.2">
      <c r="B114" s="27" t="s">
        <v>128</v>
      </c>
      <c r="F114" s="2" t="s">
        <v>89</v>
      </c>
      <c r="L114" s="47">
        <f>'Vergoedingen EAV'!L114</f>
        <v>0</v>
      </c>
      <c r="M114" s="47">
        <f>'Vergoedingen EAV'!M114</f>
        <v>0</v>
      </c>
      <c r="N114" s="47">
        <f>'Vergoedingen EAV'!N114</f>
        <v>0</v>
      </c>
      <c r="O114" s="47">
        <f>'Vergoedingen EAV'!O114</f>
        <v>0</v>
      </c>
      <c r="P114" s="47">
        <f>'Vergoedingen EAV'!P114</f>
        <v>0</v>
      </c>
      <c r="Q114" s="47">
        <f>'Vergoedingen EAV'!Q114</f>
        <v>0</v>
      </c>
      <c r="S114" s="47">
        <f>'Vergoedingen EAV'!S114</f>
        <v>0</v>
      </c>
      <c r="T114" s="10"/>
      <c r="U114" s="10"/>
    </row>
    <row r="115" spans="1:21" x14ac:dyDescent="0.2">
      <c r="B115" s="52" t="s">
        <v>129</v>
      </c>
      <c r="F115" s="2" t="s">
        <v>89</v>
      </c>
      <c r="L115" s="47">
        <f>'Vergoedingen EAV'!L115</f>
        <v>0</v>
      </c>
      <c r="M115" s="47">
        <f>'Vergoedingen EAV'!M115</f>
        <v>0</v>
      </c>
      <c r="N115" s="47">
        <f>'Vergoedingen EAV'!N115</f>
        <v>0</v>
      </c>
      <c r="O115" s="47">
        <f>'Vergoedingen EAV'!O115</f>
        <v>0</v>
      </c>
      <c r="P115" s="47">
        <f>'Vergoedingen EAV'!P115</f>
        <v>0</v>
      </c>
      <c r="Q115" s="47">
        <f>'Vergoedingen EAV'!Q115</f>
        <v>0</v>
      </c>
      <c r="S115" s="47">
        <f>'Vergoedingen EAV'!S115</f>
        <v>0</v>
      </c>
      <c r="T115" s="10"/>
      <c r="U115" s="10"/>
    </row>
    <row r="116" spans="1:21" x14ac:dyDescent="0.2">
      <c r="B116" s="27" t="s">
        <v>130</v>
      </c>
      <c r="F116" s="2" t="s">
        <v>89</v>
      </c>
      <c r="L116" s="47">
        <f>'Vergoedingen EAV'!L116</f>
        <v>0</v>
      </c>
      <c r="M116" s="47">
        <f>'Vergoedingen EAV'!M116</f>
        <v>0</v>
      </c>
      <c r="N116" s="47">
        <f>'Vergoedingen EAV'!N116</f>
        <v>0</v>
      </c>
      <c r="O116" s="47">
        <f>'Vergoedingen EAV'!O116</f>
        <v>0</v>
      </c>
      <c r="P116" s="47">
        <f>'Vergoedingen EAV'!P116</f>
        <v>0</v>
      </c>
      <c r="Q116" s="47">
        <f>'Vergoedingen EAV'!Q116</f>
        <v>0</v>
      </c>
      <c r="S116" s="47">
        <f>'Vergoedingen EAV'!S116</f>
        <v>0</v>
      </c>
      <c r="T116" s="10"/>
      <c r="U116" s="10"/>
    </row>
    <row r="117" spans="1:21" x14ac:dyDescent="0.2">
      <c r="B117" s="52"/>
      <c r="L117" s="10"/>
      <c r="M117" s="10"/>
      <c r="N117" s="10"/>
      <c r="O117" s="10"/>
      <c r="P117" s="10"/>
      <c r="Q117" s="10"/>
      <c r="R117" s="10"/>
      <c r="S117" s="10"/>
      <c r="T117" s="10"/>
      <c r="U117" s="10"/>
    </row>
    <row r="118" spans="1:21" x14ac:dyDescent="0.2">
      <c r="A118" s="2" t="s">
        <v>161</v>
      </c>
      <c r="B118" s="1" t="s">
        <v>169</v>
      </c>
      <c r="L118" s="60"/>
      <c r="M118" s="60"/>
      <c r="N118" s="60"/>
      <c r="O118" s="60"/>
      <c r="P118" s="60"/>
      <c r="Q118" s="60"/>
      <c r="R118" s="10"/>
      <c r="S118" s="60"/>
      <c r="T118" s="10"/>
      <c r="U118" s="10"/>
    </row>
    <row r="119" spans="1:21" x14ac:dyDescent="0.2">
      <c r="B119" s="27"/>
      <c r="L119" s="60"/>
      <c r="M119" s="60"/>
      <c r="N119" s="60"/>
      <c r="O119" s="60"/>
      <c r="P119" s="60"/>
      <c r="Q119" s="60"/>
      <c r="R119" s="10"/>
      <c r="S119" s="60"/>
      <c r="T119" s="10"/>
      <c r="U119" s="10"/>
    </row>
    <row r="120" spans="1:21" x14ac:dyDescent="0.2">
      <c r="B120" s="1" t="s">
        <v>119</v>
      </c>
      <c r="L120" s="60"/>
      <c r="M120" s="60"/>
      <c r="N120" s="60"/>
      <c r="O120" s="60"/>
      <c r="P120" s="60"/>
      <c r="Q120" s="60"/>
      <c r="R120" s="10"/>
      <c r="S120" s="60"/>
      <c r="T120" s="10"/>
      <c r="U120" s="10"/>
    </row>
    <row r="121" spans="1:21" x14ac:dyDescent="0.2">
      <c r="B121" s="27" t="s">
        <v>132</v>
      </c>
      <c r="F121" s="2" t="s">
        <v>89</v>
      </c>
      <c r="L121" s="47">
        <f>'Vergoedingen EAV'!L121</f>
        <v>3</v>
      </c>
      <c r="M121" s="47">
        <f>'Vergoedingen EAV'!M121</f>
        <v>32.627898152382237</v>
      </c>
      <c r="N121" s="47">
        <f>'Vergoedingen EAV'!N121</f>
        <v>0</v>
      </c>
      <c r="O121" s="47">
        <f>'Vergoedingen EAV'!O121</f>
        <v>2</v>
      </c>
      <c r="P121" s="47">
        <f>'Vergoedingen EAV'!P121</f>
        <v>19.245392757660166</v>
      </c>
      <c r="Q121" s="47">
        <f>'Vergoedingen EAV'!Q121</f>
        <v>0</v>
      </c>
      <c r="R121" s="10"/>
      <c r="S121" s="47">
        <f>'Vergoedingen EAV'!S121</f>
        <v>0</v>
      </c>
      <c r="T121" s="10"/>
      <c r="U121" s="10"/>
    </row>
    <row r="122" spans="1:21" x14ac:dyDescent="0.2">
      <c r="B122" s="52" t="s">
        <v>133</v>
      </c>
      <c r="F122" s="2" t="s">
        <v>89</v>
      </c>
      <c r="L122" s="47">
        <f>'Vergoedingen EAV'!L122</f>
        <v>2</v>
      </c>
      <c r="M122" s="47">
        <f>'Vergoedingen EAV'!M122</f>
        <v>23.49145918668496</v>
      </c>
      <c r="N122" s="47">
        <f>'Vergoedingen EAV'!N122</f>
        <v>31</v>
      </c>
      <c r="O122" s="47">
        <f>'Vergoedingen EAV'!O122</f>
        <v>1</v>
      </c>
      <c r="P122" s="47">
        <f>'Vergoedingen EAV'!P122</f>
        <v>6.8776631299734756</v>
      </c>
      <c r="Q122" s="47">
        <f>'Vergoedingen EAV'!Q122</f>
        <v>0</v>
      </c>
      <c r="R122" s="10"/>
      <c r="S122" s="47">
        <f>'Vergoedingen EAV'!S122</f>
        <v>2</v>
      </c>
      <c r="T122" s="10"/>
      <c r="U122" s="10"/>
    </row>
    <row r="123" spans="1:21" x14ac:dyDescent="0.2">
      <c r="B123" s="27" t="s">
        <v>134</v>
      </c>
      <c r="F123" s="2" t="s">
        <v>89</v>
      </c>
      <c r="L123" s="47">
        <f>'Vergoedingen EAV'!L123</f>
        <v>1</v>
      </c>
      <c r="M123" s="47">
        <f>'Vergoedingen EAV'!M123</f>
        <v>14.600336822988435</v>
      </c>
      <c r="N123" s="47">
        <f>'Vergoedingen EAV'!N123</f>
        <v>8</v>
      </c>
      <c r="O123" s="47">
        <f>'Vergoedingen EAV'!O123</f>
        <v>0</v>
      </c>
      <c r="P123" s="47">
        <f>'Vergoedingen EAV'!P123</f>
        <v>5.236982005141388</v>
      </c>
      <c r="Q123" s="47">
        <f>'Vergoedingen EAV'!Q123</f>
        <v>0</v>
      </c>
      <c r="R123" s="10"/>
      <c r="S123" s="47">
        <f>'Vergoedingen EAV'!S123</f>
        <v>0</v>
      </c>
      <c r="T123" s="10"/>
      <c r="U123" s="10"/>
    </row>
    <row r="124" spans="1:21" x14ac:dyDescent="0.2">
      <c r="B124" s="52" t="s">
        <v>135</v>
      </c>
      <c r="F124" s="2" t="s">
        <v>89</v>
      </c>
      <c r="L124" s="47">
        <f>'Vergoedingen EAV'!L124</f>
        <v>0</v>
      </c>
      <c r="M124" s="47">
        <f>'Vergoedingen EAV'!M124</f>
        <v>2.9255848207922206</v>
      </c>
      <c r="N124" s="47">
        <f>'Vergoedingen EAV'!N124</f>
        <v>0</v>
      </c>
      <c r="O124" s="47">
        <f>'Vergoedingen EAV'!O124</f>
        <v>0</v>
      </c>
      <c r="P124" s="47">
        <f>'Vergoedingen EAV'!P124</f>
        <v>0</v>
      </c>
      <c r="Q124" s="47">
        <f>'Vergoedingen EAV'!Q124</f>
        <v>2</v>
      </c>
      <c r="R124" s="10"/>
      <c r="S124" s="47">
        <f>'Vergoedingen EAV'!S124</f>
        <v>1</v>
      </c>
      <c r="T124" s="10"/>
      <c r="U124" s="10"/>
    </row>
    <row r="125" spans="1:21" x14ac:dyDescent="0.2">
      <c r="B125" s="27" t="s">
        <v>136</v>
      </c>
      <c r="F125" s="2" t="s">
        <v>89</v>
      </c>
      <c r="L125" s="47">
        <f>'Vergoedingen EAV'!L125</f>
        <v>0</v>
      </c>
      <c r="M125" s="47">
        <f>'Vergoedingen EAV'!M125</f>
        <v>3.940034421408849</v>
      </c>
      <c r="N125" s="47">
        <f>'Vergoedingen EAV'!N125</f>
        <v>0</v>
      </c>
      <c r="O125" s="47">
        <f>'Vergoedingen EAV'!O125</f>
        <v>0</v>
      </c>
      <c r="P125" s="47">
        <f>'Vergoedingen EAV'!P125</f>
        <v>0</v>
      </c>
      <c r="Q125" s="47">
        <f>'Vergoedingen EAV'!Q125</f>
        <v>0</v>
      </c>
      <c r="R125" s="10"/>
      <c r="S125" s="47">
        <f>'Vergoedingen EAV'!S125</f>
        <v>0</v>
      </c>
      <c r="T125" s="10"/>
      <c r="U125" s="10"/>
    </row>
    <row r="126" spans="1:21" x14ac:dyDescent="0.2">
      <c r="B126" s="52" t="s">
        <v>137</v>
      </c>
      <c r="F126" s="2" t="s">
        <v>89</v>
      </c>
      <c r="L126" s="47">
        <f>'Vergoedingen EAV'!L126</f>
        <v>0</v>
      </c>
      <c r="M126" s="47">
        <f>'Vergoedingen EAV'!M126</f>
        <v>1</v>
      </c>
      <c r="N126" s="47">
        <f>'Vergoedingen EAV'!N126</f>
        <v>0</v>
      </c>
      <c r="O126" s="47">
        <f>'Vergoedingen EAV'!O126</f>
        <v>0</v>
      </c>
      <c r="P126" s="47">
        <f>'Vergoedingen EAV'!P126</f>
        <v>0</v>
      </c>
      <c r="Q126" s="47">
        <f>'Vergoedingen EAV'!Q126</f>
        <v>0</v>
      </c>
      <c r="R126" s="10"/>
      <c r="S126" s="47">
        <f>'Vergoedingen EAV'!S126</f>
        <v>0</v>
      </c>
      <c r="T126" s="10"/>
      <c r="U126" s="10"/>
    </row>
    <row r="127" spans="1:21" x14ac:dyDescent="0.2">
      <c r="B127" s="27" t="s">
        <v>138</v>
      </c>
      <c r="F127" s="2" t="s">
        <v>89</v>
      </c>
      <c r="L127" s="47">
        <f>'Vergoedingen EAV'!L127</f>
        <v>0</v>
      </c>
      <c r="M127" s="47">
        <f>'Vergoedingen EAV'!M127</f>
        <v>0</v>
      </c>
      <c r="N127" s="47">
        <f>'Vergoedingen EAV'!N127</f>
        <v>0</v>
      </c>
      <c r="O127" s="47">
        <f>'Vergoedingen EAV'!O127</f>
        <v>0</v>
      </c>
      <c r="P127" s="47">
        <f>'Vergoedingen EAV'!P127</f>
        <v>0</v>
      </c>
      <c r="Q127" s="47">
        <f>'Vergoedingen EAV'!Q127</f>
        <v>0</v>
      </c>
      <c r="R127" s="10"/>
      <c r="S127" s="47">
        <f>'Vergoedingen EAV'!S127</f>
        <v>0</v>
      </c>
      <c r="T127" s="10"/>
      <c r="U127" s="10"/>
    </row>
    <row r="128" spans="1:21" x14ac:dyDescent="0.2">
      <c r="B128" s="27" t="s">
        <v>139</v>
      </c>
      <c r="F128" s="2" t="s">
        <v>89</v>
      </c>
      <c r="L128" s="47">
        <f>'Vergoedingen EAV'!L128</f>
        <v>0</v>
      </c>
      <c r="M128" s="47">
        <f>'Vergoedingen EAV'!M128</f>
        <v>0.9751927328697958</v>
      </c>
      <c r="N128" s="47">
        <f>'Vergoedingen EAV'!N128</f>
        <v>0</v>
      </c>
      <c r="O128" s="47">
        <f>'Vergoedingen EAV'!O128</f>
        <v>0</v>
      </c>
      <c r="P128" s="47">
        <f>'Vergoedingen EAV'!P128</f>
        <v>0</v>
      </c>
      <c r="Q128" s="47">
        <f>'Vergoedingen EAV'!Q128</f>
        <v>2</v>
      </c>
      <c r="R128" s="10"/>
      <c r="S128" s="47">
        <f>'Vergoedingen EAV'!S128</f>
        <v>0</v>
      </c>
      <c r="T128" s="10"/>
      <c r="U128" s="10"/>
    </row>
    <row r="129" spans="1:21" x14ac:dyDescent="0.2">
      <c r="B129" s="27"/>
      <c r="L129" s="10"/>
      <c r="M129" s="10"/>
      <c r="N129" s="10"/>
      <c r="O129" s="10"/>
      <c r="P129" s="10"/>
      <c r="Q129" s="10"/>
      <c r="R129" s="10"/>
      <c r="S129" s="10"/>
      <c r="T129" s="10"/>
      <c r="U129" s="10"/>
    </row>
    <row r="130" spans="1:21" x14ac:dyDescent="0.2">
      <c r="B130" s="59" t="s">
        <v>131</v>
      </c>
      <c r="L130" s="10"/>
      <c r="M130" s="10"/>
      <c r="N130" s="10"/>
      <c r="O130" s="10"/>
      <c r="P130" s="10"/>
      <c r="Q130" s="10"/>
      <c r="R130" s="10"/>
      <c r="S130" s="10"/>
      <c r="T130" s="10"/>
      <c r="U130" s="10"/>
    </row>
    <row r="131" spans="1:21" x14ac:dyDescent="0.2">
      <c r="B131" s="27" t="s">
        <v>132</v>
      </c>
      <c r="F131" s="2" t="s">
        <v>89</v>
      </c>
      <c r="L131" s="47">
        <f>'Vergoedingen EAV'!L131</f>
        <v>0</v>
      </c>
      <c r="M131" s="47">
        <f>'Vergoedingen EAV'!M131</f>
        <v>0.97519321015881666</v>
      </c>
      <c r="N131" s="47">
        <f>'Vergoedingen EAV'!N131</f>
        <v>0</v>
      </c>
      <c r="O131" s="47">
        <f>'Vergoedingen EAV'!O131</f>
        <v>0</v>
      </c>
      <c r="P131" s="47">
        <f>'Vergoedingen EAV'!P131</f>
        <v>3.4950229976209353</v>
      </c>
      <c r="Q131" s="47">
        <f>'Vergoedingen EAV'!Q131</f>
        <v>0</v>
      </c>
      <c r="R131" s="10"/>
      <c r="S131" s="47">
        <f>'Vergoedingen EAV'!S131</f>
        <v>0</v>
      </c>
      <c r="T131" s="10"/>
      <c r="U131" s="10"/>
    </row>
    <row r="132" spans="1:21" x14ac:dyDescent="0.2">
      <c r="B132" s="27" t="s">
        <v>133</v>
      </c>
      <c r="F132" s="2" t="s">
        <v>89</v>
      </c>
      <c r="L132" s="47">
        <f>'Vergoedingen EAV'!L132</f>
        <v>0</v>
      </c>
      <c r="M132" s="47">
        <f>'Vergoedingen EAV'!M132</f>
        <v>0</v>
      </c>
      <c r="N132" s="47">
        <f>'Vergoedingen EAV'!N132</f>
        <v>20</v>
      </c>
      <c r="O132" s="47">
        <f>'Vergoedingen EAV'!O132</f>
        <v>0</v>
      </c>
      <c r="P132" s="47">
        <f>'Vergoedingen EAV'!P132</f>
        <v>0.24999999999999997</v>
      </c>
      <c r="Q132" s="47">
        <f>'Vergoedingen EAV'!Q132</f>
        <v>0</v>
      </c>
      <c r="R132" s="10"/>
      <c r="S132" s="47">
        <f>'Vergoedingen EAV'!S132</f>
        <v>0</v>
      </c>
      <c r="T132" s="10"/>
      <c r="U132" s="10"/>
    </row>
    <row r="133" spans="1:21" x14ac:dyDescent="0.2">
      <c r="B133" s="27" t="s">
        <v>134</v>
      </c>
      <c r="F133" s="2" t="s">
        <v>89</v>
      </c>
      <c r="L133" s="47">
        <f>'Vergoedingen EAV'!L133</f>
        <v>0</v>
      </c>
      <c r="M133" s="47">
        <f>'Vergoedingen EAV'!M133</f>
        <v>0</v>
      </c>
      <c r="N133" s="47">
        <f>'Vergoedingen EAV'!N133</f>
        <v>2</v>
      </c>
      <c r="O133" s="47">
        <f>'Vergoedingen EAV'!O133</f>
        <v>0</v>
      </c>
      <c r="P133" s="47">
        <f>'Vergoedingen EAV'!P133</f>
        <v>1.2251134020618555</v>
      </c>
      <c r="Q133" s="47">
        <f>'Vergoedingen EAV'!Q133</f>
        <v>0</v>
      </c>
      <c r="R133" s="10"/>
      <c r="S133" s="47">
        <f>'Vergoedingen EAV'!S133</f>
        <v>0</v>
      </c>
      <c r="T133" s="10"/>
      <c r="U133" s="10"/>
    </row>
    <row r="134" spans="1:21" x14ac:dyDescent="0.2">
      <c r="B134" s="27" t="s">
        <v>135</v>
      </c>
      <c r="F134" s="2" t="s">
        <v>89</v>
      </c>
      <c r="L134" s="47">
        <f>'Vergoedingen EAV'!L134</f>
        <v>0</v>
      </c>
      <c r="M134" s="47">
        <f>'Vergoedingen EAV'!M134</f>
        <v>0.97519494026407338</v>
      </c>
      <c r="N134" s="47">
        <f>'Vergoedingen EAV'!N134</f>
        <v>1</v>
      </c>
      <c r="O134" s="47">
        <f>'Vergoedingen EAV'!O134</f>
        <v>0</v>
      </c>
      <c r="P134" s="47">
        <f>'Vergoedingen EAV'!P134</f>
        <v>0.74999999999999989</v>
      </c>
      <c r="Q134" s="47">
        <f>'Vergoedingen EAV'!Q134</f>
        <v>0</v>
      </c>
      <c r="R134" s="10"/>
      <c r="S134" s="47">
        <f>'Vergoedingen EAV'!S134</f>
        <v>0</v>
      </c>
      <c r="T134" s="10"/>
      <c r="U134" s="10"/>
    </row>
    <row r="135" spans="1:21" x14ac:dyDescent="0.2">
      <c r="B135" s="27" t="s">
        <v>136</v>
      </c>
      <c r="F135" s="2" t="s">
        <v>89</v>
      </c>
      <c r="L135" s="47">
        <f>'Vergoedingen EAV'!L135</f>
        <v>1</v>
      </c>
      <c r="M135" s="47">
        <f>'Vergoedingen EAV'!M135</f>
        <v>2.9255848207922206</v>
      </c>
      <c r="N135" s="47">
        <f>'Vergoedingen EAV'!N135</f>
        <v>1</v>
      </c>
      <c r="O135" s="47">
        <f>'Vergoedingen EAV'!O135</f>
        <v>1</v>
      </c>
      <c r="P135" s="47">
        <f>'Vergoedingen EAV'!P135</f>
        <v>0</v>
      </c>
      <c r="Q135" s="47">
        <f>'Vergoedingen EAV'!Q135</f>
        <v>0</v>
      </c>
      <c r="R135" s="10"/>
      <c r="S135" s="47">
        <f>'Vergoedingen EAV'!S135</f>
        <v>0</v>
      </c>
      <c r="T135" s="10"/>
      <c r="U135" s="10"/>
    </row>
    <row r="136" spans="1:21" x14ac:dyDescent="0.2">
      <c r="B136" s="27" t="s">
        <v>137</v>
      </c>
      <c r="F136" s="2" t="s">
        <v>89</v>
      </c>
      <c r="L136" s="47">
        <f>'Vergoedingen EAV'!L136</f>
        <v>0</v>
      </c>
      <c r="M136" s="47">
        <f>'Vergoedingen EAV'!M136</f>
        <v>1</v>
      </c>
      <c r="N136" s="47">
        <f>'Vergoedingen EAV'!N136</f>
        <v>0</v>
      </c>
      <c r="O136" s="47">
        <f>'Vergoedingen EAV'!O136</f>
        <v>0</v>
      </c>
      <c r="P136" s="47">
        <f>'Vergoedingen EAV'!P136</f>
        <v>1.1884773988897697</v>
      </c>
      <c r="Q136" s="47">
        <f>'Vergoedingen EAV'!Q136</f>
        <v>0</v>
      </c>
      <c r="R136" s="10"/>
      <c r="S136" s="47">
        <f>'Vergoedingen EAV'!S136</f>
        <v>0</v>
      </c>
      <c r="T136" s="10"/>
      <c r="U136" s="10"/>
    </row>
    <row r="137" spans="1:21" x14ac:dyDescent="0.2">
      <c r="B137" s="52" t="s">
        <v>138</v>
      </c>
      <c r="F137" s="2" t="s">
        <v>89</v>
      </c>
      <c r="L137" s="47">
        <f>'Vergoedingen EAV'!L137</f>
        <v>0</v>
      </c>
      <c r="M137" s="47">
        <f>'Vergoedingen EAV'!M137</f>
        <v>2.9255785883326211</v>
      </c>
      <c r="N137" s="47">
        <f>'Vergoedingen EAV'!N137</f>
        <v>0</v>
      </c>
      <c r="O137" s="47">
        <f>'Vergoedingen EAV'!O137</f>
        <v>0</v>
      </c>
      <c r="P137" s="47">
        <f>'Vergoedingen EAV'!P137</f>
        <v>0</v>
      </c>
      <c r="Q137" s="47">
        <f>'Vergoedingen EAV'!Q137</f>
        <v>0</v>
      </c>
      <c r="R137" s="10"/>
      <c r="S137" s="47">
        <f>'Vergoedingen EAV'!S137</f>
        <v>0</v>
      </c>
      <c r="T137" s="10"/>
      <c r="U137" s="10"/>
    </row>
    <row r="138" spans="1:21" x14ac:dyDescent="0.2">
      <c r="B138" s="27" t="s">
        <v>139</v>
      </c>
      <c r="F138" s="2" t="s">
        <v>89</v>
      </c>
      <c r="L138" s="47">
        <f>'Vergoedingen EAV'!L138</f>
        <v>0</v>
      </c>
      <c r="M138" s="47">
        <f>'Vergoedingen EAV'!M138</f>
        <v>1.9751927328697956</v>
      </c>
      <c r="N138" s="47">
        <f>'Vergoedingen EAV'!N138</f>
        <v>0</v>
      </c>
      <c r="O138" s="47">
        <f>'Vergoedingen EAV'!O138</f>
        <v>0</v>
      </c>
      <c r="P138" s="47">
        <f>'Vergoedingen EAV'!P138</f>
        <v>0</v>
      </c>
      <c r="Q138" s="47">
        <f>'Vergoedingen EAV'!Q138</f>
        <v>3</v>
      </c>
      <c r="R138" s="10"/>
      <c r="S138" s="47">
        <f>'Vergoedingen EAV'!S138</f>
        <v>0</v>
      </c>
      <c r="T138" s="10"/>
      <c r="U138" s="10"/>
    </row>
    <row r="139" spans="1:21" x14ac:dyDescent="0.2">
      <c r="L139" s="10"/>
      <c r="M139" s="10"/>
      <c r="N139" s="10"/>
      <c r="O139" s="10"/>
      <c r="P139" s="10"/>
      <c r="Q139" s="10"/>
      <c r="R139" s="10"/>
    </row>
    <row r="140" spans="1:21" x14ac:dyDescent="0.2">
      <c r="A140" s="2" t="s">
        <v>161</v>
      </c>
      <c r="B140" s="1" t="s">
        <v>362</v>
      </c>
      <c r="L140" s="60"/>
      <c r="M140" s="60"/>
      <c r="N140" s="60"/>
      <c r="O140" s="60"/>
      <c r="P140" s="60"/>
      <c r="Q140" s="60"/>
      <c r="R140" s="10"/>
      <c r="S140" s="60"/>
      <c r="T140" s="10"/>
      <c r="U140" s="10"/>
    </row>
    <row r="141" spans="1:21" x14ac:dyDescent="0.2">
      <c r="B141" s="27"/>
      <c r="L141" s="60"/>
      <c r="M141" s="60"/>
      <c r="N141" s="60"/>
      <c r="O141" s="60"/>
      <c r="P141" s="60"/>
      <c r="Q141" s="60"/>
      <c r="R141" s="10"/>
      <c r="S141" s="60"/>
      <c r="T141" s="10"/>
      <c r="U141" s="10"/>
    </row>
    <row r="142" spans="1:21" x14ac:dyDescent="0.2">
      <c r="B142" s="1" t="s">
        <v>119</v>
      </c>
      <c r="L142" s="60"/>
      <c r="M142" s="60"/>
      <c r="N142" s="60"/>
      <c r="O142" s="60"/>
      <c r="P142" s="60"/>
      <c r="Q142" s="60"/>
      <c r="R142" s="10"/>
      <c r="S142" s="60"/>
      <c r="T142" s="10"/>
      <c r="U142" s="10"/>
    </row>
    <row r="143" spans="1:21" x14ac:dyDescent="0.2">
      <c r="B143" s="27" t="s">
        <v>132</v>
      </c>
      <c r="F143" s="2" t="s">
        <v>89</v>
      </c>
      <c r="L143" s="47">
        <f>'Vergoedingen EAV'!L143</f>
        <v>550</v>
      </c>
      <c r="M143" s="47">
        <f>'Vergoedingen EAV'!M143</f>
        <v>1680.6230430528374</v>
      </c>
      <c r="N143" s="47">
        <f>'Vergoedingen EAV'!N143</f>
        <v>0</v>
      </c>
      <c r="O143" s="47">
        <f>'Vergoedingen EAV'!O143</f>
        <v>99</v>
      </c>
      <c r="P143" s="47">
        <f>'Vergoedingen EAV'!P143</f>
        <v>651.24425108763194</v>
      </c>
      <c r="Q143" s="47">
        <f>'Vergoedingen EAV'!Q143</f>
        <v>0</v>
      </c>
      <c r="R143" s="10"/>
      <c r="S143" s="47">
        <f>'Vergoedingen EAV'!S143</f>
        <v>0</v>
      </c>
      <c r="T143" s="10"/>
      <c r="U143" s="10"/>
    </row>
    <row r="144" spans="1:21" x14ac:dyDescent="0.2">
      <c r="B144" s="52" t="s">
        <v>133</v>
      </c>
      <c r="F144" s="2" t="s">
        <v>89</v>
      </c>
      <c r="L144" s="47">
        <f>'Vergoedingen EAV'!L144</f>
        <v>102</v>
      </c>
      <c r="M144" s="47">
        <f>'Vergoedingen EAV'!M144</f>
        <v>1063.7495107632089</v>
      </c>
      <c r="N144" s="47">
        <f>'Vergoedingen EAV'!N144</f>
        <v>1610</v>
      </c>
      <c r="O144" s="47">
        <f>'Vergoedingen EAV'!O144</f>
        <v>125</v>
      </c>
      <c r="P144" s="47">
        <f>'Vergoedingen EAV'!P144</f>
        <v>267.21835508597468</v>
      </c>
      <c r="Q144" s="47">
        <f>'Vergoedingen EAV'!Q144</f>
        <v>0</v>
      </c>
      <c r="R144" s="10"/>
      <c r="S144" s="47">
        <f>'Vergoedingen EAV'!S144</f>
        <v>240</v>
      </c>
      <c r="T144" s="10"/>
      <c r="U144" s="10"/>
    </row>
    <row r="145" spans="2:21" x14ac:dyDescent="0.2">
      <c r="B145" s="27" t="s">
        <v>134</v>
      </c>
      <c r="F145" s="2" t="s">
        <v>89</v>
      </c>
      <c r="L145" s="47">
        <f>'Vergoedingen EAV'!L145</f>
        <v>16</v>
      </c>
      <c r="M145" s="47">
        <f>'Vergoedingen EAV'!M145</f>
        <v>101.27816461346188</v>
      </c>
      <c r="N145" s="47">
        <f>'Vergoedingen EAV'!N145</f>
        <v>1200</v>
      </c>
      <c r="O145" s="47">
        <f>'Vergoedingen EAV'!O145</f>
        <v>0</v>
      </c>
      <c r="P145" s="47">
        <f>'Vergoedingen EAV'!P145</f>
        <v>65.402092126995782</v>
      </c>
      <c r="Q145" s="47">
        <f>'Vergoedingen EAV'!Q145</f>
        <v>0</v>
      </c>
      <c r="R145" s="10"/>
      <c r="S145" s="47">
        <f>'Vergoedingen EAV'!S145</f>
        <v>0</v>
      </c>
      <c r="T145" s="10"/>
      <c r="U145" s="10"/>
    </row>
    <row r="146" spans="2:21" x14ac:dyDescent="0.2">
      <c r="B146" s="52" t="s">
        <v>135</v>
      </c>
      <c r="F146" s="2" t="s">
        <v>89</v>
      </c>
      <c r="L146" s="47">
        <f>'Vergoedingen EAV'!L146</f>
        <v>0</v>
      </c>
      <c r="M146" s="47">
        <f>'Vergoedingen EAV'!M146</f>
        <v>62.685948937689702</v>
      </c>
      <c r="N146" s="47">
        <f>'Vergoedingen EAV'!N146</f>
        <v>0</v>
      </c>
      <c r="O146" s="47">
        <f>'Vergoedingen EAV'!O146</f>
        <v>0</v>
      </c>
      <c r="P146" s="47">
        <f>'Vergoedingen EAV'!P146</f>
        <v>0</v>
      </c>
      <c r="Q146" s="47">
        <f>'Vergoedingen EAV'!Q146</f>
        <v>35</v>
      </c>
      <c r="R146" s="10"/>
      <c r="S146" s="47">
        <f>'Vergoedingen EAV'!S146</f>
        <v>15</v>
      </c>
      <c r="T146" s="10"/>
      <c r="U146" s="10"/>
    </row>
    <row r="147" spans="2:21" x14ac:dyDescent="0.2">
      <c r="B147" s="27" t="s">
        <v>136</v>
      </c>
      <c r="F147" s="2" t="s">
        <v>89</v>
      </c>
      <c r="L147" s="47">
        <f>'Vergoedingen EAV'!L147</f>
        <v>0</v>
      </c>
      <c r="M147" s="47">
        <f>'Vergoedingen EAV'!M147</f>
        <v>774.98660953401179</v>
      </c>
      <c r="N147" s="47">
        <f>'Vergoedingen EAV'!N147</f>
        <v>0</v>
      </c>
      <c r="O147" s="47">
        <f>'Vergoedingen EAV'!O147</f>
        <v>0</v>
      </c>
      <c r="P147" s="47">
        <f>'Vergoedingen EAV'!P147</f>
        <v>0</v>
      </c>
      <c r="Q147" s="47">
        <f>'Vergoedingen EAV'!Q147</f>
        <v>0</v>
      </c>
      <c r="R147" s="10"/>
      <c r="S147" s="47">
        <f>'Vergoedingen EAV'!S147</f>
        <v>0</v>
      </c>
      <c r="T147" s="10"/>
      <c r="U147" s="10"/>
    </row>
    <row r="148" spans="2:21" x14ac:dyDescent="0.2">
      <c r="B148" s="52" t="s">
        <v>137</v>
      </c>
      <c r="F148" s="2" t="s">
        <v>89</v>
      </c>
      <c r="L148" s="47">
        <f>'Vergoedingen EAV'!L148</f>
        <v>0</v>
      </c>
      <c r="M148" s="47">
        <f>'Vergoedingen EAV'!M148</f>
        <v>120</v>
      </c>
      <c r="N148" s="47">
        <f>'Vergoedingen EAV'!N148</f>
        <v>0</v>
      </c>
      <c r="O148" s="47">
        <f>'Vergoedingen EAV'!O148</f>
        <v>0</v>
      </c>
      <c r="P148" s="47">
        <f>'Vergoedingen EAV'!P148</f>
        <v>0</v>
      </c>
      <c r="Q148" s="47">
        <f>'Vergoedingen EAV'!Q148</f>
        <v>0</v>
      </c>
      <c r="R148" s="10"/>
      <c r="S148" s="47">
        <f>'Vergoedingen EAV'!S148</f>
        <v>0</v>
      </c>
      <c r="T148" s="10"/>
      <c r="U148" s="10"/>
    </row>
    <row r="149" spans="2:21" x14ac:dyDescent="0.2">
      <c r="B149" s="27" t="s">
        <v>138</v>
      </c>
      <c r="F149" s="2" t="s">
        <v>89</v>
      </c>
      <c r="L149" s="47">
        <f>'Vergoedingen EAV'!L149</f>
        <v>0</v>
      </c>
      <c r="M149" s="47">
        <f>'Vergoedingen EAV'!M149</f>
        <v>0</v>
      </c>
      <c r="N149" s="47">
        <f>'Vergoedingen EAV'!N149</f>
        <v>0</v>
      </c>
      <c r="O149" s="47">
        <f>'Vergoedingen EAV'!O149</f>
        <v>0</v>
      </c>
      <c r="P149" s="47">
        <f>'Vergoedingen EAV'!P149</f>
        <v>0</v>
      </c>
      <c r="Q149" s="47">
        <f>'Vergoedingen EAV'!Q149</f>
        <v>0</v>
      </c>
      <c r="R149" s="10"/>
      <c r="S149" s="47">
        <f>'Vergoedingen EAV'!S149</f>
        <v>0</v>
      </c>
      <c r="T149" s="10"/>
      <c r="U149" s="10"/>
    </row>
    <row r="150" spans="2:21" x14ac:dyDescent="0.2">
      <c r="B150" s="27" t="s">
        <v>139</v>
      </c>
      <c r="F150" s="2" t="s">
        <v>89</v>
      </c>
      <c r="L150" s="47">
        <f>'Vergoedingen EAV'!L150</f>
        <v>0</v>
      </c>
      <c r="M150" s="47">
        <f>'Vergoedingen EAV'!M150</f>
        <v>0</v>
      </c>
      <c r="N150" s="47">
        <f>'Vergoedingen EAV'!N150</f>
        <v>0</v>
      </c>
      <c r="O150" s="47">
        <f>'Vergoedingen EAV'!O150</f>
        <v>0</v>
      </c>
      <c r="P150" s="47">
        <f>'Vergoedingen EAV'!P150</f>
        <v>0</v>
      </c>
      <c r="Q150" s="47">
        <f>'Vergoedingen EAV'!Q150</f>
        <v>45</v>
      </c>
      <c r="R150" s="10"/>
      <c r="S150" s="47">
        <f>'Vergoedingen EAV'!S150</f>
        <v>0</v>
      </c>
      <c r="T150" s="10"/>
      <c r="U150" s="10"/>
    </row>
    <row r="151" spans="2:21" x14ac:dyDescent="0.2">
      <c r="B151" s="27"/>
      <c r="L151" s="10"/>
      <c r="M151" s="10"/>
      <c r="N151" s="10"/>
      <c r="O151" s="10"/>
      <c r="P151" s="10"/>
      <c r="Q151" s="10"/>
      <c r="R151" s="10"/>
      <c r="S151" s="10"/>
      <c r="T151" s="10"/>
      <c r="U151" s="10"/>
    </row>
    <row r="152" spans="2:21" x14ac:dyDescent="0.2">
      <c r="B152" s="59" t="s">
        <v>131</v>
      </c>
      <c r="L152" s="10"/>
      <c r="M152" s="10"/>
      <c r="N152" s="10"/>
      <c r="O152" s="10"/>
      <c r="P152" s="10"/>
      <c r="Q152" s="10"/>
      <c r="R152" s="10"/>
      <c r="S152" s="10"/>
      <c r="T152" s="10"/>
      <c r="U152" s="10"/>
    </row>
    <row r="153" spans="2:21" x14ac:dyDescent="0.2">
      <c r="B153" s="27" t="s">
        <v>132</v>
      </c>
      <c r="F153" s="2" t="s">
        <v>89</v>
      </c>
      <c r="L153" s="47">
        <f>'Vergoedingen EAV'!L153</f>
        <v>0</v>
      </c>
      <c r="M153" s="47">
        <f>'Vergoedingen EAV'!M153</f>
        <v>0</v>
      </c>
      <c r="N153" s="47">
        <f>'Vergoedingen EAV'!N153</f>
        <v>0</v>
      </c>
      <c r="O153" s="47">
        <f>'Vergoedingen EAV'!O153</f>
        <v>0</v>
      </c>
      <c r="P153" s="47">
        <f>'Vergoedingen EAV'!P153</f>
        <v>174.34817528533182</v>
      </c>
      <c r="Q153" s="47">
        <f>'Vergoedingen EAV'!Q153</f>
        <v>0</v>
      </c>
      <c r="R153" s="10"/>
      <c r="S153" s="47">
        <f>'Vergoedingen EAV'!S153</f>
        <v>0</v>
      </c>
      <c r="T153" s="10"/>
      <c r="U153" s="10"/>
    </row>
    <row r="154" spans="2:21" x14ac:dyDescent="0.2">
      <c r="B154" s="27" t="s">
        <v>133</v>
      </c>
      <c r="F154" s="2" t="s">
        <v>89</v>
      </c>
      <c r="L154" s="47">
        <f>'Vergoedingen EAV'!L154</f>
        <v>0</v>
      </c>
      <c r="M154" s="47">
        <f>'Vergoedingen EAV'!M154</f>
        <v>0</v>
      </c>
      <c r="N154" s="47">
        <f>'Vergoedingen EAV'!N154</f>
        <v>1792</v>
      </c>
      <c r="O154" s="47">
        <f>'Vergoedingen EAV'!O154</f>
        <v>0</v>
      </c>
      <c r="P154" s="47">
        <f>'Vergoedingen EAV'!P154</f>
        <v>60.713681837396074</v>
      </c>
      <c r="Q154" s="47">
        <f>'Vergoedingen EAV'!Q154</f>
        <v>0</v>
      </c>
      <c r="R154" s="10"/>
      <c r="S154" s="47">
        <f>'Vergoedingen EAV'!S154</f>
        <v>0</v>
      </c>
      <c r="T154" s="10"/>
      <c r="U154" s="10"/>
    </row>
    <row r="155" spans="2:21" x14ac:dyDescent="0.2">
      <c r="B155" s="27" t="s">
        <v>134</v>
      </c>
      <c r="F155" s="2" t="s">
        <v>89</v>
      </c>
      <c r="L155" s="47">
        <f>'Vergoedingen EAV'!L155</f>
        <v>0</v>
      </c>
      <c r="M155" s="47">
        <f>'Vergoedingen EAV'!M155</f>
        <v>0</v>
      </c>
      <c r="N155" s="47">
        <f>'Vergoedingen EAV'!N155</f>
        <v>63</v>
      </c>
      <c r="O155" s="47">
        <f>'Vergoedingen EAV'!O155</f>
        <v>0</v>
      </c>
      <c r="P155" s="47">
        <f>'Vergoedingen EAV'!P155</f>
        <v>220.4029871776807</v>
      </c>
      <c r="Q155" s="47">
        <f>'Vergoedingen EAV'!Q155</f>
        <v>0</v>
      </c>
      <c r="R155" s="10"/>
      <c r="S155" s="47">
        <f>'Vergoedingen EAV'!S155</f>
        <v>0</v>
      </c>
      <c r="T155" s="10"/>
      <c r="U155" s="10"/>
    </row>
    <row r="156" spans="2:21" x14ac:dyDescent="0.2">
      <c r="B156" s="27" t="s">
        <v>135</v>
      </c>
      <c r="F156" s="2" t="s">
        <v>89</v>
      </c>
      <c r="L156" s="47">
        <f>'Vergoedingen EAV'!L156</f>
        <v>0</v>
      </c>
      <c r="M156" s="47">
        <f>'Vergoedingen EAV'!M156</f>
        <v>288.87800783435927</v>
      </c>
      <c r="N156" s="47">
        <f>'Vergoedingen EAV'!N156</f>
        <v>2223</v>
      </c>
      <c r="O156" s="47">
        <f>'Vergoedingen EAV'!O156</f>
        <v>0</v>
      </c>
      <c r="P156" s="47">
        <f>'Vergoedingen EAV'!P156</f>
        <v>120.00000000000003</v>
      </c>
      <c r="Q156" s="47">
        <f>'Vergoedingen EAV'!Q156</f>
        <v>0</v>
      </c>
      <c r="R156" s="10"/>
      <c r="S156" s="47">
        <f>'Vergoedingen EAV'!S156</f>
        <v>0</v>
      </c>
      <c r="T156" s="10"/>
      <c r="U156" s="10"/>
    </row>
    <row r="157" spans="2:21" x14ac:dyDescent="0.2">
      <c r="B157" s="27" t="s">
        <v>136</v>
      </c>
      <c r="F157" s="2" t="s">
        <v>89</v>
      </c>
      <c r="L157" s="47">
        <f>'Vergoedingen EAV'!L157</f>
        <v>46</v>
      </c>
      <c r="M157" s="47">
        <f>'Vergoedingen EAV'!M157</f>
        <v>397.86583659764966</v>
      </c>
      <c r="N157" s="47">
        <f>'Vergoedingen EAV'!N157</f>
        <v>68</v>
      </c>
      <c r="O157" s="47">
        <f>'Vergoedingen EAV'!O157</f>
        <v>0</v>
      </c>
      <c r="P157" s="47">
        <f>'Vergoedingen EAV'!P157</f>
        <v>0</v>
      </c>
      <c r="Q157" s="47">
        <f>'Vergoedingen EAV'!Q157</f>
        <v>0</v>
      </c>
      <c r="R157" s="10"/>
      <c r="S157" s="47">
        <f>'Vergoedingen EAV'!S157</f>
        <v>0</v>
      </c>
      <c r="T157" s="10"/>
      <c r="U157" s="10"/>
    </row>
    <row r="158" spans="2:21" x14ac:dyDescent="0.2">
      <c r="B158" s="27" t="s">
        <v>137</v>
      </c>
      <c r="F158" s="2" t="s">
        <v>89</v>
      </c>
      <c r="L158" s="47">
        <f>'Vergoedingen EAV'!L158</f>
        <v>0</v>
      </c>
      <c r="M158" s="47">
        <f>'Vergoedingen EAV'!M158</f>
        <v>0</v>
      </c>
      <c r="N158" s="47">
        <f>'Vergoedingen EAV'!N158</f>
        <v>0</v>
      </c>
      <c r="O158" s="47">
        <f>'Vergoedingen EAV'!O158</f>
        <v>0</v>
      </c>
      <c r="P158" s="47">
        <f>'Vergoedingen EAV'!P158</f>
        <v>1205.7953008313373</v>
      </c>
      <c r="Q158" s="47">
        <f>'Vergoedingen EAV'!Q158</f>
        <v>0</v>
      </c>
      <c r="R158" s="10"/>
      <c r="S158" s="47">
        <f>'Vergoedingen EAV'!S158</f>
        <v>0</v>
      </c>
      <c r="T158" s="10"/>
      <c r="U158" s="10"/>
    </row>
    <row r="159" spans="2:21" x14ac:dyDescent="0.2">
      <c r="B159" s="52" t="s">
        <v>138</v>
      </c>
      <c r="F159" s="2" t="s">
        <v>89</v>
      </c>
      <c r="L159" s="47">
        <f>'Vergoedingen EAV'!L159</f>
        <v>0</v>
      </c>
      <c r="M159" s="47">
        <f>'Vergoedingen EAV'!M159</f>
        <v>195.88696138780077</v>
      </c>
      <c r="N159" s="47">
        <f>'Vergoedingen EAV'!N159</f>
        <v>0</v>
      </c>
      <c r="O159" s="47">
        <f>'Vergoedingen EAV'!O159</f>
        <v>0</v>
      </c>
      <c r="P159" s="47">
        <f>'Vergoedingen EAV'!P159</f>
        <v>0</v>
      </c>
      <c r="Q159" s="47">
        <f>'Vergoedingen EAV'!Q159</f>
        <v>0</v>
      </c>
      <c r="R159" s="10"/>
      <c r="S159" s="47">
        <f>'Vergoedingen EAV'!S159</f>
        <v>0</v>
      </c>
      <c r="T159" s="10"/>
      <c r="U159" s="10"/>
    </row>
    <row r="160" spans="2:21" x14ac:dyDescent="0.2">
      <c r="B160" s="27" t="s">
        <v>139</v>
      </c>
      <c r="F160" s="2" t="s">
        <v>89</v>
      </c>
      <c r="L160" s="47">
        <f>'Vergoedingen EAV'!L160</f>
        <v>0</v>
      </c>
      <c r="M160" s="47">
        <f>'Vergoedingen EAV'!M160</f>
        <v>45</v>
      </c>
      <c r="N160" s="47">
        <f>'Vergoedingen EAV'!N160</f>
        <v>0</v>
      </c>
      <c r="O160" s="47">
        <f>'Vergoedingen EAV'!O160</f>
        <v>0</v>
      </c>
      <c r="P160" s="47">
        <f>'Vergoedingen EAV'!P160</f>
        <v>0</v>
      </c>
      <c r="Q160" s="47">
        <f>'Vergoedingen EAV'!Q160</f>
        <v>45</v>
      </c>
      <c r="R160" s="10"/>
      <c r="S160" s="47">
        <f>'Vergoedingen EAV'!S160</f>
        <v>0</v>
      </c>
      <c r="T160" s="10"/>
      <c r="U160" s="10"/>
    </row>
    <row r="161" spans="2:19" s="10" customFormat="1" x14ac:dyDescent="0.2">
      <c r="B161" s="61"/>
      <c r="L161" s="51"/>
      <c r="M161" s="51"/>
      <c r="N161" s="51"/>
      <c r="O161" s="51"/>
      <c r="P161" s="51"/>
      <c r="Q161" s="51"/>
      <c r="S161" s="51"/>
    </row>
    <row r="162" spans="2:19" s="9" customFormat="1" x14ac:dyDescent="0.2">
      <c r="B162" s="9" t="s">
        <v>361</v>
      </c>
    </row>
    <row r="164" spans="2:19" x14ac:dyDescent="0.2">
      <c r="B164" s="33" t="s">
        <v>140</v>
      </c>
    </row>
    <row r="166" spans="2:19" x14ac:dyDescent="0.2">
      <c r="B166" s="33" t="s">
        <v>119</v>
      </c>
    </row>
    <row r="167" spans="2:19" x14ac:dyDescent="0.2">
      <c r="B167" s="29" t="s">
        <v>120</v>
      </c>
      <c r="F167" s="2" t="s">
        <v>89</v>
      </c>
      <c r="L167" s="47">
        <f>'Vergoedingen EAV'!L167</f>
        <v>338.31056327782994</v>
      </c>
      <c r="M167" s="47">
        <f>'Vergoedingen EAV'!M167</f>
        <v>6505.0720191774426</v>
      </c>
      <c r="N167" s="47">
        <f>'Vergoedingen EAV'!N167</f>
        <v>10901.156203169739</v>
      </c>
      <c r="O167" s="47">
        <f>'Vergoedingen EAV'!O167</f>
        <v>294</v>
      </c>
      <c r="P167" s="47">
        <f>'Vergoedingen EAV'!P167</f>
        <v>3454.0458290156103</v>
      </c>
      <c r="Q167" s="47">
        <f>'Vergoedingen EAV'!Q167</f>
        <v>473</v>
      </c>
      <c r="S167" s="47">
        <f>'Vergoedingen EAV'!S167</f>
        <v>659</v>
      </c>
    </row>
    <row r="168" spans="2:19" x14ac:dyDescent="0.2">
      <c r="B168" s="29" t="s">
        <v>128</v>
      </c>
      <c r="F168" s="2" t="s">
        <v>89</v>
      </c>
      <c r="L168" s="47">
        <f>'Vergoedingen EAV'!L168</f>
        <v>1</v>
      </c>
      <c r="M168" s="47">
        <f>'Vergoedingen EAV'!M168</f>
        <v>45.804526387009467</v>
      </c>
      <c r="N168" s="47">
        <f>'Vergoedingen EAV'!N168</f>
        <v>36.627384109226696</v>
      </c>
      <c r="O168" s="47">
        <f>'Vergoedingen EAV'!O168</f>
        <v>2</v>
      </c>
      <c r="P168" s="47">
        <f>'Vergoedingen EAV'!P168</f>
        <v>41.598587131339634</v>
      </c>
      <c r="Q168" s="47">
        <f>'Vergoedingen EAV'!Q168</f>
        <v>0</v>
      </c>
      <c r="S168" s="47">
        <f>'Vergoedingen EAV'!S168</f>
        <v>3</v>
      </c>
    </row>
    <row r="169" spans="2:19" x14ac:dyDescent="0.2">
      <c r="B169" s="29" t="s">
        <v>129</v>
      </c>
      <c r="F169" s="2" t="s">
        <v>89</v>
      </c>
      <c r="L169" s="47">
        <f>'Vergoedingen EAV'!L169</f>
        <v>3.000206910821436</v>
      </c>
      <c r="M169" s="47">
        <f>'Vergoedingen EAV'!M169</f>
        <v>46.191956969921236</v>
      </c>
      <c r="N169" s="47">
        <f>'Vergoedingen EAV'!N169</f>
        <v>49.404378565933676</v>
      </c>
      <c r="O169" s="47">
        <f>'Vergoedingen EAV'!O169</f>
        <v>1</v>
      </c>
      <c r="P169" s="47">
        <f>'Vergoedingen EAV'!P169</f>
        <v>17.941860220880052</v>
      </c>
      <c r="Q169" s="47">
        <f>'Vergoedingen EAV'!Q169</f>
        <v>0</v>
      </c>
      <c r="S169" s="47">
        <f>'Vergoedingen EAV'!S169</f>
        <v>3</v>
      </c>
    </row>
    <row r="170" spans="2:19" x14ac:dyDescent="0.2">
      <c r="B170" s="2" t="s">
        <v>130</v>
      </c>
      <c r="F170" s="2" t="s">
        <v>89</v>
      </c>
      <c r="L170" s="47">
        <f>'Vergoedingen EAV'!L170</f>
        <v>2.9999367768856291</v>
      </c>
      <c r="M170" s="47">
        <f>'Vergoedingen EAV'!M170</f>
        <v>49.255020070667953</v>
      </c>
      <c r="N170" s="47">
        <f>'Vergoedingen EAV'!N170</f>
        <v>32.368385956991034</v>
      </c>
      <c r="O170" s="47">
        <f>'Vergoedingen EAV'!O170</f>
        <v>1</v>
      </c>
      <c r="P170" s="47">
        <f>'Vergoedingen EAV'!P170</f>
        <v>10.509832755873548</v>
      </c>
      <c r="Q170" s="47">
        <f>'Vergoedingen EAV'!Q170</f>
        <v>2</v>
      </c>
      <c r="S170" s="47">
        <f>'Vergoedingen EAV'!S170</f>
        <v>5</v>
      </c>
    </row>
    <row r="172" spans="2:19" x14ac:dyDescent="0.2">
      <c r="B172" s="33" t="s">
        <v>131</v>
      </c>
    </row>
    <row r="173" spans="2:19" x14ac:dyDescent="0.2">
      <c r="B173" s="29" t="s">
        <v>120</v>
      </c>
      <c r="F173" s="2" t="s">
        <v>89</v>
      </c>
      <c r="L173" s="47">
        <f>'Vergoedingen EAV'!L173</f>
        <v>0</v>
      </c>
      <c r="M173" s="47">
        <f>'Vergoedingen EAV'!M173</f>
        <v>0</v>
      </c>
      <c r="N173" s="47">
        <f>'Vergoedingen EAV'!N173</f>
        <v>0</v>
      </c>
      <c r="O173" s="47">
        <f>'Vergoedingen EAV'!O173</f>
        <v>0</v>
      </c>
      <c r="P173" s="47">
        <f>'Vergoedingen EAV'!P173</f>
        <v>0</v>
      </c>
      <c r="Q173" s="47">
        <f>'Vergoedingen EAV'!Q173</f>
        <v>0</v>
      </c>
      <c r="S173" s="47">
        <f>'Vergoedingen EAV'!S173</f>
        <v>0</v>
      </c>
    </row>
    <row r="174" spans="2:19" x14ac:dyDescent="0.2">
      <c r="B174" s="29" t="s">
        <v>128</v>
      </c>
      <c r="F174" s="2" t="s">
        <v>89</v>
      </c>
      <c r="L174" s="47">
        <f>'Vergoedingen EAV'!L174</f>
        <v>0</v>
      </c>
      <c r="M174" s="47">
        <f>'Vergoedingen EAV'!M174</f>
        <v>0</v>
      </c>
      <c r="N174" s="47">
        <f>'Vergoedingen EAV'!N174</f>
        <v>0</v>
      </c>
      <c r="O174" s="47">
        <f>'Vergoedingen EAV'!O174</f>
        <v>0</v>
      </c>
      <c r="P174" s="47">
        <f>'Vergoedingen EAV'!P174</f>
        <v>0</v>
      </c>
      <c r="Q174" s="47">
        <f>'Vergoedingen EAV'!Q174</f>
        <v>0</v>
      </c>
      <c r="S174" s="47">
        <f>'Vergoedingen EAV'!S174</f>
        <v>0</v>
      </c>
    </row>
    <row r="175" spans="2:19" x14ac:dyDescent="0.2">
      <c r="B175" s="29" t="s">
        <v>129</v>
      </c>
      <c r="F175" s="2" t="s">
        <v>89</v>
      </c>
      <c r="L175" s="47">
        <f>'Vergoedingen EAV'!L175</f>
        <v>0</v>
      </c>
      <c r="M175" s="47">
        <f>'Vergoedingen EAV'!M175</f>
        <v>0</v>
      </c>
      <c r="N175" s="47">
        <f>'Vergoedingen EAV'!N175</f>
        <v>0</v>
      </c>
      <c r="O175" s="47">
        <f>'Vergoedingen EAV'!O175</f>
        <v>0</v>
      </c>
      <c r="P175" s="47">
        <f>'Vergoedingen EAV'!P175</f>
        <v>0</v>
      </c>
      <c r="Q175" s="47">
        <f>'Vergoedingen EAV'!Q175</f>
        <v>0</v>
      </c>
      <c r="S175" s="47">
        <f>'Vergoedingen EAV'!S175</f>
        <v>0</v>
      </c>
    </row>
    <row r="176" spans="2:19" x14ac:dyDescent="0.2">
      <c r="B176" s="2" t="s">
        <v>130</v>
      </c>
      <c r="F176" s="2" t="s">
        <v>89</v>
      </c>
      <c r="L176" s="47">
        <f>'Vergoedingen EAV'!L176</f>
        <v>0</v>
      </c>
      <c r="M176" s="47">
        <f>'Vergoedingen EAV'!M176</f>
        <v>0</v>
      </c>
      <c r="N176" s="47">
        <f>'Vergoedingen EAV'!N176</f>
        <v>0</v>
      </c>
      <c r="O176" s="47">
        <f>'Vergoedingen EAV'!O176</f>
        <v>0</v>
      </c>
      <c r="P176" s="47">
        <f>'Vergoedingen EAV'!P176</f>
        <v>0</v>
      </c>
      <c r="Q176" s="47">
        <f>'Vergoedingen EAV'!Q176</f>
        <v>0</v>
      </c>
      <c r="S176" s="47">
        <f>'Vergoedingen EAV'!S176</f>
        <v>0</v>
      </c>
    </row>
    <row r="177" spans="1:21" x14ac:dyDescent="0.2">
      <c r="B177" s="33"/>
    </row>
    <row r="178" spans="1:21" x14ac:dyDescent="0.2">
      <c r="B178" s="1" t="s">
        <v>168</v>
      </c>
    </row>
    <row r="179" spans="1:21" x14ac:dyDescent="0.2">
      <c r="B179" s="33"/>
      <c r="L179" s="10"/>
      <c r="M179" s="10"/>
      <c r="N179" s="10"/>
      <c r="O179" s="10"/>
      <c r="P179" s="10"/>
      <c r="Q179" s="10"/>
      <c r="R179" s="10"/>
      <c r="S179" s="10"/>
      <c r="T179" s="10"/>
      <c r="U179" s="10"/>
    </row>
    <row r="180" spans="1:21" x14ac:dyDescent="0.2">
      <c r="B180" s="1" t="s">
        <v>119</v>
      </c>
      <c r="L180" s="60"/>
      <c r="M180" s="60"/>
      <c r="N180" s="60"/>
      <c r="O180" s="60"/>
      <c r="P180" s="60"/>
      <c r="Q180" s="60"/>
      <c r="R180" s="10"/>
      <c r="S180" s="60"/>
      <c r="T180" s="10"/>
      <c r="U180" s="10"/>
    </row>
    <row r="181" spans="1:21" x14ac:dyDescent="0.2">
      <c r="B181" s="27" t="s">
        <v>120</v>
      </c>
      <c r="F181" s="2" t="s">
        <v>89</v>
      </c>
      <c r="L181" s="47">
        <f>'Vergoedingen EAV'!L181</f>
        <v>1078.3721993598535</v>
      </c>
      <c r="M181" s="47">
        <f>'Vergoedingen EAV'!M181</f>
        <v>4309.3601368691197</v>
      </c>
      <c r="N181" s="47">
        <f>'Vergoedingen EAV'!N181</f>
        <v>3797.3810947187635</v>
      </c>
      <c r="O181" s="47">
        <f>'Vergoedingen EAV'!O181</f>
        <v>611</v>
      </c>
      <c r="P181" s="47">
        <f>'Vergoedingen EAV'!P181</f>
        <v>1589.7540425531918</v>
      </c>
      <c r="Q181" s="47">
        <f>'Vergoedingen EAV'!Q181</f>
        <v>80</v>
      </c>
      <c r="S181" s="47">
        <f>'Vergoedingen EAV'!S181</f>
        <v>469</v>
      </c>
      <c r="T181" s="10"/>
      <c r="U181" s="10"/>
    </row>
    <row r="182" spans="1:21" x14ac:dyDescent="0.2">
      <c r="B182" s="27" t="s">
        <v>128</v>
      </c>
      <c r="F182" s="2" t="s">
        <v>89</v>
      </c>
      <c r="L182" s="47">
        <f>'Vergoedingen EAV'!L182</f>
        <v>55.403087478559179</v>
      </c>
      <c r="M182" s="47">
        <f>'Vergoedingen EAV'!M182</f>
        <v>1844.1958405545927</v>
      </c>
      <c r="N182" s="47">
        <f>'Vergoedingen EAV'!N182</f>
        <v>218.97378557386605</v>
      </c>
      <c r="O182" s="47">
        <f>'Vergoedingen EAV'!O182</f>
        <v>10</v>
      </c>
      <c r="P182" s="47">
        <f>'Vergoedingen EAV'!P182</f>
        <v>271.61288461538459</v>
      </c>
      <c r="Q182" s="47">
        <f>'Vergoedingen EAV'!Q182</f>
        <v>0</v>
      </c>
      <c r="S182" s="47">
        <f>'Vergoedingen EAV'!S182</f>
        <v>0</v>
      </c>
      <c r="T182" s="10"/>
      <c r="U182" s="10"/>
    </row>
    <row r="183" spans="1:21" x14ac:dyDescent="0.2">
      <c r="B183" s="27" t="s">
        <v>129</v>
      </c>
      <c r="F183" s="2" t="s">
        <v>89</v>
      </c>
      <c r="L183" s="47">
        <f>'Vergoedingen EAV'!L183</f>
        <v>31.121109861267339</v>
      </c>
      <c r="M183" s="47">
        <f>'Vergoedingen EAV'!M183</f>
        <v>0</v>
      </c>
      <c r="N183" s="47">
        <f>'Vergoedingen EAV'!N183</f>
        <v>295.35998984381933</v>
      </c>
      <c r="O183" s="47">
        <f>'Vergoedingen EAV'!O183</f>
        <v>9</v>
      </c>
      <c r="P183" s="47">
        <f>'Vergoedingen EAV'!P183</f>
        <v>136.21730769230768</v>
      </c>
      <c r="Q183" s="47">
        <f>'Vergoedingen EAV'!Q183</f>
        <v>0</v>
      </c>
      <c r="S183" s="47">
        <f>'Vergoedingen EAV'!S183</f>
        <v>0</v>
      </c>
      <c r="T183" s="10"/>
      <c r="U183" s="10"/>
    </row>
    <row r="184" spans="1:21" x14ac:dyDescent="0.2">
      <c r="B184" s="52" t="s">
        <v>130</v>
      </c>
      <c r="F184" s="2" t="s">
        <v>89</v>
      </c>
      <c r="L184" s="47">
        <f>'Vergoedingen EAV'!L184</f>
        <v>19.702970297029701</v>
      </c>
      <c r="M184" s="47">
        <f>'Vergoedingen EAV'!M184</f>
        <v>0</v>
      </c>
      <c r="N184" s="47">
        <f>'Vergoedingen EAV'!N184</f>
        <v>193.51171748388165</v>
      </c>
      <c r="O184" s="47">
        <f>'Vergoedingen EAV'!O184</f>
        <v>0</v>
      </c>
      <c r="P184" s="47">
        <f>'Vergoedingen EAV'!P184</f>
        <v>107.52857142857142</v>
      </c>
      <c r="Q184" s="47">
        <f>'Vergoedingen EAV'!Q184</f>
        <v>180</v>
      </c>
      <c r="S184" s="47">
        <f>'Vergoedingen EAV'!S184</f>
        <v>0</v>
      </c>
      <c r="T184" s="10"/>
      <c r="U184" s="10"/>
    </row>
    <row r="185" spans="1:21" x14ac:dyDescent="0.2">
      <c r="B185" s="27"/>
      <c r="T185" s="10"/>
      <c r="U185" s="10"/>
    </row>
    <row r="186" spans="1:21" x14ac:dyDescent="0.2">
      <c r="B186" s="1" t="s">
        <v>131</v>
      </c>
      <c r="T186" s="10"/>
      <c r="U186" s="10"/>
    </row>
    <row r="187" spans="1:21" x14ac:dyDescent="0.2">
      <c r="B187" s="27" t="s">
        <v>120</v>
      </c>
      <c r="F187" s="2" t="s">
        <v>89</v>
      </c>
      <c r="L187" s="47">
        <f>'Vergoedingen EAV'!L187</f>
        <v>0</v>
      </c>
      <c r="M187" s="47">
        <f>'Vergoedingen EAV'!M187</f>
        <v>0</v>
      </c>
      <c r="N187" s="47">
        <f>'Vergoedingen EAV'!N187</f>
        <v>0</v>
      </c>
      <c r="O187" s="47">
        <f>'Vergoedingen EAV'!O187</f>
        <v>0</v>
      </c>
      <c r="P187" s="47">
        <f>'Vergoedingen EAV'!P187</f>
        <v>0</v>
      </c>
      <c r="Q187" s="47">
        <f>'Vergoedingen EAV'!Q187</f>
        <v>0</v>
      </c>
      <c r="S187" s="47">
        <f>'Vergoedingen EAV'!S187</f>
        <v>0</v>
      </c>
      <c r="T187" s="10"/>
      <c r="U187" s="10"/>
    </row>
    <row r="188" spans="1:21" x14ac:dyDescent="0.2">
      <c r="B188" s="27" t="s">
        <v>128</v>
      </c>
      <c r="F188" s="2" t="s">
        <v>89</v>
      </c>
      <c r="L188" s="47">
        <f>'Vergoedingen EAV'!L188</f>
        <v>0</v>
      </c>
      <c r="M188" s="47">
        <f>'Vergoedingen EAV'!M188</f>
        <v>0</v>
      </c>
      <c r="N188" s="47">
        <f>'Vergoedingen EAV'!N188</f>
        <v>0</v>
      </c>
      <c r="O188" s="47">
        <f>'Vergoedingen EAV'!O188</f>
        <v>0</v>
      </c>
      <c r="P188" s="47">
        <f>'Vergoedingen EAV'!P188</f>
        <v>0</v>
      </c>
      <c r="Q188" s="47">
        <f>'Vergoedingen EAV'!Q188</f>
        <v>0</v>
      </c>
      <c r="S188" s="47">
        <f>'Vergoedingen EAV'!S188</f>
        <v>0</v>
      </c>
      <c r="T188" s="10"/>
      <c r="U188" s="10"/>
    </row>
    <row r="189" spans="1:21" x14ac:dyDescent="0.2">
      <c r="B189" s="52" t="s">
        <v>129</v>
      </c>
      <c r="F189" s="2" t="s">
        <v>89</v>
      </c>
      <c r="L189" s="47">
        <f>'Vergoedingen EAV'!L189</f>
        <v>0</v>
      </c>
      <c r="M189" s="47">
        <f>'Vergoedingen EAV'!M189</f>
        <v>0</v>
      </c>
      <c r="N189" s="47">
        <f>'Vergoedingen EAV'!N189</f>
        <v>0</v>
      </c>
      <c r="O189" s="47">
        <f>'Vergoedingen EAV'!O189</f>
        <v>0</v>
      </c>
      <c r="P189" s="47">
        <f>'Vergoedingen EAV'!P189</f>
        <v>0</v>
      </c>
      <c r="Q189" s="47">
        <f>'Vergoedingen EAV'!Q189</f>
        <v>0</v>
      </c>
      <c r="S189" s="47">
        <f>'Vergoedingen EAV'!S189</f>
        <v>0</v>
      </c>
      <c r="T189" s="10"/>
      <c r="U189" s="10"/>
    </row>
    <row r="190" spans="1:21" x14ac:dyDescent="0.2">
      <c r="B190" s="27" t="s">
        <v>130</v>
      </c>
      <c r="F190" s="2" t="s">
        <v>89</v>
      </c>
      <c r="L190" s="47">
        <f>'Vergoedingen EAV'!L190</f>
        <v>0</v>
      </c>
      <c r="M190" s="47">
        <f>'Vergoedingen EAV'!M190</f>
        <v>0</v>
      </c>
      <c r="N190" s="47">
        <f>'Vergoedingen EAV'!N190</f>
        <v>0</v>
      </c>
      <c r="O190" s="47">
        <f>'Vergoedingen EAV'!O190</f>
        <v>0</v>
      </c>
      <c r="P190" s="47">
        <f>'Vergoedingen EAV'!P190</f>
        <v>0</v>
      </c>
      <c r="Q190" s="47">
        <f>'Vergoedingen EAV'!Q190</f>
        <v>0</v>
      </c>
      <c r="S190" s="47">
        <f>'Vergoedingen EAV'!S190</f>
        <v>0</v>
      </c>
      <c r="T190" s="10"/>
      <c r="U190" s="10"/>
    </row>
    <row r="191" spans="1:21" x14ac:dyDescent="0.2">
      <c r="B191" s="52"/>
      <c r="L191" s="10"/>
      <c r="M191" s="10"/>
      <c r="N191" s="10"/>
      <c r="O191" s="10"/>
      <c r="P191" s="10"/>
      <c r="Q191" s="10"/>
      <c r="R191" s="10"/>
      <c r="S191" s="10"/>
      <c r="T191" s="10"/>
      <c r="U191" s="10"/>
    </row>
    <row r="192" spans="1:21" x14ac:dyDescent="0.2">
      <c r="A192" s="2" t="s">
        <v>161</v>
      </c>
      <c r="B192" s="1" t="s">
        <v>169</v>
      </c>
      <c r="L192" s="60"/>
      <c r="M192" s="60"/>
      <c r="N192" s="60"/>
      <c r="O192" s="60"/>
      <c r="P192" s="60"/>
      <c r="Q192" s="60"/>
      <c r="R192" s="10"/>
      <c r="S192" s="60"/>
      <c r="T192" s="10"/>
      <c r="U192" s="10"/>
    </row>
    <row r="193" spans="2:21" x14ac:dyDescent="0.2">
      <c r="B193" s="27"/>
      <c r="L193" s="60"/>
      <c r="M193" s="60"/>
      <c r="N193" s="60"/>
      <c r="O193" s="60"/>
      <c r="P193" s="60"/>
      <c r="Q193" s="60"/>
      <c r="R193" s="10"/>
      <c r="S193" s="60"/>
      <c r="T193" s="10"/>
      <c r="U193" s="10"/>
    </row>
    <row r="194" spans="2:21" x14ac:dyDescent="0.2">
      <c r="B194" s="1" t="s">
        <v>119</v>
      </c>
      <c r="L194" s="60"/>
      <c r="M194" s="60"/>
      <c r="N194" s="60"/>
      <c r="O194" s="60"/>
      <c r="P194" s="60"/>
      <c r="Q194" s="60"/>
      <c r="R194" s="10"/>
      <c r="S194" s="60"/>
      <c r="T194" s="10"/>
      <c r="U194" s="10"/>
    </row>
    <row r="195" spans="2:21" x14ac:dyDescent="0.2">
      <c r="B195" s="27" t="s">
        <v>132</v>
      </c>
      <c r="F195" s="2" t="s">
        <v>89</v>
      </c>
      <c r="L195" s="47">
        <f>'Vergoedingen EAV'!L195</f>
        <v>2.0133522873885159</v>
      </c>
      <c r="M195" s="47">
        <f>'Vergoedingen EAV'!M195</f>
        <v>19.985608343308432</v>
      </c>
      <c r="N195" s="47">
        <f>'Vergoedingen EAV'!N195</f>
        <v>0</v>
      </c>
      <c r="O195" s="47">
        <f>'Vergoedingen EAV'!O195</f>
        <v>1</v>
      </c>
      <c r="P195" s="47">
        <f>'Vergoedingen EAV'!P195</f>
        <v>17.027174690086476</v>
      </c>
      <c r="Q195" s="47">
        <f>'Vergoedingen EAV'!Q195</f>
        <v>3</v>
      </c>
      <c r="R195" s="10"/>
      <c r="S195" s="47">
        <f>'Vergoedingen EAV'!S195</f>
        <v>2</v>
      </c>
      <c r="T195" s="10"/>
      <c r="U195" s="10"/>
    </row>
    <row r="196" spans="2:21" x14ac:dyDescent="0.2">
      <c r="B196" s="52" t="s">
        <v>133</v>
      </c>
      <c r="F196" s="2" t="s">
        <v>89</v>
      </c>
      <c r="L196" s="47">
        <f>'Vergoedingen EAV'!L196</f>
        <v>4</v>
      </c>
      <c r="M196" s="47">
        <f>'Vergoedingen EAV'!M196</f>
        <v>10.900207757185511</v>
      </c>
      <c r="N196" s="47">
        <f>'Vergoedingen EAV'!N196</f>
        <v>24.620325605788363</v>
      </c>
      <c r="O196" s="47">
        <f>'Vergoedingen EAV'!O196</f>
        <v>0</v>
      </c>
      <c r="P196" s="47">
        <f>'Vergoedingen EAV'!P196</f>
        <v>3.6295612277867537</v>
      </c>
      <c r="Q196" s="47">
        <f>'Vergoedingen EAV'!Q196</f>
        <v>1</v>
      </c>
      <c r="R196" s="10"/>
      <c r="S196" s="47">
        <f>'Vergoedingen EAV'!S196</f>
        <v>0</v>
      </c>
      <c r="T196" s="10"/>
      <c r="U196" s="10"/>
    </row>
    <row r="197" spans="2:21" x14ac:dyDescent="0.2">
      <c r="B197" s="27" t="s">
        <v>134</v>
      </c>
      <c r="F197" s="2" t="s">
        <v>89</v>
      </c>
      <c r="L197" s="47">
        <f>'Vergoedingen EAV'!L197</f>
        <v>0</v>
      </c>
      <c r="M197" s="47">
        <f>'Vergoedingen EAV'!M197</f>
        <v>6.4020379398655773</v>
      </c>
      <c r="N197" s="47">
        <f>'Vergoedingen EAV'!N197</f>
        <v>2.8848231238452495</v>
      </c>
      <c r="O197" s="47">
        <f>'Vergoedingen EAV'!O197</f>
        <v>0</v>
      </c>
      <c r="P197" s="47">
        <f>'Vergoedingen EAV'!P197</f>
        <v>2.2986339185637297</v>
      </c>
      <c r="Q197" s="47">
        <f>'Vergoedingen EAV'!Q197</f>
        <v>2</v>
      </c>
      <c r="R197" s="10"/>
      <c r="S197" s="47">
        <f>'Vergoedingen EAV'!S197</f>
        <v>0</v>
      </c>
      <c r="T197" s="10"/>
      <c r="U197" s="10"/>
    </row>
    <row r="198" spans="2:21" x14ac:dyDescent="0.2">
      <c r="B198" s="52" t="s">
        <v>135</v>
      </c>
      <c r="F198" s="2" t="s">
        <v>89</v>
      </c>
      <c r="L198" s="47">
        <f>'Vergoedingen EAV'!L198</f>
        <v>0</v>
      </c>
      <c r="M198" s="47">
        <f>'Vergoedingen EAV'!M198</f>
        <v>4.7480686697926568</v>
      </c>
      <c r="N198" s="47">
        <f>'Vergoedingen EAV'!N198</f>
        <v>0</v>
      </c>
      <c r="O198" s="47">
        <f>'Vergoedingen EAV'!O198</f>
        <v>0</v>
      </c>
      <c r="P198" s="47">
        <f>'Vergoedingen EAV'!P198</f>
        <v>0</v>
      </c>
      <c r="Q198" s="47">
        <f>'Vergoedingen EAV'!Q198</f>
        <v>0</v>
      </c>
      <c r="R198" s="10"/>
      <c r="S198" s="47">
        <f>'Vergoedingen EAV'!S198</f>
        <v>0</v>
      </c>
      <c r="T198" s="10"/>
      <c r="U198" s="10"/>
    </row>
    <row r="199" spans="2:21" x14ac:dyDescent="0.2">
      <c r="B199" s="27" t="s">
        <v>136</v>
      </c>
      <c r="F199" s="2" t="s">
        <v>89</v>
      </c>
      <c r="L199" s="47">
        <f>'Vergoedingen EAV'!L199</f>
        <v>0</v>
      </c>
      <c r="M199" s="47">
        <f>'Vergoedingen EAV'!M199</f>
        <v>5</v>
      </c>
      <c r="N199" s="47">
        <f>'Vergoedingen EAV'!N199</f>
        <v>0</v>
      </c>
      <c r="O199" s="47">
        <f>'Vergoedingen EAV'!O199</f>
        <v>0</v>
      </c>
      <c r="P199" s="47">
        <f>'Vergoedingen EAV'!P199</f>
        <v>0</v>
      </c>
      <c r="Q199" s="47">
        <f>'Vergoedingen EAV'!Q199</f>
        <v>1</v>
      </c>
      <c r="R199" s="10"/>
      <c r="S199" s="47">
        <f>'Vergoedingen EAV'!S199</f>
        <v>0</v>
      </c>
      <c r="T199" s="10"/>
      <c r="U199" s="10"/>
    </row>
    <row r="200" spans="2:21" x14ac:dyDescent="0.2">
      <c r="B200" s="52" t="s">
        <v>137</v>
      </c>
      <c r="F200" s="2" t="s">
        <v>89</v>
      </c>
      <c r="L200" s="47">
        <f>'Vergoedingen EAV'!L200</f>
        <v>0</v>
      </c>
      <c r="M200" s="47">
        <f>'Vergoedingen EAV'!M200</f>
        <v>0</v>
      </c>
      <c r="N200" s="47">
        <f>'Vergoedingen EAV'!N200</f>
        <v>0</v>
      </c>
      <c r="O200" s="47">
        <f>'Vergoedingen EAV'!O200</f>
        <v>0</v>
      </c>
      <c r="P200" s="47">
        <f>'Vergoedingen EAV'!P200</f>
        <v>0</v>
      </c>
      <c r="Q200" s="47">
        <f>'Vergoedingen EAV'!Q200</f>
        <v>0</v>
      </c>
      <c r="R200" s="10"/>
      <c r="S200" s="47">
        <f>'Vergoedingen EAV'!S200</f>
        <v>0</v>
      </c>
      <c r="T200" s="10"/>
      <c r="U200" s="10"/>
    </row>
    <row r="201" spans="2:21" x14ac:dyDescent="0.2">
      <c r="B201" s="27" t="s">
        <v>138</v>
      </c>
      <c r="F201" s="2" t="s">
        <v>89</v>
      </c>
      <c r="L201" s="47">
        <f>'Vergoedingen EAV'!L201</f>
        <v>0</v>
      </c>
      <c r="M201" s="47">
        <f>'Vergoedingen EAV'!M201</f>
        <v>0</v>
      </c>
      <c r="N201" s="47">
        <f>'Vergoedingen EAV'!N201</f>
        <v>0</v>
      </c>
      <c r="O201" s="47">
        <f>'Vergoedingen EAV'!O201</f>
        <v>0</v>
      </c>
      <c r="P201" s="47">
        <f>'Vergoedingen EAV'!P201</f>
        <v>0</v>
      </c>
      <c r="Q201" s="47">
        <f>'Vergoedingen EAV'!Q201</f>
        <v>0</v>
      </c>
      <c r="R201" s="10"/>
      <c r="S201" s="47">
        <f>'Vergoedingen EAV'!S201</f>
        <v>0</v>
      </c>
      <c r="T201" s="10"/>
      <c r="U201" s="10"/>
    </row>
    <row r="202" spans="2:21" x14ac:dyDescent="0.2">
      <c r="B202" s="27" t="s">
        <v>139</v>
      </c>
      <c r="F202" s="2" t="s">
        <v>89</v>
      </c>
      <c r="L202" s="47">
        <f>'Vergoedingen EAV'!L202</f>
        <v>0</v>
      </c>
      <c r="M202" s="47">
        <f>'Vergoedingen EAV'!M202</f>
        <v>0</v>
      </c>
      <c r="N202" s="47">
        <f>'Vergoedingen EAV'!N202</f>
        <v>0</v>
      </c>
      <c r="O202" s="47">
        <f>'Vergoedingen EAV'!O202</f>
        <v>0</v>
      </c>
      <c r="P202" s="47">
        <f>'Vergoedingen EAV'!P202</f>
        <v>0</v>
      </c>
      <c r="Q202" s="47">
        <f>'Vergoedingen EAV'!Q202</f>
        <v>0</v>
      </c>
      <c r="R202" s="10"/>
      <c r="S202" s="47">
        <f>'Vergoedingen EAV'!S202</f>
        <v>0</v>
      </c>
      <c r="T202" s="10"/>
      <c r="U202" s="10"/>
    </row>
    <row r="203" spans="2:21" x14ac:dyDescent="0.2">
      <c r="B203" s="27"/>
      <c r="L203" s="10"/>
      <c r="M203" s="10"/>
      <c r="N203" s="10"/>
      <c r="O203" s="10"/>
      <c r="P203" s="10"/>
      <c r="Q203" s="10"/>
      <c r="R203" s="10"/>
      <c r="S203" s="10"/>
      <c r="T203" s="10"/>
      <c r="U203" s="10"/>
    </row>
    <row r="204" spans="2:21" x14ac:dyDescent="0.2">
      <c r="B204" s="59" t="s">
        <v>131</v>
      </c>
      <c r="L204" s="10"/>
      <c r="M204" s="10"/>
      <c r="N204" s="10"/>
      <c r="O204" s="10"/>
      <c r="P204" s="10"/>
      <c r="Q204" s="10"/>
      <c r="R204" s="10"/>
      <c r="S204" s="10"/>
      <c r="T204" s="10"/>
      <c r="U204" s="10"/>
    </row>
    <row r="205" spans="2:21" x14ac:dyDescent="0.2">
      <c r="B205" s="27" t="s">
        <v>132</v>
      </c>
      <c r="F205" s="2" t="s">
        <v>89</v>
      </c>
      <c r="L205" s="47">
        <f>'Vergoedingen EAV'!L205</f>
        <v>0</v>
      </c>
      <c r="M205" s="47">
        <f>'Vergoedingen EAV'!M205</f>
        <v>0</v>
      </c>
      <c r="N205" s="47">
        <f>'Vergoedingen EAV'!N205</f>
        <v>0</v>
      </c>
      <c r="O205" s="47">
        <f>'Vergoedingen EAV'!O205</f>
        <v>0</v>
      </c>
      <c r="P205" s="47">
        <f>'Vergoedingen EAV'!P205</f>
        <v>4.4998779662138775</v>
      </c>
      <c r="Q205" s="47">
        <f>'Vergoedingen EAV'!Q205</f>
        <v>0</v>
      </c>
      <c r="R205" s="10"/>
      <c r="S205" s="47">
        <f>'Vergoedingen EAV'!S205</f>
        <v>0</v>
      </c>
      <c r="T205" s="10"/>
      <c r="U205" s="10"/>
    </row>
    <row r="206" spans="2:21" x14ac:dyDescent="0.2">
      <c r="B206" s="27" t="s">
        <v>133</v>
      </c>
      <c r="F206" s="2" t="s">
        <v>89</v>
      </c>
      <c r="L206" s="47">
        <f>'Vergoedingen EAV'!L206</f>
        <v>0</v>
      </c>
      <c r="M206" s="47">
        <f>'Vergoedingen EAV'!M206</f>
        <v>1</v>
      </c>
      <c r="N206" s="47">
        <f>'Vergoedingen EAV'!N206</f>
        <v>9.474844529027779</v>
      </c>
      <c r="O206" s="47">
        <f>'Vergoedingen EAV'!O206</f>
        <v>0</v>
      </c>
      <c r="P206" s="47">
        <f>'Vergoedingen EAV'!P206</f>
        <v>2.0763356976571044</v>
      </c>
      <c r="Q206" s="47">
        <f>'Vergoedingen EAV'!Q206</f>
        <v>0</v>
      </c>
      <c r="R206" s="10"/>
      <c r="S206" s="47">
        <f>'Vergoedingen EAV'!S206</f>
        <v>0</v>
      </c>
      <c r="T206" s="10"/>
      <c r="U206" s="10"/>
    </row>
    <row r="207" spans="2:21" x14ac:dyDescent="0.2">
      <c r="B207" s="27" t="s">
        <v>134</v>
      </c>
      <c r="F207" s="2" t="s">
        <v>89</v>
      </c>
      <c r="L207" s="47">
        <f>'Vergoedingen EAV'!L207</f>
        <v>0</v>
      </c>
      <c r="M207" s="47">
        <f>'Vergoedingen EAV'!M207</f>
        <v>1</v>
      </c>
      <c r="N207" s="47">
        <f>'Vergoedingen EAV'!N207</f>
        <v>0</v>
      </c>
      <c r="O207" s="47">
        <f>'Vergoedingen EAV'!O207</f>
        <v>0</v>
      </c>
      <c r="P207" s="47">
        <f>'Vergoedingen EAV'!P207</f>
        <v>1.2529211202463149</v>
      </c>
      <c r="Q207" s="47">
        <f>'Vergoedingen EAV'!Q207</f>
        <v>1</v>
      </c>
      <c r="R207" s="10"/>
      <c r="S207" s="47">
        <f>'Vergoedingen EAV'!S207</f>
        <v>0</v>
      </c>
      <c r="T207" s="10"/>
      <c r="U207" s="10"/>
    </row>
    <row r="208" spans="2:21" x14ac:dyDescent="0.2">
      <c r="B208" s="27" t="s">
        <v>135</v>
      </c>
      <c r="F208" s="2" t="s">
        <v>89</v>
      </c>
      <c r="L208" s="47">
        <f>'Vergoedingen EAV'!L208</f>
        <v>0</v>
      </c>
      <c r="M208" s="47">
        <f>'Vergoedingen EAV'!M208</f>
        <v>3</v>
      </c>
      <c r="N208" s="47">
        <f>'Vergoedingen EAV'!N208</f>
        <v>0</v>
      </c>
      <c r="O208" s="47">
        <f>'Vergoedingen EAV'!O208</f>
        <v>0</v>
      </c>
      <c r="P208" s="47">
        <f>'Vergoedingen EAV'!P208</f>
        <v>0.26292954344992914</v>
      </c>
      <c r="Q208" s="47">
        <f>'Vergoedingen EAV'!Q208</f>
        <v>0</v>
      </c>
      <c r="R208" s="10"/>
      <c r="S208" s="47">
        <f>'Vergoedingen EAV'!S208</f>
        <v>0</v>
      </c>
      <c r="T208" s="10"/>
      <c r="U208" s="10"/>
    </row>
    <row r="209" spans="1:21" x14ac:dyDescent="0.2">
      <c r="B209" s="27" t="s">
        <v>136</v>
      </c>
      <c r="F209" s="2" t="s">
        <v>89</v>
      </c>
      <c r="L209" s="47">
        <f>'Vergoedingen EAV'!L209</f>
        <v>0</v>
      </c>
      <c r="M209" s="47">
        <f>'Vergoedingen EAV'!M209</f>
        <v>3</v>
      </c>
      <c r="N209" s="47">
        <f>'Vergoedingen EAV'!N209</f>
        <v>1.0184246582646803</v>
      </c>
      <c r="O209" s="47">
        <f>'Vergoedingen EAV'!O209</f>
        <v>0</v>
      </c>
      <c r="P209" s="47">
        <f>'Vergoedingen EAV'!P209</f>
        <v>0.24999989362865424</v>
      </c>
      <c r="Q209" s="47">
        <f>'Vergoedingen EAV'!Q209</f>
        <v>0</v>
      </c>
      <c r="R209" s="10"/>
      <c r="S209" s="47">
        <f>'Vergoedingen EAV'!S209</f>
        <v>0</v>
      </c>
      <c r="T209" s="10"/>
      <c r="U209" s="10"/>
    </row>
    <row r="210" spans="1:21" x14ac:dyDescent="0.2">
      <c r="B210" s="27" t="s">
        <v>137</v>
      </c>
      <c r="F210" s="2" t="s">
        <v>89</v>
      </c>
      <c r="L210" s="47">
        <f>'Vergoedingen EAV'!L210</f>
        <v>1</v>
      </c>
      <c r="M210" s="47">
        <f>'Vergoedingen EAV'!M210</f>
        <v>0</v>
      </c>
      <c r="N210" s="47">
        <f>'Vergoedingen EAV'!N210</f>
        <v>1.7393843469660459</v>
      </c>
      <c r="O210" s="47">
        <f>'Vergoedingen EAV'!O210</f>
        <v>0</v>
      </c>
      <c r="P210" s="47">
        <f>'Vergoedingen EAV'!P210</f>
        <v>2</v>
      </c>
      <c r="Q210" s="47">
        <f>'Vergoedingen EAV'!Q210</f>
        <v>0</v>
      </c>
      <c r="R210" s="10"/>
      <c r="S210" s="47">
        <f>'Vergoedingen EAV'!S210</f>
        <v>0</v>
      </c>
      <c r="T210" s="10"/>
      <c r="U210" s="10"/>
    </row>
    <row r="211" spans="1:21" x14ac:dyDescent="0.2">
      <c r="B211" s="52" t="s">
        <v>138</v>
      </c>
      <c r="F211" s="2" t="s">
        <v>89</v>
      </c>
      <c r="L211" s="47">
        <f>'Vergoedingen EAV'!L211</f>
        <v>0</v>
      </c>
      <c r="M211" s="47">
        <f>'Vergoedingen EAV'!M211</f>
        <v>1</v>
      </c>
      <c r="N211" s="47">
        <f>'Vergoedingen EAV'!N211</f>
        <v>0.91014153267393194</v>
      </c>
      <c r="O211" s="47">
        <f>'Vergoedingen EAV'!O211</f>
        <v>0</v>
      </c>
      <c r="P211" s="47">
        <f>'Vergoedingen EAV'!P211</f>
        <v>1.2954293402506667</v>
      </c>
      <c r="Q211" s="47">
        <f>'Vergoedingen EAV'!Q211</f>
        <v>0</v>
      </c>
      <c r="R211" s="10"/>
      <c r="S211" s="47">
        <f>'Vergoedingen EAV'!S211</f>
        <v>0</v>
      </c>
      <c r="T211" s="10"/>
      <c r="U211" s="10"/>
    </row>
    <row r="212" spans="1:21" x14ac:dyDescent="0.2">
      <c r="B212" s="27" t="s">
        <v>139</v>
      </c>
      <c r="F212" s="2" t="s">
        <v>89</v>
      </c>
      <c r="L212" s="47">
        <f>'Vergoedingen EAV'!L212</f>
        <v>0</v>
      </c>
      <c r="M212" s="47">
        <f>'Vergoedingen EAV'!M212</f>
        <v>2</v>
      </c>
      <c r="N212" s="47">
        <f>'Vergoedingen EAV'!N212</f>
        <v>0</v>
      </c>
      <c r="O212" s="47">
        <f>'Vergoedingen EAV'!O212</f>
        <v>0</v>
      </c>
      <c r="P212" s="47">
        <f>'Vergoedingen EAV'!P212</f>
        <v>1</v>
      </c>
      <c r="Q212" s="47">
        <f>'Vergoedingen EAV'!Q212</f>
        <v>0</v>
      </c>
      <c r="R212" s="10"/>
      <c r="S212" s="47">
        <f>'Vergoedingen EAV'!S212</f>
        <v>0</v>
      </c>
      <c r="T212" s="10"/>
      <c r="U212" s="10"/>
    </row>
    <row r="213" spans="1:21" x14ac:dyDescent="0.2">
      <c r="L213" s="10"/>
      <c r="M213" s="10"/>
      <c r="N213" s="10"/>
      <c r="O213" s="10"/>
      <c r="P213" s="10"/>
      <c r="Q213" s="10"/>
      <c r="R213" s="10"/>
    </row>
    <row r="214" spans="1:21" x14ac:dyDescent="0.2">
      <c r="A214" s="2" t="s">
        <v>161</v>
      </c>
      <c r="B214" s="1" t="s">
        <v>362</v>
      </c>
      <c r="L214" s="60"/>
      <c r="M214" s="60"/>
      <c r="N214" s="60"/>
      <c r="O214" s="60"/>
      <c r="P214" s="60"/>
      <c r="Q214" s="60"/>
      <c r="R214" s="10"/>
      <c r="S214" s="60"/>
      <c r="T214" s="10"/>
      <c r="U214" s="10"/>
    </row>
    <row r="215" spans="1:21" x14ac:dyDescent="0.2">
      <c r="B215" s="27"/>
      <c r="L215" s="60"/>
      <c r="M215" s="60"/>
      <c r="N215" s="60"/>
      <c r="O215" s="60"/>
      <c r="P215" s="60"/>
      <c r="Q215" s="60"/>
      <c r="R215" s="10"/>
      <c r="S215" s="60"/>
      <c r="T215" s="10"/>
      <c r="U215" s="10"/>
    </row>
    <row r="216" spans="1:21" x14ac:dyDescent="0.2">
      <c r="B216" s="1" t="s">
        <v>119</v>
      </c>
      <c r="L216" s="60"/>
      <c r="M216" s="60"/>
      <c r="N216" s="60"/>
      <c r="O216" s="60"/>
      <c r="P216" s="60"/>
      <c r="Q216" s="60"/>
      <c r="R216" s="10"/>
      <c r="S216" s="60"/>
      <c r="T216" s="10"/>
      <c r="U216" s="10"/>
    </row>
    <row r="217" spans="1:21" x14ac:dyDescent="0.2">
      <c r="B217" s="27" t="s">
        <v>132</v>
      </c>
      <c r="F217" s="2" t="s">
        <v>89</v>
      </c>
      <c r="L217" s="47">
        <f>'Vergoedingen EAV'!L217</f>
        <v>17</v>
      </c>
      <c r="M217" s="47">
        <f>'Vergoedingen EAV'!M217</f>
        <v>759.89423604757553</v>
      </c>
      <c r="N217" s="47">
        <f>'Vergoedingen EAV'!N217</f>
        <v>0</v>
      </c>
      <c r="O217" s="47">
        <f>'Vergoedingen EAV'!O217</f>
        <v>0</v>
      </c>
      <c r="P217" s="47">
        <f>'Vergoedingen EAV'!P217</f>
        <v>87.08916836619079</v>
      </c>
      <c r="Q217" s="47">
        <f>'Vergoedingen EAV'!Q217</f>
        <v>24</v>
      </c>
      <c r="R217" s="10"/>
      <c r="S217" s="47">
        <f>'Vergoedingen EAV'!S217</f>
        <v>30</v>
      </c>
      <c r="T217" s="10"/>
      <c r="U217" s="10"/>
    </row>
    <row r="218" spans="1:21" x14ac:dyDescent="0.2">
      <c r="B218" s="52" t="s">
        <v>133</v>
      </c>
      <c r="F218" s="2" t="s">
        <v>89</v>
      </c>
      <c r="L218" s="47">
        <f>'Vergoedingen EAV'!L218</f>
        <v>0</v>
      </c>
      <c r="M218" s="47">
        <f>'Vergoedingen EAV'!M218</f>
        <v>778.09771271729187</v>
      </c>
      <c r="N218" s="47">
        <f>'Vergoedingen EAV'!N218</f>
        <v>645.12113865508525</v>
      </c>
      <c r="O218" s="47">
        <f>'Vergoedingen EAV'!O218</f>
        <v>0</v>
      </c>
      <c r="P218" s="47">
        <f>'Vergoedingen EAV'!P218</f>
        <v>155.16462723770675</v>
      </c>
      <c r="Q218" s="47">
        <f>'Vergoedingen EAV'!Q218</f>
        <v>0</v>
      </c>
      <c r="R218" s="10"/>
      <c r="S218" s="47">
        <f>'Vergoedingen EAV'!S218</f>
        <v>0</v>
      </c>
      <c r="T218" s="10"/>
      <c r="U218" s="10"/>
    </row>
    <row r="219" spans="1:21" x14ac:dyDescent="0.2">
      <c r="B219" s="27" t="s">
        <v>134</v>
      </c>
      <c r="F219" s="2" t="s">
        <v>89</v>
      </c>
      <c r="L219" s="47">
        <f>'Vergoedingen EAV'!L219</f>
        <v>0</v>
      </c>
      <c r="M219" s="47">
        <f>'Vergoedingen EAV'!M219</f>
        <v>71.069186590089487</v>
      </c>
      <c r="N219" s="47">
        <f>'Vergoedingen EAV'!N219</f>
        <v>238.21190766268901</v>
      </c>
      <c r="O219" s="47">
        <f>'Vergoedingen EAV'!O219</f>
        <v>0</v>
      </c>
      <c r="P219" s="47">
        <f>'Vergoedingen EAV'!P219</f>
        <v>108.36803364879074</v>
      </c>
      <c r="Q219" s="47">
        <f>'Vergoedingen EAV'!Q219</f>
        <v>0</v>
      </c>
      <c r="R219" s="10"/>
      <c r="S219" s="47">
        <f>'Vergoedingen EAV'!S219</f>
        <v>0</v>
      </c>
      <c r="T219" s="10"/>
      <c r="U219" s="10"/>
    </row>
    <row r="220" spans="1:21" x14ac:dyDescent="0.2">
      <c r="B220" s="52" t="s">
        <v>135</v>
      </c>
      <c r="F220" s="2" t="s">
        <v>89</v>
      </c>
      <c r="L220" s="47">
        <f>'Vergoedingen EAV'!L220</f>
        <v>0</v>
      </c>
      <c r="M220" s="47">
        <f>'Vergoedingen EAV'!M220</f>
        <v>184</v>
      </c>
      <c r="N220" s="47">
        <f>'Vergoedingen EAV'!N220</f>
        <v>0</v>
      </c>
      <c r="O220" s="47">
        <f>'Vergoedingen EAV'!O220</f>
        <v>0</v>
      </c>
      <c r="P220" s="47">
        <f>'Vergoedingen EAV'!P220</f>
        <v>0</v>
      </c>
      <c r="Q220" s="47">
        <f>'Vergoedingen EAV'!Q220</f>
        <v>0</v>
      </c>
      <c r="R220" s="10"/>
      <c r="S220" s="47">
        <f>'Vergoedingen EAV'!S220</f>
        <v>0</v>
      </c>
      <c r="T220" s="10"/>
      <c r="U220" s="10"/>
    </row>
    <row r="221" spans="1:21" x14ac:dyDescent="0.2">
      <c r="B221" s="27" t="s">
        <v>136</v>
      </c>
      <c r="F221" s="2" t="s">
        <v>89</v>
      </c>
      <c r="L221" s="47">
        <f>'Vergoedingen EAV'!L221</f>
        <v>0</v>
      </c>
      <c r="M221" s="47">
        <f>'Vergoedingen EAV'!M221</f>
        <v>220</v>
      </c>
      <c r="N221" s="47">
        <f>'Vergoedingen EAV'!N221</f>
        <v>0</v>
      </c>
      <c r="O221" s="47">
        <f>'Vergoedingen EAV'!O221</f>
        <v>0</v>
      </c>
      <c r="P221" s="47">
        <f>'Vergoedingen EAV'!P221</f>
        <v>0</v>
      </c>
      <c r="Q221" s="47">
        <f>'Vergoedingen EAV'!Q221</f>
        <v>0</v>
      </c>
      <c r="R221" s="10"/>
      <c r="S221" s="47">
        <f>'Vergoedingen EAV'!S221</f>
        <v>0</v>
      </c>
      <c r="T221" s="10"/>
      <c r="U221" s="10"/>
    </row>
    <row r="222" spans="1:21" x14ac:dyDescent="0.2">
      <c r="B222" s="52" t="s">
        <v>137</v>
      </c>
      <c r="F222" s="2" t="s">
        <v>89</v>
      </c>
      <c r="L222" s="47">
        <f>'Vergoedingen EAV'!L222</f>
        <v>0</v>
      </c>
      <c r="M222" s="47">
        <f>'Vergoedingen EAV'!M222</f>
        <v>0</v>
      </c>
      <c r="N222" s="47">
        <f>'Vergoedingen EAV'!N222</f>
        <v>0</v>
      </c>
      <c r="O222" s="47">
        <f>'Vergoedingen EAV'!O222</f>
        <v>0</v>
      </c>
      <c r="P222" s="47">
        <f>'Vergoedingen EAV'!P222</f>
        <v>0</v>
      </c>
      <c r="Q222" s="47">
        <f>'Vergoedingen EAV'!Q222</f>
        <v>0</v>
      </c>
      <c r="R222" s="10"/>
      <c r="S222" s="47">
        <f>'Vergoedingen EAV'!S222</f>
        <v>0</v>
      </c>
      <c r="T222" s="10"/>
      <c r="U222" s="10"/>
    </row>
    <row r="223" spans="1:21" x14ac:dyDescent="0.2">
      <c r="B223" s="27" t="s">
        <v>138</v>
      </c>
      <c r="F223" s="2" t="s">
        <v>89</v>
      </c>
      <c r="L223" s="47">
        <f>'Vergoedingen EAV'!L223</f>
        <v>0</v>
      </c>
      <c r="M223" s="47">
        <f>'Vergoedingen EAV'!M223</f>
        <v>0</v>
      </c>
      <c r="N223" s="47">
        <f>'Vergoedingen EAV'!N223</f>
        <v>0</v>
      </c>
      <c r="O223" s="47">
        <f>'Vergoedingen EAV'!O223</f>
        <v>0</v>
      </c>
      <c r="P223" s="47">
        <f>'Vergoedingen EAV'!P223</f>
        <v>0</v>
      </c>
      <c r="Q223" s="47">
        <f>'Vergoedingen EAV'!Q223</f>
        <v>0</v>
      </c>
      <c r="R223" s="10"/>
      <c r="S223" s="47">
        <f>'Vergoedingen EAV'!S223</f>
        <v>0</v>
      </c>
      <c r="T223" s="10"/>
      <c r="U223" s="10"/>
    </row>
    <row r="224" spans="1:21" x14ac:dyDescent="0.2">
      <c r="B224" s="27" t="s">
        <v>139</v>
      </c>
      <c r="F224" s="2" t="s">
        <v>89</v>
      </c>
      <c r="L224" s="47">
        <f>'Vergoedingen EAV'!L224</f>
        <v>0</v>
      </c>
      <c r="M224" s="47">
        <f>'Vergoedingen EAV'!M224</f>
        <v>0</v>
      </c>
      <c r="N224" s="47">
        <f>'Vergoedingen EAV'!N224</f>
        <v>0</v>
      </c>
      <c r="O224" s="47">
        <f>'Vergoedingen EAV'!O224</f>
        <v>0</v>
      </c>
      <c r="P224" s="47">
        <f>'Vergoedingen EAV'!P224</f>
        <v>0</v>
      </c>
      <c r="Q224" s="47">
        <f>'Vergoedingen EAV'!Q224</f>
        <v>0</v>
      </c>
      <c r="R224" s="10"/>
      <c r="S224" s="47">
        <f>'Vergoedingen EAV'!S224</f>
        <v>0</v>
      </c>
      <c r="T224" s="10"/>
      <c r="U224" s="10"/>
    </row>
    <row r="225" spans="2:21" x14ac:dyDescent="0.2">
      <c r="B225" s="27"/>
      <c r="L225" s="10"/>
      <c r="M225" s="10"/>
      <c r="N225" s="10"/>
      <c r="O225" s="10"/>
      <c r="P225" s="10"/>
      <c r="Q225" s="10"/>
      <c r="R225" s="10"/>
      <c r="S225" s="10"/>
      <c r="T225" s="10"/>
      <c r="U225" s="10"/>
    </row>
    <row r="226" spans="2:21" x14ac:dyDescent="0.2">
      <c r="B226" s="59" t="s">
        <v>131</v>
      </c>
      <c r="L226" s="10"/>
      <c r="M226" s="10"/>
      <c r="N226" s="10"/>
      <c r="O226" s="10"/>
      <c r="P226" s="10"/>
      <c r="Q226" s="10"/>
      <c r="R226" s="10"/>
      <c r="S226" s="10"/>
      <c r="T226" s="10"/>
      <c r="U226" s="10"/>
    </row>
    <row r="227" spans="2:21" x14ac:dyDescent="0.2">
      <c r="B227" s="27" t="s">
        <v>132</v>
      </c>
      <c r="F227" s="2" t="s">
        <v>89</v>
      </c>
      <c r="L227" s="47">
        <f>'Vergoedingen EAV'!L227</f>
        <v>0</v>
      </c>
      <c r="M227" s="47">
        <f>'Vergoedingen EAV'!M227</f>
        <v>0</v>
      </c>
      <c r="N227" s="47">
        <f>'Vergoedingen EAV'!N227</f>
        <v>0</v>
      </c>
      <c r="O227" s="47">
        <f>'Vergoedingen EAV'!O227</f>
        <v>0</v>
      </c>
      <c r="P227" s="47">
        <f>'Vergoedingen EAV'!P227</f>
        <v>337.29730237804301</v>
      </c>
      <c r="Q227" s="47">
        <f>'Vergoedingen EAV'!Q227</f>
        <v>0</v>
      </c>
      <c r="R227" s="10"/>
      <c r="S227" s="47">
        <f>'Vergoedingen EAV'!S227</f>
        <v>0</v>
      </c>
      <c r="T227" s="10"/>
      <c r="U227" s="10"/>
    </row>
    <row r="228" spans="2:21" x14ac:dyDescent="0.2">
      <c r="B228" s="27" t="s">
        <v>133</v>
      </c>
      <c r="F228" s="2" t="s">
        <v>89</v>
      </c>
      <c r="L228" s="47">
        <f>'Vergoedingen EAV'!L228</f>
        <v>0</v>
      </c>
      <c r="M228" s="47">
        <f>'Vergoedingen EAV'!M228</f>
        <v>550</v>
      </c>
      <c r="N228" s="47">
        <f>'Vergoedingen EAV'!N228</f>
        <v>161.07228377876453</v>
      </c>
      <c r="O228" s="47">
        <f>'Vergoedingen EAV'!O228</f>
        <v>0</v>
      </c>
      <c r="P228" s="47">
        <f>'Vergoedingen EAV'!P228</f>
        <v>54.695178118244193</v>
      </c>
      <c r="Q228" s="47">
        <f>'Vergoedingen EAV'!Q228</f>
        <v>0</v>
      </c>
      <c r="R228" s="10"/>
      <c r="S228" s="47">
        <f>'Vergoedingen EAV'!S228</f>
        <v>0</v>
      </c>
      <c r="T228" s="10"/>
      <c r="U228" s="10"/>
    </row>
    <row r="229" spans="2:21" x14ac:dyDescent="0.2">
      <c r="B229" s="27" t="s">
        <v>134</v>
      </c>
      <c r="F229" s="2" t="s">
        <v>89</v>
      </c>
      <c r="L229" s="47">
        <f>'Vergoedingen EAV'!L229</f>
        <v>0</v>
      </c>
      <c r="M229" s="47">
        <f>'Vergoedingen EAV'!M229</f>
        <v>0</v>
      </c>
      <c r="N229" s="47">
        <f>'Vergoedingen EAV'!N229</f>
        <v>0</v>
      </c>
      <c r="O229" s="47">
        <f>'Vergoedingen EAV'!O229</f>
        <v>0</v>
      </c>
      <c r="P229" s="47">
        <f>'Vergoedingen EAV'!P229</f>
        <v>108.91202180656077</v>
      </c>
      <c r="Q229" s="47">
        <f>'Vergoedingen EAV'!Q229</f>
        <v>0</v>
      </c>
      <c r="R229" s="10"/>
      <c r="S229" s="47">
        <f>'Vergoedingen EAV'!S229</f>
        <v>0</v>
      </c>
      <c r="T229" s="10"/>
      <c r="U229" s="10"/>
    </row>
    <row r="230" spans="2:21" x14ac:dyDescent="0.2">
      <c r="B230" s="27" t="s">
        <v>135</v>
      </c>
      <c r="F230" s="2" t="s">
        <v>89</v>
      </c>
      <c r="L230" s="47">
        <f>'Vergoedingen EAV'!L230</f>
        <v>0</v>
      </c>
      <c r="M230" s="47">
        <f>'Vergoedingen EAV'!M230</f>
        <v>132</v>
      </c>
      <c r="N230" s="47">
        <f>'Vergoedingen EAV'!N230</f>
        <v>0</v>
      </c>
      <c r="O230" s="47">
        <f>'Vergoedingen EAV'!O230</f>
        <v>0</v>
      </c>
      <c r="P230" s="47">
        <f>'Vergoedingen EAV'!P230</f>
        <v>98.736159413478703</v>
      </c>
      <c r="Q230" s="47">
        <f>'Vergoedingen EAV'!Q230</f>
        <v>0</v>
      </c>
      <c r="R230" s="10"/>
      <c r="S230" s="47">
        <f>'Vergoedingen EAV'!S230</f>
        <v>0</v>
      </c>
      <c r="T230" s="10"/>
      <c r="U230" s="10"/>
    </row>
    <row r="231" spans="2:21" x14ac:dyDescent="0.2">
      <c r="B231" s="27" t="s">
        <v>136</v>
      </c>
      <c r="F231" s="2" t="s">
        <v>89</v>
      </c>
      <c r="L231" s="47">
        <f>'Vergoedingen EAV'!L231</f>
        <v>0</v>
      </c>
      <c r="M231" s="47">
        <f>'Vergoedingen EAV'!M231</f>
        <v>550</v>
      </c>
      <c r="N231" s="47">
        <f>'Vergoedingen EAV'!N231</f>
        <v>142.67741534295885</v>
      </c>
      <c r="O231" s="47">
        <f>'Vergoedingen EAV'!O231</f>
        <v>0</v>
      </c>
      <c r="P231" s="47">
        <f>'Vergoedingen EAV'!P231</f>
        <v>72.500046996898206</v>
      </c>
      <c r="Q231" s="47">
        <f>'Vergoedingen EAV'!Q231</f>
        <v>0</v>
      </c>
      <c r="R231" s="10"/>
      <c r="S231" s="47">
        <f>'Vergoedingen EAV'!S231</f>
        <v>0</v>
      </c>
      <c r="T231" s="10"/>
      <c r="U231" s="10"/>
    </row>
    <row r="232" spans="2:21" x14ac:dyDescent="0.2">
      <c r="B232" s="27" t="s">
        <v>137</v>
      </c>
      <c r="F232" s="2" t="s">
        <v>89</v>
      </c>
      <c r="L232" s="47">
        <f>'Vergoedingen EAV'!L232</f>
        <v>190</v>
      </c>
      <c r="M232" s="47">
        <f>'Vergoedingen EAV'!M232</f>
        <v>0</v>
      </c>
      <c r="N232" s="47">
        <f>'Vergoedingen EAV'!N232</f>
        <v>501.13240327249144</v>
      </c>
      <c r="O232" s="47">
        <f>'Vergoedingen EAV'!O232</f>
        <v>0</v>
      </c>
      <c r="P232" s="47">
        <f>'Vergoedingen EAV'!P232</f>
        <v>537</v>
      </c>
      <c r="Q232" s="47">
        <f>'Vergoedingen EAV'!Q232</f>
        <v>0</v>
      </c>
      <c r="R232" s="10"/>
      <c r="S232" s="47">
        <f>'Vergoedingen EAV'!S232</f>
        <v>0</v>
      </c>
      <c r="T232" s="10"/>
      <c r="U232" s="10"/>
    </row>
    <row r="233" spans="2:21" x14ac:dyDescent="0.2">
      <c r="B233" s="52" t="s">
        <v>138</v>
      </c>
      <c r="F233" s="2" t="s">
        <v>89</v>
      </c>
      <c r="L233" s="47">
        <f>'Vergoedingen EAV'!L233</f>
        <v>0</v>
      </c>
      <c r="M233" s="47">
        <f>'Vergoedingen EAV'!M233</f>
        <v>0</v>
      </c>
      <c r="N233" s="47">
        <f>'Vergoedingen EAV'!N233</f>
        <v>104.80624954205005</v>
      </c>
      <c r="O233" s="47">
        <f>'Vergoedingen EAV'!O233</f>
        <v>0</v>
      </c>
      <c r="P233" s="47">
        <f>'Vergoedingen EAV'!P233</f>
        <v>0</v>
      </c>
      <c r="Q233" s="47">
        <f>'Vergoedingen EAV'!Q233</f>
        <v>0</v>
      </c>
      <c r="R233" s="10"/>
      <c r="S233" s="47">
        <f>'Vergoedingen EAV'!S233</f>
        <v>0</v>
      </c>
      <c r="T233" s="10"/>
      <c r="U233" s="10"/>
    </row>
    <row r="234" spans="2:21" x14ac:dyDescent="0.2">
      <c r="B234" s="27" t="s">
        <v>139</v>
      </c>
      <c r="F234" s="2" t="s">
        <v>89</v>
      </c>
      <c r="L234" s="47">
        <f>'Vergoedingen EAV'!L234</f>
        <v>0</v>
      </c>
      <c r="M234" s="47">
        <f>'Vergoedingen EAV'!M234</f>
        <v>15</v>
      </c>
      <c r="N234" s="47">
        <f>'Vergoedingen EAV'!N234</f>
        <v>0</v>
      </c>
      <c r="O234" s="47">
        <f>'Vergoedingen EAV'!O234</f>
        <v>0</v>
      </c>
      <c r="P234" s="47">
        <f>'Vergoedingen EAV'!P234</f>
        <v>0</v>
      </c>
      <c r="Q234" s="47">
        <f>'Vergoedingen EAV'!Q234</f>
        <v>0</v>
      </c>
      <c r="R234" s="10"/>
      <c r="S234" s="47">
        <f>'Vergoedingen EAV'!S234</f>
        <v>0</v>
      </c>
      <c r="T234" s="10"/>
      <c r="U234" s="10"/>
    </row>
    <row r="235" spans="2:21" s="10" customFormat="1" x14ac:dyDescent="0.2">
      <c r="B235" s="61"/>
      <c r="L235" s="51"/>
      <c r="M235" s="51"/>
      <c r="N235" s="51"/>
      <c r="O235" s="51"/>
      <c r="P235" s="51"/>
      <c r="Q235" s="51"/>
      <c r="S235" s="51"/>
    </row>
    <row r="236" spans="2:21" s="9" customFormat="1" x14ac:dyDescent="0.2">
      <c r="B236" s="9" t="s">
        <v>167</v>
      </c>
    </row>
    <row r="238" spans="2:21" x14ac:dyDescent="0.2">
      <c r="B238" s="33" t="s">
        <v>140</v>
      </c>
    </row>
    <row r="240" spans="2:21" x14ac:dyDescent="0.2">
      <c r="B240" s="33" t="s">
        <v>119</v>
      </c>
    </row>
    <row r="241" spans="2:21" x14ac:dyDescent="0.2">
      <c r="B241" s="29" t="s">
        <v>120</v>
      </c>
      <c r="F241" s="2" t="s">
        <v>166</v>
      </c>
      <c r="L241" s="47">
        <f>'Vergoedingen EAV'!L241</f>
        <v>682.34</v>
      </c>
      <c r="M241" s="47">
        <f>'Vergoedingen EAV'!M241</f>
        <v>741.08</v>
      </c>
      <c r="N241" s="47">
        <f>'Vergoedingen EAV'!N241</f>
        <v>719</v>
      </c>
      <c r="O241" s="47">
        <f>'Vergoedingen EAV'!O241</f>
        <v>565.01</v>
      </c>
      <c r="P241" s="47">
        <f>'Vergoedingen EAV'!P241</f>
        <v>1277.78</v>
      </c>
      <c r="Q241" s="47">
        <f>'Vergoedingen EAV'!Q241</f>
        <v>987.45</v>
      </c>
      <c r="S241" s="47">
        <f>'Vergoedingen EAV'!S241</f>
        <v>794</v>
      </c>
    </row>
    <row r="242" spans="2:21" x14ac:dyDescent="0.2">
      <c r="B242" s="29" t="s">
        <v>128</v>
      </c>
      <c r="F242" s="2" t="s">
        <v>166</v>
      </c>
      <c r="L242" s="47">
        <f>'Vergoedingen EAV'!L242</f>
        <v>1164.8399999999999</v>
      </c>
      <c r="M242" s="47">
        <f>'Vergoedingen EAV'!M242</f>
        <v>1404.12</v>
      </c>
      <c r="N242" s="47">
        <f>'Vergoedingen EAV'!N242</f>
        <v>1427</v>
      </c>
      <c r="O242" s="47">
        <f>'Vergoedingen EAV'!O242</f>
        <v>1255.5</v>
      </c>
      <c r="P242" s="47">
        <f>'Vergoedingen EAV'!P242</f>
        <v>2239.77</v>
      </c>
      <c r="Q242" s="47">
        <f>'Vergoedingen EAV'!Q242</f>
        <v>2542.9</v>
      </c>
      <c r="S242" s="47">
        <f>'Vergoedingen EAV'!S242</f>
        <v>1444</v>
      </c>
    </row>
    <row r="243" spans="2:21" x14ac:dyDescent="0.2">
      <c r="B243" s="29" t="s">
        <v>129</v>
      </c>
      <c r="F243" s="2" t="s">
        <v>166</v>
      </c>
      <c r="L243" s="47">
        <f>'Vergoedingen EAV'!L243</f>
        <v>1164.8399999999999</v>
      </c>
      <c r="M243" s="47">
        <f>'Vergoedingen EAV'!M243</f>
        <v>1437.72</v>
      </c>
      <c r="N243" s="47">
        <f>'Vergoedingen EAV'!N243</f>
        <v>1427</v>
      </c>
      <c r="O243" s="47">
        <f>'Vergoedingen EAV'!O243</f>
        <v>1254.8</v>
      </c>
      <c r="P243" s="47">
        <f>'Vergoedingen EAV'!P243</f>
        <v>2239.77</v>
      </c>
      <c r="Q243" s="47">
        <f>'Vergoedingen EAV'!Q243</f>
        <v>3540.9</v>
      </c>
      <c r="S243" s="47">
        <f>'Vergoedingen EAV'!S243</f>
        <v>1444</v>
      </c>
    </row>
    <row r="244" spans="2:21" x14ac:dyDescent="0.2">
      <c r="B244" s="2" t="s">
        <v>130</v>
      </c>
      <c r="F244" s="2" t="s">
        <v>166</v>
      </c>
      <c r="L244" s="47">
        <f>'Vergoedingen EAV'!L244</f>
        <v>1588.41</v>
      </c>
      <c r="M244" s="47">
        <f>'Vergoedingen EAV'!M244</f>
        <v>1976.19</v>
      </c>
      <c r="N244" s="47">
        <f>'Vergoedingen EAV'!N244</f>
        <v>2129</v>
      </c>
      <c r="O244" s="47">
        <f>'Vergoedingen EAV'!O244</f>
        <v>1812.5</v>
      </c>
      <c r="P244" s="47">
        <f>'Vergoedingen EAV'!P244</f>
        <v>3136.29</v>
      </c>
      <c r="Q244" s="47">
        <f>'Vergoedingen EAV'!Q244</f>
        <v>3662</v>
      </c>
      <c r="S244" s="47">
        <f>'Vergoedingen EAV'!S244</f>
        <v>1836</v>
      </c>
    </row>
    <row r="246" spans="2:21" x14ac:dyDescent="0.2">
      <c r="B246" s="33" t="s">
        <v>131</v>
      </c>
    </row>
    <row r="247" spans="2:21" x14ac:dyDescent="0.2">
      <c r="B247" s="29" t="s">
        <v>120</v>
      </c>
      <c r="F247" s="2" t="s">
        <v>166</v>
      </c>
      <c r="L247" s="47">
        <f>'Vergoedingen EAV'!L247</f>
        <v>0</v>
      </c>
      <c r="M247" s="47">
        <f>'Vergoedingen EAV'!M247</f>
        <v>0</v>
      </c>
      <c r="N247" s="47">
        <f>'Vergoedingen EAV'!N247</f>
        <v>0</v>
      </c>
      <c r="O247" s="47">
        <f>'Vergoedingen EAV'!O247</f>
        <v>0</v>
      </c>
      <c r="P247" s="47">
        <f>'Vergoedingen EAV'!P247</f>
        <v>0</v>
      </c>
      <c r="Q247" s="47">
        <f>'Vergoedingen EAV'!Q247</f>
        <v>0</v>
      </c>
      <c r="S247" s="47">
        <f>'Vergoedingen EAV'!S247</f>
        <v>0</v>
      </c>
    </row>
    <row r="248" spans="2:21" x14ac:dyDescent="0.2">
      <c r="B248" s="29" t="s">
        <v>128</v>
      </c>
      <c r="F248" s="2" t="s">
        <v>166</v>
      </c>
      <c r="L248" s="47">
        <f>'Vergoedingen EAV'!L248</f>
        <v>0</v>
      </c>
      <c r="M248" s="47">
        <f>'Vergoedingen EAV'!M248</f>
        <v>0</v>
      </c>
      <c r="N248" s="47">
        <f>'Vergoedingen EAV'!N248</f>
        <v>0</v>
      </c>
      <c r="O248" s="47">
        <f>'Vergoedingen EAV'!O248</f>
        <v>0</v>
      </c>
      <c r="P248" s="47">
        <f>'Vergoedingen EAV'!P248</f>
        <v>0</v>
      </c>
      <c r="Q248" s="47">
        <f>'Vergoedingen EAV'!Q248</f>
        <v>0</v>
      </c>
      <c r="S248" s="47">
        <f>'Vergoedingen EAV'!S248</f>
        <v>0</v>
      </c>
    </row>
    <row r="249" spans="2:21" x14ac:dyDescent="0.2">
      <c r="B249" s="29" t="s">
        <v>129</v>
      </c>
      <c r="F249" s="2" t="s">
        <v>166</v>
      </c>
      <c r="L249" s="47">
        <f>'Vergoedingen EAV'!L249</f>
        <v>0</v>
      </c>
      <c r="M249" s="47">
        <f>'Vergoedingen EAV'!M249</f>
        <v>0</v>
      </c>
      <c r="N249" s="47">
        <f>'Vergoedingen EAV'!N249</f>
        <v>0</v>
      </c>
      <c r="O249" s="47">
        <f>'Vergoedingen EAV'!O249</f>
        <v>0</v>
      </c>
      <c r="P249" s="47">
        <f>'Vergoedingen EAV'!P249</f>
        <v>0</v>
      </c>
      <c r="Q249" s="47">
        <f>'Vergoedingen EAV'!Q249</f>
        <v>0</v>
      </c>
      <c r="S249" s="47">
        <f>'Vergoedingen EAV'!S249</f>
        <v>0</v>
      </c>
    </row>
    <row r="250" spans="2:21" x14ac:dyDescent="0.2">
      <c r="B250" s="2" t="s">
        <v>130</v>
      </c>
      <c r="F250" s="2" t="s">
        <v>166</v>
      </c>
      <c r="L250" s="47">
        <f>'Vergoedingen EAV'!L250</f>
        <v>0</v>
      </c>
      <c r="M250" s="47">
        <f>'Vergoedingen EAV'!M250</f>
        <v>0</v>
      </c>
      <c r="N250" s="47">
        <f>'Vergoedingen EAV'!N250</f>
        <v>0</v>
      </c>
      <c r="O250" s="47">
        <f>'Vergoedingen EAV'!O250</f>
        <v>0</v>
      </c>
      <c r="P250" s="47">
        <f>'Vergoedingen EAV'!P250</f>
        <v>0</v>
      </c>
      <c r="Q250" s="47">
        <f>'Vergoedingen EAV'!Q250</f>
        <v>0</v>
      </c>
      <c r="S250" s="47">
        <f>'Vergoedingen EAV'!S250</f>
        <v>0</v>
      </c>
    </row>
    <row r="251" spans="2:21" x14ac:dyDescent="0.2">
      <c r="B251" s="33"/>
    </row>
    <row r="252" spans="2:21" x14ac:dyDescent="0.2">
      <c r="B252" s="1" t="s">
        <v>168</v>
      </c>
    </row>
    <row r="253" spans="2:21" x14ac:dyDescent="0.2">
      <c r="B253" s="33"/>
      <c r="L253" s="10"/>
      <c r="M253" s="10"/>
      <c r="N253" s="10"/>
      <c r="O253" s="10"/>
      <c r="P253" s="10"/>
      <c r="Q253" s="10"/>
      <c r="R253" s="10"/>
      <c r="S253" s="10"/>
      <c r="T253" s="10"/>
      <c r="U253" s="10"/>
    </row>
    <row r="254" spans="2:21" x14ac:dyDescent="0.2">
      <c r="B254" s="1" t="s">
        <v>119</v>
      </c>
      <c r="F254" s="2" t="s">
        <v>166</v>
      </c>
      <c r="L254" s="60"/>
      <c r="M254" s="60"/>
      <c r="N254" s="60"/>
      <c r="O254" s="60"/>
      <c r="P254" s="60"/>
      <c r="Q254" s="60"/>
      <c r="R254" s="10"/>
      <c r="S254" s="60"/>
      <c r="T254" s="10"/>
      <c r="U254" s="10"/>
    </row>
    <row r="255" spans="2:21" x14ac:dyDescent="0.2">
      <c r="B255" s="27" t="s">
        <v>120</v>
      </c>
      <c r="F255" s="2" t="s">
        <v>166</v>
      </c>
      <c r="L255" s="47">
        <f>'Vergoedingen EAV'!L255</f>
        <v>20.22</v>
      </c>
      <c r="M255" s="47">
        <f>'Vergoedingen EAV'!M255</f>
        <v>22.21</v>
      </c>
      <c r="N255" s="47">
        <f>'Vergoedingen EAV'!N255</f>
        <v>27.9</v>
      </c>
      <c r="O255" s="47">
        <f>'Vergoedingen EAV'!O255</f>
        <v>15</v>
      </c>
      <c r="P255" s="47">
        <f>'Vergoedingen EAV'!P255</f>
        <v>47.91</v>
      </c>
      <c r="Q255" s="47">
        <f>'Vergoedingen EAV'!Q255</f>
        <v>59.85</v>
      </c>
      <c r="S255" s="47">
        <f>'Vergoedingen EAV'!S255</f>
        <v>28.800000000000004</v>
      </c>
      <c r="T255" s="10"/>
      <c r="U255" s="10"/>
    </row>
    <row r="256" spans="2:21" x14ac:dyDescent="0.2">
      <c r="B256" s="27" t="s">
        <v>128</v>
      </c>
      <c r="F256" s="2" t="s">
        <v>166</v>
      </c>
      <c r="L256" s="47">
        <f>'Vergoedingen EAV'!L256</f>
        <v>21.87</v>
      </c>
      <c r="M256" s="47">
        <f>'Vergoedingen EAV'!M256</f>
        <v>27.41</v>
      </c>
      <c r="N256" s="47">
        <f>'Vergoedingen EAV'!N256</f>
        <v>33.299999999999997</v>
      </c>
      <c r="O256" s="47">
        <f>'Vergoedingen EAV'!O256</f>
        <v>23.91</v>
      </c>
      <c r="P256" s="47">
        <f>'Vergoedingen EAV'!P256</f>
        <v>47.91</v>
      </c>
      <c r="Q256" s="47">
        <f>'Vergoedingen EAV'!Q256</f>
        <v>49</v>
      </c>
      <c r="S256" s="47">
        <f>'Vergoedingen EAV'!S256</f>
        <v>30.500000000000004</v>
      </c>
      <c r="T256" s="10"/>
      <c r="U256" s="10"/>
    </row>
    <row r="257" spans="1:21" x14ac:dyDescent="0.2">
      <c r="B257" s="27" t="s">
        <v>129</v>
      </c>
      <c r="F257" s="2" t="s">
        <v>166</v>
      </c>
      <c r="L257" s="47">
        <f>'Vergoedingen EAV'!L257</f>
        <v>25.01</v>
      </c>
      <c r="M257" s="47">
        <f>'Vergoedingen EAV'!M257</f>
        <v>0</v>
      </c>
      <c r="N257" s="47">
        <f>'Vergoedingen EAV'!N257</f>
        <v>33.299999999999997</v>
      </c>
      <c r="O257" s="47">
        <f>'Vergoedingen EAV'!O257</f>
        <v>23.99</v>
      </c>
      <c r="P257" s="47">
        <f>'Vergoedingen EAV'!P257</f>
        <v>47.91</v>
      </c>
      <c r="Q257" s="47">
        <f>'Vergoedingen EAV'!Q257</f>
        <v>49</v>
      </c>
      <c r="S257" s="47">
        <f>'Vergoedingen EAV'!S257</f>
        <v>32</v>
      </c>
      <c r="T257" s="10"/>
      <c r="U257" s="10"/>
    </row>
    <row r="258" spans="1:21" x14ac:dyDescent="0.2">
      <c r="B258" s="52" t="s">
        <v>130</v>
      </c>
      <c r="L258" s="47">
        <f>'Vergoedingen EAV'!L258</f>
        <v>28.41</v>
      </c>
      <c r="M258" s="47">
        <f>'Vergoedingen EAV'!M258</f>
        <v>0</v>
      </c>
      <c r="N258" s="47">
        <f>'Vergoedingen EAV'!N258</f>
        <v>33.299999999999997</v>
      </c>
      <c r="O258" s="47">
        <f>'Vergoedingen EAV'!O258</f>
        <v>18</v>
      </c>
      <c r="P258" s="47">
        <f>'Vergoedingen EAV'!P258</f>
        <v>56.49</v>
      </c>
      <c r="Q258" s="47">
        <f>'Vergoedingen EAV'!Q258</f>
        <v>49</v>
      </c>
      <c r="S258" s="47">
        <f>'Vergoedingen EAV'!S258</f>
        <v>33.300000000000004</v>
      </c>
      <c r="T258" s="10"/>
      <c r="U258" s="10"/>
    </row>
    <row r="259" spans="1:21" x14ac:dyDescent="0.2">
      <c r="B259" s="27"/>
      <c r="T259" s="10"/>
      <c r="U259" s="10"/>
    </row>
    <row r="260" spans="1:21" x14ac:dyDescent="0.2">
      <c r="B260" s="1" t="s">
        <v>131</v>
      </c>
      <c r="T260" s="10"/>
      <c r="U260" s="10"/>
    </row>
    <row r="261" spans="1:21" x14ac:dyDescent="0.2">
      <c r="B261" s="27" t="s">
        <v>120</v>
      </c>
      <c r="F261" s="2" t="s">
        <v>166</v>
      </c>
      <c r="L261" s="47">
        <f>'Vergoedingen EAV'!L261</f>
        <v>0</v>
      </c>
      <c r="M261" s="47">
        <f>'Vergoedingen EAV'!M261</f>
        <v>0</v>
      </c>
      <c r="N261" s="47">
        <f>'Vergoedingen EAV'!N261</f>
        <v>0</v>
      </c>
      <c r="O261" s="47">
        <f>'Vergoedingen EAV'!O261</f>
        <v>0</v>
      </c>
      <c r="P261" s="47">
        <f>'Vergoedingen EAV'!P261</f>
        <v>0</v>
      </c>
      <c r="Q261" s="47">
        <f>'Vergoedingen EAV'!Q261</f>
        <v>0</v>
      </c>
      <c r="S261" s="47">
        <f>'Vergoedingen EAV'!S261</f>
        <v>0</v>
      </c>
      <c r="T261" s="10"/>
      <c r="U261" s="10"/>
    </row>
    <row r="262" spans="1:21" x14ac:dyDescent="0.2">
      <c r="B262" s="27" t="s">
        <v>128</v>
      </c>
      <c r="F262" s="2" t="s">
        <v>166</v>
      </c>
      <c r="L262" s="47">
        <f>'Vergoedingen EAV'!L262</f>
        <v>0</v>
      </c>
      <c r="M262" s="47">
        <f>'Vergoedingen EAV'!M262</f>
        <v>0</v>
      </c>
      <c r="N262" s="47">
        <f>'Vergoedingen EAV'!N262</f>
        <v>0</v>
      </c>
      <c r="O262" s="47">
        <f>'Vergoedingen EAV'!O262</f>
        <v>0</v>
      </c>
      <c r="P262" s="47">
        <f>'Vergoedingen EAV'!P262</f>
        <v>0</v>
      </c>
      <c r="Q262" s="47">
        <f>'Vergoedingen EAV'!Q262</f>
        <v>0</v>
      </c>
      <c r="S262" s="47">
        <f>'Vergoedingen EAV'!S262</f>
        <v>0</v>
      </c>
      <c r="T262" s="10"/>
      <c r="U262" s="10"/>
    </row>
    <row r="263" spans="1:21" x14ac:dyDescent="0.2">
      <c r="B263" s="52" t="s">
        <v>129</v>
      </c>
      <c r="F263" s="2" t="s">
        <v>166</v>
      </c>
      <c r="L263" s="47">
        <f>'Vergoedingen EAV'!L263</f>
        <v>0</v>
      </c>
      <c r="M263" s="47">
        <f>'Vergoedingen EAV'!M263</f>
        <v>0</v>
      </c>
      <c r="N263" s="47">
        <f>'Vergoedingen EAV'!N263</f>
        <v>0</v>
      </c>
      <c r="O263" s="47">
        <f>'Vergoedingen EAV'!O263</f>
        <v>0</v>
      </c>
      <c r="P263" s="47">
        <f>'Vergoedingen EAV'!P263</f>
        <v>0</v>
      </c>
      <c r="Q263" s="47">
        <f>'Vergoedingen EAV'!Q263</f>
        <v>0</v>
      </c>
      <c r="S263" s="47">
        <f>'Vergoedingen EAV'!S263</f>
        <v>0</v>
      </c>
      <c r="T263" s="10"/>
      <c r="U263" s="10"/>
    </row>
    <row r="264" spans="1:21" x14ac:dyDescent="0.2">
      <c r="B264" s="27" t="s">
        <v>130</v>
      </c>
      <c r="F264" s="2" t="s">
        <v>166</v>
      </c>
      <c r="L264" s="47">
        <f>'Vergoedingen EAV'!L264</f>
        <v>0</v>
      </c>
      <c r="M264" s="47">
        <f>'Vergoedingen EAV'!M264</f>
        <v>0</v>
      </c>
      <c r="N264" s="47">
        <f>'Vergoedingen EAV'!N264</f>
        <v>0</v>
      </c>
      <c r="O264" s="47">
        <f>'Vergoedingen EAV'!O264</f>
        <v>0</v>
      </c>
      <c r="P264" s="47">
        <f>'Vergoedingen EAV'!P264</f>
        <v>0</v>
      </c>
      <c r="Q264" s="47">
        <f>'Vergoedingen EAV'!Q264</f>
        <v>0</v>
      </c>
      <c r="S264" s="47">
        <f>'Vergoedingen EAV'!S264</f>
        <v>0</v>
      </c>
      <c r="T264" s="10"/>
      <c r="U264" s="10"/>
    </row>
    <row r="265" spans="1:21" x14ac:dyDescent="0.2">
      <c r="B265" s="27"/>
      <c r="L265" s="10"/>
      <c r="M265" s="10"/>
      <c r="N265" s="10"/>
      <c r="O265" s="10"/>
      <c r="P265" s="10"/>
      <c r="Q265" s="10"/>
      <c r="R265" s="10"/>
      <c r="S265" s="10"/>
      <c r="T265" s="10"/>
      <c r="U265" s="10"/>
    </row>
    <row r="266" spans="1:21" x14ac:dyDescent="0.2">
      <c r="B266" s="52"/>
      <c r="L266" s="10"/>
      <c r="M266" s="10"/>
      <c r="N266" s="10"/>
      <c r="O266" s="10"/>
      <c r="P266" s="10"/>
      <c r="Q266" s="10"/>
      <c r="R266" s="10"/>
      <c r="S266" s="10"/>
      <c r="T266" s="10"/>
      <c r="U266" s="10"/>
    </row>
    <row r="267" spans="1:21" x14ac:dyDescent="0.2">
      <c r="A267" s="2" t="s">
        <v>161</v>
      </c>
      <c r="B267" s="1" t="s">
        <v>169</v>
      </c>
      <c r="L267" s="60"/>
      <c r="M267" s="60"/>
      <c r="N267" s="60"/>
      <c r="O267" s="60"/>
      <c r="P267" s="60"/>
      <c r="Q267" s="60"/>
      <c r="R267" s="10"/>
      <c r="S267" s="60"/>
      <c r="T267" s="10"/>
      <c r="U267" s="10"/>
    </row>
    <row r="268" spans="1:21" x14ac:dyDescent="0.2">
      <c r="B268" s="27"/>
      <c r="L268" s="60"/>
      <c r="M268" s="60"/>
      <c r="N268" s="60"/>
      <c r="O268" s="60"/>
      <c r="P268" s="60"/>
      <c r="Q268" s="60"/>
      <c r="R268" s="10"/>
      <c r="S268" s="60"/>
      <c r="T268" s="10"/>
      <c r="U268" s="10"/>
    </row>
    <row r="269" spans="1:21" x14ac:dyDescent="0.2">
      <c r="B269" s="1" t="s">
        <v>119</v>
      </c>
      <c r="L269" s="60"/>
      <c r="M269" s="60"/>
      <c r="N269" s="60"/>
      <c r="O269" s="60"/>
      <c r="P269" s="60"/>
      <c r="Q269" s="60"/>
      <c r="R269" s="10"/>
      <c r="S269" s="60"/>
      <c r="T269" s="10"/>
      <c r="U269" s="10"/>
    </row>
    <row r="270" spans="1:21" x14ac:dyDescent="0.2">
      <c r="B270" s="27" t="s">
        <v>132</v>
      </c>
      <c r="F270" s="2" t="s">
        <v>166</v>
      </c>
      <c r="L270" s="47">
        <f>'Vergoedingen EAV'!L269</f>
        <v>3951.73</v>
      </c>
      <c r="M270" s="47">
        <f>'Vergoedingen EAV'!M269</f>
        <v>3006.94</v>
      </c>
      <c r="N270" s="47">
        <f>'Vergoedingen EAV'!N269</f>
        <v>0</v>
      </c>
      <c r="O270" s="47">
        <f>'Vergoedingen EAV'!O269</f>
        <v>0</v>
      </c>
      <c r="P270" s="47">
        <f>'Vergoedingen EAV'!P269</f>
        <v>3679.08</v>
      </c>
      <c r="Q270" s="47">
        <f>'Vergoedingen EAV'!Q269</f>
        <v>0</v>
      </c>
      <c r="R270" s="10"/>
      <c r="S270" s="47">
        <f>'Vergoedingen EAV'!S269</f>
        <v>0</v>
      </c>
      <c r="T270" s="10"/>
      <c r="U270" s="10"/>
    </row>
    <row r="271" spans="1:21" x14ac:dyDescent="0.2">
      <c r="B271" s="52" t="s">
        <v>133</v>
      </c>
      <c r="F271" s="2" t="s">
        <v>166</v>
      </c>
      <c r="L271" s="47">
        <f>'Vergoedingen EAV'!L270</f>
        <v>3951.73</v>
      </c>
      <c r="M271" s="47">
        <f>'Vergoedingen EAV'!M270</f>
        <v>3006.94</v>
      </c>
      <c r="N271" s="47">
        <f>'Vergoedingen EAV'!N270</f>
        <v>2285</v>
      </c>
      <c r="O271" s="47">
        <f>'Vergoedingen EAV'!O270</f>
        <v>0</v>
      </c>
      <c r="P271" s="47">
        <f>'Vergoedingen EAV'!P270</f>
        <v>3679.08</v>
      </c>
      <c r="Q271" s="47">
        <f>'Vergoedingen EAV'!Q270</f>
        <v>3865</v>
      </c>
      <c r="R271" s="10"/>
      <c r="S271" s="47">
        <f>'Vergoedingen EAV'!S270</f>
        <v>2619</v>
      </c>
      <c r="T271" s="10"/>
      <c r="U271" s="10"/>
    </row>
    <row r="272" spans="1:21" x14ac:dyDescent="0.2">
      <c r="B272" s="27" t="s">
        <v>134</v>
      </c>
      <c r="F272" s="2" t="s">
        <v>166</v>
      </c>
      <c r="L272" s="47">
        <f>'Vergoedingen EAV'!L271</f>
        <v>4057.2</v>
      </c>
      <c r="M272" s="47">
        <f>'Vergoedingen EAV'!M271</f>
        <v>3694.37</v>
      </c>
      <c r="N272" s="47">
        <f>'Vergoedingen EAV'!N271</f>
        <v>3898</v>
      </c>
      <c r="O272" s="47">
        <f>'Vergoedingen EAV'!O271</f>
        <v>0</v>
      </c>
      <c r="P272" s="47">
        <f>'Vergoedingen EAV'!P271</f>
        <v>3864.68</v>
      </c>
      <c r="Q272" s="47">
        <f>'Vergoedingen EAV'!Q271</f>
        <v>0</v>
      </c>
      <c r="R272" s="10"/>
      <c r="S272" s="47">
        <f>'Vergoedingen EAV'!S271</f>
        <v>0</v>
      </c>
      <c r="T272" s="10"/>
      <c r="U272" s="10"/>
    </row>
    <row r="273" spans="2:21" x14ac:dyDescent="0.2">
      <c r="B273" s="52" t="s">
        <v>135</v>
      </c>
      <c r="F273" s="2" t="s">
        <v>166</v>
      </c>
      <c r="L273" s="47">
        <f>'Vergoedingen EAV'!L272</f>
        <v>4057.2</v>
      </c>
      <c r="M273" s="47">
        <f>'Vergoedingen EAV'!M272</f>
        <v>3694.37</v>
      </c>
      <c r="N273" s="47">
        <f>'Vergoedingen EAV'!N272</f>
        <v>0</v>
      </c>
      <c r="O273" s="47">
        <f>'Vergoedingen EAV'!O272</f>
        <v>4710</v>
      </c>
      <c r="P273" s="47">
        <f>'Vergoedingen EAV'!P272</f>
        <v>6179.47</v>
      </c>
      <c r="Q273" s="47">
        <f>'Vergoedingen EAV'!Q272</f>
        <v>0</v>
      </c>
      <c r="R273" s="10"/>
      <c r="S273" s="47">
        <f>'Vergoedingen EAV'!S272</f>
        <v>0</v>
      </c>
      <c r="T273" s="10"/>
      <c r="U273" s="10"/>
    </row>
    <row r="274" spans="2:21" x14ac:dyDescent="0.2">
      <c r="B274" s="27" t="s">
        <v>136</v>
      </c>
      <c r="F274" s="2" t="s">
        <v>166</v>
      </c>
      <c r="L274" s="47">
        <f>'Vergoedingen EAV'!L273</f>
        <v>12229.1</v>
      </c>
      <c r="M274" s="47">
        <f>'Vergoedingen EAV'!M273</f>
        <v>3694.37</v>
      </c>
      <c r="N274" s="47">
        <f>'Vergoedingen EAV'!N273</f>
        <v>0</v>
      </c>
      <c r="O274" s="47">
        <f>'Vergoedingen EAV'!O273</f>
        <v>0</v>
      </c>
      <c r="P274" s="47">
        <f>'Vergoedingen EAV'!P273</f>
        <v>6179.47</v>
      </c>
      <c r="Q274" s="47">
        <f>'Vergoedingen EAV'!Q273</f>
        <v>0</v>
      </c>
      <c r="R274" s="10"/>
      <c r="S274" s="47">
        <f>'Vergoedingen EAV'!S273</f>
        <v>0</v>
      </c>
      <c r="T274" s="10"/>
      <c r="U274" s="10"/>
    </row>
    <row r="275" spans="2:21" x14ac:dyDescent="0.2">
      <c r="B275" s="52" t="s">
        <v>137</v>
      </c>
      <c r="F275" s="2" t="s">
        <v>166</v>
      </c>
      <c r="L275" s="47">
        <f>'Vergoedingen EAV'!L274</f>
        <v>0</v>
      </c>
      <c r="M275" s="47">
        <f>'Vergoedingen EAV'!M274</f>
        <v>4314.38</v>
      </c>
      <c r="N275" s="47">
        <f>'Vergoedingen EAV'!N274</f>
        <v>0</v>
      </c>
      <c r="O275" s="47">
        <f>'Vergoedingen EAV'!O274</f>
        <v>0</v>
      </c>
      <c r="P275" s="47">
        <f>'Vergoedingen EAV'!P274</f>
        <v>0</v>
      </c>
      <c r="Q275" s="47">
        <f>'Vergoedingen EAV'!Q274</f>
        <v>0</v>
      </c>
      <c r="R275" s="10"/>
      <c r="S275" s="47">
        <f>'Vergoedingen EAV'!S274</f>
        <v>0</v>
      </c>
      <c r="T275" s="10"/>
      <c r="U275" s="10"/>
    </row>
    <row r="276" spans="2:21" x14ac:dyDescent="0.2">
      <c r="B276" s="27" t="s">
        <v>138</v>
      </c>
      <c r="F276" s="2" t="s">
        <v>166</v>
      </c>
      <c r="L276" s="47">
        <f>'Vergoedingen EAV'!L275</f>
        <v>0</v>
      </c>
      <c r="M276" s="47">
        <f>'Vergoedingen EAV'!M275</f>
        <v>4314.38</v>
      </c>
      <c r="N276" s="47">
        <f>'Vergoedingen EAV'!N275</f>
        <v>0</v>
      </c>
      <c r="O276" s="47">
        <f>'Vergoedingen EAV'!O275</f>
        <v>0</v>
      </c>
      <c r="P276" s="47">
        <f>'Vergoedingen EAV'!P275</f>
        <v>0</v>
      </c>
      <c r="Q276" s="47">
        <f>'Vergoedingen EAV'!Q275</f>
        <v>0</v>
      </c>
      <c r="R276" s="10"/>
      <c r="S276" s="47">
        <f>'Vergoedingen EAV'!S275</f>
        <v>0</v>
      </c>
      <c r="T276" s="10"/>
      <c r="U276" s="10"/>
    </row>
    <row r="277" spans="2:21" x14ac:dyDescent="0.2">
      <c r="B277" s="27" t="s">
        <v>139</v>
      </c>
      <c r="F277" s="2" t="s">
        <v>166</v>
      </c>
      <c r="L277" s="47">
        <f>'Vergoedingen EAV'!L276</f>
        <v>0</v>
      </c>
      <c r="M277" s="47">
        <f>'Vergoedingen EAV'!M276</f>
        <v>4384.33</v>
      </c>
      <c r="N277" s="47">
        <f>'Vergoedingen EAV'!N276</f>
        <v>0</v>
      </c>
      <c r="O277" s="47">
        <f>'Vergoedingen EAV'!O276</f>
        <v>0</v>
      </c>
      <c r="P277" s="47">
        <f>'Vergoedingen EAV'!P276</f>
        <v>0</v>
      </c>
      <c r="Q277" s="47">
        <f>'Vergoedingen EAV'!Q276</f>
        <v>0</v>
      </c>
      <c r="R277" s="10"/>
      <c r="S277" s="47">
        <f>'Vergoedingen EAV'!S276</f>
        <v>0</v>
      </c>
      <c r="T277" s="10"/>
      <c r="U277" s="10"/>
    </row>
    <row r="278" spans="2:21" x14ac:dyDescent="0.2">
      <c r="B278" s="27"/>
      <c r="L278" s="10"/>
      <c r="M278" s="10"/>
      <c r="N278" s="10"/>
      <c r="O278" s="10"/>
      <c r="P278" s="10"/>
      <c r="Q278" s="10"/>
      <c r="R278" s="10"/>
      <c r="S278" s="10"/>
      <c r="T278" s="10"/>
      <c r="U278" s="10"/>
    </row>
    <row r="279" spans="2:21" x14ac:dyDescent="0.2">
      <c r="B279" s="59" t="s">
        <v>131</v>
      </c>
      <c r="L279" s="10"/>
      <c r="M279" s="10"/>
      <c r="N279" s="10"/>
      <c r="O279" s="10"/>
      <c r="P279" s="10"/>
      <c r="Q279" s="10"/>
      <c r="R279" s="10"/>
      <c r="S279" s="10"/>
      <c r="T279" s="10"/>
      <c r="U279" s="10"/>
    </row>
    <row r="280" spans="2:21" x14ac:dyDescent="0.2">
      <c r="B280" s="27" t="s">
        <v>132</v>
      </c>
      <c r="F280" s="2" t="s">
        <v>166</v>
      </c>
      <c r="L280" s="47">
        <f>'Vergoedingen EAV'!L279</f>
        <v>0</v>
      </c>
      <c r="M280" s="47">
        <f>'Vergoedingen EAV'!M279</f>
        <v>3006.94</v>
      </c>
      <c r="N280" s="47">
        <f>'Vergoedingen EAV'!N279</f>
        <v>0</v>
      </c>
      <c r="O280" s="47">
        <f>'Vergoedingen EAV'!O279</f>
        <v>0</v>
      </c>
      <c r="P280" s="47">
        <f>'Vergoedingen EAV'!P279</f>
        <v>6179.47</v>
      </c>
      <c r="Q280" s="47">
        <f>'Vergoedingen EAV'!Q279</f>
        <v>0</v>
      </c>
      <c r="R280" s="10"/>
      <c r="S280" s="47">
        <f>'Vergoedingen EAV'!S279</f>
        <v>0</v>
      </c>
      <c r="T280" s="10"/>
      <c r="U280" s="10"/>
    </row>
    <row r="281" spans="2:21" x14ac:dyDescent="0.2">
      <c r="B281" s="27" t="s">
        <v>133</v>
      </c>
      <c r="F281" s="2" t="s">
        <v>166</v>
      </c>
      <c r="L281" s="47">
        <f>'Vergoedingen EAV'!L280</f>
        <v>0</v>
      </c>
      <c r="M281" s="47">
        <f>'Vergoedingen EAV'!M280</f>
        <v>3006.94</v>
      </c>
      <c r="N281" s="47">
        <f>'Vergoedingen EAV'!N280</f>
        <v>2285</v>
      </c>
      <c r="O281" s="47">
        <f>'Vergoedingen EAV'!O280</f>
        <v>0</v>
      </c>
      <c r="P281" s="47">
        <f>'Vergoedingen EAV'!P280</f>
        <v>6179.47</v>
      </c>
      <c r="Q281" s="47">
        <f>'Vergoedingen EAV'!Q280</f>
        <v>0</v>
      </c>
      <c r="R281" s="10"/>
      <c r="S281" s="47">
        <f>'Vergoedingen EAV'!S280</f>
        <v>0</v>
      </c>
      <c r="T281" s="10"/>
      <c r="U281" s="10"/>
    </row>
    <row r="282" spans="2:21" x14ac:dyDescent="0.2">
      <c r="B282" s="27" t="s">
        <v>134</v>
      </c>
      <c r="F282" s="2" t="s">
        <v>166</v>
      </c>
      <c r="L282" s="47">
        <f>'Vergoedingen EAV'!L281</f>
        <v>0</v>
      </c>
      <c r="M282" s="47">
        <f>'Vergoedingen EAV'!M281</f>
        <v>3694.37</v>
      </c>
      <c r="N282" s="47">
        <f>'Vergoedingen EAV'!N281</f>
        <v>0</v>
      </c>
      <c r="O282" s="47">
        <f>'Vergoedingen EAV'!O281</f>
        <v>7615</v>
      </c>
      <c r="P282" s="47">
        <f>'Vergoedingen EAV'!P281</f>
        <v>6179.47</v>
      </c>
      <c r="Q282" s="47">
        <f>'Vergoedingen EAV'!Q281</f>
        <v>0</v>
      </c>
      <c r="R282" s="10"/>
      <c r="S282" s="47">
        <f>'Vergoedingen EAV'!S281</f>
        <v>0</v>
      </c>
      <c r="T282" s="10"/>
      <c r="U282" s="10"/>
    </row>
    <row r="283" spans="2:21" x14ac:dyDescent="0.2">
      <c r="B283" s="27" t="s">
        <v>135</v>
      </c>
      <c r="F283" s="2" t="s">
        <v>166</v>
      </c>
      <c r="L283" s="47">
        <f>'Vergoedingen EAV'!L282</f>
        <v>0</v>
      </c>
      <c r="M283" s="47">
        <f>'Vergoedingen EAV'!M282</f>
        <v>3694.37</v>
      </c>
      <c r="N283" s="47">
        <f>'Vergoedingen EAV'!N282</f>
        <v>3898</v>
      </c>
      <c r="O283" s="47">
        <f>'Vergoedingen EAV'!O282</f>
        <v>0</v>
      </c>
      <c r="P283" s="47">
        <f>'Vergoedingen EAV'!P282</f>
        <v>6179.47</v>
      </c>
      <c r="Q283" s="47">
        <f>'Vergoedingen EAV'!Q282</f>
        <v>0</v>
      </c>
      <c r="R283" s="10"/>
      <c r="S283" s="47">
        <f>'Vergoedingen EAV'!S282</f>
        <v>0</v>
      </c>
      <c r="T283" s="10"/>
      <c r="U283" s="10"/>
    </row>
    <row r="284" spans="2:21" x14ac:dyDescent="0.2">
      <c r="B284" s="27" t="s">
        <v>136</v>
      </c>
      <c r="F284" s="2" t="s">
        <v>166</v>
      </c>
      <c r="L284" s="47">
        <f>'Vergoedingen EAV'!L283</f>
        <v>0</v>
      </c>
      <c r="M284" s="47">
        <f>'Vergoedingen EAV'!M283</f>
        <v>3694.37</v>
      </c>
      <c r="N284" s="47">
        <f>'Vergoedingen EAV'!N283</f>
        <v>3898</v>
      </c>
      <c r="O284" s="47">
        <f>'Vergoedingen EAV'!O283</f>
        <v>0</v>
      </c>
      <c r="P284" s="47">
        <f>'Vergoedingen EAV'!P283</f>
        <v>6179.47</v>
      </c>
      <c r="Q284" s="47">
        <f>'Vergoedingen EAV'!Q283</f>
        <v>0</v>
      </c>
      <c r="R284" s="10"/>
      <c r="S284" s="47">
        <f>'Vergoedingen EAV'!S283</f>
        <v>0</v>
      </c>
      <c r="T284" s="10"/>
      <c r="U284" s="10"/>
    </row>
    <row r="285" spans="2:21" x14ac:dyDescent="0.2">
      <c r="B285" s="27" t="s">
        <v>137</v>
      </c>
      <c r="F285" s="2" t="s">
        <v>166</v>
      </c>
      <c r="L285" s="47">
        <f>'Vergoedingen EAV'!L284</f>
        <v>0</v>
      </c>
      <c r="M285" s="47">
        <f>'Vergoedingen EAV'!M284</f>
        <v>4314.38</v>
      </c>
      <c r="N285" s="47">
        <f>'Vergoedingen EAV'!N284</f>
        <v>4668</v>
      </c>
      <c r="O285" s="47">
        <f>'Vergoedingen EAV'!O284</f>
        <v>0</v>
      </c>
      <c r="P285" s="47">
        <f>'Vergoedingen EAV'!P284</f>
        <v>6179.47</v>
      </c>
      <c r="Q285" s="47">
        <f>'Vergoedingen EAV'!Q284</f>
        <v>0</v>
      </c>
      <c r="R285" s="10"/>
      <c r="S285" s="47">
        <f>'Vergoedingen EAV'!S284</f>
        <v>0</v>
      </c>
      <c r="T285" s="10"/>
      <c r="U285" s="10"/>
    </row>
    <row r="286" spans="2:21" x14ac:dyDescent="0.2">
      <c r="B286" s="52" t="s">
        <v>138</v>
      </c>
      <c r="F286" s="2" t="s">
        <v>166</v>
      </c>
      <c r="L286" s="47">
        <f>'Vergoedingen EAV'!L285</f>
        <v>0</v>
      </c>
      <c r="M286" s="47">
        <f>'Vergoedingen EAV'!M285</f>
        <v>4314.38</v>
      </c>
      <c r="N286" s="47">
        <f>'Vergoedingen EAV'!N285</f>
        <v>0</v>
      </c>
      <c r="O286" s="47">
        <f>'Vergoedingen EAV'!O285</f>
        <v>0</v>
      </c>
      <c r="P286" s="47">
        <f>'Vergoedingen EAV'!P285</f>
        <v>6179.47</v>
      </c>
      <c r="Q286" s="47">
        <f>'Vergoedingen EAV'!Q285</f>
        <v>0</v>
      </c>
      <c r="R286" s="10"/>
      <c r="S286" s="47">
        <f>'Vergoedingen EAV'!S285</f>
        <v>0</v>
      </c>
      <c r="T286" s="10"/>
      <c r="U286" s="10"/>
    </row>
    <row r="287" spans="2:21" x14ac:dyDescent="0.2">
      <c r="B287" s="27" t="s">
        <v>139</v>
      </c>
      <c r="F287" s="2" t="s">
        <v>166</v>
      </c>
      <c r="L287" s="47">
        <f>'Vergoedingen EAV'!L286</f>
        <v>0</v>
      </c>
      <c r="M287" s="47">
        <f>'Vergoedingen EAV'!M286</f>
        <v>4384.33</v>
      </c>
      <c r="N287" s="47">
        <f>'Vergoedingen EAV'!N286</f>
        <v>0</v>
      </c>
      <c r="O287" s="47">
        <f>'Vergoedingen EAV'!O286</f>
        <v>0</v>
      </c>
      <c r="P287" s="47">
        <f>'Vergoedingen EAV'!P286</f>
        <v>6179.47</v>
      </c>
      <c r="Q287" s="47">
        <f>'Vergoedingen EAV'!Q286</f>
        <v>4745</v>
      </c>
      <c r="R287" s="10"/>
      <c r="S287" s="47">
        <f>'Vergoedingen EAV'!S286</f>
        <v>0</v>
      </c>
      <c r="T287" s="10"/>
      <c r="U287" s="10"/>
    </row>
    <row r="288" spans="2:21" x14ac:dyDescent="0.2">
      <c r="L288" s="10"/>
      <c r="M288" s="10"/>
      <c r="N288" s="10"/>
      <c r="O288" s="10"/>
      <c r="P288" s="10"/>
      <c r="Q288" s="10"/>
      <c r="R288" s="10"/>
    </row>
    <row r="289" spans="1:21" x14ac:dyDescent="0.2">
      <c r="A289" s="2" t="s">
        <v>161</v>
      </c>
      <c r="B289" s="1" t="s">
        <v>362</v>
      </c>
      <c r="L289" s="60"/>
      <c r="M289" s="60"/>
      <c r="N289" s="60"/>
      <c r="O289" s="60"/>
      <c r="P289" s="60"/>
      <c r="Q289" s="60"/>
      <c r="R289" s="10"/>
      <c r="S289" s="60"/>
      <c r="T289" s="10"/>
      <c r="U289" s="10"/>
    </row>
    <row r="290" spans="1:21" x14ac:dyDescent="0.2">
      <c r="B290" s="27"/>
      <c r="L290" s="60"/>
      <c r="M290" s="60"/>
      <c r="N290" s="60"/>
      <c r="O290" s="60"/>
      <c r="P290" s="60"/>
      <c r="Q290" s="60"/>
      <c r="R290" s="10"/>
      <c r="S290" s="60"/>
      <c r="T290" s="10"/>
      <c r="U290" s="10"/>
    </row>
    <row r="291" spans="1:21" x14ac:dyDescent="0.2">
      <c r="B291" s="1" t="s">
        <v>119</v>
      </c>
      <c r="L291" s="60"/>
      <c r="M291" s="60"/>
      <c r="N291" s="60"/>
      <c r="O291" s="60"/>
      <c r="P291" s="60"/>
      <c r="Q291" s="60"/>
      <c r="R291" s="10"/>
      <c r="S291" s="60"/>
      <c r="T291" s="10"/>
      <c r="U291" s="10"/>
    </row>
    <row r="292" spans="1:21" x14ac:dyDescent="0.2">
      <c r="B292" s="27" t="s">
        <v>132</v>
      </c>
      <c r="F292" s="2" t="s">
        <v>166</v>
      </c>
      <c r="L292" s="49">
        <f>'Vergoedingen EAV'!L291</f>
        <v>0</v>
      </c>
      <c r="M292" s="49">
        <f>'Vergoedingen EAV'!M291</f>
        <v>0</v>
      </c>
      <c r="N292" s="49">
        <f>'Vergoedingen EAV'!N291</f>
        <v>0</v>
      </c>
      <c r="O292" s="49">
        <f>'Vergoedingen EAV'!O291</f>
        <v>0</v>
      </c>
      <c r="P292" s="49">
        <f>'Vergoedingen EAV'!P291</f>
        <v>0</v>
      </c>
      <c r="Q292" s="49">
        <f>'Vergoedingen EAV'!Q291</f>
        <v>0</v>
      </c>
      <c r="R292" s="10"/>
      <c r="S292" s="49">
        <f>'Vergoedingen EAV'!S291</f>
        <v>0</v>
      </c>
      <c r="T292" s="10"/>
      <c r="U292" s="10"/>
    </row>
    <row r="293" spans="1:21" x14ac:dyDescent="0.2">
      <c r="B293" s="52" t="s">
        <v>133</v>
      </c>
      <c r="F293" s="2" t="s">
        <v>166</v>
      </c>
      <c r="L293" s="49">
        <f>'Vergoedingen EAV'!L292</f>
        <v>0</v>
      </c>
      <c r="M293" s="49">
        <f>'Vergoedingen EAV'!M292</f>
        <v>0</v>
      </c>
      <c r="N293" s="49">
        <f>'Vergoedingen EAV'!N292</f>
        <v>0</v>
      </c>
      <c r="O293" s="49">
        <f>'Vergoedingen EAV'!O292</f>
        <v>0</v>
      </c>
      <c r="P293" s="49">
        <f>'Vergoedingen EAV'!P292</f>
        <v>0</v>
      </c>
      <c r="Q293" s="49">
        <f>'Vergoedingen EAV'!Q292</f>
        <v>0</v>
      </c>
      <c r="R293" s="10"/>
      <c r="S293" s="49">
        <f>'Vergoedingen EAV'!S292</f>
        <v>0</v>
      </c>
      <c r="T293" s="10"/>
      <c r="U293" s="10"/>
    </row>
    <row r="294" spans="1:21" x14ac:dyDescent="0.2">
      <c r="B294" s="27" t="s">
        <v>134</v>
      </c>
      <c r="F294" s="2" t="s">
        <v>166</v>
      </c>
      <c r="L294" s="49">
        <f>'Vergoedingen EAV'!L293</f>
        <v>0</v>
      </c>
      <c r="M294" s="49">
        <f>'Vergoedingen EAV'!M293</f>
        <v>0</v>
      </c>
      <c r="N294" s="49">
        <f>'Vergoedingen EAV'!N293</f>
        <v>0</v>
      </c>
      <c r="O294" s="49">
        <f>'Vergoedingen EAV'!O293</f>
        <v>0</v>
      </c>
      <c r="P294" s="49">
        <f>'Vergoedingen EAV'!P293</f>
        <v>0</v>
      </c>
      <c r="Q294" s="49">
        <f>'Vergoedingen EAV'!Q293</f>
        <v>0</v>
      </c>
      <c r="R294" s="10"/>
      <c r="S294" s="49">
        <f>'Vergoedingen EAV'!S293</f>
        <v>0</v>
      </c>
      <c r="T294" s="10"/>
      <c r="U294" s="10"/>
    </row>
    <row r="295" spans="1:21" x14ac:dyDescent="0.2">
      <c r="B295" s="52" t="s">
        <v>135</v>
      </c>
      <c r="F295" s="2" t="s">
        <v>166</v>
      </c>
      <c r="L295" s="49">
        <f>'Vergoedingen EAV'!L294</f>
        <v>0</v>
      </c>
      <c r="M295" s="49">
        <f>'Vergoedingen EAV'!M294</f>
        <v>0</v>
      </c>
      <c r="N295" s="49">
        <f>'Vergoedingen EAV'!N294</f>
        <v>0</v>
      </c>
      <c r="O295" s="49">
        <f>'Vergoedingen EAV'!O294</f>
        <v>0</v>
      </c>
      <c r="P295" s="49">
        <f>'Vergoedingen EAV'!P294</f>
        <v>0</v>
      </c>
      <c r="Q295" s="49">
        <f>'Vergoedingen EAV'!Q294</f>
        <v>0</v>
      </c>
      <c r="R295" s="10"/>
      <c r="S295" s="49">
        <f>'Vergoedingen EAV'!S294</f>
        <v>0</v>
      </c>
      <c r="T295" s="10"/>
      <c r="U295" s="10"/>
    </row>
    <row r="296" spans="1:21" x14ac:dyDescent="0.2">
      <c r="B296" s="27" t="s">
        <v>136</v>
      </c>
      <c r="F296" s="2" t="s">
        <v>166</v>
      </c>
      <c r="L296" s="49">
        <f>'Vergoedingen EAV'!L295</f>
        <v>0</v>
      </c>
      <c r="M296" s="49">
        <f>'Vergoedingen EAV'!M295</f>
        <v>0</v>
      </c>
      <c r="N296" s="49">
        <f>'Vergoedingen EAV'!N295</f>
        <v>0</v>
      </c>
      <c r="O296" s="49">
        <f>'Vergoedingen EAV'!O295</f>
        <v>0</v>
      </c>
      <c r="P296" s="49">
        <f>'Vergoedingen EAV'!P295</f>
        <v>0</v>
      </c>
      <c r="Q296" s="49">
        <f>'Vergoedingen EAV'!Q295</f>
        <v>0</v>
      </c>
      <c r="R296" s="10"/>
      <c r="S296" s="49">
        <f>'Vergoedingen EAV'!S295</f>
        <v>0</v>
      </c>
      <c r="T296" s="10"/>
      <c r="U296" s="10"/>
    </row>
    <row r="297" spans="1:21" x14ac:dyDescent="0.2">
      <c r="B297" s="52" t="s">
        <v>137</v>
      </c>
      <c r="F297" s="2" t="s">
        <v>166</v>
      </c>
      <c r="L297" s="49">
        <f>'Vergoedingen EAV'!L296</f>
        <v>0</v>
      </c>
      <c r="M297" s="49">
        <f>'Vergoedingen EAV'!M296</f>
        <v>0</v>
      </c>
      <c r="N297" s="49">
        <f>'Vergoedingen EAV'!N296</f>
        <v>0</v>
      </c>
      <c r="O297" s="49">
        <f>'Vergoedingen EAV'!O296</f>
        <v>0</v>
      </c>
      <c r="P297" s="49">
        <f>'Vergoedingen EAV'!P296</f>
        <v>0</v>
      </c>
      <c r="Q297" s="49">
        <f>'Vergoedingen EAV'!Q296</f>
        <v>0</v>
      </c>
      <c r="R297" s="10"/>
      <c r="S297" s="49">
        <f>'Vergoedingen EAV'!S296</f>
        <v>0</v>
      </c>
      <c r="T297" s="10"/>
      <c r="U297" s="10"/>
    </row>
    <row r="298" spans="1:21" x14ac:dyDescent="0.2">
      <c r="B298" s="27" t="s">
        <v>138</v>
      </c>
      <c r="F298" s="2" t="s">
        <v>166</v>
      </c>
      <c r="L298" s="49">
        <f>'Vergoedingen EAV'!L297</f>
        <v>0</v>
      </c>
      <c r="M298" s="49">
        <f>'Vergoedingen EAV'!M297</f>
        <v>0</v>
      </c>
      <c r="N298" s="49">
        <f>'Vergoedingen EAV'!N297</f>
        <v>0</v>
      </c>
      <c r="O298" s="49">
        <f>'Vergoedingen EAV'!O297</f>
        <v>0</v>
      </c>
      <c r="P298" s="49">
        <f>'Vergoedingen EAV'!P297</f>
        <v>0</v>
      </c>
      <c r="Q298" s="49">
        <f>'Vergoedingen EAV'!Q297</f>
        <v>0</v>
      </c>
      <c r="R298" s="10"/>
      <c r="S298" s="49">
        <f>'Vergoedingen EAV'!S297</f>
        <v>0</v>
      </c>
      <c r="T298" s="10"/>
      <c r="U298" s="10"/>
    </row>
    <row r="299" spans="1:21" x14ac:dyDescent="0.2">
      <c r="B299" s="27" t="s">
        <v>139</v>
      </c>
      <c r="F299" s="2" t="s">
        <v>166</v>
      </c>
      <c r="L299" s="49">
        <f>'Vergoedingen EAV'!L298</f>
        <v>0</v>
      </c>
      <c r="M299" s="49">
        <f>'Vergoedingen EAV'!M298</f>
        <v>0</v>
      </c>
      <c r="N299" s="49">
        <f>'Vergoedingen EAV'!N298</f>
        <v>0</v>
      </c>
      <c r="O299" s="49">
        <f>'Vergoedingen EAV'!O298</f>
        <v>0</v>
      </c>
      <c r="P299" s="49">
        <f>'Vergoedingen EAV'!P298</f>
        <v>0</v>
      </c>
      <c r="Q299" s="49">
        <f>'Vergoedingen EAV'!Q298</f>
        <v>0</v>
      </c>
      <c r="R299" s="10"/>
      <c r="S299" s="49">
        <f>'Vergoedingen EAV'!S298</f>
        <v>0</v>
      </c>
      <c r="T299" s="10"/>
      <c r="U299" s="10"/>
    </row>
    <row r="300" spans="1:21" x14ac:dyDescent="0.2">
      <c r="B300" s="27"/>
      <c r="L300" s="10"/>
      <c r="M300" s="10"/>
      <c r="N300" s="10"/>
      <c r="O300" s="10"/>
      <c r="P300" s="10"/>
      <c r="Q300" s="10"/>
      <c r="R300" s="10"/>
      <c r="S300" s="10"/>
      <c r="T300" s="10"/>
      <c r="U300" s="10"/>
    </row>
    <row r="301" spans="1:21" x14ac:dyDescent="0.2">
      <c r="B301" s="59" t="s">
        <v>131</v>
      </c>
      <c r="L301" s="10"/>
      <c r="M301" s="10"/>
      <c r="N301" s="10"/>
      <c r="O301" s="10"/>
      <c r="P301" s="10"/>
      <c r="Q301" s="10"/>
      <c r="R301" s="10"/>
      <c r="S301" s="10"/>
      <c r="T301" s="10"/>
      <c r="U301" s="10"/>
    </row>
    <row r="302" spans="1:21" x14ac:dyDescent="0.2">
      <c r="B302" s="27" t="s">
        <v>132</v>
      </c>
      <c r="F302" s="2" t="s">
        <v>166</v>
      </c>
      <c r="L302" s="49">
        <f>'Vergoedingen EAV'!L301</f>
        <v>0</v>
      </c>
      <c r="M302" s="49">
        <f>'Vergoedingen EAV'!M301</f>
        <v>0</v>
      </c>
      <c r="N302" s="49">
        <f>'Vergoedingen EAV'!N301</f>
        <v>0</v>
      </c>
      <c r="O302" s="49">
        <f>'Vergoedingen EAV'!O301</f>
        <v>0</v>
      </c>
      <c r="P302" s="49">
        <f>'Vergoedingen EAV'!P301</f>
        <v>0</v>
      </c>
      <c r="Q302" s="49">
        <f>'Vergoedingen EAV'!Q301</f>
        <v>0</v>
      </c>
      <c r="R302" s="10"/>
      <c r="S302" s="49">
        <f>'Vergoedingen EAV'!S301</f>
        <v>0</v>
      </c>
      <c r="T302" s="10"/>
      <c r="U302" s="10"/>
    </row>
    <row r="303" spans="1:21" x14ac:dyDescent="0.2">
      <c r="B303" s="27" t="s">
        <v>133</v>
      </c>
      <c r="F303" s="2" t="s">
        <v>166</v>
      </c>
      <c r="L303" s="49">
        <f>'Vergoedingen EAV'!L302</f>
        <v>0</v>
      </c>
      <c r="M303" s="49">
        <f>'Vergoedingen EAV'!M302</f>
        <v>0</v>
      </c>
      <c r="N303" s="49">
        <f>'Vergoedingen EAV'!N302</f>
        <v>0</v>
      </c>
      <c r="O303" s="49">
        <f>'Vergoedingen EAV'!O302</f>
        <v>0</v>
      </c>
      <c r="P303" s="49">
        <f>'Vergoedingen EAV'!P302</f>
        <v>0</v>
      </c>
      <c r="Q303" s="49">
        <f>'Vergoedingen EAV'!Q302</f>
        <v>0</v>
      </c>
      <c r="R303" s="10"/>
      <c r="S303" s="49">
        <f>'Vergoedingen EAV'!S302</f>
        <v>0</v>
      </c>
      <c r="T303" s="10"/>
      <c r="U303" s="10"/>
    </row>
    <row r="304" spans="1:21" x14ac:dyDescent="0.2">
      <c r="B304" s="27" t="s">
        <v>134</v>
      </c>
      <c r="F304" s="2" t="s">
        <v>166</v>
      </c>
      <c r="L304" s="49">
        <f>'Vergoedingen EAV'!L303</f>
        <v>0</v>
      </c>
      <c r="M304" s="49">
        <f>'Vergoedingen EAV'!M303</f>
        <v>0</v>
      </c>
      <c r="N304" s="49">
        <f>'Vergoedingen EAV'!N303</f>
        <v>0</v>
      </c>
      <c r="O304" s="49">
        <f>'Vergoedingen EAV'!O303</f>
        <v>0</v>
      </c>
      <c r="P304" s="49">
        <f>'Vergoedingen EAV'!P303</f>
        <v>0</v>
      </c>
      <c r="Q304" s="49">
        <f>'Vergoedingen EAV'!Q303</f>
        <v>0</v>
      </c>
      <c r="R304" s="10"/>
      <c r="S304" s="49">
        <f>'Vergoedingen EAV'!S303</f>
        <v>0</v>
      </c>
      <c r="T304" s="10"/>
      <c r="U304" s="10"/>
    </row>
    <row r="305" spans="2:21" x14ac:dyDescent="0.2">
      <c r="B305" s="27" t="s">
        <v>135</v>
      </c>
      <c r="F305" s="2" t="s">
        <v>166</v>
      </c>
      <c r="L305" s="49">
        <f>'Vergoedingen EAV'!L304</f>
        <v>0</v>
      </c>
      <c r="M305" s="49">
        <f>'Vergoedingen EAV'!M304</f>
        <v>0</v>
      </c>
      <c r="N305" s="49">
        <f>'Vergoedingen EAV'!N304</f>
        <v>0</v>
      </c>
      <c r="O305" s="49">
        <f>'Vergoedingen EAV'!O304</f>
        <v>0</v>
      </c>
      <c r="P305" s="49">
        <f>'Vergoedingen EAV'!P304</f>
        <v>0</v>
      </c>
      <c r="Q305" s="49">
        <f>'Vergoedingen EAV'!Q304</f>
        <v>0</v>
      </c>
      <c r="R305" s="10"/>
      <c r="S305" s="49">
        <f>'Vergoedingen EAV'!S304</f>
        <v>0</v>
      </c>
      <c r="T305" s="10"/>
      <c r="U305" s="10"/>
    </row>
    <row r="306" spans="2:21" x14ac:dyDescent="0.2">
      <c r="B306" s="27" t="s">
        <v>136</v>
      </c>
      <c r="F306" s="2" t="s">
        <v>166</v>
      </c>
      <c r="L306" s="49">
        <f>'Vergoedingen EAV'!L305</f>
        <v>0</v>
      </c>
      <c r="M306" s="49">
        <f>'Vergoedingen EAV'!M305</f>
        <v>0</v>
      </c>
      <c r="N306" s="49">
        <f>'Vergoedingen EAV'!N305</f>
        <v>0</v>
      </c>
      <c r="O306" s="49">
        <f>'Vergoedingen EAV'!O305</f>
        <v>0</v>
      </c>
      <c r="P306" s="49">
        <f>'Vergoedingen EAV'!P305</f>
        <v>0</v>
      </c>
      <c r="Q306" s="49">
        <f>'Vergoedingen EAV'!Q305</f>
        <v>0</v>
      </c>
      <c r="R306" s="10"/>
      <c r="S306" s="49">
        <f>'Vergoedingen EAV'!S305</f>
        <v>0</v>
      </c>
      <c r="T306" s="10"/>
      <c r="U306" s="10"/>
    </row>
    <row r="307" spans="2:21" x14ac:dyDescent="0.2">
      <c r="B307" s="27" t="s">
        <v>137</v>
      </c>
      <c r="F307" s="2" t="s">
        <v>166</v>
      </c>
      <c r="L307" s="49">
        <f>'Vergoedingen EAV'!L306</f>
        <v>0</v>
      </c>
      <c r="M307" s="49">
        <f>'Vergoedingen EAV'!M306</f>
        <v>0</v>
      </c>
      <c r="N307" s="49">
        <f>'Vergoedingen EAV'!N306</f>
        <v>0</v>
      </c>
      <c r="O307" s="49">
        <f>'Vergoedingen EAV'!O306</f>
        <v>0</v>
      </c>
      <c r="P307" s="49">
        <f>'Vergoedingen EAV'!P306</f>
        <v>0</v>
      </c>
      <c r="Q307" s="49">
        <f>'Vergoedingen EAV'!Q306</f>
        <v>0</v>
      </c>
      <c r="R307" s="10"/>
      <c r="S307" s="49">
        <f>'Vergoedingen EAV'!S306</f>
        <v>0</v>
      </c>
      <c r="T307" s="10"/>
      <c r="U307" s="10"/>
    </row>
    <row r="308" spans="2:21" x14ac:dyDescent="0.2">
      <c r="B308" s="52" t="s">
        <v>138</v>
      </c>
      <c r="F308" s="2" t="s">
        <v>166</v>
      </c>
      <c r="L308" s="49">
        <f>'Vergoedingen EAV'!L307</f>
        <v>0</v>
      </c>
      <c r="M308" s="49">
        <f>'Vergoedingen EAV'!M307</f>
        <v>0</v>
      </c>
      <c r="N308" s="49">
        <f>'Vergoedingen EAV'!N307</f>
        <v>0</v>
      </c>
      <c r="O308" s="49">
        <f>'Vergoedingen EAV'!O307</f>
        <v>0</v>
      </c>
      <c r="P308" s="49">
        <f>'Vergoedingen EAV'!P307</f>
        <v>0</v>
      </c>
      <c r="Q308" s="49">
        <f>'Vergoedingen EAV'!Q307</f>
        <v>0</v>
      </c>
      <c r="R308" s="10"/>
      <c r="S308" s="49">
        <f>'Vergoedingen EAV'!S307</f>
        <v>0</v>
      </c>
      <c r="T308" s="10"/>
      <c r="U308" s="10"/>
    </row>
    <row r="309" spans="2:21" x14ac:dyDescent="0.2">
      <c r="B309" s="27" t="s">
        <v>139</v>
      </c>
      <c r="F309" s="2" t="s">
        <v>166</v>
      </c>
      <c r="L309" s="49">
        <f>'Vergoedingen EAV'!L308</f>
        <v>0</v>
      </c>
      <c r="M309" s="49">
        <f>'Vergoedingen EAV'!M308</f>
        <v>0</v>
      </c>
      <c r="N309" s="49">
        <f>'Vergoedingen EAV'!N308</f>
        <v>0</v>
      </c>
      <c r="O309" s="49">
        <f>'Vergoedingen EAV'!O308</f>
        <v>0</v>
      </c>
      <c r="P309" s="49">
        <f>'Vergoedingen EAV'!P308</f>
        <v>0</v>
      </c>
      <c r="Q309" s="49">
        <f>'Vergoedingen EAV'!Q308</f>
        <v>0</v>
      </c>
      <c r="R309" s="10"/>
      <c r="S309" s="49">
        <f>'Vergoedingen EAV'!S308</f>
        <v>0</v>
      </c>
      <c r="T309" s="10"/>
      <c r="U309" s="10"/>
    </row>
    <row r="310" spans="2:21" s="10" customFormat="1" x14ac:dyDescent="0.2">
      <c r="B310" s="61"/>
      <c r="L310" s="51"/>
      <c r="M310" s="51"/>
      <c r="N310" s="51"/>
      <c r="O310" s="51"/>
      <c r="P310" s="51"/>
      <c r="Q310" s="51"/>
      <c r="S310" s="51"/>
    </row>
    <row r="311" spans="2:21" s="9" customFormat="1" x14ac:dyDescent="0.2">
      <c r="B311" s="9" t="s">
        <v>174</v>
      </c>
    </row>
    <row r="313" spans="2:21" x14ac:dyDescent="0.2">
      <c r="B313" s="33" t="s">
        <v>140</v>
      </c>
    </row>
    <row r="315" spans="2:21" x14ac:dyDescent="0.2">
      <c r="B315" s="33" t="s">
        <v>119</v>
      </c>
    </row>
    <row r="316" spans="2:21" x14ac:dyDescent="0.2">
      <c r="B316" s="29" t="s">
        <v>120</v>
      </c>
      <c r="F316" s="2" t="s">
        <v>175</v>
      </c>
      <c r="L316" s="47">
        <f>'Vergoedingen EAV'!L315</f>
        <v>707.77</v>
      </c>
      <c r="M316" s="47">
        <f>'Vergoedingen EAV'!M315</f>
        <v>759.94</v>
      </c>
      <c r="N316" s="47">
        <f>'Vergoedingen EAV'!N315</f>
        <v>720.5</v>
      </c>
      <c r="O316" s="47">
        <f>'Vergoedingen EAV'!O315</f>
        <v>570.46</v>
      </c>
      <c r="P316" s="47">
        <f>'Vergoedingen EAV'!P315</f>
        <v>1248</v>
      </c>
      <c r="Q316" s="47">
        <f>'Vergoedingen EAV'!Q315</f>
        <v>1002</v>
      </c>
      <c r="S316" s="47">
        <f>'Vergoedingen EAV'!S315</f>
        <v>814</v>
      </c>
    </row>
    <row r="317" spans="2:21" x14ac:dyDescent="0.2">
      <c r="B317" s="29" t="s">
        <v>128</v>
      </c>
      <c r="F317" s="2" t="s">
        <v>175</v>
      </c>
      <c r="L317" s="47">
        <f>'Vergoedingen EAV'!L316</f>
        <v>1208.25</v>
      </c>
      <c r="M317" s="47">
        <f>'Vergoedingen EAV'!M316</f>
        <v>1439.86</v>
      </c>
      <c r="N317" s="47">
        <f>'Vergoedingen EAV'!N316</f>
        <v>1425</v>
      </c>
      <c r="O317" s="47">
        <f>'Vergoedingen EAV'!O316</f>
        <v>1256</v>
      </c>
      <c r="P317" s="47">
        <f>'Vergoedingen EAV'!P316</f>
        <v>2190.0000000000005</v>
      </c>
      <c r="Q317" s="47">
        <f>'Vergoedingen EAV'!Q316</f>
        <v>2581</v>
      </c>
      <c r="S317" s="47">
        <f>'Vergoedingen EAV'!S316</f>
        <v>1468</v>
      </c>
    </row>
    <row r="318" spans="2:21" x14ac:dyDescent="0.2">
      <c r="B318" s="29" t="s">
        <v>129</v>
      </c>
      <c r="F318" s="2" t="s">
        <v>175</v>
      </c>
      <c r="L318" s="47">
        <f>'Vergoedingen EAV'!L317</f>
        <v>1208.25</v>
      </c>
      <c r="M318" s="47">
        <f>'Vergoedingen EAV'!M317</f>
        <v>1474.31</v>
      </c>
      <c r="N318" s="47">
        <f>'Vergoedingen EAV'!N317</f>
        <v>1425</v>
      </c>
      <c r="O318" s="47">
        <f>'Vergoedingen EAV'!O317</f>
        <v>1257.33</v>
      </c>
      <c r="P318" s="47">
        <f>'Vergoedingen EAV'!P317</f>
        <v>2190.0000000000005</v>
      </c>
      <c r="Q318" s="47">
        <f>'Vergoedingen EAV'!Q317</f>
        <v>3594</v>
      </c>
      <c r="S318" s="47">
        <f>'Vergoedingen EAV'!S317</f>
        <v>1468</v>
      </c>
    </row>
    <row r="319" spans="2:21" x14ac:dyDescent="0.2">
      <c r="B319" s="2" t="s">
        <v>130</v>
      </c>
      <c r="F319" s="2" t="s">
        <v>175</v>
      </c>
      <c r="L319" s="47">
        <f>'Vergoedingen EAV'!L318</f>
        <v>1647.6</v>
      </c>
      <c r="M319" s="47">
        <f>'Vergoedingen EAV'!M318</f>
        <v>2026.48</v>
      </c>
      <c r="N319" s="47">
        <f>'Vergoedingen EAV'!N318</f>
        <v>2125</v>
      </c>
      <c r="O319" s="47">
        <f>'Vergoedingen EAV'!O318</f>
        <v>0</v>
      </c>
      <c r="P319" s="47">
        <f>'Vergoedingen EAV'!P318</f>
        <v>3065</v>
      </c>
      <c r="Q319" s="47">
        <f>'Vergoedingen EAV'!Q318</f>
        <v>3717</v>
      </c>
      <c r="S319" s="47">
        <f>'Vergoedingen EAV'!S318</f>
        <v>1867</v>
      </c>
    </row>
    <row r="321" spans="2:21" x14ac:dyDescent="0.2">
      <c r="B321" s="33" t="s">
        <v>131</v>
      </c>
    </row>
    <row r="322" spans="2:21" x14ac:dyDescent="0.2">
      <c r="B322" s="29" t="s">
        <v>120</v>
      </c>
      <c r="F322" s="2" t="s">
        <v>175</v>
      </c>
      <c r="L322" s="47">
        <f>'Vergoedingen EAV'!L321</f>
        <v>0</v>
      </c>
      <c r="M322" s="47">
        <f>'Vergoedingen EAV'!M321</f>
        <v>0</v>
      </c>
      <c r="N322" s="47">
        <f>'Vergoedingen EAV'!N321</f>
        <v>0</v>
      </c>
      <c r="O322" s="47">
        <f>'Vergoedingen EAV'!O321</f>
        <v>0</v>
      </c>
      <c r="P322" s="47">
        <f>'Vergoedingen EAV'!P321</f>
        <v>0</v>
      </c>
      <c r="Q322" s="47">
        <f>'Vergoedingen EAV'!Q321</f>
        <v>0</v>
      </c>
      <c r="S322" s="47">
        <f>'Vergoedingen EAV'!S321</f>
        <v>0</v>
      </c>
    </row>
    <row r="323" spans="2:21" x14ac:dyDescent="0.2">
      <c r="B323" s="29" t="s">
        <v>128</v>
      </c>
      <c r="F323" s="2" t="s">
        <v>175</v>
      </c>
      <c r="L323" s="47">
        <f>'Vergoedingen EAV'!L322</f>
        <v>0</v>
      </c>
      <c r="M323" s="47">
        <f>'Vergoedingen EAV'!M322</f>
        <v>0</v>
      </c>
      <c r="N323" s="47">
        <f>'Vergoedingen EAV'!N322</f>
        <v>0</v>
      </c>
      <c r="O323" s="47">
        <f>'Vergoedingen EAV'!O322</f>
        <v>0</v>
      </c>
      <c r="P323" s="47">
        <f>'Vergoedingen EAV'!P322</f>
        <v>0</v>
      </c>
      <c r="Q323" s="47">
        <f>'Vergoedingen EAV'!Q322</f>
        <v>0</v>
      </c>
      <c r="S323" s="47">
        <f>'Vergoedingen EAV'!S322</f>
        <v>0</v>
      </c>
    </row>
    <row r="324" spans="2:21" x14ac:dyDescent="0.2">
      <c r="B324" s="29" t="s">
        <v>129</v>
      </c>
      <c r="F324" s="2" t="s">
        <v>175</v>
      </c>
      <c r="L324" s="47">
        <f>'Vergoedingen EAV'!L323</f>
        <v>0</v>
      </c>
      <c r="M324" s="47">
        <f>'Vergoedingen EAV'!M323</f>
        <v>0</v>
      </c>
      <c r="N324" s="47">
        <f>'Vergoedingen EAV'!N323</f>
        <v>0</v>
      </c>
      <c r="O324" s="47">
        <f>'Vergoedingen EAV'!O323</f>
        <v>0</v>
      </c>
      <c r="P324" s="47">
        <f>'Vergoedingen EAV'!P323</f>
        <v>0</v>
      </c>
      <c r="Q324" s="47">
        <f>'Vergoedingen EAV'!Q323</f>
        <v>0</v>
      </c>
      <c r="S324" s="47">
        <f>'Vergoedingen EAV'!S323</f>
        <v>0</v>
      </c>
    </row>
    <row r="325" spans="2:21" x14ac:dyDescent="0.2">
      <c r="B325" s="2" t="s">
        <v>130</v>
      </c>
      <c r="F325" s="2" t="s">
        <v>175</v>
      </c>
      <c r="L325" s="47">
        <f>'Vergoedingen EAV'!L324</f>
        <v>0</v>
      </c>
      <c r="M325" s="47">
        <f>'Vergoedingen EAV'!M324</f>
        <v>0</v>
      </c>
      <c r="N325" s="47">
        <f>'Vergoedingen EAV'!N324</f>
        <v>0</v>
      </c>
      <c r="O325" s="47">
        <f>'Vergoedingen EAV'!O324</f>
        <v>0</v>
      </c>
      <c r="P325" s="47">
        <f>'Vergoedingen EAV'!P324</f>
        <v>0</v>
      </c>
      <c r="Q325" s="47">
        <f>'Vergoedingen EAV'!Q324</f>
        <v>0</v>
      </c>
      <c r="S325" s="47">
        <f>'Vergoedingen EAV'!S324</f>
        <v>0</v>
      </c>
    </row>
    <row r="326" spans="2:21" x14ac:dyDescent="0.2">
      <c r="B326" s="33"/>
    </row>
    <row r="327" spans="2:21" x14ac:dyDescent="0.2">
      <c r="B327" s="1" t="s">
        <v>168</v>
      </c>
    </row>
    <row r="328" spans="2:21" x14ac:dyDescent="0.2">
      <c r="B328" s="33"/>
      <c r="L328" s="10"/>
      <c r="M328" s="10"/>
      <c r="N328" s="10"/>
      <c r="O328" s="10"/>
      <c r="P328" s="10"/>
      <c r="Q328" s="10"/>
      <c r="R328" s="10"/>
      <c r="S328" s="10"/>
      <c r="T328" s="10"/>
      <c r="U328" s="10"/>
    </row>
    <row r="329" spans="2:21" x14ac:dyDescent="0.2">
      <c r="B329" s="1" t="s">
        <v>119</v>
      </c>
      <c r="F329" s="2" t="s">
        <v>175</v>
      </c>
      <c r="L329" s="60"/>
      <c r="M329" s="60"/>
      <c r="N329" s="60"/>
      <c r="O329" s="60"/>
      <c r="P329" s="60"/>
      <c r="Q329" s="60"/>
      <c r="R329" s="10"/>
      <c r="S329" s="60"/>
      <c r="T329" s="10"/>
      <c r="U329" s="10"/>
    </row>
    <row r="330" spans="2:21" x14ac:dyDescent="0.2">
      <c r="B330" s="27" t="s">
        <v>120</v>
      </c>
      <c r="F330" s="2" t="s">
        <v>175</v>
      </c>
      <c r="L330" s="47">
        <f>'Vergoedingen EAV'!L329</f>
        <v>20.97</v>
      </c>
      <c r="M330" s="47">
        <f>'Vergoedingen EAV'!M329</f>
        <v>22.78</v>
      </c>
      <c r="N330" s="47">
        <f>'Vergoedingen EAV'!N329</f>
        <v>27.95</v>
      </c>
      <c r="O330" s="47">
        <f>'Vergoedingen EAV'!O329</f>
        <v>15.29</v>
      </c>
      <c r="P330" s="47">
        <f>'Vergoedingen EAV'!P329</f>
        <v>46.5</v>
      </c>
      <c r="Q330" s="47">
        <f>'Vergoedingen EAV'!Q329</f>
        <v>60.75</v>
      </c>
      <c r="S330" s="47">
        <f>'Vergoedingen EAV'!S329</f>
        <v>29.3</v>
      </c>
      <c r="T330" s="10"/>
      <c r="U330" s="10"/>
    </row>
    <row r="331" spans="2:21" x14ac:dyDescent="0.2">
      <c r="B331" s="27" t="s">
        <v>128</v>
      </c>
      <c r="F331" s="2" t="s">
        <v>175</v>
      </c>
      <c r="L331" s="47">
        <f>'Vergoedingen EAV'!L330</f>
        <v>22.68</v>
      </c>
      <c r="M331" s="47">
        <f>'Vergoedingen EAV'!M330</f>
        <v>28.11</v>
      </c>
      <c r="N331" s="47">
        <f>'Vergoedingen EAV'!N330</f>
        <v>33.409999999999997</v>
      </c>
      <c r="O331" s="47">
        <f>'Vergoedingen EAV'!O330</f>
        <v>0</v>
      </c>
      <c r="P331" s="47">
        <f>'Vergoedingen EAV'!P330</f>
        <v>50.3</v>
      </c>
      <c r="Q331" s="47">
        <f>'Vergoedingen EAV'!Q330</f>
        <v>49.75</v>
      </c>
      <c r="S331" s="47">
        <f>'Vergoedingen EAV'!S330</f>
        <v>31</v>
      </c>
      <c r="T331" s="10"/>
      <c r="U331" s="10"/>
    </row>
    <row r="332" spans="2:21" x14ac:dyDescent="0.2">
      <c r="B332" s="27" t="s">
        <v>129</v>
      </c>
      <c r="F332" s="2" t="s">
        <v>175</v>
      </c>
      <c r="L332" s="47">
        <f>'Vergoedingen EAV'!L331</f>
        <v>25.94</v>
      </c>
      <c r="M332" s="47">
        <f>'Vergoedingen EAV'!M331</f>
        <v>28.11</v>
      </c>
      <c r="N332" s="47">
        <f>'Vergoedingen EAV'!N331</f>
        <v>33.409999999999997</v>
      </c>
      <c r="O332" s="47">
        <f>'Vergoedingen EAV'!O331</f>
        <v>24</v>
      </c>
      <c r="P332" s="47">
        <f>'Vergoedingen EAV'!P331</f>
        <v>51.45</v>
      </c>
      <c r="Q332" s="47">
        <f>'Vergoedingen EAV'!Q331</f>
        <v>49.75</v>
      </c>
      <c r="S332" s="47">
        <f>'Vergoedingen EAV'!S331</f>
        <v>32.6</v>
      </c>
      <c r="T332" s="10"/>
      <c r="U332" s="10"/>
    </row>
    <row r="333" spans="2:21" x14ac:dyDescent="0.2">
      <c r="B333" s="52" t="s">
        <v>130</v>
      </c>
      <c r="L333" s="47">
        <f>'Vergoedingen EAV'!L332</f>
        <v>29.47</v>
      </c>
      <c r="M333" s="47">
        <f>'Vergoedingen EAV'!M332</f>
        <v>28.11</v>
      </c>
      <c r="N333" s="47">
        <f>'Vergoedingen EAV'!N332</f>
        <v>33.409999999999997</v>
      </c>
      <c r="O333" s="47">
        <f>'Vergoedingen EAV'!O332</f>
        <v>0</v>
      </c>
      <c r="P333" s="47">
        <f>'Vergoedingen EAV'!P332</f>
        <v>54.86</v>
      </c>
      <c r="Q333" s="47">
        <f>'Vergoedingen EAV'!Q332</f>
        <v>49.75</v>
      </c>
      <c r="S333" s="47">
        <f>'Vergoedingen EAV'!S332</f>
        <v>33.9</v>
      </c>
      <c r="T333" s="10"/>
      <c r="U333" s="10"/>
    </row>
    <row r="334" spans="2:21" x14ac:dyDescent="0.2">
      <c r="B334" s="27"/>
      <c r="T334" s="10"/>
      <c r="U334" s="10"/>
    </row>
    <row r="335" spans="2:21" x14ac:dyDescent="0.2">
      <c r="B335" s="1" t="s">
        <v>131</v>
      </c>
      <c r="T335" s="10"/>
      <c r="U335" s="10"/>
    </row>
    <row r="336" spans="2:21" x14ac:dyDescent="0.2">
      <c r="B336" s="27" t="s">
        <v>120</v>
      </c>
      <c r="F336" s="2" t="s">
        <v>175</v>
      </c>
      <c r="L336" s="47">
        <f>'Vergoedingen EAV'!L335</f>
        <v>0</v>
      </c>
      <c r="M336" s="47">
        <f>'Vergoedingen EAV'!M335</f>
        <v>0</v>
      </c>
      <c r="N336" s="47">
        <f>'Vergoedingen EAV'!N335</f>
        <v>0</v>
      </c>
      <c r="O336" s="47">
        <f>'Vergoedingen EAV'!O335</f>
        <v>0</v>
      </c>
      <c r="P336" s="47">
        <f>'Vergoedingen EAV'!P335</f>
        <v>0</v>
      </c>
      <c r="Q336" s="47">
        <f>'Vergoedingen EAV'!Q335</f>
        <v>0</v>
      </c>
      <c r="S336" s="47">
        <f>'Vergoedingen EAV'!S335</f>
        <v>0</v>
      </c>
      <c r="T336" s="10"/>
      <c r="U336" s="10"/>
    </row>
    <row r="337" spans="1:21" x14ac:dyDescent="0.2">
      <c r="B337" s="27" t="s">
        <v>128</v>
      </c>
      <c r="F337" s="2" t="s">
        <v>175</v>
      </c>
      <c r="L337" s="47">
        <f>'Vergoedingen EAV'!L336</f>
        <v>0</v>
      </c>
      <c r="M337" s="47">
        <f>'Vergoedingen EAV'!M336</f>
        <v>0</v>
      </c>
      <c r="N337" s="47">
        <f>'Vergoedingen EAV'!N336</f>
        <v>0</v>
      </c>
      <c r="O337" s="47">
        <f>'Vergoedingen EAV'!O336</f>
        <v>0</v>
      </c>
      <c r="P337" s="47">
        <f>'Vergoedingen EAV'!P336</f>
        <v>0</v>
      </c>
      <c r="Q337" s="47">
        <f>'Vergoedingen EAV'!Q336</f>
        <v>0</v>
      </c>
      <c r="S337" s="47">
        <f>'Vergoedingen EAV'!S336</f>
        <v>0</v>
      </c>
      <c r="T337" s="10"/>
      <c r="U337" s="10"/>
    </row>
    <row r="338" spans="1:21" x14ac:dyDescent="0.2">
      <c r="B338" s="52" t="s">
        <v>129</v>
      </c>
      <c r="F338" s="2" t="s">
        <v>175</v>
      </c>
      <c r="L338" s="47">
        <f>'Vergoedingen EAV'!L337</f>
        <v>0</v>
      </c>
      <c r="M338" s="47">
        <f>'Vergoedingen EAV'!M337</f>
        <v>0</v>
      </c>
      <c r="N338" s="47">
        <f>'Vergoedingen EAV'!N337</f>
        <v>0</v>
      </c>
      <c r="O338" s="47">
        <f>'Vergoedingen EAV'!O337</f>
        <v>0</v>
      </c>
      <c r="P338" s="47">
        <f>'Vergoedingen EAV'!P337</f>
        <v>0</v>
      </c>
      <c r="Q338" s="47">
        <f>'Vergoedingen EAV'!Q337</f>
        <v>0</v>
      </c>
      <c r="S338" s="47">
        <f>'Vergoedingen EAV'!S337</f>
        <v>0</v>
      </c>
      <c r="T338" s="10"/>
      <c r="U338" s="10"/>
    </row>
    <row r="339" spans="1:21" x14ac:dyDescent="0.2">
      <c r="B339" s="27" t="s">
        <v>130</v>
      </c>
      <c r="F339" s="2" t="s">
        <v>175</v>
      </c>
      <c r="L339" s="47">
        <f>'Vergoedingen EAV'!L338</f>
        <v>0</v>
      </c>
      <c r="M339" s="47">
        <f>'Vergoedingen EAV'!M338</f>
        <v>0</v>
      </c>
      <c r="N339" s="47">
        <f>'Vergoedingen EAV'!N338</f>
        <v>0</v>
      </c>
      <c r="O339" s="47">
        <f>'Vergoedingen EAV'!O338</f>
        <v>0</v>
      </c>
      <c r="P339" s="47">
        <f>'Vergoedingen EAV'!P338</f>
        <v>0</v>
      </c>
      <c r="Q339" s="47">
        <f>'Vergoedingen EAV'!Q338</f>
        <v>0</v>
      </c>
      <c r="S339" s="47">
        <f>'Vergoedingen EAV'!S338</f>
        <v>0</v>
      </c>
      <c r="T339" s="10"/>
      <c r="U339" s="10"/>
    </row>
    <row r="340" spans="1:21" x14ac:dyDescent="0.2">
      <c r="B340" s="52"/>
      <c r="L340" s="10"/>
      <c r="M340" s="10"/>
      <c r="N340" s="10"/>
      <c r="O340" s="10"/>
      <c r="P340" s="10"/>
      <c r="Q340" s="10"/>
      <c r="R340" s="10"/>
      <c r="S340" s="10"/>
      <c r="T340" s="10"/>
      <c r="U340" s="10"/>
    </row>
    <row r="341" spans="1:21" x14ac:dyDescent="0.2">
      <c r="A341" s="2" t="s">
        <v>161</v>
      </c>
      <c r="B341" s="1" t="s">
        <v>169</v>
      </c>
      <c r="L341" s="60"/>
      <c r="M341" s="60"/>
      <c r="N341" s="60"/>
      <c r="O341" s="60"/>
      <c r="P341" s="60"/>
      <c r="Q341" s="60"/>
      <c r="R341" s="10"/>
      <c r="S341" s="60"/>
      <c r="T341" s="10"/>
      <c r="U341" s="10"/>
    </row>
    <row r="342" spans="1:21" x14ac:dyDescent="0.2">
      <c r="B342" s="27"/>
      <c r="L342" s="60"/>
      <c r="M342" s="60"/>
      <c r="N342" s="60"/>
      <c r="O342" s="60"/>
      <c r="P342" s="60"/>
      <c r="Q342" s="60"/>
      <c r="R342" s="10"/>
      <c r="S342" s="60"/>
      <c r="T342" s="10"/>
      <c r="U342" s="10"/>
    </row>
    <row r="343" spans="1:21" x14ac:dyDescent="0.2">
      <c r="B343" s="1" t="s">
        <v>119</v>
      </c>
      <c r="L343" s="60"/>
      <c r="M343" s="60"/>
      <c r="N343" s="60"/>
      <c r="O343" s="60"/>
      <c r="P343" s="60"/>
      <c r="Q343" s="60"/>
      <c r="R343" s="10"/>
      <c r="S343" s="60"/>
      <c r="T343" s="10"/>
      <c r="U343" s="10"/>
    </row>
    <row r="344" spans="1:21" x14ac:dyDescent="0.2">
      <c r="B344" s="27" t="s">
        <v>132</v>
      </c>
      <c r="F344" s="2" t="s">
        <v>175</v>
      </c>
      <c r="L344" s="47">
        <f>'Vergoedingen EAV'!L343</f>
        <v>4098.9799999999996</v>
      </c>
      <c r="M344" s="47">
        <f>'Vergoedingen EAV'!M343</f>
        <v>3083.43</v>
      </c>
      <c r="N344" s="47">
        <f>'Vergoedingen EAV'!N343</f>
        <v>0</v>
      </c>
      <c r="O344" s="47">
        <f>'Vergoedingen EAV'!O343</f>
        <v>1205</v>
      </c>
      <c r="P344" s="47">
        <f>'Vergoedingen EAV'!P343</f>
        <v>3590</v>
      </c>
      <c r="Q344" s="47">
        <f>'Vergoedingen EAV'!Q343</f>
        <v>0</v>
      </c>
      <c r="R344" s="10"/>
      <c r="S344" s="47">
        <f>'Vergoedingen EAV'!S343</f>
        <v>2662</v>
      </c>
      <c r="T344" s="10"/>
      <c r="U344" s="10"/>
    </row>
    <row r="345" spans="1:21" x14ac:dyDescent="0.2">
      <c r="B345" s="52" t="s">
        <v>133</v>
      </c>
      <c r="F345" s="2" t="s">
        <v>175</v>
      </c>
      <c r="L345" s="47">
        <f>'Vergoedingen EAV'!L344</f>
        <v>4098.9799999999996</v>
      </c>
      <c r="M345" s="47">
        <f>'Vergoedingen EAV'!M344</f>
        <v>3083.43</v>
      </c>
      <c r="N345" s="47">
        <f>'Vergoedingen EAV'!N344</f>
        <v>2309</v>
      </c>
      <c r="O345" s="47">
        <f>'Vergoedingen EAV'!O344</f>
        <v>1505</v>
      </c>
      <c r="P345" s="47">
        <f>'Vergoedingen EAV'!P344</f>
        <v>3770</v>
      </c>
      <c r="Q345" s="47">
        <f>'Vergoedingen EAV'!Q344</f>
        <v>0</v>
      </c>
      <c r="R345" s="10"/>
      <c r="S345" s="47">
        <f>'Vergoedingen EAV'!S344</f>
        <v>2662</v>
      </c>
      <c r="T345" s="10"/>
      <c r="U345" s="10"/>
    </row>
    <row r="346" spans="1:21" x14ac:dyDescent="0.2">
      <c r="B346" s="27" t="s">
        <v>134</v>
      </c>
      <c r="F346" s="2" t="s">
        <v>175</v>
      </c>
      <c r="L346" s="47">
        <f>'Vergoedingen EAV'!L345</f>
        <v>4208.38</v>
      </c>
      <c r="M346" s="47">
        <f>'Vergoedingen EAV'!M345</f>
        <v>3788.34</v>
      </c>
      <c r="N346" s="47">
        <f>'Vergoedingen EAV'!N345</f>
        <v>3922</v>
      </c>
      <c r="O346" s="47">
        <f>'Vergoedingen EAV'!O345</f>
        <v>0</v>
      </c>
      <c r="P346" s="47">
        <f>'Vergoedingen EAV'!P345</f>
        <v>3890.0000000000005</v>
      </c>
      <c r="Q346" s="47">
        <f>'Vergoedingen EAV'!Q345</f>
        <v>0</v>
      </c>
      <c r="R346" s="10"/>
      <c r="S346" s="47">
        <f>'Vergoedingen EAV'!S345</f>
        <v>2662</v>
      </c>
      <c r="T346" s="10"/>
      <c r="U346" s="10"/>
    </row>
    <row r="347" spans="1:21" x14ac:dyDescent="0.2">
      <c r="B347" s="52" t="s">
        <v>135</v>
      </c>
      <c r="F347" s="2" t="s">
        <v>175</v>
      </c>
      <c r="L347" s="47">
        <f>'Vergoedingen EAV'!L346</f>
        <v>4208.38</v>
      </c>
      <c r="M347" s="47">
        <f>'Vergoedingen EAV'!M346</f>
        <v>3788.34</v>
      </c>
      <c r="N347" s="47">
        <f>'Vergoedingen EAV'!N346</f>
        <v>0</v>
      </c>
      <c r="O347" s="47">
        <f>'Vergoedingen EAV'!O346</f>
        <v>0</v>
      </c>
      <c r="P347" s="47">
        <f>'Vergoedingen EAV'!P346</f>
        <v>0</v>
      </c>
      <c r="Q347" s="47">
        <f>'Vergoedingen EAV'!Q346</f>
        <v>4820.25</v>
      </c>
      <c r="R347" s="10"/>
      <c r="S347" s="47">
        <f>'Vergoedingen EAV'!S346</f>
        <v>2662</v>
      </c>
      <c r="T347" s="10"/>
      <c r="U347" s="10"/>
    </row>
    <row r="348" spans="1:21" x14ac:dyDescent="0.2">
      <c r="B348" s="27" t="s">
        <v>136</v>
      </c>
      <c r="F348" s="2" t="s">
        <v>175</v>
      </c>
      <c r="L348" s="47">
        <f>'Vergoedingen EAV'!L347</f>
        <v>0</v>
      </c>
      <c r="M348" s="47">
        <f>'Vergoedingen EAV'!M347</f>
        <v>3788.34</v>
      </c>
      <c r="N348" s="47">
        <f>'Vergoedingen EAV'!N347</f>
        <v>0</v>
      </c>
      <c r="O348" s="47">
        <f>'Vergoedingen EAV'!O347</f>
        <v>0</v>
      </c>
      <c r="P348" s="47">
        <f>'Vergoedingen EAV'!P347</f>
        <v>0</v>
      </c>
      <c r="Q348" s="47">
        <f>'Vergoedingen EAV'!Q347</f>
        <v>0</v>
      </c>
      <c r="R348" s="10"/>
      <c r="S348" s="47">
        <f>'Vergoedingen EAV'!S347</f>
        <v>3195</v>
      </c>
      <c r="T348" s="10"/>
      <c r="U348" s="10"/>
    </row>
    <row r="349" spans="1:21" x14ac:dyDescent="0.2">
      <c r="B349" s="52" t="s">
        <v>137</v>
      </c>
      <c r="F349" s="2" t="s">
        <v>175</v>
      </c>
      <c r="L349" s="47">
        <f>'Vergoedingen EAV'!L348</f>
        <v>0</v>
      </c>
      <c r="M349" s="47">
        <f>'Vergoedingen EAV'!M348</f>
        <v>4424.13</v>
      </c>
      <c r="N349" s="47">
        <f>'Vergoedingen EAV'!N348</f>
        <v>0</v>
      </c>
      <c r="O349" s="47">
        <f>'Vergoedingen EAV'!O348</f>
        <v>0</v>
      </c>
      <c r="P349" s="47">
        <f>'Vergoedingen EAV'!P348</f>
        <v>0</v>
      </c>
      <c r="Q349" s="47">
        <f>'Vergoedingen EAV'!Q348</f>
        <v>0</v>
      </c>
      <c r="R349" s="10"/>
      <c r="S349" s="47">
        <f>'Vergoedingen EAV'!S348</f>
        <v>3195</v>
      </c>
      <c r="T349" s="10"/>
      <c r="U349" s="10"/>
    </row>
    <row r="350" spans="1:21" x14ac:dyDescent="0.2">
      <c r="B350" s="27" t="s">
        <v>138</v>
      </c>
      <c r="F350" s="2" t="s">
        <v>175</v>
      </c>
      <c r="L350" s="47">
        <f>'Vergoedingen EAV'!L349</f>
        <v>0</v>
      </c>
      <c r="M350" s="47">
        <f>'Vergoedingen EAV'!M349</f>
        <v>4424.13</v>
      </c>
      <c r="N350" s="47">
        <f>'Vergoedingen EAV'!N349</f>
        <v>0</v>
      </c>
      <c r="O350" s="47">
        <f>'Vergoedingen EAV'!O349</f>
        <v>0</v>
      </c>
      <c r="P350" s="47">
        <f>'Vergoedingen EAV'!P349</f>
        <v>0</v>
      </c>
      <c r="Q350" s="47">
        <f>'Vergoedingen EAV'!Q349</f>
        <v>0</v>
      </c>
      <c r="R350" s="10"/>
      <c r="S350" s="47">
        <f>'Vergoedingen EAV'!S349</f>
        <v>3871</v>
      </c>
      <c r="T350" s="10"/>
      <c r="U350" s="10"/>
    </row>
    <row r="351" spans="1:21" x14ac:dyDescent="0.2">
      <c r="B351" s="27" t="s">
        <v>139</v>
      </c>
      <c r="F351" s="2" t="s">
        <v>175</v>
      </c>
      <c r="L351" s="47">
        <f>'Vergoedingen EAV'!L350</f>
        <v>0</v>
      </c>
      <c r="M351" s="47">
        <f>'Vergoedingen EAV'!M350</f>
        <v>4495.8599999999997</v>
      </c>
      <c r="N351" s="47">
        <f>'Vergoedingen EAV'!N350</f>
        <v>0</v>
      </c>
      <c r="O351" s="47">
        <f>'Vergoedingen EAV'!O350</f>
        <v>0</v>
      </c>
      <c r="P351" s="47">
        <f>'Vergoedingen EAV'!P350</f>
        <v>0</v>
      </c>
      <c r="Q351" s="47">
        <f>'Vergoedingen EAV'!Q350</f>
        <v>4820.25</v>
      </c>
      <c r="R351" s="10"/>
      <c r="S351" s="47">
        <f>'Vergoedingen EAV'!S350</f>
        <v>0</v>
      </c>
      <c r="T351" s="10"/>
      <c r="U351" s="10"/>
    </row>
    <row r="352" spans="1:21" x14ac:dyDescent="0.2">
      <c r="B352" s="27"/>
      <c r="L352" s="10"/>
      <c r="M352" s="10"/>
      <c r="N352" s="10"/>
      <c r="O352" s="10"/>
      <c r="P352" s="10"/>
      <c r="Q352" s="10"/>
      <c r="R352" s="10"/>
      <c r="S352" s="10"/>
      <c r="T352" s="10"/>
      <c r="U352" s="10"/>
    </row>
    <row r="353" spans="1:21" x14ac:dyDescent="0.2">
      <c r="B353" s="59" t="s">
        <v>131</v>
      </c>
      <c r="L353" s="10"/>
      <c r="M353" s="10"/>
      <c r="N353" s="10"/>
      <c r="O353" s="10"/>
      <c r="P353" s="10"/>
      <c r="Q353" s="10"/>
      <c r="R353" s="10"/>
      <c r="S353" s="10"/>
      <c r="T353" s="10"/>
      <c r="U353" s="10"/>
    </row>
    <row r="354" spans="1:21" x14ac:dyDescent="0.2">
      <c r="B354" s="27" t="s">
        <v>132</v>
      </c>
      <c r="F354" s="2" t="s">
        <v>175</v>
      </c>
      <c r="L354" s="47">
        <f>'Vergoedingen EAV'!L353</f>
        <v>0</v>
      </c>
      <c r="M354" s="47">
        <f>'Vergoedingen EAV'!M353</f>
        <v>3083.43</v>
      </c>
      <c r="N354" s="47">
        <f>'Vergoedingen EAV'!N353</f>
        <v>0</v>
      </c>
      <c r="O354" s="47">
        <f>'Vergoedingen EAV'!O353</f>
        <v>0</v>
      </c>
      <c r="P354" s="47">
        <f>'Vergoedingen EAV'!P353</f>
        <v>6305.0000000000009</v>
      </c>
      <c r="Q354" s="47">
        <f>'Vergoedingen EAV'!Q353</f>
        <v>0</v>
      </c>
      <c r="R354" s="10"/>
      <c r="S354" s="47">
        <f>'Vergoedingen EAV'!S353</f>
        <v>8697</v>
      </c>
      <c r="T354" s="10"/>
      <c r="U354" s="10"/>
    </row>
    <row r="355" spans="1:21" x14ac:dyDescent="0.2">
      <c r="B355" s="27" t="s">
        <v>133</v>
      </c>
      <c r="F355" s="2" t="s">
        <v>175</v>
      </c>
      <c r="L355" s="47">
        <f>'Vergoedingen EAV'!L354</f>
        <v>0</v>
      </c>
      <c r="M355" s="47">
        <f>'Vergoedingen EAV'!M354</f>
        <v>3083.43</v>
      </c>
      <c r="N355" s="47">
        <f>'Vergoedingen EAV'!N354</f>
        <v>2309</v>
      </c>
      <c r="O355" s="47">
        <f>'Vergoedingen EAV'!O354</f>
        <v>0</v>
      </c>
      <c r="P355" s="47">
        <f>'Vergoedingen EAV'!P354</f>
        <v>6305.0000000000009</v>
      </c>
      <c r="Q355" s="47">
        <f>'Vergoedingen EAV'!Q354</f>
        <v>0</v>
      </c>
      <c r="R355" s="10"/>
      <c r="S355" s="47">
        <f>'Vergoedingen EAV'!S354</f>
        <v>8697</v>
      </c>
      <c r="T355" s="10"/>
      <c r="U355" s="10"/>
    </row>
    <row r="356" spans="1:21" x14ac:dyDescent="0.2">
      <c r="B356" s="27" t="s">
        <v>134</v>
      </c>
      <c r="F356" s="2" t="s">
        <v>175</v>
      </c>
      <c r="L356" s="47">
        <f>'Vergoedingen EAV'!L355</f>
        <v>0</v>
      </c>
      <c r="M356" s="47">
        <f>'Vergoedingen EAV'!M355</f>
        <v>3788.34</v>
      </c>
      <c r="N356" s="47">
        <f>'Vergoedingen EAV'!N355</f>
        <v>3922</v>
      </c>
      <c r="O356" s="47">
        <f>'Vergoedingen EAV'!O355</f>
        <v>0</v>
      </c>
      <c r="P356" s="47">
        <f>'Vergoedingen EAV'!P355</f>
        <v>6305.0000000000009</v>
      </c>
      <c r="Q356" s="47">
        <f>'Vergoedingen EAV'!Q355</f>
        <v>0</v>
      </c>
      <c r="R356" s="10"/>
      <c r="S356" s="47">
        <f>'Vergoedingen EAV'!S355</f>
        <v>9768</v>
      </c>
      <c r="T356" s="10"/>
      <c r="U356" s="10"/>
    </row>
    <row r="357" spans="1:21" x14ac:dyDescent="0.2">
      <c r="B357" s="27" t="s">
        <v>135</v>
      </c>
      <c r="F357" s="2" t="s">
        <v>175</v>
      </c>
      <c r="L357" s="47">
        <f>'Vergoedingen EAV'!L356</f>
        <v>0</v>
      </c>
      <c r="M357" s="47">
        <f>'Vergoedingen EAV'!M356</f>
        <v>3788.34</v>
      </c>
      <c r="N357" s="47">
        <f>'Vergoedingen EAV'!N356</f>
        <v>3922</v>
      </c>
      <c r="O357" s="47">
        <f>'Vergoedingen EAV'!O356</f>
        <v>0</v>
      </c>
      <c r="P357" s="47">
        <f>'Vergoedingen EAV'!P356</f>
        <v>6305.0000000000009</v>
      </c>
      <c r="Q357" s="47">
        <f>'Vergoedingen EAV'!Q356</f>
        <v>0</v>
      </c>
      <c r="R357" s="10"/>
      <c r="S357" s="47">
        <f>'Vergoedingen EAV'!S356</f>
        <v>9768</v>
      </c>
      <c r="T357" s="10"/>
      <c r="U357" s="10"/>
    </row>
    <row r="358" spans="1:21" x14ac:dyDescent="0.2">
      <c r="B358" s="27" t="s">
        <v>136</v>
      </c>
      <c r="F358" s="2" t="s">
        <v>175</v>
      </c>
      <c r="L358" s="47">
        <f>'Vergoedingen EAV'!L357</f>
        <v>12684.79</v>
      </c>
      <c r="M358" s="47">
        <f>'Vergoedingen EAV'!M357</f>
        <v>3788.34</v>
      </c>
      <c r="N358" s="47">
        <f>'Vergoedingen EAV'!N357</f>
        <v>3922</v>
      </c>
      <c r="O358" s="47">
        <f>'Vergoedingen EAV'!O357</f>
        <v>7615</v>
      </c>
      <c r="P358" s="47">
        <f>'Vergoedingen EAV'!P357</f>
        <v>0</v>
      </c>
      <c r="Q358" s="47">
        <f>'Vergoedingen EAV'!Q357</f>
        <v>0</v>
      </c>
      <c r="R358" s="10"/>
      <c r="S358" s="47">
        <f>'Vergoedingen EAV'!S357</f>
        <v>9768</v>
      </c>
      <c r="T358" s="10"/>
      <c r="U358" s="10"/>
    </row>
    <row r="359" spans="1:21" x14ac:dyDescent="0.2">
      <c r="B359" s="27" t="s">
        <v>137</v>
      </c>
      <c r="F359" s="2" t="s">
        <v>175</v>
      </c>
      <c r="L359" s="47">
        <f>'Vergoedingen EAV'!L358</f>
        <v>0</v>
      </c>
      <c r="M359" s="47">
        <f>'Vergoedingen EAV'!M358</f>
        <v>4424.13</v>
      </c>
      <c r="N359" s="47">
        <f>'Vergoedingen EAV'!N358</f>
        <v>0</v>
      </c>
      <c r="O359" s="47">
        <f>'Vergoedingen EAV'!O358</f>
        <v>0</v>
      </c>
      <c r="P359" s="47">
        <f>'Vergoedingen EAV'!P358</f>
        <v>6305.0000000000009</v>
      </c>
      <c r="Q359" s="47">
        <f>'Vergoedingen EAV'!Q358</f>
        <v>0</v>
      </c>
      <c r="R359" s="10"/>
      <c r="S359" s="47">
        <f>'Vergoedingen EAV'!S358</f>
        <v>11745</v>
      </c>
      <c r="T359" s="10"/>
      <c r="U359" s="10"/>
    </row>
    <row r="360" spans="1:21" x14ac:dyDescent="0.2">
      <c r="B360" s="52" t="s">
        <v>138</v>
      </c>
      <c r="F360" s="2" t="s">
        <v>175</v>
      </c>
      <c r="L360" s="47">
        <f>'Vergoedingen EAV'!L359</f>
        <v>0</v>
      </c>
      <c r="M360" s="47">
        <f>'Vergoedingen EAV'!M359</f>
        <v>4424.13</v>
      </c>
      <c r="N360" s="47">
        <f>'Vergoedingen EAV'!N359</f>
        <v>0</v>
      </c>
      <c r="O360" s="47">
        <f>'Vergoedingen EAV'!O359</f>
        <v>0</v>
      </c>
      <c r="P360" s="47">
        <f>'Vergoedingen EAV'!P359</f>
        <v>0</v>
      </c>
      <c r="Q360" s="47">
        <f>'Vergoedingen EAV'!Q359</f>
        <v>0</v>
      </c>
      <c r="R360" s="10"/>
      <c r="S360" s="47">
        <f>'Vergoedingen EAV'!S359</f>
        <v>11745</v>
      </c>
      <c r="T360" s="10"/>
      <c r="U360" s="10"/>
    </row>
    <row r="361" spans="1:21" x14ac:dyDescent="0.2">
      <c r="B361" s="27" t="s">
        <v>139</v>
      </c>
      <c r="F361" s="2" t="s">
        <v>175</v>
      </c>
      <c r="L361" s="47">
        <f>'Vergoedingen EAV'!L360</f>
        <v>0</v>
      </c>
      <c r="M361" s="47">
        <f>'Vergoedingen EAV'!M360</f>
        <v>4495.8599999999997</v>
      </c>
      <c r="N361" s="47">
        <f>'Vergoedingen EAV'!N360</f>
        <v>0</v>
      </c>
      <c r="O361" s="47">
        <f>'Vergoedingen EAV'!O360</f>
        <v>0</v>
      </c>
      <c r="P361" s="47">
        <f>'Vergoedingen EAV'!P360</f>
        <v>0</v>
      </c>
      <c r="Q361" s="47">
        <f>'Vergoedingen EAV'!Q360</f>
        <v>4820.25</v>
      </c>
      <c r="R361" s="10"/>
      <c r="S361" s="47">
        <f>'Vergoedingen EAV'!S360</f>
        <v>11745</v>
      </c>
      <c r="T361" s="10"/>
      <c r="U361" s="10"/>
    </row>
    <row r="362" spans="1:21" x14ac:dyDescent="0.2">
      <c r="L362" s="10"/>
      <c r="M362" s="10"/>
      <c r="N362" s="10"/>
      <c r="O362" s="10"/>
      <c r="P362" s="10"/>
      <c r="Q362" s="10"/>
      <c r="R362" s="10"/>
    </row>
    <row r="363" spans="1:21" x14ac:dyDescent="0.2">
      <c r="A363" s="2" t="s">
        <v>161</v>
      </c>
      <c r="B363" s="1" t="s">
        <v>362</v>
      </c>
      <c r="L363" s="60"/>
      <c r="M363" s="60"/>
      <c r="N363" s="60"/>
      <c r="O363" s="60"/>
      <c r="P363" s="60"/>
      <c r="Q363" s="60"/>
      <c r="R363" s="10"/>
      <c r="S363" s="60"/>
      <c r="T363" s="10"/>
      <c r="U363" s="10"/>
    </row>
    <row r="364" spans="1:21" x14ac:dyDescent="0.2">
      <c r="B364" s="27"/>
      <c r="L364" s="60"/>
      <c r="M364" s="60"/>
      <c r="N364" s="60"/>
      <c r="O364" s="60"/>
      <c r="P364" s="60"/>
      <c r="Q364" s="60"/>
      <c r="R364" s="10"/>
      <c r="S364" s="60"/>
      <c r="T364" s="10"/>
      <c r="U364" s="10"/>
    </row>
    <row r="365" spans="1:21" x14ac:dyDescent="0.2">
      <c r="B365" s="1" t="s">
        <v>119</v>
      </c>
      <c r="L365" s="60"/>
      <c r="M365" s="60"/>
      <c r="N365" s="60"/>
      <c r="O365" s="60"/>
      <c r="P365" s="60"/>
      <c r="Q365" s="60"/>
      <c r="R365" s="10"/>
      <c r="S365" s="60"/>
      <c r="T365" s="10"/>
      <c r="U365" s="10"/>
    </row>
    <row r="366" spans="1:21" x14ac:dyDescent="0.2">
      <c r="B366" s="27" t="s">
        <v>132</v>
      </c>
      <c r="F366" s="2" t="s">
        <v>175</v>
      </c>
      <c r="L366" s="49">
        <f>'Vergoedingen EAV'!L365</f>
        <v>0</v>
      </c>
      <c r="M366" s="49">
        <f>'Vergoedingen EAV'!M365</f>
        <v>0</v>
      </c>
      <c r="N366" s="49">
        <f>'Vergoedingen EAV'!N365</f>
        <v>0</v>
      </c>
      <c r="O366" s="49">
        <f>'Vergoedingen EAV'!O365</f>
        <v>0</v>
      </c>
      <c r="P366" s="49">
        <f>'Vergoedingen EAV'!P365</f>
        <v>0</v>
      </c>
      <c r="Q366" s="49">
        <f>'Vergoedingen EAV'!Q365</f>
        <v>0</v>
      </c>
      <c r="R366" s="10"/>
      <c r="S366" s="49">
        <f>'Vergoedingen EAV'!S365</f>
        <v>0</v>
      </c>
      <c r="T366" s="10"/>
      <c r="U366" s="10"/>
    </row>
    <row r="367" spans="1:21" x14ac:dyDescent="0.2">
      <c r="B367" s="52" t="s">
        <v>133</v>
      </c>
      <c r="F367" s="2" t="s">
        <v>175</v>
      </c>
      <c r="L367" s="49">
        <f>'Vergoedingen EAV'!L366</f>
        <v>0</v>
      </c>
      <c r="M367" s="49">
        <f>'Vergoedingen EAV'!M366</f>
        <v>0</v>
      </c>
      <c r="N367" s="49">
        <f>'Vergoedingen EAV'!N366</f>
        <v>0</v>
      </c>
      <c r="O367" s="49">
        <f>'Vergoedingen EAV'!O366</f>
        <v>0</v>
      </c>
      <c r="P367" s="49">
        <f>'Vergoedingen EAV'!P366</f>
        <v>0</v>
      </c>
      <c r="Q367" s="49">
        <f>'Vergoedingen EAV'!Q366</f>
        <v>0</v>
      </c>
      <c r="R367" s="10"/>
      <c r="S367" s="49">
        <f>'Vergoedingen EAV'!S366</f>
        <v>0</v>
      </c>
      <c r="T367" s="10"/>
      <c r="U367" s="10"/>
    </row>
    <row r="368" spans="1:21" x14ac:dyDescent="0.2">
      <c r="B368" s="27" t="s">
        <v>134</v>
      </c>
      <c r="F368" s="2" t="s">
        <v>175</v>
      </c>
      <c r="L368" s="49">
        <f>'Vergoedingen EAV'!L367</f>
        <v>0</v>
      </c>
      <c r="M368" s="49">
        <f>'Vergoedingen EAV'!M367</f>
        <v>0</v>
      </c>
      <c r="N368" s="49">
        <f>'Vergoedingen EAV'!N367</f>
        <v>0</v>
      </c>
      <c r="O368" s="49">
        <f>'Vergoedingen EAV'!O367</f>
        <v>0</v>
      </c>
      <c r="P368" s="49">
        <f>'Vergoedingen EAV'!P367</f>
        <v>0</v>
      </c>
      <c r="Q368" s="49">
        <f>'Vergoedingen EAV'!Q367</f>
        <v>0</v>
      </c>
      <c r="R368" s="10"/>
      <c r="S368" s="49">
        <f>'Vergoedingen EAV'!S367</f>
        <v>0</v>
      </c>
      <c r="T368" s="10"/>
      <c r="U368" s="10"/>
    </row>
    <row r="369" spans="2:21" x14ac:dyDescent="0.2">
      <c r="B369" s="52" t="s">
        <v>135</v>
      </c>
      <c r="F369" s="2" t="s">
        <v>175</v>
      </c>
      <c r="L369" s="49">
        <f>'Vergoedingen EAV'!L368</f>
        <v>0</v>
      </c>
      <c r="M369" s="49">
        <f>'Vergoedingen EAV'!M368</f>
        <v>0</v>
      </c>
      <c r="N369" s="49">
        <f>'Vergoedingen EAV'!N368</f>
        <v>0</v>
      </c>
      <c r="O369" s="49">
        <f>'Vergoedingen EAV'!O368</f>
        <v>0</v>
      </c>
      <c r="P369" s="49">
        <f>'Vergoedingen EAV'!P368</f>
        <v>0</v>
      </c>
      <c r="Q369" s="49">
        <f>'Vergoedingen EAV'!Q368</f>
        <v>0</v>
      </c>
      <c r="R369" s="10"/>
      <c r="S369" s="49">
        <f>'Vergoedingen EAV'!S368</f>
        <v>0</v>
      </c>
      <c r="T369" s="10"/>
      <c r="U369" s="10"/>
    </row>
    <row r="370" spans="2:21" x14ac:dyDescent="0.2">
      <c r="B370" s="27" t="s">
        <v>136</v>
      </c>
      <c r="F370" s="2" t="s">
        <v>175</v>
      </c>
      <c r="L370" s="49">
        <f>'Vergoedingen EAV'!L369</f>
        <v>0</v>
      </c>
      <c r="M370" s="49">
        <f>'Vergoedingen EAV'!M369</f>
        <v>0</v>
      </c>
      <c r="N370" s="49">
        <f>'Vergoedingen EAV'!N369</f>
        <v>0</v>
      </c>
      <c r="O370" s="49">
        <f>'Vergoedingen EAV'!O369</f>
        <v>0</v>
      </c>
      <c r="P370" s="49">
        <f>'Vergoedingen EAV'!P369</f>
        <v>0</v>
      </c>
      <c r="Q370" s="49">
        <f>'Vergoedingen EAV'!Q369</f>
        <v>0</v>
      </c>
      <c r="R370" s="10"/>
      <c r="S370" s="49">
        <f>'Vergoedingen EAV'!S369</f>
        <v>0</v>
      </c>
      <c r="T370" s="10"/>
      <c r="U370" s="10"/>
    </row>
    <row r="371" spans="2:21" x14ac:dyDescent="0.2">
      <c r="B371" s="52" t="s">
        <v>137</v>
      </c>
      <c r="F371" s="2" t="s">
        <v>175</v>
      </c>
      <c r="L371" s="49">
        <f>'Vergoedingen EAV'!L370</f>
        <v>0</v>
      </c>
      <c r="M371" s="49">
        <f>'Vergoedingen EAV'!M370</f>
        <v>0</v>
      </c>
      <c r="N371" s="49">
        <f>'Vergoedingen EAV'!N370</f>
        <v>0</v>
      </c>
      <c r="O371" s="49">
        <f>'Vergoedingen EAV'!O370</f>
        <v>0</v>
      </c>
      <c r="P371" s="49">
        <f>'Vergoedingen EAV'!P370</f>
        <v>0</v>
      </c>
      <c r="Q371" s="49">
        <f>'Vergoedingen EAV'!Q370</f>
        <v>0</v>
      </c>
      <c r="R371" s="10"/>
      <c r="S371" s="49">
        <f>'Vergoedingen EAV'!S370</f>
        <v>0</v>
      </c>
      <c r="T371" s="10"/>
      <c r="U371" s="10"/>
    </row>
    <row r="372" spans="2:21" x14ac:dyDescent="0.2">
      <c r="B372" s="27" t="s">
        <v>138</v>
      </c>
      <c r="F372" s="2" t="s">
        <v>175</v>
      </c>
      <c r="L372" s="49">
        <f>'Vergoedingen EAV'!L371</f>
        <v>0</v>
      </c>
      <c r="M372" s="49">
        <f>'Vergoedingen EAV'!M371</f>
        <v>0</v>
      </c>
      <c r="N372" s="49">
        <f>'Vergoedingen EAV'!N371</f>
        <v>0</v>
      </c>
      <c r="O372" s="49">
        <f>'Vergoedingen EAV'!O371</f>
        <v>0</v>
      </c>
      <c r="P372" s="49">
        <f>'Vergoedingen EAV'!P371</f>
        <v>0</v>
      </c>
      <c r="Q372" s="49">
        <f>'Vergoedingen EAV'!Q371</f>
        <v>0</v>
      </c>
      <c r="R372" s="10"/>
      <c r="S372" s="49">
        <f>'Vergoedingen EAV'!S371</f>
        <v>0</v>
      </c>
      <c r="T372" s="10"/>
      <c r="U372" s="10"/>
    </row>
    <row r="373" spans="2:21" x14ac:dyDescent="0.2">
      <c r="B373" s="27" t="s">
        <v>139</v>
      </c>
      <c r="F373" s="2" t="s">
        <v>175</v>
      </c>
      <c r="L373" s="49">
        <f>'Vergoedingen EAV'!L372</f>
        <v>0</v>
      </c>
      <c r="M373" s="49">
        <f>'Vergoedingen EAV'!M372</f>
        <v>0</v>
      </c>
      <c r="N373" s="49">
        <f>'Vergoedingen EAV'!N372</f>
        <v>0</v>
      </c>
      <c r="O373" s="49">
        <f>'Vergoedingen EAV'!O372</f>
        <v>0</v>
      </c>
      <c r="P373" s="49">
        <f>'Vergoedingen EAV'!P372</f>
        <v>0</v>
      </c>
      <c r="Q373" s="49">
        <f>'Vergoedingen EAV'!Q372</f>
        <v>0</v>
      </c>
      <c r="R373" s="10"/>
      <c r="S373" s="49">
        <f>'Vergoedingen EAV'!S372</f>
        <v>0</v>
      </c>
      <c r="T373" s="10"/>
      <c r="U373" s="10"/>
    </row>
    <row r="374" spans="2:21" x14ac:dyDescent="0.2">
      <c r="B374" s="27"/>
      <c r="L374" s="10"/>
      <c r="M374" s="10"/>
      <c r="N374" s="10"/>
      <c r="O374" s="10"/>
      <c r="P374" s="10"/>
      <c r="Q374" s="10"/>
      <c r="R374" s="10"/>
      <c r="S374" s="10"/>
      <c r="T374" s="10"/>
      <c r="U374" s="10"/>
    </row>
    <row r="375" spans="2:21" x14ac:dyDescent="0.2">
      <c r="B375" s="59" t="s">
        <v>131</v>
      </c>
      <c r="L375" s="10"/>
      <c r="M375" s="10"/>
      <c r="N375" s="10"/>
      <c r="O375" s="10"/>
      <c r="P375" s="10"/>
      <c r="Q375" s="10"/>
      <c r="R375" s="10"/>
      <c r="S375" s="10"/>
      <c r="T375" s="10"/>
      <c r="U375" s="10"/>
    </row>
    <row r="376" spans="2:21" x14ac:dyDescent="0.2">
      <c r="B376" s="27" t="s">
        <v>132</v>
      </c>
      <c r="F376" s="2" t="s">
        <v>175</v>
      </c>
      <c r="L376" s="49">
        <f>'Vergoedingen EAV'!L375</f>
        <v>0</v>
      </c>
      <c r="M376" s="49">
        <f>'Vergoedingen EAV'!M375</f>
        <v>0</v>
      </c>
      <c r="N376" s="49">
        <f>'Vergoedingen EAV'!N375</f>
        <v>0</v>
      </c>
      <c r="O376" s="49">
        <f>'Vergoedingen EAV'!O375</f>
        <v>0</v>
      </c>
      <c r="P376" s="49">
        <f>'Vergoedingen EAV'!P375</f>
        <v>0</v>
      </c>
      <c r="Q376" s="49">
        <f>'Vergoedingen EAV'!Q375</f>
        <v>0</v>
      </c>
      <c r="R376" s="10"/>
      <c r="S376" s="49">
        <f>'Vergoedingen EAV'!S375</f>
        <v>0</v>
      </c>
      <c r="T376" s="10"/>
      <c r="U376" s="10"/>
    </row>
    <row r="377" spans="2:21" x14ac:dyDescent="0.2">
      <c r="B377" s="27" t="s">
        <v>133</v>
      </c>
      <c r="F377" s="2" t="s">
        <v>175</v>
      </c>
      <c r="L377" s="49">
        <f>'Vergoedingen EAV'!L376</f>
        <v>0</v>
      </c>
      <c r="M377" s="49">
        <f>'Vergoedingen EAV'!M376</f>
        <v>0</v>
      </c>
      <c r="N377" s="49">
        <f>'Vergoedingen EAV'!N376</f>
        <v>0</v>
      </c>
      <c r="O377" s="49">
        <f>'Vergoedingen EAV'!O376</f>
        <v>0</v>
      </c>
      <c r="P377" s="49">
        <f>'Vergoedingen EAV'!P376</f>
        <v>0</v>
      </c>
      <c r="Q377" s="49">
        <f>'Vergoedingen EAV'!Q376</f>
        <v>0</v>
      </c>
      <c r="R377" s="10"/>
      <c r="S377" s="49">
        <f>'Vergoedingen EAV'!S376</f>
        <v>0</v>
      </c>
      <c r="T377" s="10"/>
      <c r="U377" s="10"/>
    </row>
    <row r="378" spans="2:21" x14ac:dyDescent="0.2">
      <c r="B378" s="27" t="s">
        <v>134</v>
      </c>
      <c r="F378" s="2" t="s">
        <v>175</v>
      </c>
      <c r="L378" s="49">
        <f>'Vergoedingen EAV'!L377</f>
        <v>0</v>
      </c>
      <c r="M378" s="49">
        <f>'Vergoedingen EAV'!M377</f>
        <v>0</v>
      </c>
      <c r="N378" s="49">
        <f>'Vergoedingen EAV'!N377</f>
        <v>0</v>
      </c>
      <c r="O378" s="49">
        <f>'Vergoedingen EAV'!O377</f>
        <v>0</v>
      </c>
      <c r="P378" s="49">
        <f>'Vergoedingen EAV'!P377</f>
        <v>0</v>
      </c>
      <c r="Q378" s="49">
        <f>'Vergoedingen EAV'!Q377</f>
        <v>0</v>
      </c>
      <c r="R378" s="10"/>
      <c r="S378" s="49">
        <f>'Vergoedingen EAV'!S377</f>
        <v>0</v>
      </c>
      <c r="T378" s="10"/>
      <c r="U378" s="10"/>
    </row>
    <row r="379" spans="2:21" x14ac:dyDescent="0.2">
      <c r="B379" s="27" t="s">
        <v>135</v>
      </c>
      <c r="F379" s="2" t="s">
        <v>175</v>
      </c>
      <c r="L379" s="49">
        <f>'Vergoedingen EAV'!L378</f>
        <v>0</v>
      </c>
      <c r="M379" s="49">
        <f>'Vergoedingen EAV'!M378</f>
        <v>0</v>
      </c>
      <c r="N379" s="49">
        <f>'Vergoedingen EAV'!N378</f>
        <v>0</v>
      </c>
      <c r="O379" s="49">
        <f>'Vergoedingen EAV'!O378</f>
        <v>0</v>
      </c>
      <c r="P379" s="49">
        <f>'Vergoedingen EAV'!P378</f>
        <v>0</v>
      </c>
      <c r="Q379" s="49">
        <f>'Vergoedingen EAV'!Q378</f>
        <v>0</v>
      </c>
      <c r="R379" s="10"/>
      <c r="S379" s="49">
        <f>'Vergoedingen EAV'!S378</f>
        <v>0</v>
      </c>
      <c r="T379" s="10"/>
      <c r="U379" s="10"/>
    </row>
    <row r="380" spans="2:21" x14ac:dyDescent="0.2">
      <c r="B380" s="27" t="s">
        <v>136</v>
      </c>
      <c r="F380" s="2" t="s">
        <v>175</v>
      </c>
      <c r="L380" s="49">
        <f>'Vergoedingen EAV'!L379</f>
        <v>0</v>
      </c>
      <c r="M380" s="49">
        <f>'Vergoedingen EAV'!M379</f>
        <v>0</v>
      </c>
      <c r="N380" s="49">
        <f>'Vergoedingen EAV'!N379</f>
        <v>0</v>
      </c>
      <c r="O380" s="49">
        <f>'Vergoedingen EAV'!O379</f>
        <v>0</v>
      </c>
      <c r="P380" s="49">
        <f>'Vergoedingen EAV'!P379</f>
        <v>0</v>
      </c>
      <c r="Q380" s="49">
        <f>'Vergoedingen EAV'!Q379</f>
        <v>0</v>
      </c>
      <c r="R380" s="10"/>
      <c r="S380" s="49">
        <f>'Vergoedingen EAV'!S379</f>
        <v>0</v>
      </c>
      <c r="T380" s="10"/>
      <c r="U380" s="10"/>
    </row>
    <row r="381" spans="2:21" x14ac:dyDescent="0.2">
      <c r="B381" s="27" t="s">
        <v>137</v>
      </c>
      <c r="F381" s="2" t="s">
        <v>175</v>
      </c>
      <c r="L381" s="49">
        <f>'Vergoedingen EAV'!L380</f>
        <v>0</v>
      </c>
      <c r="M381" s="49">
        <f>'Vergoedingen EAV'!M380</f>
        <v>0</v>
      </c>
      <c r="N381" s="49">
        <f>'Vergoedingen EAV'!N380</f>
        <v>0</v>
      </c>
      <c r="O381" s="49">
        <f>'Vergoedingen EAV'!O380</f>
        <v>0</v>
      </c>
      <c r="P381" s="49">
        <f>'Vergoedingen EAV'!P380</f>
        <v>0</v>
      </c>
      <c r="Q381" s="49">
        <f>'Vergoedingen EAV'!Q380</f>
        <v>0</v>
      </c>
      <c r="R381" s="10"/>
      <c r="S381" s="49">
        <f>'Vergoedingen EAV'!S380</f>
        <v>0</v>
      </c>
      <c r="T381" s="10"/>
      <c r="U381" s="10"/>
    </row>
    <row r="382" spans="2:21" x14ac:dyDescent="0.2">
      <c r="B382" s="52" t="s">
        <v>138</v>
      </c>
      <c r="F382" s="2" t="s">
        <v>175</v>
      </c>
      <c r="L382" s="49">
        <f>'Vergoedingen EAV'!L381</f>
        <v>0</v>
      </c>
      <c r="M382" s="49">
        <f>'Vergoedingen EAV'!M381</f>
        <v>0</v>
      </c>
      <c r="N382" s="49">
        <f>'Vergoedingen EAV'!N381</f>
        <v>0</v>
      </c>
      <c r="O382" s="49">
        <f>'Vergoedingen EAV'!O381</f>
        <v>0</v>
      </c>
      <c r="P382" s="49">
        <f>'Vergoedingen EAV'!P381</f>
        <v>0</v>
      </c>
      <c r="Q382" s="49">
        <f>'Vergoedingen EAV'!Q381</f>
        <v>0</v>
      </c>
      <c r="R382" s="10"/>
      <c r="S382" s="49">
        <f>'Vergoedingen EAV'!S381</f>
        <v>0</v>
      </c>
      <c r="T382" s="10"/>
      <c r="U382" s="10"/>
    </row>
    <row r="383" spans="2:21" x14ac:dyDescent="0.2">
      <c r="B383" s="27" t="s">
        <v>139</v>
      </c>
      <c r="F383" s="2" t="s">
        <v>175</v>
      </c>
      <c r="L383" s="49">
        <f>'Vergoedingen EAV'!L382</f>
        <v>0</v>
      </c>
      <c r="M383" s="49">
        <f>'Vergoedingen EAV'!M382</f>
        <v>0</v>
      </c>
      <c r="N383" s="49">
        <f>'Vergoedingen EAV'!N382</f>
        <v>0</v>
      </c>
      <c r="O383" s="49">
        <f>'Vergoedingen EAV'!O382</f>
        <v>0</v>
      </c>
      <c r="P383" s="49">
        <f>'Vergoedingen EAV'!P382</f>
        <v>0</v>
      </c>
      <c r="Q383" s="49">
        <f>'Vergoedingen EAV'!Q382</f>
        <v>0</v>
      </c>
      <c r="R383" s="10"/>
      <c r="S383" s="49">
        <f>'Vergoedingen EAV'!S382</f>
        <v>0</v>
      </c>
      <c r="T383" s="10"/>
      <c r="U383" s="10"/>
    </row>
    <row r="384" spans="2:21" s="10" customFormat="1" x14ac:dyDescent="0.2">
      <c r="B384" s="61"/>
      <c r="L384" s="51"/>
      <c r="M384" s="51"/>
      <c r="N384" s="51"/>
      <c r="O384" s="51"/>
      <c r="P384" s="51"/>
      <c r="Q384" s="51"/>
      <c r="S384" s="51"/>
    </row>
    <row r="385" spans="2:19" s="9" customFormat="1" x14ac:dyDescent="0.2">
      <c r="B385" s="9" t="s">
        <v>172</v>
      </c>
    </row>
    <row r="387" spans="2:19" x14ac:dyDescent="0.2">
      <c r="B387" s="33" t="s">
        <v>140</v>
      </c>
    </row>
    <row r="389" spans="2:19" x14ac:dyDescent="0.2">
      <c r="B389" s="33" t="s">
        <v>119</v>
      </c>
    </row>
    <row r="390" spans="2:19" x14ac:dyDescent="0.2">
      <c r="B390" s="29" t="s">
        <v>120</v>
      </c>
      <c r="F390" s="2" t="s">
        <v>173</v>
      </c>
      <c r="L390" s="47">
        <f>'Vergoedingen EAV'!L389</f>
        <v>756.11</v>
      </c>
      <c r="M390" s="47">
        <f>'Vergoedingen EAV'!M389</f>
        <v>780.07</v>
      </c>
      <c r="N390" s="47">
        <f>'Vergoedingen EAV'!N389</f>
        <v>756</v>
      </c>
      <c r="O390" s="47">
        <f>'Vergoedingen EAV'!O389</f>
        <v>582.65</v>
      </c>
      <c r="P390" s="47">
        <f>'Vergoedingen EAV'!P389</f>
        <v>1270</v>
      </c>
      <c r="Q390" s="47">
        <f>'Vergoedingen EAV'!Q389</f>
        <v>1030.98</v>
      </c>
      <c r="S390" s="47">
        <f>'Vergoedingen EAV'!S389</f>
        <v>805.05</v>
      </c>
    </row>
    <row r="391" spans="2:19" x14ac:dyDescent="0.2">
      <c r="B391" s="29" t="s">
        <v>128</v>
      </c>
      <c r="F391" s="2" t="s">
        <v>173</v>
      </c>
      <c r="L391" s="47">
        <f>'Vergoedingen EAV'!L390</f>
        <v>1208.25</v>
      </c>
      <c r="M391" s="47">
        <f>'Vergoedingen EAV'!M390</f>
        <v>1478</v>
      </c>
      <c r="N391" s="47">
        <f>'Vergoedingen EAV'!N390</f>
        <v>1442</v>
      </c>
      <c r="O391" s="47">
        <f>'Vergoedingen EAV'!O390</f>
        <v>1258</v>
      </c>
      <c r="P391" s="47">
        <f>'Vergoedingen EAV'!P390</f>
        <v>2230</v>
      </c>
      <c r="Q391" s="47">
        <f>'Vergoedingen EAV'!Q390</f>
        <v>2652.98</v>
      </c>
      <c r="S391" s="47">
        <f>'Vergoedingen EAV'!S390</f>
        <v>1451.85</v>
      </c>
    </row>
    <row r="392" spans="2:19" x14ac:dyDescent="0.2">
      <c r="B392" s="29" t="s">
        <v>129</v>
      </c>
      <c r="F392" s="2" t="s">
        <v>173</v>
      </c>
      <c r="L392" s="47">
        <f>'Vergoedingen EAV'!L391</f>
        <v>1208.25</v>
      </c>
      <c r="M392" s="47">
        <f>'Vergoedingen EAV'!M391</f>
        <v>1513.36</v>
      </c>
      <c r="N392" s="47">
        <f>'Vergoedingen EAV'!N391</f>
        <v>1442</v>
      </c>
      <c r="O392" s="47">
        <f>'Vergoedingen EAV'!O391</f>
        <v>1260</v>
      </c>
      <c r="P392" s="47">
        <f>'Vergoedingen EAV'!P391</f>
        <v>2230</v>
      </c>
      <c r="Q392" s="47">
        <f>'Vergoedingen EAV'!Q391</f>
        <v>3694.98</v>
      </c>
      <c r="S392" s="47">
        <f>'Vergoedingen EAV'!S391</f>
        <v>1451.85</v>
      </c>
    </row>
    <row r="393" spans="2:19" x14ac:dyDescent="0.2">
      <c r="B393" s="2" t="s">
        <v>130</v>
      </c>
      <c r="F393" s="2" t="s">
        <v>173</v>
      </c>
      <c r="L393" s="47">
        <f>'Vergoedingen EAV'!L392</f>
        <v>1581.7</v>
      </c>
      <c r="M393" s="47">
        <f>'Vergoedingen EAV'!M392</f>
        <v>2080.15</v>
      </c>
      <c r="N393" s="47">
        <f>'Vergoedingen EAV'!N392</f>
        <v>2149</v>
      </c>
      <c r="O393" s="47">
        <f>'Vergoedingen EAV'!O392</f>
        <v>1865</v>
      </c>
      <c r="P393" s="47">
        <f>'Vergoedingen EAV'!P392</f>
        <v>3125</v>
      </c>
      <c r="Q393" s="47">
        <f>'Vergoedingen EAV'!Q392</f>
        <v>3820.98</v>
      </c>
      <c r="S393" s="47">
        <f>'Vergoedingen EAV'!S392</f>
        <v>1846.46</v>
      </c>
    </row>
    <row r="395" spans="2:19" x14ac:dyDescent="0.2">
      <c r="B395" s="33" t="s">
        <v>131</v>
      </c>
    </row>
    <row r="396" spans="2:19" x14ac:dyDescent="0.2">
      <c r="B396" s="29" t="s">
        <v>120</v>
      </c>
      <c r="F396" s="2" t="s">
        <v>173</v>
      </c>
      <c r="L396" s="47">
        <f>'Vergoedingen EAV'!L395</f>
        <v>0</v>
      </c>
      <c r="M396" s="47">
        <f>'Vergoedingen EAV'!M395</f>
        <v>0</v>
      </c>
      <c r="N396" s="47">
        <f>'Vergoedingen EAV'!N395</f>
        <v>0</v>
      </c>
      <c r="O396" s="47">
        <f>'Vergoedingen EAV'!O395</f>
        <v>0</v>
      </c>
      <c r="P396" s="47">
        <f>'Vergoedingen EAV'!P395</f>
        <v>0</v>
      </c>
      <c r="Q396" s="47">
        <f>'Vergoedingen EAV'!Q395</f>
        <v>0</v>
      </c>
      <c r="S396" s="47">
        <f>'Vergoedingen EAV'!S395</f>
        <v>0</v>
      </c>
    </row>
    <row r="397" spans="2:19" x14ac:dyDescent="0.2">
      <c r="B397" s="29" t="s">
        <v>128</v>
      </c>
      <c r="F397" s="2" t="s">
        <v>173</v>
      </c>
      <c r="L397" s="47">
        <f>'Vergoedingen EAV'!L396</f>
        <v>0</v>
      </c>
      <c r="M397" s="47">
        <f>'Vergoedingen EAV'!M396</f>
        <v>0</v>
      </c>
      <c r="N397" s="47">
        <f>'Vergoedingen EAV'!N396</f>
        <v>0</v>
      </c>
      <c r="O397" s="47">
        <f>'Vergoedingen EAV'!O396</f>
        <v>0</v>
      </c>
      <c r="P397" s="47">
        <f>'Vergoedingen EAV'!P396</f>
        <v>0</v>
      </c>
      <c r="Q397" s="47">
        <f>'Vergoedingen EAV'!Q396</f>
        <v>0</v>
      </c>
      <c r="S397" s="47">
        <f>'Vergoedingen EAV'!S396</f>
        <v>0</v>
      </c>
    </row>
    <row r="398" spans="2:19" x14ac:dyDescent="0.2">
      <c r="B398" s="29" t="s">
        <v>129</v>
      </c>
      <c r="F398" s="2" t="s">
        <v>173</v>
      </c>
      <c r="L398" s="47">
        <f>'Vergoedingen EAV'!L397</f>
        <v>0</v>
      </c>
      <c r="M398" s="47">
        <f>'Vergoedingen EAV'!M397</f>
        <v>0</v>
      </c>
      <c r="N398" s="47">
        <f>'Vergoedingen EAV'!N397</f>
        <v>0</v>
      </c>
      <c r="O398" s="47">
        <f>'Vergoedingen EAV'!O397</f>
        <v>0</v>
      </c>
      <c r="P398" s="47">
        <f>'Vergoedingen EAV'!P397</f>
        <v>0</v>
      </c>
      <c r="Q398" s="47">
        <f>'Vergoedingen EAV'!Q397</f>
        <v>0</v>
      </c>
      <c r="S398" s="47">
        <f>'Vergoedingen EAV'!S397</f>
        <v>0</v>
      </c>
    </row>
    <row r="399" spans="2:19" x14ac:dyDescent="0.2">
      <c r="B399" s="2" t="s">
        <v>130</v>
      </c>
      <c r="F399" s="2" t="s">
        <v>173</v>
      </c>
      <c r="L399" s="47">
        <f>'Vergoedingen EAV'!L398</f>
        <v>0</v>
      </c>
      <c r="M399" s="47">
        <f>'Vergoedingen EAV'!M398</f>
        <v>0</v>
      </c>
      <c r="N399" s="47">
        <f>'Vergoedingen EAV'!N398</f>
        <v>0</v>
      </c>
      <c r="O399" s="47">
        <f>'Vergoedingen EAV'!O398</f>
        <v>0</v>
      </c>
      <c r="P399" s="47">
        <f>'Vergoedingen EAV'!P398</f>
        <v>0</v>
      </c>
      <c r="Q399" s="47">
        <f>'Vergoedingen EAV'!Q398</f>
        <v>0</v>
      </c>
      <c r="S399" s="47">
        <f>'Vergoedingen EAV'!S398</f>
        <v>0</v>
      </c>
    </row>
    <row r="400" spans="2:19" x14ac:dyDescent="0.2">
      <c r="B400" s="33"/>
    </row>
    <row r="401" spans="1:21" x14ac:dyDescent="0.2">
      <c r="B401" s="1" t="s">
        <v>168</v>
      </c>
    </row>
    <row r="402" spans="1:21" x14ac:dyDescent="0.2">
      <c r="B402" s="33"/>
      <c r="L402" s="10"/>
      <c r="M402" s="10"/>
      <c r="N402" s="10"/>
      <c r="O402" s="10"/>
      <c r="P402" s="10"/>
      <c r="Q402" s="10"/>
      <c r="R402" s="10"/>
      <c r="S402" s="10"/>
      <c r="T402" s="10"/>
      <c r="U402" s="10"/>
    </row>
    <row r="403" spans="1:21" x14ac:dyDescent="0.2">
      <c r="B403" s="1" t="s">
        <v>119</v>
      </c>
      <c r="F403" s="2" t="s">
        <v>173</v>
      </c>
      <c r="L403" s="60"/>
      <c r="M403" s="60"/>
      <c r="N403" s="60"/>
      <c r="O403" s="60"/>
      <c r="P403" s="60"/>
      <c r="Q403" s="60"/>
      <c r="R403" s="10"/>
      <c r="S403" s="60"/>
      <c r="T403" s="10"/>
      <c r="U403" s="10"/>
    </row>
    <row r="404" spans="1:21" x14ac:dyDescent="0.2">
      <c r="B404" s="27" t="s">
        <v>120</v>
      </c>
      <c r="F404" s="2" t="s">
        <v>173</v>
      </c>
      <c r="L404" s="47">
        <f>'Vergoedingen EAV'!L403</f>
        <v>21.87</v>
      </c>
      <c r="M404" s="47">
        <f>'Vergoedingen EAV'!M403</f>
        <v>23.38</v>
      </c>
      <c r="N404" s="47">
        <f>'Vergoedingen EAV'!N403</f>
        <v>29.6</v>
      </c>
      <c r="O404" s="47">
        <f>'Vergoedingen EAV'!O403</f>
        <v>16.010000000000002</v>
      </c>
      <c r="P404" s="47">
        <f>'Vergoedingen EAV'!P403</f>
        <v>47</v>
      </c>
      <c r="Q404" s="47">
        <f>'Vergoedingen EAV'!Q403</f>
        <v>62.480000000000004</v>
      </c>
      <c r="S404" s="47">
        <f>'Vergoedingen EAV'!S403</f>
        <v>29.3</v>
      </c>
      <c r="T404" s="10"/>
      <c r="U404" s="10"/>
    </row>
    <row r="405" spans="1:21" x14ac:dyDescent="0.2">
      <c r="B405" s="27" t="s">
        <v>128</v>
      </c>
      <c r="F405" s="2" t="s">
        <v>173</v>
      </c>
      <c r="L405" s="47">
        <f>'Vergoedingen EAV'!L404</f>
        <v>23.32</v>
      </c>
      <c r="M405" s="47">
        <f>'Vergoedingen EAV'!M404</f>
        <v>28.85</v>
      </c>
      <c r="N405" s="47">
        <f>'Vergoedingen EAV'!N404</f>
        <v>35.1</v>
      </c>
      <c r="O405" s="47">
        <f>'Vergoedingen EAV'!O404</f>
        <v>24</v>
      </c>
      <c r="P405" s="47">
        <f>'Vergoedingen EAV'!P404</f>
        <v>52</v>
      </c>
      <c r="Q405" s="47">
        <f>'Vergoedingen EAV'!Q404</f>
        <v>51.17</v>
      </c>
      <c r="S405" s="47">
        <f>'Vergoedingen EAV'!S404</f>
        <v>31</v>
      </c>
      <c r="T405" s="10"/>
      <c r="U405" s="10"/>
    </row>
    <row r="406" spans="1:21" x14ac:dyDescent="0.2">
      <c r="B406" s="27" t="s">
        <v>129</v>
      </c>
      <c r="F406" s="2" t="s">
        <v>173</v>
      </c>
      <c r="L406" s="47">
        <f>'Vergoedingen EAV'!L405</f>
        <v>26.67</v>
      </c>
      <c r="M406" s="47">
        <f>'Vergoedingen EAV'!M405</f>
        <v>28.85</v>
      </c>
      <c r="N406" s="47">
        <f>'Vergoedingen EAV'!N405</f>
        <v>35.1</v>
      </c>
      <c r="O406" s="47">
        <f>'Vergoedingen EAV'!O405</f>
        <v>24</v>
      </c>
      <c r="P406" s="47">
        <f>'Vergoedingen EAV'!P405</f>
        <v>52</v>
      </c>
      <c r="Q406" s="47">
        <f>'Vergoedingen EAV'!Q405</f>
        <v>51.17</v>
      </c>
      <c r="S406" s="47">
        <f>'Vergoedingen EAV'!S405</f>
        <v>32.6</v>
      </c>
      <c r="T406" s="10"/>
      <c r="U406" s="10"/>
    </row>
    <row r="407" spans="1:21" x14ac:dyDescent="0.2">
      <c r="B407" s="52" t="s">
        <v>130</v>
      </c>
      <c r="L407" s="47">
        <f>'Vergoedingen EAV'!L406</f>
        <v>30.3</v>
      </c>
      <c r="M407" s="47">
        <f>'Vergoedingen EAV'!M406</f>
        <v>28.85</v>
      </c>
      <c r="N407" s="47">
        <f>'Vergoedingen EAV'!N406</f>
        <v>35.1</v>
      </c>
      <c r="O407" s="47">
        <f>'Vergoedingen EAV'!O406</f>
        <v>0</v>
      </c>
      <c r="P407" s="47">
        <f>'Vergoedingen EAV'!P406</f>
        <v>56</v>
      </c>
      <c r="Q407" s="47">
        <f>'Vergoedingen EAV'!Q406</f>
        <v>51.17</v>
      </c>
      <c r="S407" s="47">
        <f>'Vergoedingen EAV'!S406</f>
        <v>33.9</v>
      </c>
      <c r="T407" s="10"/>
      <c r="U407" s="10"/>
    </row>
    <row r="408" spans="1:21" x14ac:dyDescent="0.2">
      <c r="B408" s="27"/>
      <c r="T408" s="10"/>
      <c r="U408" s="10"/>
    </row>
    <row r="409" spans="1:21" x14ac:dyDescent="0.2">
      <c r="B409" s="1" t="s">
        <v>131</v>
      </c>
      <c r="T409" s="10"/>
      <c r="U409" s="10"/>
    </row>
    <row r="410" spans="1:21" x14ac:dyDescent="0.2">
      <c r="B410" s="27" t="s">
        <v>120</v>
      </c>
      <c r="F410" s="2" t="s">
        <v>173</v>
      </c>
      <c r="L410" s="47">
        <f>'Vergoedingen EAV'!L409</f>
        <v>0</v>
      </c>
      <c r="M410" s="47">
        <f>'Vergoedingen EAV'!M409</f>
        <v>0</v>
      </c>
      <c r="N410" s="47">
        <f>'Vergoedingen EAV'!N409</f>
        <v>0</v>
      </c>
      <c r="O410" s="47">
        <f>'Vergoedingen EAV'!O409</f>
        <v>0</v>
      </c>
      <c r="P410" s="47">
        <f>'Vergoedingen EAV'!P409</f>
        <v>0</v>
      </c>
      <c r="Q410" s="47">
        <f>'Vergoedingen EAV'!Q409</f>
        <v>0</v>
      </c>
      <c r="S410" s="47">
        <f>'Vergoedingen EAV'!S409</f>
        <v>0</v>
      </c>
      <c r="T410" s="10"/>
      <c r="U410" s="10"/>
    </row>
    <row r="411" spans="1:21" x14ac:dyDescent="0.2">
      <c r="B411" s="27" t="s">
        <v>128</v>
      </c>
      <c r="F411" s="2" t="s">
        <v>173</v>
      </c>
      <c r="L411" s="47">
        <f>'Vergoedingen EAV'!L410</f>
        <v>0</v>
      </c>
      <c r="M411" s="47">
        <f>'Vergoedingen EAV'!M410</f>
        <v>0</v>
      </c>
      <c r="N411" s="47">
        <f>'Vergoedingen EAV'!N410</f>
        <v>0</v>
      </c>
      <c r="O411" s="47">
        <f>'Vergoedingen EAV'!O410</f>
        <v>0</v>
      </c>
      <c r="P411" s="47">
        <f>'Vergoedingen EAV'!P410</f>
        <v>0</v>
      </c>
      <c r="Q411" s="47">
        <f>'Vergoedingen EAV'!Q410</f>
        <v>0</v>
      </c>
      <c r="S411" s="47">
        <f>'Vergoedingen EAV'!S410</f>
        <v>0</v>
      </c>
      <c r="T411" s="10"/>
      <c r="U411" s="10"/>
    </row>
    <row r="412" spans="1:21" x14ac:dyDescent="0.2">
      <c r="B412" s="52" t="s">
        <v>129</v>
      </c>
      <c r="F412" s="2" t="s">
        <v>173</v>
      </c>
      <c r="L412" s="47">
        <f>'Vergoedingen EAV'!L411</f>
        <v>0</v>
      </c>
      <c r="M412" s="47">
        <f>'Vergoedingen EAV'!M411</f>
        <v>0</v>
      </c>
      <c r="N412" s="47">
        <f>'Vergoedingen EAV'!N411</f>
        <v>0</v>
      </c>
      <c r="O412" s="47">
        <f>'Vergoedingen EAV'!O411</f>
        <v>0</v>
      </c>
      <c r="P412" s="47">
        <f>'Vergoedingen EAV'!P411</f>
        <v>0</v>
      </c>
      <c r="Q412" s="47">
        <f>'Vergoedingen EAV'!Q411</f>
        <v>0</v>
      </c>
      <c r="S412" s="47">
        <f>'Vergoedingen EAV'!S411</f>
        <v>0</v>
      </c>
      <c r="T412" s="10"/>
      <c r="U412" s="10"/>
    </row>
    <row r="413" spans="1:21" x14ac:dyDescent="0.2">
      <c r="B413" s="27" t="s">
        <v>130</v>
      </c>
      <c r="F413" s="2" t="s">
        <v>173</v>
      </c>
      <c r="L413" s="47">
        <f>'Vergoedingen EAV'!L412</f>
        <v>0</v>
      </c>
      <c r="M413" s="47">
        <f>'Vergoedingen EAV'!M412</f>
        <v>0</v>
      </c>
      <c r="N413" s="47">
        <f>'Vergoedingen EAV'!N412</f>
        <v>0</v>
      </c>
      <c r="O413" s="47">
        <f>'Vergoedingen EAV'!O412</f>
        <v>0</v>
      </c>
      <c r="P413" s="47">
        <f>'Vergoedingen EAV'!P412</f>
        <v>0</v>
      </c>
      <c r="Q413" s="47">
        <f>'Vergoedingen EAV'!Q412</f>
        <v>0</v>
      </c>
      <c r="S413" s="47">
        <f>'Vergoedingen EAV'!S412</f>
        <v>0</v>
      </c>
      <c r="T413" s="10"/>
      <c r="U413" s="10"/>
    </row>
    <row r="414" spans="1:21" x14ac:dyDescent="0.2">
      <c r="B414" s="52"/>
      <c r="L414" s="10"/>
      <c r="M414" s="10"/>
      <c r="N414" s="10"/>
      <c r="O414" s="10"/>
      <c r="P414" s="10"/>
      <c r="Q414" s="10"/>
      <c r="R414" s="10"/>
      <c r="S414" s="10"/>
      <c r="T414" s="10"/>
      <c r="U414" s="10"/>
    </row>
    <row r="415" spans="1:21" x14ac:dyDescent="0.2">
      <c r="A415" s="2" t="s">
        <v>161</v>
      </c>
      <c r="B415" s="1" t="s">
        <v>169</v>
      </c>
      <c r="L415" s="60"/>
      <c r="M415" s="60"/>
      <c r="N415" s="60"/>
      <c r="O415" s="60"/>
      <c r="P415" s="60"/>
      <c r="Q415" s="60"/>
      <c r="R415" s="10"/>
      <c r="S415" s="60"/>
      <c r="T415" s="10"/>
      <c r="U415" s="10"/>
    </row>
    <row r="416" spans="1:21" x14ac:dyDescent="0.2">
      <c r="B416" s="27"/>
      <c r="L416" s="60"/>
      <c r="M416" s="60"/>
      <c r="N416" s="60"/>
      <c r="O416" s="60"/>
      <c r="P416" s="60"/>
      <c r="Q416" s="60"/>
      <c r="R416" s="10"/>
      <c r="S416" s="60"/>
      <c r="T416" s="10"/>
      <c r="U416" s="10"/>
    </row>
    <row r="417" spans="2:21" x14ac:dyDescent="0.2">
      <c r="B417" s="1" t="s">
        <v>119</v>
      </c>
      <c r="L417" s="60"/>
      <c r="M417" s="60"/>
      <c r="N417" s="60"/>
      <c r="O417" s="60"/>
      <c r="P417" s="60"/>
      <c r="Q417" s="60"/>
      <c r="R417" s="10"/>
      <c r="S417" s="60"/>
      <c r="T417" s="10"/>
      <c r="U417" s="10"/>
    </row>
    <row r="418" spans="2:21" x14ac:dyDescent="0.2">
      <c r="B418" s="27" t="s">
        <v>132</v>
      </c>
      <c r="F418" s="2" t="s">
        <v>173</v>
      </c>
      <c r="L418" s="47">
        <f>'Vergoedingen EAV'!L417</f>
        <v>10657.35</v>
      </c>
      <c r="M418" s="47">
        <f>'Vergoedingen EAV'!M417</f>
        <v>12300.624318113914</v>
      </c>
      <c r="N418" s="47">
        <f>'Vergoedingen EAV'!N417</f>
        <v>0</v>
      </c>
      <c r="O418" s="47">
        <f>'Vergoedingen EAV'!O417</f>
        <v>7300</v>
      </c>
      <c r="P418" s="47">
        <f>'Vergoedingen EAV'!P417</f>
        <v>7553.72</v>
      </c>
      <c r="Q418" s="47">
        <f>'Vergoedingen EAV'!Q417</f>
        <v>18000</v>
      </c>
      <c r="R418" s="10"/>
      <c r="S418" s="47">
        <f>'Vergoedingen EAV'!S417</f>
        <v>8652.26</v>
      </c>
      <c r="T418" s="10"/>
      <c r="U418" s="10"/>
    </row>
    <row r="419" spans="2:21" x14ac:dyDescent="0.2">
      <c r="B419" s="52" t="s">
        <v>133</v>
      </c>
      <c r="F419" s="2" t="s">
        <v>173</v>
      </c>
      <c r="L419" s="47">
        <f>'Vergoedingen EAV'!L418</f>
        <v>10657.35</v>
      </c>
      <c r="M419" s="47">
        <f>'Vergoedingen EAV'!M418</f>
        <v>13718.709159595981</v>
      </c>
      <c r="N419" s="47">
        <f>'Vergoedingen EAV'!N418</f>
        <v>7721</v>
      </c>
      <c r="O419" s="47">
        <f>'Vergoedingen EAV'!O418</f>
        <v>0</v>
      </c>
      <c r="P419" s="47">
        <f>'Vergoedingen EAV'!P418</f>
        <v>7737.5</v>
      </c>
      <c r="Q419" s="47">
        <f>'Vergoedingen EAV'!Q418</f>
        <v>18000</v>
      </c>
      <c r="R419" s="10"/>
      <c r="S419" s="47">
        <f>'Vergoedingen EAV'!S418</f>
        <v>8652.26</v>
      </c>
      <c r="T419" s="10"/>
      <c r="U419" s="10"/>
    </row>
    <row r="420" spans="2:21" x14ac:dyDescent="0.2">
      <c r="B420" s="27" t="s">
        <v>134</v>
      </c>
      <c r="F420" s="2" t="s">
        <v>173</v>
      </c>
      <c r="L420" s="47">
        <f>'Vergoedingen EAV'!L419</f>
        <v>0</v>
      </c>
      <c r="M420" s="47">
        <f>'Vergoedingen EAV'!M419</f>
        <v>15756.381162920445</v>
      </c>
      <c r="N420" s="47">
        <f>'Vergoedingen EAV'!N419</f>
        <v>12131</v>
      </c>
      <c r="O420" s="47">
        <f>'Vergoedingen EAV'!O419</f>
        <v>0</v>
      </c>
      <c r="P420" s="47">
        <f>'Vergoedingen EAV'!P419</f>
        <v>10215.35</v>
      </c>
      <c r="Q420" s="47">
        <f>'Vergoedingen EAV'!Q419</f>
        <v>22101.75</v>
      </c>
      <c r="R420" s="10"/>
      <c r="S420" s="47">
        <f>'Vergoedingen EAV'!S419</f>
        <v>8652.26</v>
      </c>
      <c r="T420" s="10"/>
      <c r="U420" s="10"/>
    </row>
    <row r="421" spans="2:21" x14ac:dyDescent="0.2">
      <c r="B421" s="52" t="s">
        <v>135</v>
      </c>
      <c r="F421" s="2" t="s">
        <v>173</v>
      </c>
      <c r="L421" s="47">
        <f>'Vergoedingen EAV'!L420</f>
        <v>0</v>
      </c>
      <c r="M421" s="47">
        <f>'Vergoedingen EAV'!M420</f>
        <v>23163.860434394872</v>
      </c>
      <c r="N421" s="47">
        <f>'Vergoedingen EAV'!N420</f>
        <v>0</v>
      </c>
      <c r="O421" s="47">
        <f>'Vergoedingen EAV'!O420</f>
        <v>0</v>
      </c>
      <c r="P421" s="47">
        <f>'Vergoedingen EAV'!P420</f>
        <v>23502.57</v>
      </c>
      <c r="Q421" s="47">
        <f>'Vergoedingen EAV'!Q420</f>
        <v>0</v>
      </c>
      <c r="R421" s="10"/>
      <c r="S421" s="47">
        <f>'Vergoedingen EAV'!S420</f>
        <v>8652.26</v>
      </c>
      <c r="T421" s="10"/>
      <c r="U421" s="10"/>
    </row>
    <row r="422" spans="2:21" x14ac:dyDescent="0.2">
      <c r="B422" s="27" t="s">
        <v>136</v>
      </c>
      <c r="F422" s="2" t="s">
        <v>173</v>
      </c>
      <c r="L422" s="47">
        <f>'Vergoedingen EAV'!L421</f>
        <v>0</v>
      </c>
      <c r="M422" s="47">
        <f>'Vergoedingen EAV'!M421</f>
        <v>23569.984</v>
      </c>
      <c r="N422" s="47">
        <f>'Vergoedingen EAV'!N421</f>
        <v>0</v>
      </c>
      <c r="O422" s="47">
        <f>'Vergoedingen EAV'!O421</f>
        <v>0</v>
      </c>
      <c r="P422" s="47">
        <f>'Vergoedingen EAV'!P421</f>
        <v>23502.57</v>
      </c>
      <c r="Q422" s="47">
        <f>'Vergoedingen EAV'!Q421</f>
        <v>22101.75</v>
      </c>
      <c r="R422" s="10"/>
      <c r="S422" s="47">
        <f>'Vergoedingen EAV'!S421</f>
        <v>10384.66</v>
      </c>
      <c r="T422" s="10"/>
      <c r="U422" s="10"/>
    </row>
    <row r="423" spans="2:21" x14ac:dyDescent="0.2">
      <c r="B423" s="52" t="s">
        <v>137</v>
      </c>
      <c r="F423" s="2" t="s">
        <v>173</v>
      </c>
      <c r="L423" s="47">
        <f>'Vergoedingen EAV'!L422</f>
        <v>0</v>
      </c>
      <c r="M423" s="47">
        <f>'Vergoedingen EAV'!M422</f>
        <v>0</v>
      </c>
      <c r="N423" s="47">
        <f>'Vergoedingen EAV'!N422</f>
        <v>0</v>
      </c>
      <c r="O423" s="47">
        <f>'Vergoedingen EAV'!O422</f>
        <v>0</v>
      </c>
      <c r="P423" s="47">
        <f>'Vergoedingen EAV'!P422</f>
        <v>0</v>
      </c>
      <c r="Q423" s="47">
        <f>'Vergoedingen EAV'!Q422</f>
        <v>0</v>
      </c>
      <c r="R423" s="10"/>
      <c r="S423" s="47">
        <f>'Vergoedingen EAV'!S422</f>
        <v>10384.66</v>
      </c>
      <c r="T423" s="10"/>
      <c r="U423" s="10"/>
    </row>
    <row r="424" spans="2:21" x14ac:dyDescent="0.2">
      <c r="B424" s="27" t="s">
        <v>138</v>
      </c>
      <c r="F424" s="2" t="s">
        <v>173</v>
      </c>
      <c r="L424" s="47">
        <f>'Vergoedingen EAV'!L423</f>
        <v>0</v>
      </c>
      <c r="M424" s="47">
        <f>'Vergoedingen EAV'!M423</f>
        <v>0</v>
      </c>
      <c r="N424" s="47">
        <f>'Vergoedingen EAV'!N423</f>
        <v>0</v>
      </c>
      <c r="O424" s="47">
        <f>'Vergoedingen EAV'!O423</f>
        <v>0</v>
      </c>
      <c r="P424" s="47">
        <f>'Vergoedingen EAV'!P423</f>
        <v>0</v>
      </c>
      <c r="Q424" s="47">
        <f>'Vergoedingen EAV'!Q423</f>
        <v>0</v>
      </c>
      <c r="R424" s="10"/>
      <c r="S424" s="47">
        <f>'Vergoedingen EAV'!S423</f>
        <v>12581.85</v>
      </c>
      <c r="T424" s="10"/>
      <c r="U424" s="10"/>
    </row>
    <row r="425" spans="2:21" x14ac:dyDescent="0.2">
      <c r="B425" s="27" t="s">
        <v>139</v>
      </c>
      <c r="F425" s="2" t="s">
        <v>173</v>
      </c>
      <c r="L425" s="47">
        <f>'Vergoedingen EAV'!L424</f>
        <v>0</v>
      </c>
      <c r="M425" s="47">
        <f>'Vergoedingen EAV'!M424</f>
        <v>0</v>
      </c>
      <c r="N425" s="47">
        <f>'Vergoedingen EAV'!N424</f>
        <v>0</v>
      </c>
      <c r="O425" s="47">
        <f>'Vergoedingen EAV'!O424</f>
        <v>0</v>
      </c>
      <c r="P425" s="47">
        <f>'Vergoedingen EAV'!P424</f>
        <v>0</v>
      </c>
      <c r="Q425" s="47">
        <f>'Vergoedingen EAV'!Q424</f>
        <v>0</v>
      </c>
      <c r="R425" s="10"/>
      <c r="S425" s="47">
        <f>'Vergoedingen EAV'!S424</f>
        <v>0</v>
      </c>
      <c r="T425" s="10"/>
      <c r="U425" s="10"/>
    </row>
    <row r="426" spans="2:21" x14ac:dyDescent="0.2">
      <c r="B426" s="27"/>
      <c r="L426" s="10"/>
      <c r="M426" s="10"/>
      <c r="N426" s="10"/>
      <c r="O426" s="10"/>
      <c r="P426" s="10"/>
      <c r="Q426" s="10"/>
      <c r="R426" s="10"/>
      <c r="S426" s="10"/>
      <c r="T426" s="10"/>
      <c r="U426" s="10"/>
    </row>
    <row r="427" spans="2:21" x14ac:dyDescent="0.2">
      <c r="B427" s="59" t="s">
        <v>131</v>
      </c>
      <c r="L427" s="10"/>
      <c r="M427" s="10"/>
      <c r="N427" s="10"/>
      <c r="O427" s="10"/>
      <c r="P427" s="10"/>
      <c r="Q427" s="10"/>
      <c r="R427" s="10"/>
      <c r="S427" s="10"/>
      <c r="T427" s="10"/>
      <c r="U427" s="10"/>
    </row>
    <row r="428" spans="2:21" x14ac:dyDescent="0.2">
      <c r="B428" s="27" t="s">
        <v>132</v>
      </c>
      <c r="F428" s="2" t="s">
        <v>173</v>
      </c>
      <c r="L428" s="47">
        <f>'Vergoedingen EAV'!L427</f>
        <v>0</v>
      </c>
      <c r="M428" s="47">
        <f>'Vergoedingen EAV'!M427</f>
        <v>0</v>
      </c>
      <c r="N428" s="47">
        <f>'Vergoedingen EAV'!N427</f>
        <v>0</v>
      </c>
      <c r="O428" s="47">
        <f>'Vergoedingen EAV'!O427</f>
        <v>0</v>
      </c>
      <c r="P428" s="47">
        <f>'Vergoedingen EAV'!P427</f>
        <v>21756.27</v>
      </c>
      <c r="Q428" s="47">
        <f>'Vergoedingen EAV'!Q427</f>
        <v>0</v>
      </c>
      <c r="R428" s="10"/>
      <c r="S428" s="47">
        <f>'Vergoedingen EAV'!S427</f>
        <v>28267.73</v>
      </c>
      <c r="T428" s="10"/>
      <c r="U428" s="10"/>
    </row>
    <row r="429" spans="2:21" x14ac:dyDescent="0.2">
      <c r="B429" s="27" t="s">
        <v>133</v>
      </c>
      <c r="F429" s="2" t="s">
        <v>173</v>
      </c>
      <c r="L429" s="47">
        <f>'Vergoedingen EAV'!L428</f>
        <v>0</v>
      </c>
      <c r="M429" s="47">
        <f>'Vergoedingen EAV'!M428</f>
        <v>16376.21</v>
      </c>
      <c r="N429" s="47">
        <f>'Vergoedingen EAV'!N428</f>
        <v>22000</v>
      </c>
      <c r="O429" s="47">
        <f>'Vergoedingen EAV'!O428</f>
        <v>0</v>
      </c>
      <c r="P429" s="47">
        <f>'Vergoedingen EAV'!P428</f>
        <v>22027.439999999999</v>
      </c>
      <c r="Q429" s="47">
        <f>'Vergoedingen EAV'!Q428</f>
        <v>0</v>
      </c>
      <c r="R429" s="10"/>
      <c r="S429" s="47">
        <f>'Vergoedingen EAV'!S428</f>
        <v>28267.73</v>
      </c>
      <c r="T429" s="10"/>
      <c r="U429" s="10"/>
    </row>
    <row r="430" spans="2:21" x14ac:dyDescent="0.2">
      <c r="B430" s="27" t="s">
        <v>134</v>
      </c>
      <c r="F430" s="2" t="s">
        <v>173</v>
      </c>
      <c r="L430" s="47">
        <f>'Vergoedingen EAV'!L429</f>
        <v>0</v>
      </c>
      <c r="M430" s="47">
        <f>'Vergoedingen EAV'!M429</f>
        <v>16837.72</v>
      </c>
      <c r="N430" s="47">
        <f>'Vergoedingen EAV'!N429</f>
        <v>0</v>
      </c>
      <c r="O430" s="47">
        <f>'Vergoedingen EAV'!O429</f>
        <v>0</v>
      </c>
      <c r="P430" s="47">
        <f>'Vergoedingen EAV'!P429</f>
        <v>22351.87</v>
      </c>
      <c r="Q430" s="47">
        <f>'Vergoedingen EAV'!Q429</f>
        <v>22101.75</v>
      </c>
      <c r="R430" s="10"/>
      <c r="S430" s="47">
        <f>'Vergoedingen EAV'!S429</f>
        <v>31748.78</v>
      </c>
      <c r="T430" s="10"/>
      <c r="U430" s="10"/>
    </row>
    <row r="431" spans="2:21" x14ac:dyDescent="0.2">
      <c r="B431" s="27" t="s">
        <v>135</v>
      </c>
      <c r="F431" s="2" t="s">
        <v>173</v>
      </c>
      <c r="L431" s="47">
        <f>'Vergoedingen EAV'!L430</f>
        <v>0</v>
      </c>
      <c r="M431" s="47">
        <f>'Vergoedingen EAV'!M430</f>
        <v>23442.906666666666</v>
      </c>
      <c r="N431" s="47">
        <f>'Vergoedingen EAV'!N430</f>
        <v>0</v>
      </c>
      <c r="O431" s="47">
        <f>'Vergoedingen EAV'!O430</f>
        <v>0</v>
      </c>
      <c r="P431" s="47">
        <f>'Vergoedingen EAV'!P430</f>
        <v>23502.57</v>
      </c>
      <c r="Q431" s="47">
        <f>'Vergoedingen EAV'!Q430</f>
        <v>0</v>
      </c>
      <c r="R431" s="10"/>
      <c r="S431" s="47">
        <f>'Vergoedingen EAV'!S430</f>
        <v>31748.78</v>
      </c>
      <c r="T431" s="10"/>
      <c r="U431" s="10"/>
    </row>
    <row r="432" spans="2:21" x14ac:dyDescent="0.2">
      <c r="B432" s="27" t="s">
        <v>136</v>
      </c>
      <c r="F432" s="2" t="s">
        <v>173</v>
      </c>
      <c r="L432" s="47">
        <f>'Vergoedingen EAV'!L431</f>
        <v>0</v>
      </c>
      <c r="M432" s="47">
        <f>'Vergoedingen EAV'!M431</f>
        <v>20151.929999999997</v>
      </c>
      <c r="N432" s="47">
        <f>'Vergoedingen EAV'!N431</f>
        <v>24792.01</v>
      </c>
      <c r="O432" s="47">
        <f>'Vergoedingen EAV'!O431</f>
        <v>0</v>
      </c>
      <c r="P432" s="47">
        <f>'Vergoedingen EAV'!P431</f>
        <v>23502.57</v>
      </c>
      <c r="Q432" s="47">
        <f>'Vergoedingen EAV'!Q431</f>
        <v>0</v>
      </c>
      <c r="R432" s="10"/>
      <c r="S432" s="47">
        <f>'Vergoedingen EAV'!S431</f>
        <v>31748.78</v>
      </c>
      <c r="T432" s="10"/>
      <c r="U432" s="10"/>
    </row>
    <row r="433" spans="1:21" x14ac:dyDescent="0.2">
      <c r="B433" s="27" t="s">
        <v>137</v>
      </c>
      <c r="F433" s="2" t="s">
        <v>173</v>
      </c>
      <c r="L433" s="47">
        <f>'Vergoedingen EAV'!L432</f>
        <v>38054.370000000003</v>
      </c>
      <c r="M433" s="47">
        <f>'Vergoedingen EAV'!M432</f>
        <v>0</v>
      </c>
      <c r="N433" s="47">
        <f>'Vergoedingen EAV'!N432</f>
        <v>25610.01</v>
      </c>
      <c r="O433" s="47">
        <f>'Vergoedingen EAV'!O432</f>
        <v>0</v>
      </c>
      <c r="P433" s="47">
        <f>'Vergoedingen EAV'!P432</f>
        <v>23502.57</v>
      </c>
      <c r="Q433" s="47">
        <f>'Vergoedingen EAV'!Q432</f>
        <v>0</v>
      </c>
      <c r="R433" s="10"/>
      <c r="S433" s="47">
        <f>'Vergoedingen EAV'!S432</f>
        <v>38174.6</v>
      </c>
      <c r="T433" s="10"/>
      <c r="U433" s="10"/>
    </row>
    <row r="434" spans="1:21" x14ac:dyDescent="0.2">
      <c r="B434" s="52" t="s">
        <v>138</v>
      </c>
      <c r="F434" s="2" t="s">
        <v>173</v>
      </c>
      <c r="L434" s="47">
        <f>'Vergoedingen EAV'!L433</f>
        <v>0</v>
      </c>
      <c r="M434" s="47">
        <f>'Vergoedingen EAV'!M433</f>
        <v>17893.54</v>
      </c>
      <c r="N434" s="47">
        <f>'Vergoedingen EAV'!N433</f>
        <v>25610.01</v>
      </c>
      <c r="O434" s="47">
        <f>'Vergoedingen EAV'!O433</f>
        <v>0</v>
      </c>
      <c r="P434" s="47">
        <f>'Vergoedingen EAV'!P433</f>
        <v>27663.84</v>
      </c>
      <c r="Q434" s="47">
        <f>'Vergoedingen EAV'!Q433</f>
        <v>0</v>
      </c>
      <c r="R434" s="10"/>
      <c r="S434" s="47">
        <f>'Vergoedingen EAV'!S433</f>
        <v>38174.6</v>
      </c>
      <c r="T434" s="10"/>
      <c r="U434" s="10"/>
    </row>
    <row r="435" spans="1:21" x14ac:dyDescent="0.2">
      <c r="B435" s="27" t="s">
        <v>139</v>
      </c>
      <c r="F435" s="2" t="s">
        <v>173</v>
      </c>
      <c r="L435" s="47">
        <f>'Vergoedingen EAV'!L434</f>
        <v>0</v>
      </c>
      <c r="M435" s="47">
        <f>'Vergoedingen EAV'!M434</f>
        <v>19604.63</v>
      </c>
      <c r="N435" s="47">
        <f>'Vergoedingen EAV'!N434</f>
        <v>0</v>
      </c>
      <c r="O435" s="47">
        <f>'Vergoedingen EAV'!O434</f>
        <v>0</v>
      </c>
      <c r="P435" s="47">
        <f>'Vergoedingen EAV'!P434</f>
        <v>27663.84</v>
      </c>
      <c r="Q435" s="47">
        <f>'Vergoedingen EAV'!Q434</f>
        <v>0</v>
      </c>
      <c r="R435" s="10"/>
      <c r="S435" s="47">
        <f>'Vergoedingen EAV'!S434</f>
        <v>38174.6</v>
      </c>
      <c r="T435" s="10"/>
      <c r="U435" s="10"/>
    </row>
    <row r="436" spans="1:21" x14ac:dyDescent="0.2">
      <c r="L436" s="10"/>
      <c r="M436" s="10"/>
      <c r="N436" s="10"/>
      <c r="O436" s="10"/>
      <c r="P436" s="10"/>
      <c r="Q436" s="10"/>
      <c r="R436" s="10"/>
    </row>
    <row r="437" spans="1:21" x14ac:dyDescent="0.2">
      <c r="A437" s="2" t="s">
        <v>161</v>
      </c>
      <c r="B437" s="1" t="s">
        <v>362</v>
      </c>
      <c r="L437" s="60"/>
      <c r="M437" s="60"/>
      <c r="N437" s="60"/>
      <c r="O437" s="60"/>
      <c r="P437" s="60"/>
      <c r="Q437" s="60"/>
      <c r="R437" s="10"/>
      <c r="S437" s="60"/>
      <c r="T437" s="10"/>
      <c r="U437" s="10"/>
    </row>
    <row r="438" spans="1:21" x14ac:dyDescent="0.2">
      <c r="B438" s="27"/>
      <c r="L438" s="60"/>
      <c r="M438" s="60"/>
      <c r="N438" s="60"/>
      <c r="O438" s="60"/>
      <c r="P438" s="60"/>
      <c r="Q438" s="60"/>
      <c r="R438" s="10"/>
      <c r="S438" s="60"/>
      <c r="T438" s="10"/>
      <c r="U438" s="10"/>
    </row>
    <row r="439" spans="1:21" x14ac:dyDescent="0.2">
      <c r="B439" s="1" t="s">
        <v>119</v>
      </c>
      <c r="L439" s="60"/>
      <c r="M439" s="60"/>
      <c r="N439" s="60"/>
      <c r="O439" s="60"/>
      <c r="P439" s="60"/>
      <c r="Q439" s="60"/>
      <c r="R439" s="10"/>
      <c r="S439" s="60"/>
      <c r="T439" s="10"/>
      <c r="U439" s="10"/>
    </row>
    <row r="440" spans="1:21" x14ac:dyDescent="0.2">
      <c r="B440" s="27" t="s">
        <v>132</v>
      </c>
      <c r="F440" s="2" t="s">
        <v>173</v>
      </c>
      <c r="L440" s="47">
        <f>'Vergoedingen EAV'!L439</f>
        <v>54</v>
      </c>
      <c r="M440" s="47">
        <f>'Vergoedingen EAV'!M439</f>
        <v>58.193651040184243</v>
      </c>
      <c r="N440" s="47">
        <f>'Vergoedingen EAV'!N439</f>
        <v>0</v>
      </c>
      <c r="O440" s="47">
        <f>'Vergoedingen EAV'!O439</f>
        <v>0</v>
      </c>
      <c r="P440" s="47">
        <f>'Vergoedingen EAV'!P439</f>
        <v>88.26</v>
      </c>
      <c r="Q440" s="47">
        <f>'Vergoedingen EAV'!Q439</f>
        <v>150</v>
      </c>
      <c r="R440" s="10"/>
      <c r="S440" s="47">
        <f>'Vergoedingen EAV'!S439</f>
        <v>72</v>
      </c>
      <c r="T440" s="10"/>
      <c r="U440" s="10"/>
    </row>
    <row r="441" spans="1:21" x14ac:dyDescent="0.2">
      <c r="B441" s="52" t="s">
        <v>133</v>
      </c>
      <c r="F441" s="2" t="s">
        <v>173</v>
      </c>
      <c r="L441" s="47">
        <f>'Vergoedingen EAV'!L440</f>
        <v>0</v>
      </c>
      <c r="M441" s="47">
        <f>'Vergoedingen EAV'!M440</f>
        <v>62.680315341988724</v>
      </c>
      <c r="N441" s="47">
        <f>'Vergoedingen EAV'!N440</f>
        <v>105.4</v>
      </c>
      <c r="O441" s="47">
        <f>'Vergoedingen EAV'!O440</f>
        <v>0</v>
      </c>
      <c r="P441" s="47">
        <f>'Vergoedingen EAV'!P440</f>
        <v>88.26</v>
      </c>
      <c r="Q441" s="47">
        <f>'Vergoedingen EAV'!Q440</f>
        <v>0</v>
      </c>
      <c r="R441" s="10"/>
      <c r="S441" s="47">
        <f>'Vergoedingen EAV'!S440</f>
        <v>72</v>
      </c>
      <c r="T441" s="10"/>
      <c r="U441" s="10"/>
    </row>
    <row r="442" spans="1:21" x14ac:dyDescent="0.2">
      <c r="B442" s="27" t="s">
        <v>134</v>
      </c>
      <c r="F442" s="2" t="s">
        <v>173</v>
      </c>
      <c r="L442" s="47">
        <f>'Vergoedingen EAV'!L441</f>
        <v>0</v>
      </c>
      <c r="M442" s="47">
        <f>'Vergoedingen EAV'!M441</f>
        <v>74.87</v>
      </c>
      <c r="N442" s="47">
        <f>'Vergoedingen EAV'!N441</f>
        <v>105.4</v>
      </c>
      <c r="O442" s="47">
        <f>'Vergoedingen EAV'!O441</f>
        <v>0</v>
      </c>
      <c r="P442" s="47">
        <f>'Vergoedingen EAV'!P441</f>
        <v>95.1</v>
      </c>
      <c r="Q442" s="47">
        <f>'Vergoedingen EAV'!Q441</f>
        <v>0</v>
      </c>
      <c r="R442" s="10"/>
      <c r="S442" s="47">
        <f>'Vergoedingen EAV'!S441</f>
        <v>72</v>
      </c>
      <c r="T442" s="10"/>
      <c r="U442" s="10"/>
    </row>
    <row r="443" spans="1:21" x14ac:dyDescent="0.2">
      <c r="B443" s="52" t="s">
        <v>135</v>
      </c>
      <c r="F443" s="2" t="s">
        <v>173</v>
      </c>
      <c r="L443" s="47">
        <f>'Vergoedingen EAV'!L442</f>
        <v>0</v>
      </c>
      <c r="M443" s="47">
        <f>'Vergoedingen EAV'!M442</f>
        <v>81.174999999999997</v>
      </c>
      <c r="N443" s="47">
        <f>'Vergoedingen EAV'!N442</f>
        <v>0</v>
      </c>
      <c r="O443" s="47">
        <f>'Vergoedingen EAV'!O442</f>
        <v>0</v>
      </c>
      <c r="P443" s="47">
        <f>'Vergoedingen EAV'!P442</f>
        <v>106.39</v>
      </c>
      <c r="Q443" s="47">
        <f>'Vergoedingen EAV'!Q442</f>
        <v>0</v>
      </c>
      <c r="R443" s="10"/>
      <c r="S443" s="47">
        <f>'Vergoedingen EAV'!S442</f>
        <v>72</v>
      </c>
      <c r="T443" s="10"/>
      <c r="U443" s="10"/>
    </row>
    <row r="444" spans="1:21" x14ac:dyDescent="0.2">
      <c r="B444" s="27" t="s">
        <v>136</v>
      </c>
      <c r="F444" s="2" t="s">
        <v>173</v>
      </c>
      <c r="L444" s="47">
        <f>'Vergoedingen EAV'!L443</f>
        <v>0</v>
      </c>
      <c r="M444" s="47">
        <f>'Vergoedingen EAV'!M443</f>
        <v>71.48</v>
      </c>
      <c r="N444" s="47">
        <f>'Vergoedingen EAV'!N443</f>
        <v>0</v>
      </c>
      <c r="O444" s="47">
        <f>'Vergoedingen EAV'!O443</f>
        <v>0</v>
      </c>
      <c r="P444" s="47">
        <f>'Vergoedingen EAV'!P443</f>
        <v>106.39</v>
      </c>
      <c r="Q444" s="47">
        <f>'Vergoedingen EAV'!Q443</f>
        <v>0</v>
      </c>
      <c r="R444" s="10"/>
      <c r="S444" s="47">
        <f>'Vergoedingen EAV'!S443</f>
        <v>82</v>
      </c>
      <c r="T444" s="10"/>
      <c r="U444" s="10"/>
    </row>
    <row r="445" spans="1:21" x14ac:dyDescent="0.2">
      <c r="B445" s="52" t="s">
        <v>137</v>
      </c>
      <c r="F445" s="2" t="s">
        <v>173</v>
      </c>
      <c r="L445" s="47">
        <f>'Vergoedingen EAV'!L444</f>
        <v>0</v>
      </c>
      <c r="M445" s="47">
        <f>'Vergoedingen EAV'!M444</f>
        <v>74.87</v>
      </c>
      <c r="N445" s="47">
        <f>'Vergoedingen EAV'!N444</f>
        <v>0</v>
      </c>
      <c r="O445" s="47">
        <f>'Vergoedingen EAV'!O444</f>
        <v>0</v>
      </c>
      <c r="P445" s="47">
        <f>'Vergoedingen EAV'!P444</f>
        <v>0</v>
      </c>
      <c r="Q445" s="47">
        <f>'Vergoedingen EAV'!Q444</f>
        <v>0</v>
      </c>
      <c r="R445" s="10"/>
      <c r="S445" s="47">
        <f>'Vergoedingen EAV'!S444</f>
        <v>82</v>
      </c>
      <c r="T445" s="10"/>
      <c r="U445" s="10"/>
    </row>
    <row r="446" spans="1:21" x14ac:dyDescent="0.2">
      <c r="B446" s="27" t="s">
        <v>138</v>
      </c>
      <c r="F446" s="2" t="s">
        <v>173</v>
      </c>
      <c r="L446" s="47">
        <f>'Vergoedingen EAV'!L445</f>
        <v>0</v>
      </c>
      <c r="M446" s="47">
        <f>'Vergoedingen EAV'!M445</f>
        <v>0</v>
      </c>
      <c r="N446" s="47">
        <f>'Vergoedingen EAV'!N445</f>
        <v>0</v>
      </c>
      <c r="O446" s="47">
        <f>'Vergoedingen EAV'!O445</f>
        <v>0</v>
      </c>
      <c r="P446" s="47">
        <f>'Vergoedingen EAV'!P445</f>
        <v>0</v>
      </c>
      <c r="Q446" s="47">
        <f>'Vergoedingen EAV'!Q445</f>
        <v>0</v>
      </c>
      <c r="R446" s="10"/>
      <c r="S446" s="47">
        <f>'Vergoedingen EAV'!S445</f>
        <v>82</v>
      </c>
      <c r="T446" s="10"/>
      <c r="U446" s="10"/>
    </row>
    <row r="447" spans="1:21" x14ac:dyDescent="0.2">
      <c r="B447" s="27" t="s">
        <v>139</v>
      </c>
      <c r="F447" s="2" t="s">
        <v>173</v>
      </c>
      <c r="L447" s="47">
        <f>'Vergoedingen EAV'!L446</f>
        <v>0</v>
      </c>
      <c r="M447" s="47">
        <f>'Vergoedingen EAV'!M446</f>
        <v>0</v>
      </c>
      <c r="N447" s="47">
        <f>'Vergoedingen EAV'!N446</f>
        <v>0</v>
      </c>
      <c r="O447" s="47">
        <f>'Vergoedingen EAV'!O446</f>
        <v>0</v>
      </c>
      <c r="P447" s="47">
        <f>'Vergoedingen EAV'!P446</f>
        <v>0</v>
      </c>
      <c r="Q447" s="47">
        <f>'Vergoedingen EAV'!Q446</f>
        <v>0</v>
      </c>
      <c r="R447" s="10"/>
      <c r="S447" s="47">
        <f>'Vergoedingen EAV'!S446</f>
        <v>0</v>
      </c>
      <c r="T447" s="10"/>
      <c r="U447" s="10"/>
    </row>
    <row r="448" spans="1:21" x14ac:dyDescent="0.2">
      <c r="B448" s="27"/>
      <c r="L448" s="10"/>
      <c r="M448" s="10"/>
      <c r="N448" s="10"/>
      <c r="O448" s="10"/>
      <c r="P448" s="10"/>
      <c r="Q448" s="10"/>
      <c r="R448" s="10"/>
      <c r="S448" s="10"/>
      <c r="T448" s="10"/>
      <c r="U448" s="10"/>
    </row>
    <row r="449" spans="1:21" x14ac:dyDescent="0.2">
      <c r="B449" s="59" t="s">
        <v>131</v>
      </c>
      <c r="L449" s="10"/>
      <c r="M449" s="10"/>
      <c r="N449" s="10"/>
      <c r="O449" s="10"/>
      <c r="P449" s="10"/>
      <c r="Q449" s="10"/>
      <c r="R449" s="10"/>
      <c r="S449" s="10"/>
      <c r="T449" s="10"/>
      <c r="U449" s="10"/>
    </row>
    <row r="450" spans="1:21" x14ac:dyDescent="0.2">
      <c r="B450" s="27" t="s">
        <v>132</v>
      </c>
      <c r="F450" s="2" t="s">
        <v>173</v>
      </c>
      <c r="L450" s="47">
        <f>'Vergoedingen EAV'!L449</f>
        <v>0</v>
      </c>
      <c r="M450" s="47">
        <f>'Vergoedingen EAV'!M449</f>
        <v>95.55</v>
      </c>
      <c r="N450" s="47">
        <f>'Vergoedingen EAV'!N449</f>
        <v>0</v>
      </c>
      <c r="O450" s="47">
        <f>'Vergoedingen EAV'!O449</f>
        <v>0</v>
      </c>
      <c r="P450" s="47">
        <f>'Vergoedingen EAV'!P449</f>
        <v>106.39</v>
      </c>
      <c r="Q450" s="47">
        <f>'Vergoedingen EAV'!Q449</f>
        <v>0</v>
      </c>
      <c r="R450" s="10"/>
      <c r="S450" s="47">
        <f>'Vergoedingen EAV'!S449</f>
        <v>92</v>
      </c>
      <c r="T450" s="10"/>
      <c r="U450" s="10"/>
    </row>
    <row r="451" spans="1:21" x14ac:dyDescent="0.2">
      <c r="B451" s="27" t="s">
        <v>133</v>
      </c>
      <c r="F451" s="2" t="s">
        <v>173</v>
      </c>
      <c r="L451" s="47">
        <f>'Vergoedingen EAV'!L450</f>
        <v>0</v>
      </c>
      <c r="M451" s="47">
        <f>'Vergoedingen EAV'!M450</f>
        <v>95.55</v>
      </c>
      <c r="N451" s="47">
        <f>'Vergoedingen EAV'!N450</f>
        <v>105.40000000000002</v>
      </c>
      <c r="O451" s="47">
        <f>'Vergoedingen EAV'!O450</f>
        <v>0</v>
      </c>
      <c r="P451" s="47">
        <f>'Vergoedingen EAV'!P450</f>
        <v>106.39</v>
      </c>
      <c r="Q451" s="47">
        <f>'Vergoedingen EAV'!Q450</f>
        <v>0</v>
      </c>
      <c r="R451" s="10"/>
      <c r="S451" s="47">
        <f>'Vergoedingen EAV'!S450</f>
        <v>92</v>
      </c>
      <c r="T451" s="10"/>
      <c r="U451" s="10"/>
    </row>
    <row r="452" spans="1:21" x14ac:dyDescent="0.2">
      <c r="B452" s="27" t="s">
        <v>134</v>
      </c>
      <c r="F452" s="2" t="s">
        <v>173</v>
      </c>
      <c r="L452" s="47">
        <f>'Vergoedingen EAV'!L451</f>
        <v>0</v>
      </c>
      <c r="M452" s="47">
        <f>'Vergoedingen EAV'!M451</f>
        <v>95.55</v>
      </c>
      <c r="N452" s="47">
        <f>'Vergoedingen EAV'!N451</f>
        <v>0</v>
      </c>
      <c r="O452" s="47">
        <f>'Vergoedingen EAV'!O451</f>
        <v>0</v>
      </c>
      <c r="P452" s="47">
        <f>'Vergoedingen EAV'!P451</f>
        <v>106.39</v>
      </c>
      <c r="Q452" s="47">
        <f>'Vergoedingen EAV'!Q451</f>
        <v>0</v>
      </c>
      <c r="R452" s="10"/>
      <c r="S452" s="47">
        <f>'Vergoedingen EAV'!S451</f>
        <v>102</v>
      </c>
      <c r="T452" s="10"/>
      <c r="U452" s="10"/>
    </row>
    <row r="453" spans="1:21" x14ac:dyDescent="0.2">
      <c r="B453" s="27" t="s">
        <v>135</v>
      </c>
      <c r="F453" s="2" t="s">
        <v>173</v>
      </c>
      <c r="L453" s="47">
        <f>'Vergoedingen EAV'!L452</f>
        <v>0</v>
      </c>
      <c r="M453" s="47">
        <f>'Vergoedingen EAV'!M452</f>
        <v>95.55</v>
      </c>
      <c r="N453" s="47">
        <f>'Vergoedingen EAV'!N452</f>
        <v>0</v>
      </c>
      <c r="O453" s="47">
        <f>'Vergoedingen EAV'!O452</f>
        <v>0</v>
      </c>
      <c r="P453" s="47">
        <f>'Vergoedingen EAV'!P452</f>
        <v>106.39</v>
      </c>
      <c r="Q453" s="47">
        <f>'Vergoedingen EAV'!Q452</f>
        <v>0</v>
      </c>
      <c r="R453" s="10"/>
      <c r="S453" s="47">
        <f>'Vergoedingen EAV'!S452</f>
        <v>102</v>
      </c>
      <c r="T453" s="10"/>
      <c r="U453" s="10"/>
    </row>
    <row r="454" spans="1:21" x14ac:dyDescent="0.2">
      <c r="B454" s="27" t="s">
        <v>136</v>
      </c>
      <c r="F454" s="2" t="s">
        <v>173</v>
      </c>
      <c r="L454" s="47">
        <f>'Vergoedingen EAV'!L453</f>
        <v>0</v>
      </c>
      <c r="M454" s="47">
        <f>'Vergoedingen EAV'!M453</f>
        <v>95.55</v>
      </c>
      <c r="N454" s="47">
        <f>'Vergoedingen EAV'!N453</f>
        <v>105.4</v>
      </c>
      <c r="O454" s="47">
        <f>'Vergoedingen EAV'!O453</f>
        <v>0</v>
      </c>
      <c r="P454" s="47">
        <f>'Vergoedingen EAV'!P453</f>
        <v>106.39</v>
      </c>
      <c r="Q454" s="47">
        <f>'Vergoedingen EAV'!Q453</f>
        <v>0</v>
      </c>
      <c r="R454" s="10"/>
      <c r="S454" s="47">
        <f>'Vergoedingen EAV'!S453</f>
        <v>102</v>
      </c>
      <c r="T454" s="10"/>
      <c r="U454" s="10"/>
    </row>
    <row r="455" spans="1:21" x14ac:dyDescent="0.2">
      <c r="B455" s="27" t="s">
        <v>137</v>
      </c>
      <c r="F455" s="2" t="s">
        <v>173</v>
      </c>
      <c r="L455" s="47">
        <f>'Vergoedingen EAV'!L454</f>
        <v>88.58</v>
      </c>
      <c r="M455" s="47">
        <f>'Vergoedingen EAV'!M454</f>
        <v>95.55</v>
      </c>
      <c r="N455" s="47">
        <f>'Vergoedingen EAV'!N454</f>
        <v>105.4</v>
      </c>
      <c r="O455" s="47">
        <f>'Vergoedingen EAV'!O454</f>
        <v>0</v>
      </c>
      <c r="P455" s="47">
        <f>'Vergoedingen EAV'!P454</f>
        <v>106.39</v>
      </c>
      <c r="Q455" s="47">
        <f>'Vergoedingen EAV'!Q454</f>
        <v>0</v>
      </c>
      <c r="R455" s="10"/>
      <c r="S455" s="47">
        <f>'Vergoedingen EAV'!S454</f>
        <v>102</v>
      </c>
      <c r="T455" s="10"/>
      <c r="U455" s="10"/>
    </row>
    <row r="456" spans="1:21" x14ac:dyDescent="0.2">
      <c r="B456" s="52" t="s">
        <v>138</v>
      </c>
      <c r="F456" s="2" t="s">
        <v>173</v>
      </c>
      <c r="L456" s="47">
        <f>'Vergoedingen EAV'!L455</f>
        <v>0</v>
      </c>
      <c r="M456" s="47">
        <f>'Vergoedingen EAV'!M455</f>
        <v>95.55</v>
      </c>
      <c r="N456" s="47">
        <f>'Vergoedingen EAV'!N455</f>
        <v>105.4</v>
      </c>
      <c r="O456" s="47">
        <f>'Vergoedingen EAV'!O455</f>
        <v>0</v>
      </c>
      <c r="P456" s="47">
        <f>'Vergoedingen EAV'!P455</f>
        <v>115.85</v>
      </c>
      <c r="Q456" s="47">
        <f>'Vergoedingen EAV'!Q455</f>
        <v>0</v>
      </c>
      <c r="R456" s="10"/>
      <c r="S456" s="47">
        <f>'Vergoedingen EAV'!S455</f>
        <v>102</v>
      </c>
      <c r="T456" s="10"/>
      <c r="U456" s="10"/>
    </row>
    <row r="457" spans="1:21" x14ac:dyDescent="0.2">
      <c r="B457" s="27" t="s">
        <v>139</v>
      </c>
      <c r="F457" s="2" t="s">
        <v>173</v>
      </c>
      <c r="L457" s="47">
        <f>'Vergoedingen EAV'!L456</f>
        <v>0</v>
      </c>
      <c r="M457" s="47">
        <f>'Vergoedingen EAV'!M456</f>
        <v>106.82</v>
      </c>
      <c r="N457" s="47">
        <f>'Vergoedingen EAV'!N456</f>
        <v>0</v>
      </c>
      <c r="O457" s="47">
        <f>'Vergoedingen EAV'!O456</f>
        <v>0</v>
      </c>
      <c r="P457" s="47">
        <f>'Vergoedingen EAV'!P456</f>
        <v>115.85</v>
      </c>
      <c r="Q457" s="47">
        <f>'Vergoedingen EAV'!Q456</f>
        <v>0</v>
      </c>
      <c r="R457" s="10"/>
      <c r="S457" s="47">
        <f>'Vergoedingen EAV'!S456</f>
        <v>102</v>
      </c>
      <c r="T457" s="10"/>
      <c r="U457" s="10"/>
    </row>
    <row r="458" spans="1:21" s="10" customFormat="1" x14ac:dyDescent="0.2">
      <c r="B458" s="61"/>
      <c r="L458" s="51"/>
      <c r="M458" s="51"/>
      <c r="N458" s="51"/>
      <c r="O458" s="51"/>
      <c r="P458" s="51"/>
      <c r="Q458" s="51"/>
      <c r="S458" s="51"/>
    </row>
    <row r="459" spans="1:21" s="9" customFormat="1" x14ac:dyDescent="0.2">
      <c r="B459" s="9" t="s">
        <v>369</v>
      </c>
    </row>
    <row r="461" spans="1:21" x14ac:dyDescent="0.2">
      <c r="A461" s="2" t="s">
        <v>161</v>
      </c>
      <c r="B461" s="1" t="s">
        <v>169</v>
      </c>
      <c r="L461" s="60"/>
      <c r="M461" s="60"/>
      <c r="N461" s="60"/>
      <c r="O461" s="60"/>
      <c r="P461" s="60"/>
      <c r="Q461" s="60"/>
      <c r="R461" s="10"/>
      <c r="S461" s="60"/>
      <c r="T461" s="10"/>
      <c r="U461" s="10"/>
    </row>
    <row r="462" spans="1:21" x14ac:dyDescent="0.2">
      <c r="B462" s="27"/>
      <c r="L462" s="60"/>
      <c r="M462" s="60"/>
      <c r="N462" s="60"/>
      <c r="O462" s="60"/>
      <c r="P462" s="60"/>
      <c r="Q462" s="60"/>
      <c r="R462" s="10"/>
      <c r="S462" s="60"/>
      <c r="T462" s="10"/>
      <c r="U462" s="10"/>
    </row>
    <row r="463" spans="1:21" x14ac:dyDescent="0.2">
      <c r="B463" s="1" t="s">
        <v>119</v>
      </c>
      <c r="L463" s="60"/>
      <c r="M463" s="60"/>
      <c r="N463" s="60"/>
      <c r="O463" s="60"/>
      <c r="P463" s="60"/>
      <c r="Q463" s="60"/>
      <c r="R463" s="10"/>
      <c r="S463" s="60"/>
      <c r="T463" s="10"/>
      <c r="U463" s="10"/>
    </row>
    <row r="464" spans="1:21" x14ac:dyDescent="0.2">
      <c r="B464" s="27" t="s">
        <v>132</v>
      </c>
      <c r="F464" s="2" t="s">
        <v>166</v>
      </c>
      <c r="L464" s="47">
        <f>'Vergoedingen EAV'!L463</f>
        <v>10656.34</v>
      </c>
      <c r="M464" s="47">
        <f>'Vergoedingen EAV'!M463</f>
        <v>182996.17000000004</v>
      </c>
      <c r="N464" s="47">
        <f>'Vergoedingen EAV'!N463</f>
        <v>0</v>
      </c>
      <c r="O464" s="47">
        <f>'Vergoedingen EAV'!O463</f>
        <v>0</v>
      </c>
      <c r="P464" s="47">
        <f>'Vergoedingen EAV'!P463</f>
        <v>44145.229999999996</v>
      </c>
      <c r="Q464" s="47">
        <f>'Vergoedingen EAV'!Q463</f>
        <v>0</v>
      </c>
      <c r="R464" s="10"/>
      <c r="S464" s="47">
        <f>'Vergoedingen EAV'!S463</f>
        <v>0</v>
      </c>
      <c r="T464" s="10"/>
      <c r="U464" s="10"/>
    </row>
    <row r="465" spans="2:21" x14ac:dyDescent="0.2">
      <c r="B465" s="52" t="s">
        <v>133</v>
      </c>
      <c r="F465" s="2" t="s">
        <v>166</v>
      </c>
      <c r="L465" s="47">
        <f>'Vergoedingen EAV'!L464</f>
        <v>37089.51</v>
      </c>
      <c r="M465" s="47">
        <f>'Vergoedingen EAV'!M464</f>
        <v>328304.08000000007</v>
      </c>
      <c r="N465" s="47">
        <f>'Vergoedingen EAV'!N464</f>
        <v>201004.73108995787</v>
      </c>
      <c r="O465" s="47">
        <f>'Vergoedingen EAV'!O464</f>
        <v>0</v>
      </c>
      <c r="P465" s="47">
        <f>'Vergoedingen EAV'!P464</f>
        <v>26437.480000000003</v>
      </c>
      <c r="Q465" s="47">
        <f>'Vergoedingen EAV'!Q464</f>
        <v>1727.3000000000002</v>
      </c>
      <c r="R465" s="10"/>
      <c r="S465" s="47">
        <f>'Vergoedingen EAV'!S464</f>
        <v>0</v>
      </c>
      <c r="T465" s="10"/>
      <c r="U465" s="10"/>
    </row>
    <row r="466" spans="2:21" x14ac:dyDescent="0.2">
      <c r="B466" s="27" t="s">
        <v>134</v>
      </c>
      <c r="F466" s="2" t="s">
        <v>166</v>
      </c>
      <c r="L466" s="47">
        <f>'Vergoedingen EAV'!L465</f>
        <v>0</v>
      </c>
      <c r="M466" s="47">
        <f>'Vergoedingen EAV'!M465</f>
        <v>139364.82999999999</v>
      </c>
      <c r="N466" s="47">
        <f>'Vergoedingen EAV'!N465</f>
        <v>65908.962737575406</v>
      </c>
      <c r="O466" s="47">
        <f>'Vergoedingen EAV'!O465</f>
        <v>0</v>
      </c>
      <c r="P466" s="47">
        <f>'Vergoedingen EAV'!P465</f>
        <v>17482.43</v>
      </c>
      <c r="Q466" s="47">
        <f>'Vergoedingen EAV'!Q465</f>
        <v>0</v>
      </c>
      <c r="R466" s="10"/>
      <c r="S466" s="47">
        <f>'Vergoedingen EAV'!S465</f>
        <v>0</v>
      </c>
      <c r="T466" s="10"/>
      <c r="U466" s="10"/>
    </row>
    <row r="467" spans="2:21" x14ac:dyDescent="0.2">
      <c r="B467" s="52" t="s">
        <v>135</v>
      </c>
      <c r="F467" s="2" t="s">
        <v>166</v>
      </c>
      <c r="L467" s="47">
        <f>'Vergoedingen EAV'!L466</f>
        <v>0</v>
      </c>
      <c r="M467" s="47">
        <f>'Vergoedingen EAV'!M466</f>
        <v>119991.01000000001</v>
      </c>
      <c r="N467" s="47">
        <f>'Vergoedingen EAV'!N466</f>
        <v>0</v>
      </c>
      <c r="O467" s="47">
        <f>'Vergoedingen EAV'!O466</f>
        <v>7280.24</v>
      </c>
      <c r="P467" s="47">
        <f>'Vergoedingen EAV'!P466</f>
        <v>0</v>
      </c>
      <c r="Q467" s="47">
        <f>'Vergoedingen EAV'!Q466</f>
        <v>0</v>
      </c>
      <c r="R467" s="10"/>
      <c r="S467" s="47">
        <f>'Vergoedingen EAV'!S466</f>
        <v>0</v>
      </c>
      <c r="T467" s="10"/>
      <c r="U467" s="10"/>
    </row>
    <row r="468" spans="2:21" x14ac:dyDescent="0.2">
      <c r="B468" s="27" t="s">
        <v>136</v>
      </c>
      <c r="F468" s="2" t="s">
        <v>166</v>
      </c>
      <c r="L468" s="47">
        <f>'Vergoedingen EAV'!L467</f>
        <v>0</v>
      </c>
      <c r="M468" s="47">
        <f>'Vergoedingen EAV'!M467</f>
        <v>83178.16</v>
      </c>
      <c r="N468" s="47">
        <f>'Vergoedingen EAV'!N467</f>
        <v>0</v>
      </c>
      <c r="O468" s="47">
        <f>'Vergoedingen EAV'!O467</f>
        <v>0</v>
      </c>
      <c r="P468" s="47">
        <f>'Vergoedingen EAV'!P467</f>
        <v>0</v>
      </c>
      <c r="Q468" s="47">
        <f>'Vergoedingen EAV'!Q467</f>
        <v>0</v>
      </c>
      <c r="R468" s="10"/>
      <c r="S468" s="47">
        <f>'Vergoedingen EAV'!S467</f>
        <v>0</v>
      </c>
      <c r="T468" s="10"/>
      <c r="U468" s="10"/>
    </row>
    <row r="469" spans="2:21" x14ac:dyDescent="0.2">
      <c r="B469" s="52" t="s">
        <v>137</v>
      </c>
      <c r="F469" s="2" t="s">
        <v>166</v>
      </c>
      <c r="L469" s="47">
        <f>'Vergoedingen EAV'!L468</f>
        <v>0</v>
      </c>
      <c r="M469" s="47">
        <f>'Vergoedingen EAV'!M468</f>
        <v>0</v>
      </c>
      <c r="N469" s="47">
        <f>'Vergoedingen EAV'!N468</f>
        <v>0</v>
      </c>
      <c r="O469" s="47">
        <f>'Vergoedingen EAV'!O468</f>
        <v>0</v>
      </c>
      <c r="P469" s="47">
        <f>'Vergoedingen EAV'!P468</f>
        <v>0</v>
      </c>
      <c r="Q469" s="47">
        <f>'Vergoedingen EAV'!Q468</f>
        <v>0</v>
      </c>
      <c r="R469" s="10"/>
      <c r="S469" s="47">
        <f>'Vergoedingen EAV'!S468</f>
        <v>0</v>
      </c>
      <c r="T469" s="10"/>
      <c r="U469" s="10"/>
    </row>
    <row r="470" spans="2:21" x14ac:dyDescent="0.2">
      <c r="B470" s="27" t="s">
        <v>138</v>
      </c>
      <c r="F470" s="2" t="s">
        <v>166</v>
      </c>
      <c r="L470" s="47">
        <f>'Vergoedingen EAV'!L469</f>
        <v>0</v>
      </c>
      <c r="M470" s="47">
        <f>'Vergoedingen EAV'!M469</f>
        <v>46144.18</v>
      </c>
      <c r="N470" s="47">
        <f>'Vergoedingen EAV'!N469</f>
        <v>0</v>
      </c>
      <c r="O470" s="47">
        <f>'Vergoedingen EAV'!O469</f>
        <v>0</v>
      </c>
      <c r="P470" s="47">
        <f>'Vergoedingen EAV'!P469</f>
        <v>0</v>
      </c>
      <c r="Q470" s="47">
        <f>'Vergoedingen EAV'!Q469</f>
        <v>0</v>
      </c>
      <c r="R470" s="10"/>
      <c r="S470" s="47">
        <f>'Vergoedingen EAV'!S469</f>
        <v>0</v>
      </c>
      <c r="T470" s="10"/>
      <c r="U470" s="10"/>
    </row>
    <row r="471" spans="2:21" x14ac:dyDescent="0.2">
      <c r="B471" s="27" t="s">
        <v>139</v>
      </c>
      <c r="F471" s="2" t="s">
        <v>166</v>
      </c>
      <c r="L471" s="47">
        <f>'Vergoedingen EAV'!L470</f>
        <v>0</v>
      </c>
      <c r="M471" s="47">
        <f>'Vergoedingen EAV'!M470</f>
        <v>18516.990000000002</v>
      </c>
      <c r="N471" s="47">
        <f>'Vergoedingen EAV'!N470</f>
        <v>0</v>
      </c>
      <c r="O471" s="47">
        <f>'Vergoedingen EAV'!O470</f>
        <v>0</v>
      </c>
      <c r="P471" s="47">
        <f>'Vergoedingen EAV'!P470</f>
        <v>0</v>
      </c>
      <c r="Q471" s="47">
        <f>'Vergoedingen EAV'!Q470</f>
        <v>0</v>
      </c>
      <c r="R471" s="10"/>
      <c r="S471" s="47">
        <f>'Vergoedingen EAV'!S470</f>
        <v>0</v>
      </c>
      <c r="T471" s="10"/>
      <c r="U471" s="10"/>
    </row>
    <row r="472" spans="2:21" x14ac:dyDescent="0.2">
      <c r="B472" s="27"/>
      <c r="L472" s="10"/>
      <c r="M472" s="10"/>
      <c r="N472" s="10"/>
      <c r="O472" s="10"/>
      <c r="P472" s="10"/>
      <c r="Q472" s="10"/>
      <c r="R472" s="10"/>
      <c r="S472" s="10"/>
      <c r="T472" s="10"/>
      <c r="U472" s="10"/>
    </row>
    <row r="473" spans="2:21" x14ac:dyDescent="0.2">
      <c r="B473" s="59" t="s">
        <v>131</v>
      </c>
      <c r="L473" s="10"/>
      <c r="M473" s="10"/>
      <c r="N473" s="10"/>
      <c r="O473" s="10"/>
      <c r="P473" s="10"/>
      <c r="Q473" s="10"/>
      <c r="R473" s="10"/>
      <c r="S473" s="10"/>
      <c r="T473" s="10"/>
      <c r="U473" s="10"/>
    </row>
    <row r="474" spans="2:21" x14ac:dyDescent="0.2">
      <c r="B474" s="27" t="s">
        <v>132</v>
      </c>
      <c r="F474" s="2" t="s">
        <v>166</v>
      </c>
      <c r="L474" s="47">
        <f>'Vergoedingen EAV'!L473</f>
        <v>0</v>
      </c>
      <c r="M474" s="47">
        <f>'Vergoedingen EAV'!M473</f>
        <v>18976.23</v>
      </c>
      <c r="N474" s="47">
        <f>'Vergoedingen EAV'!N473</f>
        <v>0</v>
      </c>
      <c r="O474" s="47">
        <f>'Vergoedingen EAV'!O473</f>
        <v>0</v>
      </c>
      <c r="P474" s="47">
        <f>'Vergoedingen EAV'!P473</f>
        <v>7718.29</v>
      </c>
      <c r="Q474" s="47">
        <f>'Vergoedingen EAV'!Q473</f>
        <v>0</v>
      </c>
      <c r="R474" s="10"/>
      <c r="S474" s="47">
        <f>'Vergoedingen EAV'!S473</f>
        <v>0</v>
      </c>
      <c r="T474" s="10"/>
      <c r="U474" s="10"/>
    </row>
    <row r="475" spans="2:21" x14ac:dyDescent="0.2">
      <c r="B475" s="27" t="s">
        <v>133</v>
      </c>
      <c r="F475" s="2" t="s">
        <v>166</v>
      </c>
      <c r="L475" s="47">
        <f>'Vergoedingen EAV'!L474</f>
        <v>0</v>
      </c>
      <c r="M475" s="47">
        <f>'Vergoedingen EAV'!M474</f>
        <v>22474.16</v>
      </c>
      <c r="N475" s="47">
        <f>'Vergoedingen EAV'!N474</f>
        <v>8837.6671639254964</v>
      </c>
      <c r="O475" s="47">
        <f>'Vergoedingen EAV'!O474</f>
        <v>0</v>
      </c>
      <c r="P475" s="47">
        <f>'Vergoedingen EAV'!P474</f>
        <v>16106.9</v>
      </c>
      <c r="Q475" s="47">
        <f>'Vergoedingen EAV'!Q474</f>
        <v>0</v>
      </c>
      <c r="R475" s="10"/>
      <c r="S475" s="47">
        <f>'Vergoedingen EAV'!S474</f>
        <v>0</v>
      </c>
      <c r="T475" s="10"/>
      <c r="U475" s="10"/>
    </row>
    <row r="476" spans="2:21" x14ac:dyDescent="0.2">
      <c r="B476" s="27" t="s">
        <v>134</v>
      </c>
      <c r="F476" s="2" t="s">
        <v>166</v>
      </c>
      <c r="L476" s="47">
        <f>'Vergoedingen EAV'!L475</f>
        <v>0</v>
      </c>
      <c r="M476" s="47">
        <f>'Vergoedingen EAV'!M475</f>
        <v>14455.07</v>
      </c>
      <c r="N476" s="47">
        <f>'Vergoedingen EAV'!N475</f>
        <v>0</v>
      </c>
      <c r="O476" s="47">
        <f>'Vergoedingen EAV'!O475</f>
        <v>30339.39</v>
      </c>
      <c r="P476" s="47">
        <f>'Vergoedingen EAV'!P475</f>
        <v>24593.69</v>
      </c>
      <c r="Q476" s="47">
        <f>'Vergoedingen EAV'!Q475</f>
        <v>0</v>
      </c>
      <c r="R476" s="10"/>
      <c r="S476" s="47">
        <f>'Vergoedingen EAV'!S475</f>
        <v>0</v>
      </c>
      <c r="T476" s="10"/>
      <c r="U476" s="10"/>
    </row>
    <row r="477" spans="2:21" x14ac:dyDescent="0.2">
      <c r="B477" s="27" t="s">
        <v>135</v>
      </c>
      <c r="F477" s="2" t="s">
        <v>166</v>
      </c>
      <c r="L477" s="47">
        <f>'Vergoedingen EAV'!L476</f>
        <v>0</v>
      </c>
      <c r="M477" s="47">
        <f>'Vergoedingen EAV'!M476</f>
        <v>9427.85</v>
      </c>
      <c r="N477" s="47">
        <f>'Vergoedingen EAV'!N476</f>
        <v>60554.027638402877</v>
      </c>
      <c r="O477" s="47">
        <f>'Vergoedingen EAV'!O476</f>
        <v>0</v>
      </c>
      <c r="P477" s="47">
        <f>'Vergoedingen EAV'!P476</f>
        <v>132397.63</v>
      </c>
      <c r="Q477" s="47">
        <f>'Vergoedingen EAV'!Q476</f>
        <v>0</v>
      </c>
      <c r="R477" s="10"/>
      <c r="S477" s="47">
        <f>'Vergoedingen EAV'!S476</f>
        <v>0</v>
      </c>
      <c r="T477" s="10"/>
      <c r="U477" s="10"/>
    </row>
    <row r="478" spans="2:21" x14ac:dyDescent="0.2">
      <c r="B478" s="27" t="s">
        <v>136</v>
      </c>
      <c r="F478" s="2" t="s">
        <v>166</v>
      </c>
      <c r="L478" s="47">
        <f>'Vergoedingen EAV'!L477</f>
        <v>0</v>
      </c>
      <c r="M478" s="47">
        <f>'Vergoedingen EAV'!M477</f>
        <v>16565.490000000002</v>
      </c>
      <c r="N478" s="47">
        <f>'Vergoedingen EAV'!N477</f>
        <v>0</v>
      </c>
      <c r="O478" s="47">
        <f>'Vergoedingen EAV'!O477</f>
        <v>0</v>
      </c>
      <c r="P478" s="47">
        <f>'Vergoedingen EAV'!P477</f>
        <v>0</v>
      </c>
      <c r="Q478" s="47">
        <f>'Vergoedingen EAV'!Q477</f>
        <v>0</v>
      </c>
      <c r="R478" s="10"/>
      <c r="S478" s="47">
        <f>'Vergoedingen EAV'!S477</f>
        <v>0</v>
      </c>
      <c r="T478" s="10"/>
      <c r="U478" s="10"/>
    </row>
    <row r="479" spans="2:21" x14ac:dyDescent="0.2">
      <c r="B479" s="27" t="s">
        <v>137</v>
      </c>
      <c r="F479" s="2" t="s">
        <v>166</v>
      </c>
      <c r="L479" s="47">
        <f>'Vergoedingen EAV'!L478</f>
        <v>0</v>
      </c>
      <c r="M479" s="47">
        <f>'Vergoedingen EAV'!M478</f>
        <v>33162.29</v>
      </c>
      <c r="N479" s="47">
        <f>'Vergoedingen EAV'!N478</f>
        <v>124002.51112695361</v>
      </c>
      <c r="O479" s="47">
        <f>'Vergoedingen EAV'!O478</f>
        <v>0</v>
      </c>
      <c r="P479" s="47">
        <f>'Vergoedingen EAV'!P478</f>
        <v>67379.860000000015</v>
      </c>
      <c r="Q479" s="47">
        <f>'Vergoedingen EAV'!Q478</f>
        <v>0</v>
      </c>
      <c r="R479" s="10"/>
      <c r="S479" s="47">
        <f>'Vergoedingen EAV'!S478</f>
        <v>0</v>
      </c>
      <c r="T479" s="10"/>
      <c r="U479" s="10"/>
    </row>
    <row r="480" spans="2:21" x14ac:dyDescent="0.2">
      <c r="B480" s="52" t="s">
        <v>138</v>
      </c>
      <c r="F480" s="2" t="s">
        <v>166</v>
      </c>
      <c r="L480" s="47">
        <f>'Vergoedingen EAV'!L479</f>
        <v>0</v>
      </c>
      <c r="M480" s="47">
        <f>'Vergoedingen EAV'!M479</f>
        <v>8962.25</v>
      </c>
      <c r="N480" s="47">
        <f>'Vergoedingen EAV'!N479</f>
        <v>0</v>
      </c>
      <c r="O480" s="47">
        <f>'Vergoedingen EAV'!O479</f>
        <v>0</v>
      </c>
      <c r="P480" s="47">
        <f>'Vergoedingen EAV'!P479</f>
        <v>216.61999999999898</v>
      </c>
      <c r="Q480" s="47">
        <f>'Vergoedingen EAV'!Q479</f>
        <v>0</v>
      </c>
      <c r="R480" s="10"/>
      <c r="S480" s="47">
        <f>'Vergoedingen EAV'!S479</f>
        <v>0</v>
      </c>
      <c r="T480" s="10"/>
      <c r="U480" s="10"/>
    </row>
    <row r="481" spans="1:21" x14ac:dyDescent="0.2">
      <c r="B481" s="27" t="s">
        <v>139</v>
      </c>
      <c r="F481" s="2" t="s">
        <v>166</v>
      </c>
      <c r="L481" s="47">
        <f>'Vergoedingen EAV'!L480</f>
        <v>0</v>
      </c>
      <c r="M481" s="47">
        <f>'Vergoedingen EAV'!M480</f>
        <v>45633.45</v>
      </c>
      <c r="N481" s="47">
        <f>'Vergoedingen EAV'!N480</f>
        <v>0</v>
      </c>
      <c r="O481" s="47">
        <f>'Vergoedingen EAV'!O480</f>
        <v>0</v>
      </c>
      <c r="P481" s="47">
        <f>'Vergoedingen EAV'!P480</f>
        <v>-16221</v>
      </c>
      <c r="Q481" s="47">
        <f>'Vergoedingen EAV'!Q480</f>
        <v>23252</v>
      </c>
      <c r="R481" s="10"/>
      <c r="S481" s="47">
        <f>'Vergoedingen EAV'!S480</f>
        <v>0</v>
      </c>
      <c r="T481" s="10"/>
      <c r="U481" s="10"/>
    </row>
    <row r="482" spans="1:21" x14ac:dyDescent="0.2">
      <c r="L482" s="10"/>
      <c r="M482" s="10"/>
      <c r="N482" s="10"/>
      <c r="O482" s="10"/>
      <c r="P482" s="10"/>
      <c r="Q482" s="10"/>
      <c r="R482" s="10"/>
    </row>
    <row r="483" spans="1:21" x14ac:dyDescent="0.2">
      <c r="A483" s="2" t="s">
        <v>161</v>
      </c>
      <c r="B483" s="1" t="s">
        <v>362</v>
      </c>
      <c r="L483" s="60"/>
      <c r="M483" s="60"/>
      <c r="N483" s="60"/>
      <c r="O483" s="60"/>
      <c r="P483" s="60"/>
      <c r="Q483" s="60"/>
      <c r="R483" s="10"/>
      <c r="S483" s="60"/>
      <c r="T483" s="10"/>
      <c r="U483" s="10"/>
    </row>
    <row r="484" spans="1:21" x14ac:dyDescent="0.2">
      <c r="B484" s="27"/>
      <c r="L484" s="60"/>
      <c r="M484" s="60"/>
      <c r="N484" s="60"/>
      <c r="O484" s="60"/>
      <c r="P484" s="60"/>
      <c r="Q484" s="60"/>
      <c r="R484" s="10"/>
      <c r="S484" s="60"/>
      <c r="T484" s="10"/>
      <c r="U484" s="10"/>
    </row>
    <row r="485" spans="1:21" x14ac:dyDescent="0.2">
      <c r="B485" s="1" t="s">
        <v>119</v>
      </c>
      <c r="L485" s="60"/>
      <c r="M485" s="60"/>
      <c r="N485" s="60"/>
      <c r="O485" s="60"/>
      <c r="P485" s="60"/>
      <c r="Q485" s="60"/>
      <c r="R485" s="10"/>
      <c r="S485" s="60"/>
      <c r="T485" s="10"/>
      <c r="U485" s="10"/>
    </row>
    <row r="486" spans="1:21" x14ac:dyDescent="0.2">
      <c r="B486" s="27" t="s">
        <v>132</v>
      </c>
      <c r="F486" s="2" t="s">
        <v>166</v>
      </c>
      <c r="L486" s="47">
        <f>'Vergoedingen EAV'!L485</f>
        <v>4396.62</v>
      </c>
      <c r="M486" s="47">
        <f>'Vergoedingen EAV'!M485</f>
        <v>72839.69</v>
      </c>
      <c r="N486" s="47">
        <f>'Vergoedingen EAV'!N485</f>
        <v>0</v>
      </c>
      <c r="O486" s="47">
        <f>'Vergoedingen EAV'!O485</f>
        <v>0</v>
      </c>
      <c r="P486" s="47">
        <f>'Vergoedingen EAV'!P485</f>
        <v>23428.309999999998</v>
      </c>
      <c r="Q486" s="47">
        <f>'Vergoedingen EAV'!Q485</f>
        <v>0</v>
      </c>
      <c r="R486" s="10"/>
      <c r="S486" s="47">
        <f>'Vergoedingen EAV'!S485</f>
        <v>0</v>
      </c>
      <c r="T486" s="10"/>
      <c r="U486" s="10"/>
    </row>
    <row r="487" spans="1:21" x14ac:dyDescent="0.2">
      <c r="B487" s="52" t="s">
        <v>133</v>
      </c>
      <c r="F487" s="2" t="s">
        <v>166</v>
      </c>
      <c r="L487" s="47">
        <f>'Vergoedingen EAV'!L486</f>
        <v>29976.53</v>
      </c>
      <c r="M487" s="47">
        <f>'Vergoedingen EAV'!M486</f>
        <v>67416.36</v>
      </c>
      <c r="N487" s="47">
        <f>'Vergoedingen EAV'!N486</f>
        <v>237454.30674383181</v>
      </c>
      <c r="O487" s="47">
        <f>'Vergoedingen EAV'!O486</f>
        <v>0</v>
      </c>
      <c r="P487" s="47">
        <f>'Vergoedingen EAV'!P486</f>
        <v>4784.2300000000005</v>
      </c>
      <c r="Q487" s="47">
        <f>'Vergoedingen EAV'!Q486</f>
        <v>5746.29</v>
      </c>
      <c r="R487" s="10"/>
      <c r="S487" s="47">
        <f>'Vergoedingen EAV'!S486</f>
        <v>13618.5</v>
      </c>
      <c r="T487" s="10"/>
      <c r="U487" s="10"/>
    </row>
    <row r="488" spans="1:21" x14ac:dyDescent="0.2">
      <c r="B488" s="27" t="s">
        <v>134</v>
      </c>
      <c r="F488" s="2" t="s">
        <v>166</v>
      </c>
      <c r="L488" s="47">
        <f>'Vergoedingen EAV'!L487</f>
        <v>0</v>
      </c>
      <c r="M488" s="47">
        <f>'Vergoedingen EAV'!M487</f>
        <v>21480.309999999998</v>
      </c>
      <c r="N488" s="47">
        <f>'Vergoedingen EAV'!N487</f>
        <v>82837.600327155145</v>
      </c>
      <c r="O488" s="47">
        <f>'Vergoedingen EAV'!O487</f>
        <v>0</v>
      </c>
      <c r="P488" s="47">
        <f>'Vergoedingen EAV'!P487</f>
        <v>4063.3200000000006</v>
      </c>
      <c r="Q488" s="47">
        <f>'Vergoedingen EAV'!Q487</f>
        <v>0</v>
      </c>
      <c r="R488" s="10"/>
      <c r="S488" s="47">
        <f>'Vergoedingen EAV'!S487</f>
        <v>0</v>
      </c>
      <c r="T488" s="10"/>
      <c r="U488" s="10"/>
    </row>
    <row r="489" spans="1:21" x14ac:dyDescent="0.2">
      <c r="B489" s="52" t="s">
        <v>135</v>
      </c>
      <c r="F489" s="2" t="s">
        <v>166</v>
      </c>
      <c r="L489" s="47">
        <f>'Vergoedingen EAV'!L488</f>
        <v>0</v>
      </c>
      <c r="M489" s="47">
        <f>'Vergoedingen EAV'!M488</f>
        <v>7649.8600000000006</v>
      </c>
      <c r="N489" s="47">
        <f>'Vergoedingen EAV'!N488</f>
        <v>0</v>
      </c>
      <c r="O489" s="47">
        <f>'Vergoedingen EAV'!O488</f>
        <v>266.76</v>
      </c>
      <c r="P489" s="47">
        <f>'Vergoedingen EAV'!P488</f>
        <v>0</v>
      </c>
      <c r="Q489" s="47">
        <f>'Vergoedingen EAV'!Q488</f>
        <v>0</v>
      </c>
      <c r="R489" s="10"/>
      <c r="S489" s="47">
        <f>'Vergoedingen EAV'!S488</f>
        <v>0</v>
      </c>
      <c r="T489" s="10"/>
      <c r="U489" s="10"/>
    </row>
    <row r="490" spans="1:21" x14ac:dyDescent="0.2">
      <c r="B490" s="27" t="s">
        <v>136</v>
      </c>
      <c r="F490" s="2" t="s">
        <v>166</v>
      </c>
      <c r="L490" s="47">
        <f>'Vergoedingen EAV'!L489</f>
        <v>0</v>
      </c>
      <c r="M490" s="47">
        <f>'Vergoedingen EAV'!M489</f>
        <v>63409.400000000009</v>
      </c>
      <c r="N490" s="47">
        <f>'Vergoedingen EAV'!N489</f>
        <v>0</v>
      </c>
      <c r="O490" s="47">
        <f>'Vergoedingen EAV'!O489</f>
        <v>0</v>
      </c>
      <c r="P490" s="47">
        <f>'Vergoedingen EAV'!P489</f>
        <v>0</v>
      </c>
      <c r="Q490" s="47">
        <f>'Vergoedingen EAV'!Q489</f>
        <v>0</v>
      </c>
      <c r="R490" s="10"/>
      <c r="S490" s="47">
        <f>'Vergoedingen EAV'!S489</f>
        <v>0</v>
      </c>
      <c r="T490" s="10"/>
      <c r="U490" s="10"/>
    </row>
    <row r="491" spans="1:21" x14ac:dyDescent="0.2">
      <c r="B491" s="52" t="s">
        <v>137</v>
      </c>
      <c r="F491" s="2" t="s">
        <v>166</v>
      </c>
      <c r="L491" s="47">
        <f>'Vergoedingen EAV'!L490</f>
        <v>0</v>
      </c>
      <c r="M491" s="47">
        <f>'Vergoedingen EAV'!M490</f>
        <v>0</v>
      </c>
      <c r="N491" s="47">
        <f>'Vergoedingen EAV'!N490</f>
        <v>0</v>
      </c>
      <c r="O491" s="47">
        <f>'Vergoedingen EAV'!O490</f>
        <v>0</v>
      </c>
      <c r="P491" s="47">
        <f>'Vergoedingen EAV'!P490</f>
        <v>0</v>
      </c>
      <c r="Q491" s="47">
        <f>'Vergoedingen EAV'!Q490</f>
        <v>0</v>
      </c>
      <c r="R491" s="10"/>
      <c r="S491" s="47">
        <f>'Vergoedingen EAV'!S490</f>
        <v>0</v>
      </c>
      <c r="T491" s="10"/>
      <c r="U491" s="10"/>
    </row>
    <row r="492" spans="1:21" x14ac:dyDescent="0.2">
      <c r="B492" s="27" t="s">
        <v>138</v>
      </c>
      <c r="F492" s="2" t="s">
        <v>166</v>
      </c>
      <c r="L492" s="47">
        <f>'Vergoedingen EAV'!L491</f>
        <v>0</v>
      </c>
      <c r="M492" s="47">
        <f>'Vergoedingen EAV'!M491</f>
        <v>350.05</v>
      </c>
      <c r="N492" s="47">
        <f>'Vergoedingen EAV'!N491</f>
        <v>0</v>
      </c>
      <c r="O492" s="47">
        <f>'Vergoedingen EAV'!O491</f>
        <v>0</v>
      </c>
      <c r="P492" s="47">
        <f>'Vergoedingen EAV'!P491</f>
        <v>0</v>
      </c>
      <c r="Q492" s="47">
        <f>'Vergoedingen EAV'!Q491</f>
        <v>0</v>
      </c>
      <c r="R492" s="10"/>
      <c r="S492" s="47">
        <f>'Vergoedingen EAV'!S491</f>
        <v>0</v>
      </c>
      <c r="T492" s="10"/>
      <c r="U492" s="10"/>
    </row>
    <row r="493" spans="1:21" x14ac:dyDescent="0.2">
      <c r="B493" s="27" t="s">
        <v>139</v>
      </c>
      <c r="F493" s="2" t="s">
        <v>166</v>
      </c>
      <c r="L493" s="47">
        <f>'Vergoedingen EAV'!L492</f>
        <v>0</v>
      </c>
      <c r="M493" s="47">
        <f>'Vergoedingen EAV'!M492</f>
        <v>5248.92</v>
      </c>
      <c r="N493" s="47">
        <f>'Vergoedingen EAV'!N492</f>
        <v>0</v>
      </c>
      <c r="O493" s="47">
        <f>'Vergoedingen EAV'!O492</f>
        <v>0</v>
      </c>
      <c r="P493" s="47">
        <f>'Vergoedingen EAV'!P492</f>
        <v>0</v>
      </c>
      <c r="Q493" s="47">
        <f>'Vergoedingen EAV'!Q492</f>
        <v>0</v>
      </c>
      <c r="R493" s="10"/>
      <c r="S493" s="47">
        <f>'Vergoedingen EAV'!S492</f>
        <v>0</v>
      </c>
      <c r="T493" s="10"/>
      <c r="U493" s="10"/>
    </row>
    <row r="494" spans="1:21" x14ac:dyDescent="0.2">
      <c r="B494" s="27"/>
      <c r="L494" s="10"/>
      <c r="M494" s="10"/>
      <c r="N494" s="10"/>
      <c r="O494" s="10"/>
      <c r="P494" s="10"/>
      <c r="Q494" s="10"/>
      <c r="R494" s="10"/>
      <c r="S494" s="10"/>
      <c r="T494" s="10"/>
      <c r="U494" s="10"/>
    </row>
    <row r="495" spans="1:21" x14ac:dyDescent="0.2">
      <c r="B495" s="59" t="s">
        <v>131</v>
      </c>
      <c r="L495" s="10"/>
      <c r="M495" s="10"/>
      <c r="N495" s="10"/>
      <c r="O495" s="10"/>
      <c r="P495" s="10"/>
      <c r="Q495" s="10"/>
      <c r="R495" s="10"/>
      <c r="S495" s="10"/>
      <c r="T495" s="10"/>
      <c r="U495" s="10"/>
    </row>
    <row r="496" spans="1:21" x14ac:dyDescent="0.2">
      <c r="B496" s="27" t="s">
        <v>132</v>
      </c>
      <c r="F496" s="2" t="s">
        <v>166</v>
      </c>
      <c r="L496" s="47">
        <f>'Vergoedingen EAV'!L495</f>
        <v>0</v>
      </c>
      <c r="M496" s="47">
        <f>'Vergoedingen EAV'!M495</f>
        <v>26235.200000000001</v>
      </c>
      <c r="N496" s="47">
        <f>'Vergoedingen EAV'!N495</f>
        <v>0</v>
      </c>
      <c r="O496" s="47">
        <f>'Vergoedingen EAV'!O495</f>
        <v>0</v>
      </c>
      <c r="P496" s="47">
        <f>'Vergoedingen EAV'!P495</f>
        <v>0</v>
      </c>
      <c r="Q496" s="47">
        <f>'Vergoedingen EAV'!Q495</f>
        <v>0</v>
      </c>
      <c r="R496" s="10"/>
      <c r="S496" s="47">
        <f>'Vergoedingen EAV'!S495</f>
        <v>0</v>
      </c>
      <c r="T496" s="10"/>
      <c r="U496" s="10"/>
    </row>
    <row r="497" spans="1:21" x14ac:dyDescent="0.2">
      <c r="B497" s="27" t="s">
        <v>133</v>
      </c>
      <c r="F497" s="2" t="s">
        <v>166</v>
      </c>
      <c r="L497" s="47">
        <f>'Vergoedingen EAV'!L496</f>
        <v>0</v>
      </c>
      <c r="M497" s="47">
        <f>'Vergoedingen EAV'!M496</f>
        <v>14636.48</v>
      </c>
      <c r="N497" s="47">
        <f>'Vergoedingen EAV'!N496</f>
        <v>12366.471937554323</v>
      </c>
      <c r="O497" s="47">
        <f>'Vergoedingen EAV'!O496</f>
        <v>0</v>
      </c>
      <c r="P497" s="47">
        <f>'Vergoedingen EAV'!P496</f>
        <v>10043.07</v>
      </c>
      <c r="Q497" s="47">
        <f>'Vergoedingen EAV'!Q496</f>
        <v>0</v>
      </c>
      <c r="R497" s="10"/>
      <c r="S497" s="47">
        <f>'Vergoedingen EAV'!S496</f>
        <v>0</v>
      </c>
      <c r="T497" s="10"/>
      <c r="U497" s="10"/>
    </row>
    <row r="498" spans="1:21" x14ac:dyDescent="0.2">
      <c r="B498" s="27" t="s">
        <v>134</v>
      </c>
      <c r="F498" s="2" t="s">
        <v>166</v>
      </c>
      <c r="L498" s="47">
        <f>'Vergoedingen EAV'!L497</f>
        <v>0</v>
      </c>
      <c r="M498" s="47">
        <f>'Vergoedingen EAV'!M497</f>
        <v>0</v>
      </c>
      <c r="N498" s="47">
        <f>'Vergoedingen EAV'!N497</f>
        <v>0</v>
      </c>
      <c r="O498" s="47">
        <f>'Vergoedingen EAV'!O497</f>
        <v>20000.61</v>
      </c>
      <c r="P498" s="47">
        <f>'Vergoedingen EAV'!P497</f>
        <v>17829.240000000002</v>
      </c>
      <c r="Q498" s="47">
        <f>'Vergoedingen EAV'!Q497</f>
        <v>0</v>
      </c>
      <c r="R498" s="10"/>
      <c r="S498" s="47">
        <f>'Vergoedingen EAV'!S497</f>
        <v>0</v>
      </c>
      <c r="T498" s="10"/>
      <c r="U498" s="10"/>
    </row>
    <row r="499" spans="1:21" x14ac:dyDescent="0.2">
      <c r="B499" s="27" t="s">
        <v>135</v>
      </c>
      <c r="F499" s="2" t="s">
        <v>166</v>
      </c>
      <c r="L499" s="47">
        <f>'Vergoedingen EAV'!L498</f>
        <v>0</v>
      </c>
      <c r="M499" s="47">
        <f>'Vergoedingen EAV'!M498</f>
        <v>26934.45</v>
      </c>
      <c r="N499" s="47">
        <f>'Vergoedingen EAV'!N498</f>
        <v>50177.272246928711</v>
      </c>
      <c r="O499" s="47">
        <f>'Vergoedingen EAV'!O498</f>
        <v>0</v>
      </c>
      <c r="P499" s="47">
        <f>'Vergoedingen EAV'!P498</f>
        <v>-1748.5300000000002</v>
      </c>
      <c r="Q499" s="47">
        <f>'Vergoedingen EAV'!Q498</f>
        <v>0</v>
      </c>
      <c r="R499" s="10"/>
      <c r="S499" s="47">
        <f>'Vergoedingen EAV'!S498</f>
        <v>0</v>
      </c>
      <c r="T499" s="10"/>
      <c r="U499" s="10"/>
    </row>
    <row r="500" spans="1:21" x14ac:dyDescent="0.2">
      <c r="B500" s="27" t="s">
        <v>136</v>
      </c>
      <c r="F500" s="2" t="s">
        <v>166</v>
      </c>
      <c r="L500" s="47">
        <f>'Vergoedingen EAV'!L499</f>
        <v>0</v>
      </c>
      <c r="M500" s="47">
        <f>'Vergoedingen EAV'!M499</f>
        <v>0</v>
      </c>
      <c r="N500" s="47">
        <f>'Vergoedingen EAV'!N499</f>
        <v>0</v>
      </c>
      <c r="O500" s="47">
        <f>'Vergoedingen EAV'!O499</f>
        <v>0</v>
      </c>
      <c r="P500" s="47">
        <f>'Vergoedingen EAV'!P499</f>
        <v>0</v>
      </c>
      <c r="Q500" s="47">
        <f>'Vergoedingen EAV'!Q499</f>
        <v>0</v>
      </c>
      <c r="R500" s="10"/>
      <c r="S500" s="47">
        <f>'Vergoedingen EAV'!S499</f>
        <v>0</v>
      </c>
      <c r="T500" s="10"/>
      <c r="U500" s="10"/>
    </row>
    <row r="501" spans="1:21" x14ac:dyDescent="0.2">
      <c r="B501" s="27" t="s">
        <v>137</v>
      </c>
      <c r="F501" s="2" t="s">
        <v>166</v>
      </c>
      <c r="L501" s="47">
        <f>'Vergoedingen EAV'!L500</f>
        <v>0</v>
      </c>
      <c r="M501" s="47">
        <f>'Vergoedingen EAV'!M500</f>
        <v>139888.70000000001</v>
      </c>
      <c r="N501" s="47">
        <f>'Vergoedingen EAV'!N500</f>
        <v>200709.08898771484</v>
      </c>
      <c r="O501" s="47">
        <f>'Vergoedingen EAV'!O500</f>
        <v>0</v>
      </c>
      <c r="P501" s="47">
        <f>'Vergoedingen EAV'!P500</f>
        <v>168518.33</v>
      </c>
      <c r="Q501" s="47">
        <f>'Vergoedingen EAV'!Q500</f>
        <v>0</v>
      </c>
      <c r="R501" s="10"/>
      <c r="S501" s="47">
        <f>'Vergoedingen EAV'!S500</f>
        <v>0</v>
      </c>
      <c r="T501" s="10"/>
      <c r="U501" s="10"/>
    </row>
    <row r="502" spans="1:21" x14ac:dyDescent="0.2">
      <c r="B502" s="52" t="s">
        <v>138</v>
      </c>
      <c r="F502" s="2" t="s">
        <v>166</v>
      </c>
      <c r="L502" s="47">
        <f>'Vergoedingen EAV'!L501</f>
        <v>0</v>
      </c>
      <c r="M502" s="47">
        <f>'Vergoedingen EAV'!M501</f>
        <v>0</v>
      </c>
      <c r="N502" s="47">
        <f>'Vergoedingen EAV'!N501</f>
        <v>0</v>
      </c>
      <c r="O502" s="47">
        <f>'Vergoedingen EAV'!O501</f>
        <v>0</v>
      </c>
      <c r="P502" s="47">
        <f>'Vergoedingen EAV'!P501</f>
        <v>0</v>
      </c>
      <c r="Q502" s="47">
        <f>'Vergoedingen EAV'!Q501</f>
        <v>0</v>
      </c>
      <c r="R502" s="10"/>
      <c r="S502" s="47">
        <f>'Vergoedingen EAV'!S501</f>
        <v>0</v>
      </c>
      <c r="T502" s="10"/>
      <c r="U502" s="10"/>
    </row>
    <row r="503" spans="1:21" x14ac:dyDescent="0.2">
      <c r="B503" s="27" t="s">
        <v>139</v>
      </c>
      <c r="F503" s="2" t="s">
        <v>166</v>
      </c>
      <c r="L503" s="47">
        <f>'Vergoedingen EAV'!L502</f>
        <v>0</v>
      </c>
      <c r="M503" s="47">
        <f>'Vergoedingen EAV'!M502</f>
        <v>3522.15</v>
      </c>
      <c r="N503" s="47">
        <f>'Vergoedingen EAV'!N502</f>
        <v>0</v>
      </c>
      <c r="O503" s="47">
        <f>'Vergoedingen EAV'!O502</f>
        <v>0</v>
      </c>
      <c r="P503" s="47">
        <f>'Vergoedingen EAV'!P502</f>
        <v>0</v>
      </c>
      <c r="Q503" s="47">
        <f>'Vergoedingen EAV'!Q502</f>
        <v>14613</v>
      </c>
      <c r="R503" s="10"/>
      <c r="S503" s="47">
        <f>'Vergoedingen EAV'!S502</f>
        <v>0</v>
      </c>
      <c r="T503" s="10"/>
      <c r="U503" s="10"/>
    </row>
    <row r="504" spans="1:21" s="10" customFormat="1" x14ac:dyDescent="0.2">
      <c r="B504" s="61"/>
      <c r="L504" s="51"/>
      <c r="M504" s="51"/>
      <c r="N504" s="51"/>
      <c r="O504" s="51"/>
      <c r="P504" s="51"/>
      <c r="Q504" s="51"/>
      <c r="S504" s="51"/>
    </row>
    <row r="505" spans="1:21" s="9" customFormat="1" x14ac:dyDescent="0.2">
      <c r="B505" s="9" t="s">
        <v>370</v>
      </c>
    </row>
    <row r="507" spans="1:21" x14ac:dyDescent="0.2">
      <c r="A507" s="2" t="s">
        <v>161</v>
      </c>
      <c r="B507" s="1" t="s">
        <v>169</v>
      </c>
      <c r="L507" s="60"/>
      <c r="M507" s="60"/>
      <c r="N507" s="60"/>
      <c r="O507" s="60"/>
      <c r="P507" s="60"/>
      <c r="Q507" s="60"/>
      <c r="R507" s="10"/>
      <c r="S507" s="60"/>
      <c r="T507" s="10"/>
      <c r="U507" s="10"/>
    </row>
    <row r="508" spans="1:21" x14ac:dyDescent="0.2">
      <c r="B508" s="27"/>
      <c r="L508" s="60"/>
      <c r="M508" s="60"/>
      <c r="N508" s="60"/>
      <c r="O508" s="60"/>
      <c r="P508" s="60"/>
      <c r="Q508" s="60"/>
      <c r="R508" s="10"/>
      <c r="S508" s="60"/>
      <c r="T508" s="10"/>
      <c r="U508" s="10"/>
    </row>
    <row r="509" spans="1:21" x14ac:dyDescent="0.2">
      <c r="B509" s="1" t="s">
        <v>119</v>
      </c>
      <c r="L509" s="60"/>
      <c r="M509" s="60"/>
      <c r="N509" s="60"/>
      <c r="O509" s="60"/>
      <c r="P509" s="60"/>
      <c r="Q509" s="60"/>
      <c r="R509" s="10"/>
      <c r="S509" s="60"/>
      <c r="T509" s="10"/>
      <c r="U509" s="10"/>
    </row>
    <row r="510" spans="1:21" x14ac:dyDescent="0.2">
      <c r="B510" s="27" t="s">
        <v>132</v>
      </c>
      <c r="F510" s="2" t="s">
        <v>175</v>
      </c>
      <c r="L510" s="47">
        <f>'Vergoedingen EAV'!L509</f>
        <v>9635</v>
      </c>
      <c r="M510" s="47">
        <f>'Vergoedingen EAV'!M509</f>
        <v>205678.98999999996</v>
      </c>
      <c r="N510" s="47">
        <f>'Vergoedingen EAV'!N509</f>
        <v>0</v>
      </c>
      <c r="O510" s="47">
        <f>'Vergoedingen EAV'!O509</f>
        <v>3395.09</v>
      </c>
      <c r="P510" s="47">
        <f>'Vergoedingen EAV'!P509</f>
        <v>146126.28000000003</v>
      </c>
      <c r="Q510" s="47">
        <f>'Vergoedingen EAV'!Q509</f>
        <v>0</v>
      </c>
      <c r="R510" s="10"/>
      <c r="S510" s="47">
        <f>'Vergoedingen EAV'!S509</f>
        <v>0</v>
      </c>
      <c r="T510" s="10"/>
      <c r="U510" s="10"/>
    </row>
    <row r="511" spans="1:21" x14ac:dyDescent="0.2">
      <c r="B511" s="52" t="s">
        <v>133</v>
      </c>
      <c r="F511" s="2" t="s">
        <v>175</v>
      </c>
      <c r="L511" s="47">
        <f>'Vergoedingen EAV'!L510</f>
        <v>8012</v>
      </c>
      <c r="M511" s="47">
        <f>'Vergoedingen EAV'!M510</f>
        <v>174302.94</v>
      </c>
      <c r="N511" s="47">
        <f>'Vergoedingen EAV'!N510</f>
        <v>126167.28576319791</v>
      </c>
      <c r="O511" s="47">
        <f>'Vergoedingen EAV'!O510</f>
        <v>735.64</v>
      </c>
      <c r="P511" s="47">
        <f>'Vergoedingen EAV'!P510</f>
        <v>32119.799999999996</v>
      </c>
      <c r="Q511" s="47">
        <f>'Vergoedingen EAV'!Q510</f>
        <v>0</v>
      </c>
      <c r="R511" s="10"/>
      <c r="S511" s="47">
        <f>'Vergoedingen EAV'!S510</f>
        <v>9900</v>
      </c>
      <c r="T511" s="10"/>
      <c r="U511" s="10"/>
    </row>
    <row r="512" spans="1:21" x14ac:dyDescent="0.2">
      <c r="B512" s="27" t="s">
        <v>134</v>
      </c>
      <c r="F512" s="2" t="s">
        <v>175</v>
      </c>
      <c r="L512" s="47">
        <f>'Vergoedingen EAV'!L511</f>
        <v>6614</v>
      </c>
      <c r="M512" s="47">
        <f>'Vergoedingen EAV'!M511</f>
        <v>135442.23999999999</v>
      </c>
      <c r="N512" s="47">
        <f>'Vergoedingen EAV'!N511</f>
        <v>24470.588931242964</v>
      </c>
      <c r="O512" s="47">
        <f>'Vergoedingen EAV'!O511</f>
        <v>0</v>
      </c>
      <c r="P512" s="47">
        <f>'Vergoedingen EAV'!P511</f>
        <v>21459.759999999998</v>
      </c>
      <c r="Q512" s="47">
        <f>'Vergoedingen EAV'!Q511</f>
        <v>0</v>
      </c>
      <c r="R512" s="10"/>
      <c r="S512" s="47">
        <f>'Vergoedingen EAV'!S511</f>
        <v>0</v>
      </c>
      <c r="T512" s="10"/>
      <c r="U512" s="10"/>
    </row>
    <row r="513" spans="2:21" x14ac:dyDescent="0.2">
      <c r="B513" s="52" t="s">
        <v>135</v>
      </c>
      <c r="F513" s="2" t="s">
        <v>175</v>
      </c>
      <c r="L513" s="47">
        <f>'Vergoedingen EAV'!L512</f>
        <v>0</v>
      </c>
      <c r="M513" s="47">
        <f>'Vergoedingen EAV'!M512</f>
        <v>24499.800000000003</v>
      </c>
      <c r="N513" s="47">
        <f>'Vergoedingen EAV'!N512</f>
        <v>0</v>
      </c>
      <c r="O513" s="47">
        <f>'Vergoedingen EAV'!O512</f>
        <v>0</v>
      </c>
      <c r="P513" s="47">
        <f>'Vergoedingen EAV'!P512</f>
        <v>0</v>
      </c>
      <c r="Q513" s="47">
        <f>'Vergoedingen EAV'!Q512</f>
        <v>36004.51</v>
      </c>
      <c r="R513" s="10"/>
      <c r="S513" s="47">
        <f>'Vergoedingen EAV'!S512</f>
        <v>4950</v>
      </c>
      <c r="T513" s="10"/>
      <c r="U513" s="10"/>
    </row>
    <row r="514" spans="2:21" x14ac:dyDescent="0.2">
      <c r="B514" s="27" t="s">
        <v>136</v>
      </c>
      <c r="F514" s="2" t="s">
        <v>175</v>
      </c>
      <c r="L514" s="47">
        <f>'Vergoedingen EAV'!L513</f>
        <v>0</v>
      </c>
      <c r="M514" s="47">
        <f>'Vergoedingen EAV'!M513</f>
        <v>37034.67</v>
      </c>
      <c r="N514" s="47">
        <f>'Vergoedingen EAV'!N513</f>
        <v>0</v>
      </c>
      <c r="O514" s="47">
        <f>'Vergoedingen EAV'!O513</f>
        <v>0</v>
      </c>
      <c r="P514" s="47">
        <f>'Vergoedingen EAV'!P513</f>
        <v>0</v>
      </c>
      <c r="Q514" s="47">
        <f>'Vergoedingen EAV'!Q513</f>
        <v>0</v>
      </c>
      <c r="R514" s="10"/>
      <c r="S514" s="47">
        <f>'Vergoedingen EAV'!S513</f>
        <v>0</v>
      </c>
      <c r="T514" s="10"/>
      <c r="U514" s="10"/>
    </row>
    <row r="515" spans="2:21" x14ac:dyDescent="0.2">
      <c r="B515" s="52" t="s">
        <v>137</v>
      </c>
      <c r="F515" s="2" t="s">
        <v>175</v>
      </c>
      <c r="L515" s="47">
        <f>'Vergoedingen EAV'!L514</f>
        <v>0</v>
      </c>
      <c r="M515" s="47">
        <f>'Vergoedingen EAV'!M514</f>
        <v>34367.019999999997</v>
      </c>
      <c r="N515" s="47">
        <f>'Vergoedingen EAV'!N514</f>
        <v>0</v>
      </c>
      <c r="O515" s="47">
        <f>'Vergoedingen EAV'!O514</f>
        <v>0</v>
      </c>
      <c r="P515" s="47">
        <f>'Vergoedingen EAV'!P514</f>
        <v>0</v>
      </c>
      <c r="Q515" s="47">
        <f>'Vergoedingen EAV'!Q514</f>
        <v>0</v>
      </c>
      <c r="R515" s="10"/>
      <c r="S515" s="47">
        <f>'Vergoedingen EAV'!S514</f>
        <v>0</v>
      </c>
      <c r="T515" s="10"/>
      <c r="U515" s="10"/>
    </row>
    <row r="516" spans="2:21" x14ac:dyDescent="0.2">
      <c r="B516" s="27" t="s">
        <v>138</v>
      </c>
      <c r="F516" s="2" t="s">
        <v>175</v>
      </c>
      <c r="L516" s="47">
        <f>'Vergoedingen EAV'!L515</f>
        <v>0</v>
      </c>
      <c r="M516" s="47">
        <f>'Vergoedingen EAV'!M515</f>
        <v>0</v>
      </c>
      <c r="N516" s="47">
        <f>'Vergoedingen EAV'!N515</f>
        <v>0</v>
      </c>
      <c r="O516" s="47">
        <f>'Vergoedingen EAV'!O515</f>
        <v>0</v>
      </c>
      <c r="P516" s="47">
        <f>'Vergoedingen EAV'!P515</f>
        <v>0</v>
      </c>
      <c r="Q516" s="47">
        <f>'Vergoedingen EAV'!Q515</f>
        <v>0</v>
      </c>
      <c r="R516" s="10"/>
      <c r="S516" s="47">
        <f>'Vergoedingen EAV'!S515</f>
        <v>0</v>
      </c>
      <c r="T516" s="10"/>
      <c r="U516" s="10"/>
    </row>
    <row r="517" spans="2:21" x14ac:dyDescent="0.2">
      <c r="B517" s="27" t="s">
        <v>139</v>
      </c>
      <c r="F517" s="2" t="s">
        <v>175</v>
      </c>
      <c r="L517" s="47">
        <f>'Vergoedingen EAV'!L516</f>
        <v>0</v>
      </c>
      <c r="M517" s="47">
        <f>'Vergoedingen EAV'!M516</f>
        <v>54763</v>
      </c>
      <c r="N517" s="47">
        <f>'Vergoedingen EAV'!N516</f>
        <v>0</v>
      </c>
      <c r="O517" s="47">
        <f>'Vergoedingen EAV'!O516</f>
        <v>0</v>
      </c>
      <c r="P517" s="47">
        <f>'Vergoedingen EAV'!P516</f>
        <v>0</v>
      </c>
      <c r="Q517" s="47">
        <f>'Vergoedingen EAV'!Q516</f>
        <v>62415.301244999995</v>
      </c>
      <c r="R517" s="10"/>
      <c r="S517" s="47">
        <f>'Vergoedingen EAV'!S516</f>
        <v>0</v>
      </c>
      <c r="T517" s="10"/>
      <c r="U517" s="10"/>
    </row>
    <row r="518" spans="2:21" x14ac:dyDescent="0.2">
      <c r="B518" s="27"/>
      <c r="L518" s="10"/>
      <c r="M518" s="10"/>
      <c r="N518" s="10"/>
      <c r="O518" s="10"/>
      <c r="P518" s="10"/>
      <c r="Q518" s="10"/>
      <c r="R518" s="10"/>
      <c r="S518" s="10"/>
      <c r="T518" s="10"/>
      <c r="U518" s="10"/>
    </row>
    <row r="519" spans="2:21" x14ac:dyDescent="0.2">
      <c r="B519" s="59" t="s">
        <v>131</v>
      </c>
      <c r="L519" s="10"/>
      <c r="M519" s="10"/>
      <c r="N519" s="10"/>
      <c r="O519" s="10"/>
      <c r="P519" s="10"/>
      <c r="Q519" s="10"/>
      <c r="R519" s="10"/>
      <c r="S519" s="10"/>
      <c r="T519" s="10"/>
      <c r="U519" s="10"/>
    </row>
    <row r="520" spans="2:21" x14ac:dyDescent="0.2">
      <c r="B520" s="27" t="s">
        <v>132</v>
      </c>
      <c r="F520" s="2" t="s">
        <v>175</v>
      </c>
      <c r="L520" s="47">
        <f>'Vergoedingen EAV'!L519</f>
        <v>0</v>
      </c>
      <c r="M520" s="47">
        <f>'Vergoedingen EAV'!M519</f>
        <v>8850.98</v>
      </c>
      <c r="N520" s="47">
        <f>'Vergoedingen EAV'!N519</f>
        <v>0</v>
      </c>
      <c r="O520" s="47">
        <f>'Vergoedingen EAV'!O519</f>
        <v>0</v>
      </c>
      <c r="P520" s="47">
        <f>'Vergoedingen EAV'!P519</f>
        <v>37235.090000000004</v>
      </c>
      <c r="Q520" s="47">
        <f>'Vergoedingen EAV'!Q519</f>
        <v>0</v>
      </c>
      <c r="R520" s="10"/>
      <c r="S520" s="47">
        <f>'Vergoedingen EAV'!S519</f>
        <v>0</v>
      </c>
      <c r="T520" s="10"/>
      <c r="U520" s="10"/>
    </row>
    <row r="521" spans="2:21" x14ac:dyDescent="0.2">
      <c r="B521" s="27" t="s">
        <v>133</v>
      </c>
      <c r="F521" s="2" t="s">
        <v>175</v>
      </c>
      <c r="L521" s="47">
        <f>'Vergoedingen EAV'!L520</f>
        <v>0</v>
      </c>
      <c r="M521" s="47">
        <f>'Vergoedingen EAV'!M520</f>
        <v>0</v>
      </c>
      <c r="N521" s="47">
        <f>'Vergoedingen EAV'!N520</f>
        <v>73160.967690178266</v>
      </c>
      <c r="O521" s="47">
        <f>'Vergoedingen EAV'!O520</f>
        <v>0</v>
      </c>
      <c r="P521" s="47">
        <f>'Vergoedingen EAV'!P520</f>
        <v>8222.58</v>
      </c>
      <c r="Q521" s="47">
        <f>'Vergoedingen EAV'!Q520</f>
        <v>0</v>
      </c>
      <c r="R521" s="10"/>
      <c r="S521" s="47">
        <f>'Vergoedingen EAV'!S520</f>
        <v>0</v>
      </c>
      <c r="T521" s="10"/>
      <c r="U521" s="10"/>
    </row>
    <row r="522" spans="2:21" x14ac:dyDescent="0.2">
      <c r="B522" s="27" t="s">
        <v>134</v>
      </c>
      <c r="F522" s="2" t="s">
        <v>175</v>
      </c>
      <c r="L522" s="47">
        <f>'Vergoedingen EAV'!L521</f>
        <v>0</v>
      </c>
      <c r="M522" s="47">
        <f>'Vergoedingen EAV'!M521</f>
        <v>0</v>
      </c>
      <c r="N522" s="47">
        <f>'Vergoedingen EAV'!N521</f>
        <v>0</v>
      </c>
      <c r="O522" s="47">
        <f>'Vergoedingen EAV'!O521</f>
        <v>0</v>
      </c>
      <c r="P522" s="47">
        <f>'Vergoedingen EAV'!P521</f>
        <v>35848.339999999997</v>
      </c>
      <c r="Q522" s="47">
        <f>'Vergoedingen EAV'!Q521</f>
        <v>0</v>
      </c>
      <c r="R522" s="10"/>
      <c r="S522" s="47">
        <f>'Vergoedingen EAV'!S521</f>
        <v>0</v>
      </c>
      <c r="T522" s="10"/>
      <c r="U522" s="10"/>
    </row>
    <row r="523" spans="2:21" x14ac:dyDescent="0.2">
      <c r="B523" s="27" t="s">
        <v>135</v>
      </c>
      <c r="F523" s="2" t="s">
        <v>175</v>
      </c>
      <c r="L523" s="47">
        <f>'Vergoedingen EAV'!L522</f>
        <v>0</v>
      </c>
      <c r="M523" s="47">
        <f>'Vergoedingen EAV'!M522</f>
        <v>5378</v>
      </c>
      <c r="N523" s="47">
        <f>'Vergoedingen EAV'!N522</f>
        <v>0</v>
      </c>
      <c r="O523" s="47">
        <f>'Vergoedingen EAV'!O522</f>
        <v>0</v>
      </c>
      <c r="P523" s="47">
        <f>'Vergoedingen EAV'!P522</f>
        <v>13809.810000000001</v>
      </c>
      <c r="Q523" s="47">
        <f>'Vergoedingen EAV'!Q522</f>
        <v>0</v>
      </c>
      <c r="R523" s="10"/>
      <c r="S523" s="47">
        <f>'Vergoedingen EAV'!S522</f>
        <v>0</v>
      </c>
      <c r="T523" s="10"/>
      <c r="U523" s="10"/>
    </row>
    <row r="524" spans="2:21" x14ac:dyDescent="0.2">
      <c r="B524" s="27" t="s">
        <v>136</v>
      </c>
      <c r="F524" s="2" t="s">
        <v>175</v>
      </c>
      <c r="L524" s="47">
        <f>'Vergoedingen EAV'!L523</f>
        <v>20953</v>
      </c>
      <c r="M524" s="47">
        <f>'Vergoedingen EAV'!M523</f>
        <v>53128.41</v>
      </c>
      <c r="N524" s="47">
        <f>'Vergoedingen EAV'!N523</f>
        <v>88992.433490421565</v>
      </c>
      <c r="O524" s="47">
        <f>'Vergoedingen EAV'!O523</f>
        <v>21100</v>
      </c>
      <c r="P524" s="47">
        <f>'Vergoedingen EAV'!P523</f>
        <v>0</v>
      </c>
      <c r="Q524" s="47">
        <f>'Vergoedingen EAV'!Q523</f>
        <v>0</v>
      </c>
      <c r="R524" s="10"/>
      <c r="S524" s="47">
        <f>'Vergoedingen EAV'!S523</f>
        <v>0</v>
      </c>
      <c r="T524" s="10"/>
      <c r="U524" s="10"/>
    </row>
    <row r="525" spans="2:21" x14ac:dyDescent="0.2">
      <c r="B525" s="27" t="s">
        <v>137</v>
      </c>
      <c r="F525" s="2" t="s">
        <v>175</v>
      </c>
      <c r="L525" s="47">
        <f>'Vergoedingen EAV'!L524</f>
        <v>0</v>
      </c>
      <c r="M525" s="47">
        <f>'Vergoedingen EAV'!M524</f>
        <v>0</v>
      </c>
      <c r="N525" s="47">
        <f>'Vergoedingen EAV'!N524</f>
        <v>0</v>
      </c>
      <c r="O525" s="47">
        <f>'Vergoedingen EAV'!O524</f>
        <v>0</v>
      </c>
      <c r="P525" s="47">
        <f>'Vergoedingen EAV'!P524</f>
        <v>22450.89</v>
      </c>
      <c r="Q525" s="47">
        <f>'Vergoedingen EAV'!Q524</f>
        <v>0</v>
      </c>
      <c r="R525" s="10"/>
      <c r="S525" s="47">
        <f>'Vergoedingen EAV'!S524</f>
        <v>0</v>
      </c>
      <c r="T525" s="10"/>
      <c r="U525" s="10"/>
    </row>
    <row r="526" spans="2:21" x14ac:dyDescent="0.2">
      <c r="B526" s="52" t="s">
        <v>138</v>
      </c>
      <c r="F526" s="2" t="s">
        <v>175</v>
      </c>
      <c r="L526" s="47">
        <f>'Vergoedingen EAV'!L525</f>
        <v>0</v>
      </c>
      <c r="M526" s="47">
        <f>'Vergoedingen EAV'!M525</f>
        <v>74747.48000000001</v>
      </c>
      <c r="N526" s="47">
        <f>'Vergoedingen EAV'!N525</f>
        <v>0</v>
      </c>
      <c r="O526" s="47">
        <f>'Vergoedingen EAV'!O525</f>
        <v>0</v>
      </c>
      <c r="P526" s="47">
        <f>'Vergoedingen EAV'!P525</f>
        <v>0</v>
      </c>
      <c r="Q526" s="47">
        <f>'Vergoedingen EAV'!Q525</f>
        <v>0</v>
      </c>
      <c r="R526" s="10"/>
      <c r="S526" s="47">
        <f>'Vergoedingen EAV'!S525</f>
        <v>0</v>
      </c>
      <c r="T526" s="10"/>
      <c r="U526" s="10"/>
    </row>
    <row r="527" spans="2:21" x14ac:dyDescent="0.2">
      <c r="B527" s="27" t="s">
        <v>139</v>
      </c>
      <c r="F527" s="2" t="s">
        <v>175</v>
      </c>
      <c r="L527" s="47">
        <f>'Vergoedingen EAV'!L526</f>
        <v>0</v>
      </c>
      <c r="M527" s="47">
        <f>'Vergoedingen EAV'!M526</f>
        <v>36170.54</v>
      </c>
      <c r="N527" s="47">
        <f>'Vergoedingen EAV'!N526</f>
        <v>0</v>
      </c>
      <c r="O527" s="47">
        <f>'Vergoedingen EAV'!O526</f>
        <v>0</v>
      </c>
      <c r="P527" s="47">
        <f>'Vergoedingen EAV'!P526</f>
        <v>0</v>
      </c>
      <c r="Q527" s="47">
        <f>'Vergoedingen EAV'!Q526</f>
        <v>44995.28</v>
      </c>
      <c r="R527" s="10"/>
      <c r="S527" s="47">
        <f>'Vergoedingen EAV'!S526</f>
        <v>0</v>
      </c>
      <c r="T527" s="10"/>
      <c r="U527" s="10"/>
    </row>
    <row r="528" spans="2:21" x14ac:dyDescent="0.2">
      <c r="L528" s="10"/>
      <c r="M528" s="10"/>
      <c r="N528" s="10"/>
      <c r="O528" s="10"/>
      <c r="P528" s="10"/>
      <c r="Q528" s="10"/>
      <c r="R528" s="10"/>
    </row>
    <row r="529" spans="1:21" x14ac:dyDescent="0.2">
      <c r="A529" s="2" t="s">
        <v>161</v>
      </c>
      <c r="B529" s="1" t="s">
        <v>362</v>
      </c>
      <c r="L529" s="60"/>
      <c r="M529" s="60"/>
      <c r="N529" s="60"/>
      <c r="O529" s="60"/>
      <c r="P529" s="60"/>
      <c r="Q529" s="60"/>
      <c r="R529" s="10"/>
      <c r="S529" s="60"/>
      <c r="T529" s="10"/>
      <c r="U529" s="10"/>
    </row>
    <row r="530" spans="1:21" x14ac:dyDescent="0.2">
      <c r="B530" s="27"/>
      <c r="L530" s="60"/>
      <c r="M530" s="60"/>
      <c r="N530" s="60"/>
      <c r="O530" s="60"/>
      <c r="P530" s="60"/>
      <c r="Q530" s="60"/>
      <c r="R530" s="10"/>
      <c r="S530" s="60"/>
      <c r="T530" s="10"/>
      <c r="U530" s="10"/>
    </row>
    <row r="531" spans="1:21" x14ac:dyDescent="0.2">
      <c r="B531" s="1" t="s">
        <v>119</v>
      </c>
      <c r="L531" s="60"/>
      <c r="M531" s="60"/>
      <c r="N531" s="60"/>
      <c r="O531" s="60"/>
      <c r="P531" s="60"/>
      <c r="Q531" s="60"/>
      <c r="R531" s="10"/>
      <c r="S531" s="60"/>
      <c r="T531" s="10"/>
      <c r="U531" s="10"/>
    </row>
    <row r="532" spans="1:21" x14ac:dyDescent="0.2">
      <c r="B532" s="27" t="s">
        <v>132</v>
      </c>
      <c r="F532" s="2" t="s">
        <v>175</v>
      </c>
      <c r="L532" s="47">
        <f>'Vergoedingen EAV'!L531</f>
        <v>30218</v>
      </c>
      <c r="M532" s="47">
        <f>'Vergoedingen EAV'!M531</f>
        <v>68703.87</v>
      </c>
      <c r="N532" s="47">
        <f>'Vergoedingen EAV'!N531</f>
        <v>0</v>
      </c>
      <c r="O532" s="47">
        <f>'Vergoedingen EAV'!O531</f>
        <v>3829.91</v>
      </c>
      <c r="P532" s="47">
        <f>'Vergoedingen EAV'!P531</f>
        <v>33611.129999999997</v>
      </c>
      <c r="Q532" s="47">
        <f>'Vergoedingen EAV'!Q531</f>
        <v>0</v>
      </c>
      <c r="R532" s="10"/>
      <c r="S532" s="47">
        <f>'Vergoedingen EAV'!S531</f>
        <v>0</v>
      </c>
      <c r="T532" s="10"/>
      <c r="U532" s="10"/>
    </row>
    <row r="533" spans="1:21" x14ac:dyDescent="0.2">
      <c r="B533" s="52" t="s">
        <v>133</v>
      </c>
      <c r="F533" s="2" t="s">
        <v>175</v>
      </c>
      <c r="L533" s="47">
        <f>'Vergoedingen EAV'!L532</f>
        <v>10746</v>
      </c>
      <c r="M533" s="47">
        <f>'Vergoedingen EAV'!M532</f>
        <v>43486.079999999987</v>
      </c>
      <c r="N533" s="47">
        <f>'Vergoedingen EAV'!N532</f>
        <v>194635.6700199639</v>
      </c>
      <c r="O533" s="47">
        <f>'Vergoedingen EAV'!O532</f>
        <v>4564.3599999999997</v>
      </c>
      <c r="P533" s="47">
        <f>'Vergoedingen EAV'!P532</f>
        <v>15177.9</v>
      </c>
      <c r="Q533" s="47">
        <f>'Vergoedingen EAV'!Q532</f>
        <v>0</v>
      </c>
      <c r="R533" s="10"/>
      <c r="S533" s="47">
        <f>'Vergoedingen EAV'!S532</f>
        <v>19674</v>
      </c>
      <c r="T533" s="10"/>
      <c r="U533" s="10"/>
    </row>
    <row r="534" spans="1:21" x14ac:dyDescent="0.2">
      <c r="B534" s="27" t="s">
        <v>134</v>
      </c>
      <c r="F534" s="2" t="s">
        <v>175</v>
      </c>
      <c r="L534" s="47">
        <f>'Vergoedingen EAV'!L533</f>
        <v>4086</v>
      </c>
      <c r="M534" s="47">
        <f>'Vergoedingen EAV'!M533</f>
        <v>5672.59</v>
      </c>
      <c r="N534" s="47">
        <f>'Vergoedingen EAV'!N533</f>
        <v>145101.54109037382</v>
      </c>
      <c r="O534" s="47">
        <f>'Vergoedingen EAV'!O533</f>
        <v>0</v>
      </c>
      <c r="P534" s="47">
        <f>'Vergoedingen EAV'!P533</f>
        <v>3563.76</v>
      </c>
      <c r="Q534" s="47">
        <f>'Vergoedingen EAV'!Q533</f>
        <v>0</v>
      </c>
      <c r="R534" s="10"/>
      <c r="S534" s="47">
        <f>'Vergoedingen EAV'!S533</f>
        <v>0</v>
      </c>
      <c r="T534" s="10"/>
      <c r="U534" s="10"/>
    </row>
    <row r="535" spans="1:21" x14ac:dyDescent="0.2">
      <c r="B535" s="52" t="s">
        <v>135</v>
      </c>
      <c r="F535" s="2" t="s">
        <v>175</v>
      </c>
      <c r="L535" s="47">
        <f>'Vergoedingen EAV'!L534</f>
        <v>0</v>
      </c>
      <c r="M535" s="47">
        <f>'Vergoedingen EAV'!M534</f>
        <v>3511.04</v>
      </c>
      <c r="N535" s="47">
        <f>'Vergoedingen EAV'!N534</f>
        <v>0</v>
      </c>
      <c r="O535" s="47">
        <f>'Vergoedingen EAV'!O534</f>
        <v>0</v>
      </c>
      <c r="P535" s="47">
        <f>'Vergoedingen EAV'!P534</f>
        <v>0</v>
      </c>
      <c r="Q535" s="47">
        <f>'Vergoedingen EAV'!Q534</f>
        <v>3056.96</v>
      </c>
      <c r="R535" s="10"/>
      <c r="S535" s="47">
        <f>'Vergoedingen EAV'!S534</f>
        <v>12283</v>
      </c>
      <c r="T535" s="10"/>
      <c r="U535" s="10"/>
    </row>
    <row r="536" spans="1:21" x14ac:dyDescent="0.2">
      <c r="B536" s="27" t="s">
        <v>136</v>
      </c>
      <c r="F536" s="2" t="s">
        <v>175</v>
      </c>
      <c r="L536" s="47">
        <f>'Vergoedingen EAV'!L535</f>
        <v>0</v>
      </c>
      <c r="M536" s="47">
        <f>'Vergoedingen EAV'!M535</f>
        <v>43407</v>
      </c>
      <c r="N536" s="47">
        <f>'Vergoedingen EAV'!N535</f>
        <v>0</v>
      </c>
      <c r="O536" s="47">
        <f>'Vergoedingen EAV'!O535</f>
        <v>0</v>
      </c>
      <c r="P536" s="47">
        <f>'Vergoedingen EAV'!P535</f>
        <v>0</v>
      </c>
      <c r="Q536" s="47">
        <f>'Vergoedingen EAV'!Q535</f>
        <v>0</v>
      </c>
      <c r="R536" s="10"/>
      <c r="S536" s="47">
        <f>'Vergoedingen EAV'!S535</f>
        <v>0</v>
      </c>
      <c r="T536" s="10"/>
      <c r="U536" s="10"/>
    </row>
    <row r="537" spans="1:21" x14ac:dyDescent="0.2">
      <c r="B537" s="52" t="s">
        <v>137</v>
      </c>
      <c r="F537" s="2" t="s">
        <v>175</v>
      </c>
      <c r="L537" s="47">
        <f>'Vergoedingen EAV'!L536</f>
        <v>0</v>
      </c>
      <c r="M537" s="47">
        <f>'Vergoedingen EAV'!M536</f>
        <v>8577.6</v>
      </c>
      <c r="N537" s="47">
        <f>'Vergoedingen EAV'!N536</f>
        <v>0</v>
      </c>
      <c r="O537" s="47">
        <f>'Vergoedingen EAV'!O536</f>
        <v>0</v>
      </c>
      <c r="P537" s="47">
        <f>'Vergoedingen EAV'!P536</f>
        <v>0</v>
      </c>
      <c r="Q537" s="47">
        <f>'Vergoedingen EAV'!Q536</f>
        <v>0</v>
      </c>
      <c r="R537" s="10"/>
      <c r="S537" s="47">
        <f>'Vergoedingen EAV'!S536</f>
        <v>0</v>
      </c>
      <c r="T537" s="10"/>
      <c r="U537" s="10"/>
    </row>
    <row r="538" spans="1:21" x14ac:dyDescent="0.2">
      <c r="B538" s="27" t="s">
        <v>138</v>
      </c>
      <c r="F538" s="2" t="s">
        <v>175</v>
      </c>
      <c r="L538" s="47">
        <f>'Vergoedingen EAV'!L537</f>
        <v>0</v>
      </c>
      <c r="M538" s="47">
        <f>'Vergoedingen EAV'!M537</f>
        <v>0</v>
      </c>
      <c r="N538" s="47">
        <f>'Vergoedingen EAV'!N537</f>
        <v>0</v>
      </c>
      <c r="O538" s="47">
        <f>'Vergoedingen EAV'!O537</f>
        <v>0</v>
      </c>
      <c r="P538" s="47">
        <f>'Vergoedingen EAV'!P537</f>
        <v>0</v>
      </c>
      <c r="Q538" s="47">
        <f>'Vergoedingen EAV'!Q537</f>
        <v>0</v>
      </c>
      <c r="R538" s="10"/>
      <c r="S538" s="47">
        <f>'Vergoedingen EAV'!S537</f>
        <v>0</v>
      </c>
      <c r="T538" s="10"/>
      <c r="U538" s="10"/>
    </row>
    <row r="539" spans="1:21" x14ac:dyDescent="0.2">
      <c r="B539" s="27" t="s">
        <v>139</v>
      </c>
      <c r="F539" s="2" t="s">
        <v>175</v>
      </c>
      <c r="L539" s="47">
        <f>'Vergoedingen EAV'!L538</f>
        <v>0</v>
      </c>
      <c r="M539" s="47">
        <f>'Vergoedingen EAV'!M538</f>
        <v>0</v>
      </c>
      <c r="N539" s="47">
        <f>'Vergoedingen EAV'!N538</f>
        <v>0</v>
      </c>
      <c r="O539" s="47">
        <f>'Vergoedingen EAV'!O538</f>
        <v>0</v>
      </c>
      <c r="P539" s="47">
        <f>'Vergoedingen EAV'!P538</f>
        <v>0</v>
      </c>
      <c r="Q539" s="47">
        <f>'Vergoedingen EAV'!Q538</f>
        <v>5742.6187550000004</v>
      </c>
      <c r="R539" s="10"/>
      <c r="S539" s="47">
        <f>'Vergoedingen EAV'!S538</f>
        <v>0</v>
      </c>
      <c r="T539" s="10"/>
      <c r="U539" s="10"/>
    </row>
    <row r="540" spans="1:21" x14ac:dyDescent="0.2">
      <c r="B540" s="27"/>
      <c r="L540" s="10"/>
      <c r="M540" s="10"/>
      <c r="N540" s="10"/>
      <c r="O540" s="10"/>
      <c r="P540" s="10"/>
      <c r="Q540" s="10"/>
      <c r="R540" s="10"/>
      <c r="S540" s="10"/>
      <c r="T540" s="10"/>
      <c r="U540" s="10"/>
    </row>
    <row r="541" spans="1:21" x14ac:dyDescent="0.2">
      <c r="B541" s="59" t="s">
        <v>131</v>
      </c>
      <c r="L541" s="10"/>
      <c r="M541" s="10"/>
      <c r="N541" s="10"/>
      <c r="O541" s="10"/>
      <c r="P541" s="10"/>
      <c r="Q541" s="10"/>
      <c r="R541" s="10"/>
      <c r="S541" s="10"/>
      <c r="T541" s="10"/>
      <c r="U541" s="10"/>
    </row>
    <row r="542" spans="1:21" x14ac:dyDescent="0.2">
      <c r="B542" s="27" t="s">
        <v>132</v>
      </c>
      <c r="F542" s="2" t="s">
        <v>175</v>
      </c>
      <c r="L542" s="47">
        <f>'Vergoedingen EAV'!L541</f>
        <v>0</v>
      </c>
      <c r="M542" s="47">
        <f>'Vergoedingen EAV'!M541</f>
        <v>0</v>
      </c>
      <c r="N542" s="47">
        <f>'Vergoedingen EAV'!N541</f>
        <v>0</v>
      </c>
      <c r="O542" s="47">
        <f>'Vergoedingen EAV'!O541</f>
        <v>0</v>
      </c>
      <c r="P542" s="47">
        <f>'Vergoedingen EAV'!P541</f>
        <v>12373.49</v>
      </c>
      <c r="Q542" s="47">
        <f>'Vergoedingen EAV'!Q541</f>
        <v>0</v>
      </c>
      <c r="R542" s="10"/>
      <c r="S542" s="47">
        <f>'Vergoedingen EAV'!S541</f>
        <v>0</v>
      </c>
      <c r="T542" s="10"/>
      <c r="U542" s="10"/>
    </row>
    <row r="543" spans="1:21" x14ac:dyDescent="0.2">
      <c r="B543" s="27" t="s">
        <v>133</v>
      </c>
      <c r="F543" s="2" t="s">
        <v>175</v>
      </c>
      <c r="L543" s="47">
        <f>'Vergoedingen EAV'!L542</f>
        <v>0</v>
      </c>
      <c r="M543" s="47">
        <f>'Vergoedingen EAV'!M542</f>
        <v>0</v>
      </c>
      <c r="N543" s="47">
        <f>'Vergoedingen EAV'!N542</f>
        <v>216595.89342978058</v>
      </c>
      <c r="O543" s="47">
        <f>'Vergoedingen EAV'!O542</f>
        <v>0</v>
      </c>
      <c r="P543" s="47">
        <f>'Vergoedingen EAV'!P542</f>
        <v>4308.8499999999995</v>
      </c>
      <c r="Q543" s="47">
        <f>'Vergoedingen EAV'!Q542</f>
        <v>0</v>
      </c>
      <c r="R543" s="10"/>
      <c r="S543" s="47">
        <f>'Vergoedingen EAV'!S542</f>
        <v>0</v>
      </c>
      <c r="T543" s="10"/>
      <c r="U543" s="10"/>
    </row>
    <row r="544" spans="1:21" x14ac:dyDescent="0.2">
      <c r="B544" s="27" t="s">
        <v>134</v>
      </c>
      <c r="F544" s="2" t="s">
        <v>175</v>
      </c>
      <c r="L544" s="47">
        <f>'Vergoedingen EAV'!L543</f>
        <v>0</v>
      </c>
      <c r="M544" s="47">
        <f>'Vergoedingen EAV'!M543</f>
        <v>0</v>
      </c>
      <c r="N544" s="47">
        <f>'Vergoedingen EAV'!N543</f>
        <v>7561.693075262544</v>
      </c>
      <c r="O544" s="47">
        <f>'Vergoedingen EAV'!O543</f>
        <v>0</v>
      </c>
      <c r="P544" s="47">
        <f>'Vergoedingen EAV'!P543</f>
        <v>22931.8</v>
      </c>
      <c r="Q544" s="47">
        <f>'Vergoedingen EAV'!Q543</f>
        <v>0</v>
      </c>
      <c r="R544" s="10"/>
      <c r="S544" s="47">
        <f>'Vergoedingen EAV'!S543</f>
        <v>0</v>
      </c>
      <c r="T544" s="10"/>
      <c r="U544" s="10"/>
    </row>
    <row r="545" spans="1:21" x14ac:dyDescent="0.2">
      <c r="B545" s="27" t="s">
        <v>135</v>
      </c>
      <c r="F545" s="2" t="s">
        <v>175</v>
      </c>
      <c r="L545" s="47">
        <f>'Vergoedingen EAV'!L544</f>
        <v>0</v>
      </c>
      <c r="M545" s="47">
        <f>'Vergoedingen EAV'!M544</f>
        <v>20649</v>
      </c>
      <c r="N545" s="47">
        <f>'Vergoedingen EAV'!N544</f>
        <v>268769.39649441245</v>
      </c>
      <c r="O545" s="47">
        <f>'Vergoedingen EAV'!O544</f>
        <v>0</v>
      </c>
      <c r="P545" s="47">
        <f>'Vergoedingen EAV'!P544</f>
        <v>8772.8100000000013</v>
      </c>
      <c r="Q545" s="47">
        <f>'Vergoedingen EAV'!Q544</f>
        <v>0</v>
      </c>
      <c r="R545" s="10"/>
      <c r="S545" s="47">
        <f>'Vergoedingen EAV'!S544</f>
        <v>0</v>
      </c>
      <c r="T545" s="10"/>
      <c r="U545" s="10"/>
    </row>
    <row r="546" spans="1:21" x14ac:dyDescent="0.2">
      <c r="B546" s="27" t="s">
        <v>136</v>
      </c>
      <c r="F546" s="2" t="s">
        <v>175</v>
      </c>
      <c r="L546" s="47">
        <f>'Vergoedingen EAV'!L545</f>
        <v>17609</v>
      </c>
      <c r="M546" s="47">
        <f>'Vergoedingen EAV'!M545</f>
        <v>28439.45</v>
      </c>
      <c r="N546" s="47">
        <f>'Vergoedingen EAV'!N545</f>
        <v>8244.4600151660252</v>
      </c>
      <c r="O546" s="47">
        <f>'Vergoedingen EAV'!O545</f>
        <v>0</v>
      </c>
      <c r="P546" s="47">
        <f>'Vergoedingen EAV'!P545</f>
        <v>0</v>
      </c>
      <c r="Q546" s="47">
        <f>'Vergoedingen EAV'!Q545</f>
        <v>0</v>
      </c>
      <c r="R546" s="10"/>
      <c r="S546" s="47">
        <f>'Vergoedingen EAV'!S545</f>
        <v>0</v>
      </c>
      <c r="T546" s="10"/>
      <c r="U546" s="10"/>
    </row>
    <row r="547" spans="1:21" x14ac:dyDescent="0.2">
      <c r="B547" s="27" t="s">
        <v>137</v>
      </c>
      <c r="F547" s="2" t="s">
        <v>175</v>
      </c>
      <c r="L547" s="47">
        <f>'Vergoedingen EAV'!L546</f>
        <v>0</v>
      </c>
      <c r="M547" s="47">
        <f>'Vergoedingen EAV'!M546</f>
        <v>0</v>
      </c>
      <c r="N547" s="47">
        <f>'Vergoedingen EAV'!N546</f>
        <v>0</v>
      </c>
      <c r="O547" s="47">
        <f>'Vergoedingen EAV'!O546</f>
        <v>0</v>
      </c>
      <c r="P547" s="47">
        <f>'Vergoedingen EAV'!P546</f>
        <v>105371.79000000001</v>
      </c>
      <c r="Q547" s="47">
        <f>'Vergoedingen EAV'!Q546</f>
        <v>0</v>
      </c>
      <c r="R547" s="10"/>
      <c r="S547" s="47">
        <f>'Vergoedingen EAV'!S546</f>
        <v>0</v>
      </c>
      <c r="T547" s="10"/>
      <c r="U547" s="10"/>
    </row>
    <row r="548" spans="1:21" x14ac:dyDescent="0.2">
      <c r="B548" s="52" t="s">
        <v>138</v>
      </c>
      <c r="F548" s="2" t="s">
        <v>175</v>
      </c>
      <c r="L548" s="47">
        <f>'Vergoedingen EAV'!L547</f>
        <v>0</v>
      </c>
      <c r="M548" s="47">
        <f>'Vergoedingen EAV'!M547</f>
        <v>14002</v>
      </c>
      <c r="N548" s="47">
        <f>'Vergoedingen EAV'!N547</f>
        <v>0</v>
      </c>
      <c r="O548" s="47">
        <f>'Vergoedingen EAV'!O547</f>
        <v>0</v>
      </c>
      <c r="P548" s="47">
        <f>'Vergoedingen EAV'!P547</f>
        <v>0</v>
      </c>
      <c r="Q548" s="47">
        <f>'Vergoedingen EAV'!Q547</f>
        <v>0</v>
      </c>
      <c r="R548" s="10"/>
      <c r="S548" s="47">
        <f>'Vergoedingen EAV'!S547</f>
        <v>0</v>
      </c>
      <c r="T548" s="10"/>
      <c r="U548" s="10"/>
    </row>
    <row r="549" spans="1:21" x14ac:dyDescent="0.2">
      <c r="B549" s="27" t="s">
        <v>139</v>
      </c>
      <c r="F549" s="2" t="s">
        <v>175</v>
      </c>
      <c r="L549" s="47">
        <f>'Vergoedingen EAV'!L548</f>
        <v>0</v>
      </c>
      <c r="M549" s="47">
        <f>'Vergoedingen EAV'!M548</f>
        <v>3595.95</v>
      </c>
      <c r="N549" s="47">
        <f>'Vergoedingen EAV'!N548</f>
        <v>0</v>
      </c>
      <c r="O549" s="47">
        <f>'Vergoedingen EAV'!O548</f>
        <v>0</v>
      </c>
      <c r="P549" s="47">
        <f>'Vergoedingen EAV'!P548</f>
        <v>0</v>
      </c>
      <c r="Q549" s="47">
        <f>'Vergoedingen EAV'!Q548</f>
        <v>40896.839999999997</v>
      </c>
      <c r="R549" s="10"/>
      <c r="S549" s="47">
        <f>'Vergoedingen EAV'!S548</f>
        <v>0</v>
      </c>
      <c r="T549" s="10"/>
      <c r="U549" s="10"/>
    </row>
    <row r="550" spans="1:21" s="10" customFormat="1" x14ac:dyDescent="0.2">
      <c r="B550" s="61"/>
      <c r="L550" s="51"/>
      <c r="M550" s="51"/>
      <c r="N550" s="51"/>
      <c r="O550" s="51"/>
      <c r="P550" s="51"/>
      <c r="Q550" s="51"/>
      <c r="S550" s="51"/>
    </row>
    <row r="551" spans="1:21" s="9" customFormat="1" x14ac:dyDescent="0.2">
      <c r="B551" s="9" t="s">
        <v>372</v>
      </c>
    </row>
    <row r="553" spans="1:21" x14ac:dyDescent="0.2">
      <c r="A553" s="2" t="s">
        <v>161</v>
      </c>
      <c r="B553" s="1" t="s">
        <v>169</v>
      </c>
      <c r="L553" s="60"/>
      <c r="M553" s="60"/>
      <c r="N553" s="60"/>
      <c r="O553" s="60"/>
      <c r="P553" s="60"/>
      <c r="Q553" s="60"/>
      <c r="R553" s="10"/>
      <c r="S553" s="60"/>
      <c r="T553" s="10"/>
      <c r="U553" s="10"/>
    </row>
    <row r="554" spans="1:21" x14ac:dyDescent="0.2">
      <c r="B554" s="27"/>
      <c r="L554" s="60"/>
      <c r="M554" s="60"/>
      <c r="N554" s="60"/>
      <c r="O554" s="60"/>
      <c r="P554" s="60"/>
      <c r="Q554" s="60"/>
      <c r="R554" s="10"/>
      <c r="S554" s="60"/>
      <c r="T554" s="10"/>
      <c r="U554" s="10"/>
    </row>
    <row r="555" spans="1:21" x14ac:dyDescent="0.2">
      <c r="B555" s="1" t="s">
        <v>119</v>
      </c>
      <c r="L555" s="60"/>
      <c r="M555" s="60"/>
      <c r="N555" s="60"/>
      <c r="O555" s="60"/>
      <c r="P555" s="60"/>
      <c r="Q555" s="60"/>
      <c r="R555" s="10"/>
      <c r="S555" s="60"/>
      <c r="T555" s="10"/>
      <c r="U555" s="10"/>
    </row>
    <row r="556" spans="1:21" x14ac:dyDescent="0.2">
      <c r="B556" s="27" t="s">
        <v>132</v>
      </c>
      <c r="F556" s="2" t="s">
        <v>230</v>
      </c>
      <c r="L556" s="78">
        <f>'Vergoedingen EAV'!L555</f>
        <v>0</v>
      </c>
      <c r="M556" s="78">
        <f>'Vergoedingen EAV'!M555</f>
        <v>2.975091753677649E-2</v>
      </c>
      <c r="N556" s="78">
        <f>'Vergoedingen EAV'!N555</f>
        <v>0</v>
      </c>
      <c r="O556" s="78">
        <f>'Vergoedingen EAV'!O555</f>
        <v>0</v>
      </c>
      <c r="P556" s="78">
        <f>'Vergoedingen EAV'!P555</f>
        <v>0</v>
      </c>
      <c r="Q556" s="78">
        <f>'Vergoedingen EAV'!Q555</f>
        <v>0</v>
      </c>
      <c r="R556" s="10"/>
      <c r="S556" s="78">
        <f>'Vergoedingen EAV'!S555</f>
        <v>0</v>
      </c>
      <c r="T556" s="10"/>
      <c r="U556" s="10"/>
    </row>
    <row r="557" spans="1:21" x14ac:dyDescent="0.2">
      <c r="B557" s="52" t="s">
        <v>133</v>
      </c>
      <c r="F557" s="2" t="s">
        <v>230</v>
      </c>
      <c r="L557" s="78">
        <f>'Vergoedingen EAV'!L556</f>
        <v>0</v>
      </c>
      <c r="M557" s="78">
        <f>'Vergoedingen EAV'!M556</f>
        <v>2.975091753677649E-2</v>
      </c>
      <c r="N557" s="78">
        <f>'Vergoedingen EAV'!N556</f>
        <v>0</v>
      </c>
      <c r="O557" s="78">
        <f>'Vergoedingen EAV'!O556</f>
        <v>0</v>
      </c>
      <c r="P557" s="78">
        <f>'Vergoedingen EAV'!P556</f>
        <v>0</v>
      </c>
      <c r="Q557" s="78">
        <f>'Vergoedingen EAV'!Q556</f>
        <v>0</v>
      </c>
      <c r="R557" s="10"/>
      <c r="S557" s="78">
        <f>'Vergoedingen EAV'!S556</f>
        <v>0</v>
      </c>
      <c r="T557" s="10"/>
      <c r="U557" s="10"/>
    </row>
    <row r="558" spans="1:21" x14ac:dyDescent="0.2">
      <c r="B558" s="27" t="s">
        <v>134</v>
      </c>
      <c r="F558" s="2" t="s">
        <v>230</v>
      </c>
      <c r="L558" s="78">
        <f>'Vergoedingen EAV'!L557</f>
        <v>0</v>
      </c>
      <c r="M558" s="78">
        <f>'Vergoedingen EAV'!M557</f>
        <v>2.975091753677649E-2</v>
      </c>
      <c r="N558" s="78">
        <f>'Vergoedingen EAV'!N557</f>
        <v>0</v>
      </c>
      <c r="O558" s="78">
        <f>'Vergoedingen EAV'!O557</f>
        <v>0</v>
      </c>
      <c r="P558" s="78">
        <f>'Vergoedingen EAV'!P557</f>
        <v>0</v>
      </c>
      <c r="Q558" s="78">
        <f>'Vergoedingen EAV'!Q557</f>
        <v>0</v>
      </c>
      <c r="R558" s="10"/>
      <c r="S558" s="78">
        <f>'Vergoedingen EAV'!S557</f>
        <v>0</v>
      </c>
      <c r="T558" s="10"/>
      <c r="U558" s="10"/>
    </row>
    <row r="559" spans="1:21" x14ac:dyDescent="0.2">
      <c r="B559" s="52" t="s">
        <v>135</v>
      </c>
      <c r="F559" s="2" t="s">
        <v>230</v>
      </c>
      <c r="L559" s="78">
        <f>'Vergoedingen EAV'!L558</f>
        <v>0</v>
      </c>
      <c r="M559" s="78">
        <f>'Vergoedingen EAV'!M558</f>
        <v>2.975091753677649E-2</v>
      </c>
      <c r="N559" s="78">
        <f>'Vergoedingen EAV'!N558</f>
        <v>0</v>
      </c>
      <c r="O559" s="78">
        <f>'Vergoedingen EAV'!O558</f>
        <v>0</v>
      </c>
      <c r="P559" s="78">
        <f>'Vergoedingen EAV'!P558</f>
        <v>0</v>
      </c>
      <c r="Q559" s="78">
        <f>'Vergoedingen EAV'!Q558</f>
        <v>0</v>
      </c>
      <c r="R559" s="10"/>
      <c r="S559" s="78">
        <f>'Vergoedingen EAV'!S558</f>
        <v>0</v>
      </c>
      <c r="T559" s="10"/>
      <c r="U559" s="10"/>
    </row>
    <row r="560" spans="1:21" x14ac:dyDescent="0.2">
      <c r="B560" s="27" t="s">
        <v>136</v>
      </c>
      <c r="F560" s="2" t="s">
        <v>230</v>
      </c>
      <c r="L560" s="78">
        <f>'Vergoedingen EAV'!L559</f>
        <v>0</v>
      </c>
      <c r="M560" s="78">
        <f>'Vergoedingen EAV'!M559</f>
        <v>2.975091753677649E-2</v>
      </c>
      <c r="N560" s="78">
        <f>'Vergoedingen EAV'!N559</f>
        <v>0</v>
      </c>
      <c r="O560" s="78">
        <f>'Vergoedingen EAV'!O559</f>
        <v>0</v>
      </c>
      <c r="P560" s="78">
        <f>'Vergoedingen EAV'!P559</f>
        <v>0</v>
      </c>
      <c r="Q560" s="78">
        <f>'Vergoedingen EAV'!Q559</f>
        <v>0</v>
      </c>
      <c r="R560" s="10"/>
      <c r="S560" s="78">
        <f>'Vergoedingen EAV'!S559</f>
        <v>0</v>
      </c>
      <c r="T560" s="10"/>
      <c r="U560" s="10"/>
    </row>
    <row r="561" spans="1:21" x14ac:dyDescent="0.2">
      <c r="B561" s="52" t="s">
        <v>137</v>
      </c>
      <c r="F561" s="2" t="s">
        <v>230</v>
      </c>
      <c r="L561" s="78">
        <f>'Vergoedingen EAV'!L560</f>
        <v>0</v>
      </c>
      <c r="M561" s="78">
        <f>'Vergoedingen EAV'!M560</f>
        <v>2.975091753677649E-2</v>
      </c>
      <c r="N561" s="78">
        <f>'Vergoedingen EAV'!N560</f>
        <v>0</v>
      </c>
      <c r="O561" s="78">
        <f>'Vergoedingen EAV'!O560</f>
        <v>0</v>
      </c>
      <c r="P561" s="78">
        <f>'Vergoedingen EAV'!P560</f>
        <v>0</v>
      </c>
      <c r="Q561" s="78">
        <f>'Vergoedingen EAV'!Q560</f>
        <v>0</v>
      </c>
      <c r="R561" s="10"/>
      <c r="S561" s="78">
        <f>'Vergoedingen EAV'!S560</f>
        <v>0</v>
      </c>
      <c r="T561" s="10"/>
      <c r="U561" s="10"/>
    </row>
    <row r="562" spans="1:21" x14ac:dyDescent="0.2">
      <c r="B562" s="27" t="s">
        <v>138</v>
      </c>
      <c r="F562" s="2" t="s">
        <v>230</v>
      </c>
      <c r="L562" s="78">
        <f>'Vergoedingen EAV'!L561</f>
        <v>0</v>
      </c>
      <c r="M562" s="78">
        <f>'Vergoedingen EAV'!M561</f>
        <v>2.975091753677649E-2</v>
      </c>
      <c r="N562" s="78">
        <f>'Vergoedingen EAV'!N561</f>
        <v>0</v>
      </c>
      <c r="O562" s="78">
        <f>'Vergoedingen EAV'!O561</f>
        <v>0</v>
      </c>
      <c r="P562" s="78">
        <f>'Vergoedingen EAV'!P561</f>
        <v>0</v>
      </c>
      <c r="Q562" s="78">
        <f>'Vergoedingen EAV'!Q561</f>
        <v>0</v>
      </c>
      <c r="R562" s="10"/>
      <c r="S562" s="78">
        <f>'Vergoedingen EAV'!S561</f>
        <v>0</v>
      </c>
      <c r="T562" s="10"/>
      <c r="U562" s="10"/>
    </row>
    <row r="563" spans="1:21" x14ac:dyDescent="0.2">
      <c r="B563" s="27" t="s">
        <v>139</v>
      </c>
      <c r="F563" s="2" t="s">
        <v>230</v>
      </c>
      <c r="L563" s="78">
        <f>'Vergoedingen EAV'!L562</f>
        <v>0</v>
      </c>
      <c r="M563" s="78">
        <f>'Vergoedingen EAV'!M562</f>
        <v>2.975091753677649E-2</v>
      </c>
      <c r="N563" s="78">
        <f>'Vergoedingen EAV'!N562</f>
        <v>0</v>
      </c>
      <c r="O563" s="78">
        <f>'Vergoedingen EAV'!O562</f>
        <v>0</v>
      </c>
      <c r="P563" s="78">
        <f>'Vergoedingen EAV'!P562</f>
        <v>0</v>
      </c>
      <c r="Q563" s="78">
        <f>'Vergoedingen EAV'!Q562</f>
        <v>0</v>
      </c>
      <c r="R563" s="10"/>
      <c r="S563" s="78">
        <f>'Vergoedingen EAV'!S562</f>
        <v>0</v>
      </c>
      <c r="T563" s="10"/>
      <c r="U563" s="10"/>
    </row>
    <row r="564" spans="1:21" x14ac:dyDescent="0.2">
      <c r="B564" s="27"/>
      <c r="L564" s="10"/>
      <c r="M564" s="10"/>
      <c r="N564" s="10"/>
      <c r="O564" s="10"/>
      <c r="P564" s="10"/>
      <c r="Q564" s="10"/>
      <c r="R564" s="10"/>
      <c r="S564" s="10"/>
      <c r="T564" s="10"/>
      <c r="U564" s="10"/>
    </row>
    <row r="565" spans="1:21" x14ac:dyDescent="0.2">
      <c r="B565" s="59" t="s">
        <v>131</v>
      </c>
      <c r="L565" s="10"/>
      <c r="M565" s="10"/>
      <c r="N565" s="10"/>
      <c r="O565" s="10"/>
      <c r="P565" s="10"/>
      <c r="Q565" s="10"/>
      <c r="R565" s="10"/>
      <c r="S565" s="10"/>
      <c r="T565" s="10"/>
      <c r="U565" s="10"/>
    </row>
    <row r="566" spans="1:21" x14ac:dyDescent="0.2">
      <c r="B566" s="27" t="s">
        <v>132</v>
      </c>
      <c r="F566" s="2" t="s">
        <v>230</v>
      </c>
      <c r="L566" s="78">
        <f>'Vergoedingen EAV'!L565</f>
        <v>0</v>
      </c>
      <c r="M566" s="78">
        <f>'Vergoedingen EAV'!M565</f>
        <v>2.975091753677649E-2</v>
      </c>
      <c r="N566" s="78">
        <f>'Vergoedingen EAV'!N565</f>
        <v>0</v>
      </c>
      <c r="O566" s="78">
        <f>'Vergoedingen EAV'!O565</f>
        <v>0</v>
      </c>
      <c r="P566" s="78">
        <f>'Vergoedingen EAV'!P565</f>
        <v>0</v>
      </c>
      <c r="Q566" s="78">
        <f>'Vergoedingen EAV'!Q565</f>
        <v>0</v>
      </c>
      <c r="R566" s="10"/>
      <c r="S566" s="78">
        <f>'Vergoedingen EAV'!S565</f>
        <v>0</v>
      </c>
      <c r="T566" s="10"/>
      <c r="U566" s="10"/>
    </row>
    <row r="567" spans="1:21" x14ac:dyDescent="0.2">
      <c r="B567" s="27" t="s">
        <v>133</v>
      </c>
      <c r="F567" s="2" t="s">
        <v>230</v>
      </c>
      <c r="L567" s="78">
        <f>'Vergoedingen EAV'!L566</f>
        <v>0</v>
      </c>
      <c r="M567" s="78">
        <f>'Vergoedingen EAV'!M566</f>
        <v>2.975091753677649E-2</v>
      </c>
      <c r="N567" s="78">
        <f>'Vergoedingen EAV'!N566</f>
        <v>0</v>
      </c>
      <c r="O567" s="78">
        <f>'Vergoedingen EAV'!O566</f>
        <v>0</v>
      </c>
      <c r="P567" s="78">
        <f>'Vergoedingen EAV'!P566</f>
        <v>0</v>
      </c>
      <c r="Q567" s="78">
        <f>'Vergoedingen EAV'!Q566</f>
        <v>0</v>
      </c>
      <c r="R567" s="10"/>
      <c r="S567" s="78">
        <f>'Vergoedingen EAV'!S566</f>
        <v>0</v>
      </c>
      <c r="T567" s="10"/>
      <c r="U567" s="10"/>
    </row>
    <row r="568" spans="1:21" x14ac:dyDescent="0.2">
      <c r="B568" s="27" t="s">
        <v>134</v>
      </c>
      <c r="F568" s="2" t="s">
        <v>230</v>
      </c>
      <c r="L568" s="78">
        <f>'Vergoedingen EAV'!L567</f>
        <v>0</v>
      </c>
      <c r="M568" s="78">
        <f>'Vergoedingen EAV'!M567</f>
        <v>2.975091753677649E-2</v>
      </c>
      <c r="N568" s="78">
        <f>'Vergoedingen EAV'!N567</f>
        <v>0</v>
      </c>
      <c r="O568" s="78">
        <f>'Vergoedingen EAV'!O567</f>
        <v>0</v>
      </c>
      <c r="P568" s="78">
        <f>'Vergoedingen EAV'!P567</f>
        <v>0</v>
      </c>
      <c r="Q568" s="78">
        <f>'Vergoedingen EAV'!Q567</f>
        <v>0</v>
      </c>
      <c r="R568" s="10"/>
      <c r="S568" s="78">
        <f>'Vergoedingen EAV'!S567</f>
        <v>0</v>
      </c>
      <c r="T568" s="10"/>
      <c r="U568" s="10"/>
    </row>
    <row r="569" spans="1:21" x14ac:dyDescent="0.2">
      <c r="B569" s="27" t="s">
        <v>135</v>
      </c>
      <c r="F569" s="2" t="s">
        <v>230</v>
      </c>
      <c r="L569" s="78">
        <f>'Vergoedingen EAV'!L568</f>
        <v>0</v>
      </c>
      <c r="M569" s="78">
        <f>'Vergoedingen EAV'!M568</f>
        <v>2.975091753677649E-2</v>
      </c>
      <c r="N569" s="78">
        <f>'Vergoedingen EAV'!N568</f>
        <v>0.5</v>
      </c>
      <c r="O569" s="78">
        <f>'Vergoedingen EAV'!O568</f>
        <v>0</v>
      </c>
      <c r="P569" s="78">
        <f>'Vergoedingen EAV'!P568</f>
        <v>0</v>
      </c>
      <c r="Q569" s="78">
        <f>'Vergoedingen EAV'!Q568</f>
        <v>0</v>
      </c>
      <c r="R569" s="10"/>
      <c r="S569" s="78">
        <f>'Vergoedingen EAV'!S568</f>
        <v>0</v>
      </c>
      <c r="T569" s="10"/>
      <c r="U569" s="10"/>
    </row>
    <row r="570" spans="1:21" x14ac:dyDescent="0.2">
      <c r="B570" s="27" t="s">
        <v>136</v>
      </c>
      <c r="F570" s="2" t="s">
        <v>230</v>
      </c>
      <c r="L570" s="78">
        <f>'Vergoedingen EAV'!L569</f>
        <v>0</v>
      </c>
      <c r="M570" s="78">
        <f>'Vergoedingen EAV'!M569</f>
        <v>2.975091753677649E-2</v>
      </c>
      <c r="N570" s="78">
        <f>'Vergoedingen EAV'!N569</f>
        <v>0</v>
      </c>
      <c r="O570" s="78">
        <f>'Vergoedingen EAV'!O569</f>
        <v>0</v>
      </c>
      <c r="P570" s="78">
        <f>'Vergoedingen EAV'!P569</f>
        <v>0</v>
      </c>
      <c r="Q570" s="78">
        <f>'Vergoedingen EAV'!Q569</f>
        <v>0</v>
      </c>
      <c r="R570" s="10"/>
      <c r="S570" s="78">
        <f>'Vergoedingen EAV'!S569</f>
        <v>0</v>
      </c>
      <c r="T570" s="10"/>
      <c r="U570" s="10"/>
    </row>
    <row r="571" spans="1:21" x14ac:dyDescent="0.2">
      <c r="B571" s="27" t="s">
        <v>137</v>
      </c>
      <c r="F571" s="2" t="s">
        <v>230</v>
      </c>
      <c r="L571" s="78">
        <f>'Vergoedingen EAV'!L570</f>
        <v>0</v>
      </c>
      <c r="M571" s="78">
        <f>'Vergoedingen EAV'!M570</f>
        <v>2.975091753677649E-2</v>
      </c>
      <c r="N571" s="78">
        <f>'Vergoedingen EAV'!N570</f>
        <v>0.4</v>
      </c>
      <c r="O571" s="78">
        <f>'Vergoedingen EAV'!O570</f>
        <v>0</v>
      </c>
      <c r="P571" s="78">
        <f>'Vergoedingen EAV'!P570</f>
        <v>0</v>
      </c>
      <c r="Q571" s="78">
        <f>'Vergoedingen EAV'!Q570</f>
        <v>0</v>
      </c>
      <c r="R571" s="10"/>
      <c r="S571" s="78">
        <f>'Vergoedingen EAV'!S570</f>
        <v>0</v>
      </c>
      <c r="T571" s="10"/>
      <c r="U571" s="10"/>
    </row>
    <row r="572" spans="1:21" x14ac:dyDescent="0.2">
      <c r="B572" s="52" t="s">
        <v>138</v>
      </c>
      <c r="F572" s="2" t="s">
        <v>230</v>
      </c>
      <c r="L572" s="78">
        <f>'Vergoedingen EAV'!L571</f>
        <v>0</v>
      </c>
      <c r="M572" s="78">
        <f>'Vergoedingen EAV'!M571</f>
        <v>2.975091753677649E-2</v>
      </c>
      <c r="N572" s="78">
        <f>'Vergoedingen EAV'!N571</f>
        <v>0</v>
      </c>
      <c r="O572" s="78">
        <f>'Vergoedingen EAV'!O571</f>
        <v>0</v>
      </c>
      <c r="P572" s="78">
        <f>'Vergoedingen EAV'!P571</f>
        <v>0</v>
      </c>
      <c r="Q572" s="78">
        <f>'Vergoedingen EAV'!Q571</f>
        <v>0</v>
      </c>
      <c r="R572" s="10"/>
      <c r="S572" s="78">
        <f>'Vergoedingen EAV'!S571</f>
        <v>0</v>
      </c>
      <c r="T572" s="10"/>
      <c r="U572" s="10"/>
    </row>
    <row r="573" spans="1:21" x14ac:dyDescent="0.2">
      <c r="B573" s="27" t="s">
        <v>139</v>
      </c>
      <c r="F573" s="2" t="s">
        <v>230</v>
      </c>
      <c r="L573" s="78">
        <f>'Vergoedingen EAV'!L572</f>
        <v>0</v>
      </c>
      <c r="M573" s="78">
        <f>'Vergoedingen EAV'!M572</f>
        <v>2.975091753677649E-2</v>
      </c>
      <c r="N573" s="78">
        <f>'Vergoedingen EAV'!N572</f>
        <v>0</v>
      </c>
      <c r="O573" s="78">
        <f>'Vergoedingen EAV'!O572</f>
        <v>0</v>
      </c>
      <c r="P573" s="78">
        <f>'Vergoedingen EAV'!P572</f>
        <v>0</v>
      </c>
      <c r="Q573" s="78">
        <f>'Vergoedingen EAV'!Q572</f>
        <v>0</v>
      </c>
      <c r="R573" s="10"/>
      <c r="S573" s="78">
        <f>'Vergoedingen EAV'!S572</f>
        <v>0</v>
      </c>
      <c r="T573" s="10"/>
      <c r="U573" s="10"/>
    </row>
    <row r="574" spans="1:21" x14ac:dyDescent="0.2">
      <c r="L574" s="10"/>
      <c r="M574" s="10"/>
      <c r="N574" s="10"/>
      <c r="O574" s="10"/>
      <c r="P574" s="10"/>
      <c r="Q574" s="10"/>
      <c r="R574" s="10"/>
    </row>
    <row r="575" spans="1:21" x14ac:dyDescent="0.2">
      <c r="A575" s="2" t="s">
        <v>161</v>
      </c>
      <c r="B575" s="1" t="s">
        <v>362</v>
      </c>
      <c r="L575" s="60"/>
      <c r="M575" s="60"/>
      <c r="N575" s="60"/>
      <c r="O575" s="60"/>
      <c r="P575" s="60"/>
      <c r="Q575" s="60"/>
      <c r="R575" s="10"/>
      <c r="S575" s="60"/>
      <c r="T575" s="10"/>
      <c r="U575" s="10"/>
    </row>
    <row r="576" spans="1:21" x14ac:dyDescent="0.2">
      <c r="B576" s="27"/>
      <c r="L576" s="60"/>
      <c r="M576" s="60"/>
      <c r="N576" s="60"/>
      <c r="O576" s="60"/>
      <c r="P576" s="60"/>
      <c r="Q576" s="60"/>
      <c r="R576" s="10"/>
      <c r="S576" s="60"/>
      <c r="T576" s="10"/>
      <c r="U576" s="10"/>
    </row>
    <row r="577" spans="2:21" x14ac:dyDescent="0.2">
      <c r="B577" s="1" t="s">
        <v>119</v>
      </c>
      <c r="L577" s="60"/>
      <c r="M577" s="60"/>
      <c r="N577" s="60"/>
      <c r="O577" s="60"/>
      <c r="P577" s="60"/>
      <c r="Q577" s="60"/>
      <c r="R577" s="10"/>
      <c r="S577" s="60"/>
      <c r="T577" s="10"/>
      <c r="U577" s="10"/>
    </row>
    <row r="578" spans="2:21" x14ac:dyDescent="0.2">
      <c r="B578" s="27" t="s">
        <v>132</v>
      </c>
      <c r="F578" s="2" t="s">
        <v>230</v>
      </c>
      <c r="L578" s="78">
        <f>'Vergoedingen EAV'!L577</f>
        <v>0</v>
      </c>
      <c r="M578" s="78">
        <f>'Vergoedingen EAV'!M577</f>
        <v>0</v>
      </c>
      <c r="N578" s="78">
        <f>'Vergoedingen EAV'!N577</f>
        <v>0</v>
      </c>
      <c r="O578" s="78">
        <f>'Vergoedingen EAV'!O577</f>
        <v>0</v>
      </c>
      <c r="P578" s="78">
        <f>'Vergoedingen EAV'!P577</f>
        <v>0</v>
      </c>
      <c r="Q578" s="78">
        <f>'Vergoedingen EAV'!Q577</f>
        <v>0</v>
      </c>
      <c r="R578" s="10"/>
      <c r="S578" s="78">
        <f>'Vergoedingen EAV'!S577</f>
        <v>0</v>
      </c>
      <c r="T578" s="10"/>
      <c r="U578" s="10"/>
    </row>
    <row r="579" spans="2:21" x14ac:dyDescent="0.2">
      <c r="B579" s="52" t="s">
        <v>133</v>
      </c>
      <c r="F579" s="2" t="s">
        <v>230</v>
      </c>
      <c r="L579" s="78">
        <f>'Vergoedingen EAV'!L578</f>
        <v>0</v>
      </c>
      <c r="M579" s="78">
        <f>'Vergoedingen EAV'!M578</f>
        <v>0</v>
      </c>
      <c r="N579" s="78">
        <f>'Vergoedingen EAV'!N578</f>
        <v>0</v>
      </c>
      <c r="O579" s="78">
        <f>'Vergoedingen EAV'!O578</f>
        <v>0</v>
      </c>
      <c r="P579" s="78">
        <f>'Vergoedingen EAV'!P578</f>
        <v>0</v>
      </c>
      <c r="Q579" s="78">
        <f>'Vergoedingen EAV'!Q578</f>
        <v>0</v>
      </c>
      <c r="R579" s="10"/>
      <c r="S579" s="78">
        <f>'Vergoedingen EAV'!S578</f>
        <v>0</v>
      </c>
      <c r="T579" s="10"/>
      <c r="U579" s="10"/>
    </row>
    <row r="580" spans="2:21" x14ac:dyDescent="0.2">
      <c r="B580" s="27" t="s">
        <v>134</v>
      </c>
      <c r="F580" s="2" t="s">
        <v>230</v>
      </c>
      <c r="L580" s="78">
        <f>'Vergoedingen EAV'!L579</f>
        <v>0</v>
      </c>
      <c r="M580" s="78">
        <f>'Vergoedingen EAV'!M579</f>
        <v>0</v>
      </c>
      <c r="N580" s="78">
        <f>'Vergoedingen EAV'!N579</f>
        <v>0</v>
      </c>
      <c r="O580" s="78">
        <f>'Vergoedingen EAV'!O579</f>
        <v>0</v>
      </c>
      <c r="P580" s="78">
        <f>'Vergoedingen EAV'!P579</f>
        <v>0</v>
      </c>
      <c r="Q580" s="78">
        <f>'Vergoedingen EAV'!Q579</f>
        <v>0</v>
      </c>
      <c r="R580" s="10"/>
      <c r="S580" s="78">
        <f>'Vergoedingen EAV'!S579</f>
        <v>0</v>
      </c>
      <c r="T580" s="10"/>
      <c r="U580" s="10"/>
    </row>
    <row r="581" spans="2:21" x14ac:dyDescent="0.2">
      <c r="B581" s="52" t="s">
        <v>135</v>
      </c>
      <c r="F581" s="2" t="s">
        <v>230</v>
      </c>
      <c r="L581" s="78">
        <f>'Vergoedingen EAV'!L580</f>
        <v>0</v>
      </c>
      <c r="M581" s="78">
        <f>'Vergoedingen EAV'!M580</f>
        <v>0</v>
      </c>
      <c r="N581" s="78">
        <f>'Vergoedingen EAV'!N580</f>
        <v>0</v>
      </c>
      <c r="O581" s="78">
        <f>'Vergoedingen EAV'!O580</f>
        <v>0</v>
      </c>
      <c r="P581" s="78">
        <f>'Vergoedingen EAV'!P580</f>
        <v>0</v>
      </c>
      <c r="Q581" s="78">
        <f>'Vergoedingen EAV'!Q580</f>
        <v>0</v>
      </c>
      <c r="R581" s="10"/>
      <c r="S581" s="78">
        <f>'Vergoedingen EAV'!S580</f>
        <v>0</v>
      </c>
      <c r="T581" s="10"/>
      <c r="U581" s="10"/>
    </row>
    <row r="582" spans="2:21" x14ac:dyDescent="0.2">
      <c r="B582" s="27" t="s">
        <v>136</v>
      </c>
      <c r="F582" s="2" t="s">
        <v>230</v>
      </c>
      <c r="L582" s="78">
        <f>'Vergoedingen EAV'!L581</f>
        <v>0</v>
      </c>
      <c r="M582" s="78">
        <f>'Vergoedingen EAV'!M581</f>
        <v>0</v>
      </c>
      <c r="N582" s="78">
        <f>'Vergoedingen EAV'!N581</f>
        <v>0</v>
      </c>
      <c r="O582" s="78">
        <f>'Vergoedingen EAV'!O581</f>
        <v>0</v>
      </c>
      <c r="P582" s="78">
        <f>'Vergoedingen EAV'!P581</f>
        <v>0</v>
      </c>
      <c r="Q582" s="78">
        <f>'Vergoedingen EAV'!Q581</f>
        <v>0</v>
      </c>
      <c r="R582" s="10"/>
      <c r="S582" s="78">
        <f>'Vergoedingen EAV'!S581</f>
        <v>0</v>
      </c>
      <c r="T582" s="10"/>
      <c r="U582" s="10"/>
    </row>
    <row r="583" spans="2:21" x14ac:dyDescent="0.2">
      <c r="B583" s="52" t="s">
        <v>137</v>
      </c>
      <c r="F583" s="2" t="s">
        <v>230</v>
      </c>
      <c r="L583" s="78">
        <f>'Vergoedingen EAV'!L582</f>
        <v>0</v>
      </c>
      <c r="M583" s="78">
        <f>'Vergoedingen EAV'!M582</f>
        <v>0</v>
      </c>
      <c r="N583" s="78">
        <f>'Vergoedingen EAV'!N582</f>
        <v>0</v>
      </c>
      <c r="O583" s="78">
        <f>'Vergoedingen EAV'!O582</f>
        <v>0</v>
      </c>
      <c r="P583" s="78">
        <f>'Vergoedingen EAV'!P582</f>
        <v>0</v>
      </c>
      <c r="Q583" s="78">
        <f>'Vergoedingen EAV'!Q582</f>
        <v>0</v>
      </c>
      <c r="R583" s="10"/>
      <c r="S583" s="78">
        <f>'Vergoedingen EAV'!S582</f>
        <v>0</v>
      </c>
      <c r="T583" s="10"/>
      <c r="U583" s="10"/>
    </row>
    <row r="584" spans="2:21" x14ac:dyDescent="0.2">
      <c r="B584" s="27" t="s">
        <v>138</v>
      </c>
      <c r="F584" s="2" t="s">
        <v>230</v>
      </c>
      <c r="L584" s="78">
        <f>'Vergoedingen EAV'!L583</f>
        <v>0</v>
      </c>
      <c r="M584" s="78">
        <f>'Vergoedingen EAV'!M583</f>
        <v>0</v>
      </c>
      <c r="N584" s="78">
        <f>'Vergoedingen EAV'!N583</f>
        <v>0</v>
      </c>
      <c r="O584" s="78">
        <f>'Vergoedingen EAV'!O583</f>
        <v>0</v>
      </c>
      <c r="P584" s="78">
        <f>'Vergoedingen EAV'!P583</f>
        <v>0</v>
      </c>
      <c r="Q584" s="78">
        <f>'Vergoedingen EAV'!Q583</f>
        <v>0</v>
      </c>
      <c r="R584" s="10"/>
      <c r="S584" s="78">
        <f>'Vergoedingen EAV'!S583</f>
        <v>0</v>
      </c>
      <c r="T584" s="10"/>
      <c r="U584" s="10"/>
    </row>
    <row r="585" spans="2:21" x14ac:dyDescent="0.2">
      <c r="B585" s="27" t="s">
        <v>139</v>
      </c>
      <c r="F585" s="2" t="s">
        <v>230</v>
      </c>
      <c r="L585" s="78">
        <f>'Vergoedingen EAV'!L584</f>
        <v>0</v>
      </c>
      <c r="M585" s="78">
        <f>'Vergoedingen EAV'!M584</f>
        <v>0</v>
      </c>
      <c r="N585" s="78">
        <f>'Vergoedingen EAV'!N584</f>
        <v>0</v>
      </c>
      <c r="O585" s="78">
        <f>'Vergoedingen EAV'!O584</f>
        <v>0</v>
      </c>
      <c r="P585" s="78">
        <f>'Vergoedingen EAV'!P584</f>
        <v>0</v>
      </c>
      <c r="Q585" s="78">
        <f>'Vergoedingen EAV'!Q584</f>
        <v>0</v>
      </c>
      <c r="R585" s="10"/>
      <c r="S585" s="78">
        <f>'Vergoedingen EAV'!S584</f>
        <v>0</v>
      </c>
      <c r="T585" s="10"/>
      <c r="U585" s="10"/>
    </row>
    <row r="586" spans="2:21" x14ac:dyDescent="0.2">
      <c r="B586" s="27"/>
      <c r="L586" s="10"/>
      <c r="M586" s="10"/>
      <c r="N586" s="10"/>
      <c r="O586" s="10"/>
      <c r="P586" s="10"/>
      <c r="Q586" s="10"/>
      <c r="R586" s="10"/>
      <c r="S586" s="10"/>
      <c r="T586" s="10"/>
      <c r="U586" s="10"/>
    </row>
    <row r="587" spans="2:21" x14ac:dyDescent="0.2">
      <c r="B587" s="59" t="s">
        <v>131</v>
      </c>
      <c r="L587" s="10"/>
      <c r="M587" s="10"/>
      <c r="N587" s="10"/>
      <c r="O587" s="10"/>
      <c r="P587" s="10"/>
      <c r="Q587" s="10"/>
      <c r="R587" s="10"/>
      <c r="S587" s="10"/>
      <c r="T587" s="10"/>
      <c r="U587" s="10"/>
    </row>
    <row r="588" spans="2:21" x14ac:dyDescent="0.2">
      <c r="B588" s="27" t="s">
        <v>132</v>
      </c>
      <c r="F588" s="2" t="s">
        <v>230</v>
      </c>
      <c r="L588" s="78">
        <f>'Vergoedingen EAV'!L587</f>
        <v>0</v>
      </c>
      <c r="M588" s="78">
        <f>'Vergoedingen EAV'!M587</f>
        <v>0</v>
      </c>
      <c r="N588" s="78">
        <f>'Vergoedingen EAV'!N587</f>
        <v>0</v>
      </c>
      <c r="O588" s="78">
        <f>'Vergoedingen EAV'!O587</f>
        <v>0</v>
      </c>
      <c r="P588" s="78">
        <f>'Vergoedingen EAV'!P587</f>
        <v>0</v>
      </c>
      <c r="Q588" s="78">
        <f>'Vergoedingen EAV'!Q587</f>
        <v>0</v>
      </c>
      <c r="R588" s="10"/>
      <c r="S588" s="78">
        <f>'Vergoedingen EAV'!S587</f>
        <v>0</v>
      </c>
      <c r="T588" s="10"/>
      <c r="U588" s="10"/>
    </row>
    <row r="589" spans="2:21" x14ac:dyDescent="0.2">
      <c r="B589" s="27" t="s">
        <v>133</v>
      </c>
      <c r="F589" s="2" t="s">
        <v>230</v>
      </c>
      <c r="L589" s="78">
        <f>'Vergoedingen EAV'!L588</f>
        <v>0</v>
      </c>
      <c r="M589" s="78">
        <f>'Vergoedingen EAV'!M588</f>
        <v>0</v>
      </c>
      <c r="N589" s="78">
        <f>'Vergoedingen EAV'!N588</f>
        <v>0</v>
      </c>
      <c r="O589" s="78">
        <f>'Vergoedingen EAV'!O588</f>
        <v>0</v>
      </c>
      <c r="P589" s="78">
        <f>'Vergoedingen EAV'!P588</f>
        <v>0</v>
      </c>
      <c r="Q589" s="78">
        <f>'Vergoedingen EAV'!Q588</f>
        <v>0</v>
      </c>
      <c r="R589" s="10"/>
      <c r="S589" s="78">
        <f>'Vergoedingen EAV'!S588</f>
        <v>0</v>
      </c>
      <c r="T589" s="10"/>
      <c r="U589" s="10"/>
    </row>
    <row r="590" spans="2:21" x14ac:dyDescent="0.2">
      <c r="B590" s="27" t="s">
        <v>134</v>
      </c>
      <c r="F590" s="2" t="s">
        <v>230</v>
      </c>
      <c r="L590" s="78">
        <f>'Vergoedingen EAV'!L589</f>
        <v>0</v>
      </c>
      <c r="M590" s="78">
        <f>'Vergoedingen EAV'!M589</f>
        <v>0</v>
      </c>
      <c r="N590" s="78">
        <f>'Vergoedingen EAV'!N589</f>
        <v>0</v>
      </c>
      <c r="O590" s="78">
        <f>'Vergoedingen EAV'!O589</f>
        <v>0</v>
      </c>
      <c r="P590" s="78">
        <f>'Vergoedingen EAV'!P589</f>
        <v>0</v>
      </c>
      <c r="Q590" s="78">
        <f>'Vergoedingen EAV'!Q589</f>
        <v>0</v>
      </c>
      <c r="R590" s="10"/>
      <c r="S590" s="78">
        <f>'Vergoedingen EAV'!S589</f>
        <v>0</v>
      </c>
      <c r="T590" s="10"/>
      <c r="U590" s="10"/>
    </row>
    <row r="591" spans="2:21" x14ac:dyDescent="0.2">
      <c r="B591" s="27" t="s">
        <v>135</v>
      </c>
      <c r="F591" s="2" t="s">
        <v>230</v>
      </c>
      <c r="L591" s="78">
        <f>'Vergoedingen EAV'!L590</f>
        <v>0</v>
      </c>
      <c r="M591" s="78">
        <f>'Vergoedingen EAV'!M590</f>
        <v>0</v>
      </c>
      <c r="N591" s="78">
        <f>'Vergoedingen EAV'!N590</f>
        <v>0</v>
      </c>
      <c r="O591" s="78">
        <f>'Vergoedingen EAV'!O590</f>
        <v>0</v>
      </c>
      <c r="P591" s="78">
        <f>'Vergoedingen EAV'!P590</f>
        <v>0</v>
      </c>
      <c r="Q591" s="78">
        <f>'Vergoedingen EAV'!Q590</f>
        <v>0</v>
      </c>
      <c r="R591" s="10"/>
      <c r="S591" s="78">
        <f>'Vergoedingen EAV'!S590</f>
        <v>0</v>
      </c>
      <c r="T591" s="10"/>
      <c r="U591" s="10"/>
    </row>
    <row r="592" spans="2:21" x14ac:dyDescent="0.2">
      <c r="B592" s="27" t="s">
        <v>136</v>
      </c>
      <c r="F592" s="2" t="s">
        <v>230</v>
      </c>
      <c r="L592" s="78">
        <f>'Vergoedingen EAV'!L591</f>
        <v>0</v>
      </c>
      <c r="M592" s="78">
        <f>'Vergoedingen EAV'!M591</f>
        <v>0</v>
      </c>
      <c r="N592" s="78">
        <f>'Vergoedingen EAV'!N591</f>
        <v>0</v>
      </c>
      <c r="O592" s="78">
        <f>'Vergoedingen EAV'!O591</f>
        <v>0</v>
      </c>
      <c r="P592" s="78">
        <f>'Vergoedingen EAV'!P591</f>
        <v>0</v>
      </c>
      <c r="Q592" s="78">
        <f>'Vergoedingen EAV'!Q591</f>
        <v>0</v>
      </c>
      <c r="R592" s="10"/>
      <c r="S592" s="78">
        <f>'Vergoedingen EAV'!S591</f>
        <v>0</v>
      </c>
      <c r="T592" s="10"/>
      <c r="U592" s="10"/>
    </row>
    <row r="593" spans="1:21" x14ac:dyDescent="0.2">
      <c r="B593" s="27" t="s">
        <v>137</v>
      </c>
      <c r="F593" s="2" t="s">
        <v>230</v>
      </c>
      <c r="L593" s="78">
        <f>'Vergoedingen EAV'!L592</f>
        <v>0</v>
      </c>
      <c r="M593" s="78">
        <f>'Vergoedingen EAV'!M592</f>
        <v>0</v>
      </c>
      <c r="N593" s="78">
        <f>'Vergoedingen EAV'!N592</f>
        <v>0</v>
      </c>
      <c r="O593" s="78">
        <f>'Vergoedingen EAV'!O592</f>
        <v>0</v>
      </c>
      <c r="P593" s="78">
        <f>'Vergoedingen EAV'!P592</f>
        <v>0</v>
      </c>
      <c r="Q593" s="78">
        <f>'Vergoedingen EAV'!Q592</f>
        <v>0</v>
      </c>
      <c r="R593" s="10"/>
      <c r="S593" s="78">
        <f>'Vergoedingen EAV'!S592</f>
        <v>0</v>
      </c>
      <c r="T593" s="10"/>
      <c r="U593" s="10"/>
    </row>
    <row r="594" spans="1:21" x14ac:dyDescent="0.2">
      <c r="B594" s="52" t="s">
        <v>138</v>
      </c>
      <c r="F594" s="2" t="s">
        <v>230</v>
      </c>
      <c r="L594" s="78">
        <f>'Vergoedingen EAV'!L593</f>
        <v>0</v>
      </c>
      <c r="M594" s="78">
        <f>'Vergoedingen EAV'!M593</f>
        <v>0</v>
      </c>
      <c r="N594" s="78">
        <f>'Vergoedingen EAV'!N593</f>
        <v>0</v>
      </c>
      <c r="O594" s="78">
        <f>'Vergoedingen EAV'!O593</f>
        <v>0</v>
      </c>
      <c r="P594" s="78">
        <f>'Vergoedingen EAV'!P593</f>
        <v>0</v>
      </c>
      <c r="Q594" s="78">
        <f>'Vergoedingen EAV'!Q593</f>
        <v>0</v>
      </c>
      <c r="R594" s="10"/>
      <c r="S594" s="78">
        <f>'Vergoedingen EAV'!S593</f>
        <v>0</v>
      </c>
      <c r="T594" s="10"/>
      <c r="U594" s="10"/>
    </row>
    <row r="595" spans="1:21" x14ac:dyDescent="0.2">
      <c r="B595" s="27" t="s">
        <v>139</v>
      </c>
      <c r="F595" s="2" t="s">
        <v>230</v>
      </c>
      <c r="L595" s="78">
        <f>'Vergoedingen EAV'!L594</f>
        <v>0</v>
      </c>
      <c r="M595" s="78">
        <f>'Vergoedingen EAV'!M594</f>
        <v>0</v>
      </c>
      <c r="N595" s="78">
        <f>'Vergoedingen EAV'!N594</f>
        <v>0</v>
      </c>
      <c r="O595" s="78">
        <f>'Vergoedingen EAV'!O594</f>
        <v>0</v>
      </c>
      <c r="P595" s="78">
        <f>'Vergoedingen EAV'!P594</f>
        <v>0</v>
      </c>
      <c r="Q595" s="78">
        <f>'Vergoedingen EAV'!Q594</f>
        <v>0</v>
      </c>
      <c r="R595" s="10"/>
      <c r="S595" s="78">
        <f>'Vergoedingen EAV'!S594</f>
        <v>0</v>
      </c>
      <c r="T595" s="10"/>
      <c r="U595" s="10"/>
    </row>
    <row r="596" spans="1:21" s="10" customFormat="1" x14ac:dyDescent="0.2">
      <c r="B596" s="61"/>
      <c r="L596" s="51"/>
      <c r="M596" s="51"/>
      <c r="N596" s="51"/>
      <c r="O596" s="51"/>
      <c r="P596" s="51"/>
      <c r="Q596" s="51"/>
      <c r="S596" s="51"/>
    </row>
    <row r="597" spans="1:21" s="9" customFormat="1" x14ac:dyDescent="0.2">
      <c r="B597" s="9" t="s">
        <v>371</v>
      </c>
    </row>
    <row r="598" spans="1:21" x14ac:dyDescent="0.2">
      <c r="B598" s="52"/>
      <c r="L598" s="10"/>
      <c r="M598" s="10"/>
      <c r="N598" s="10"/>
      <c r="O598" s="10"/>
      <c r="P598" s="10"/>
      <c r="Q598" s="10"/>
      <c r="R598" s="10"/>
      <c r="S598" s="10"/>
      <c r="T598" s="10"/>
      <c r="U598" s="10"/>
    </row>
    <row r="599" spans="1:21" x14ac:dyDescent="0.2">
      <c r="A599" s="2" t="s">
        <v>161</v>
      </c>
      <c r="B599" s="1" t="s">
        <v>169</v>
      </c>
      <c r="L599" s="60"/>
      <c r="M599" s="60"/>
      <c r="N599" s="60"/>
      <c r="O599" s="60"/>
      <c r="P599" s="60"/>
      <c r="Q599" s="60"/>
      <c r="R599" s="10"/>
      <c r="S599" s="60"/>
      <c r="T599" s="10"/>
      <c r="U599" s="10"/>
    </row>
    <row r="600" spans="1:21" x14ac:dyDescent="0.2">
      <c r="B600" s="27"/>
      <c r="L600" s="60"/>
      <c r="M600" s="60"/>
      <c r="N600" s="60"/>
      <c r="O600" s="60"/>
      <c r="P600" s="60"/>
      <c r="Q600" s="60"/>
      <c r="R600" s="10"/>
      <c r="S600" s="60"/>
      <c r="T600" s="10"/>
      <c r="U600" s="10"/>
    </row>
    <row r="601" spans="1:21" x14ac:dyDescent="0.2">
      <c r="B601" s="1" t="s">
        <v>119</v>
      </c>
      <c r="L601" s="60"/>
      <c r="M601" s="60"/>
      <c r="N601" s="60"/>
      <c r="O601" s="60"/>
      <c r="P601" s="60"/>
      <c r="Q601" s="60"/>
      <c r="R601" s="10"/>
      <c r="S601" s="60"/>
      <c r="T601" s="10"/>
      <c r="U601" s="10"/>
    </row>
    <row r="602" spans="1:21" x14ac:dyDescent="0.2">
      <c r="B602" s="27" t="s">
        <v>132</v>
      </c>
      <c r="F602" s="2" t="s">
        <v>230</v>
      </c>
      <c r="L602" s="78">
        <f>'Vergoedingen EAV'!L601</f>
        <v>0</v>
      </c>
      <c r="M602" s="78">
        <f>'Vergoedingen EAV'!M601</f>
        <v>0</v>
      </c>
      <c r="N602" s="78">
        <f>'Vergoedingen EAV'!N601</f>
        <v>0</v>
      </c>
      <c r="O602" s="78">
        <f>'Vergoedingen EAV'!O601</f>
        <v>0</v>
      </c>
      <c r="P602" s="78">
        <f>'Vergoedingen EAV'!P601</f>
        <v>0</v>
      </c>
      <c r="Q602" s="78">
        <f>'Vergoedingen EAV'!Q601</f>
        <v>0</v>
      </c>
      <c r="R602" s="10"/>
      <c r="S602" s="78">
        <f>'Vergoedingen EAV'!S601</f>
        <v>0</v>
      </c>
      <c r="T602" s="10"/>
      <c r="U602" s="10"/>
    </row>
    <row r="603" spans="1:21" x14ac:dyDescent="0.2">
      <c r="B603" s="52" t="s">
        <v>133</v>
      </c>
      <c r="F603" s="2" t="s">
        <v>230</v>
      </c>
      <c r="L603" s="78">
        <f>'Vergoedingen EAV'!L602</f>
        <v>0</v>
      </c>
      <c r="M603" s="78">
        <f>'Vergoedingen EAV'!M602</f>
        <v>0</v>
      </c>
      <c r="N603" s="78">
        <f>'Vergoedingen EAV'!N602</f>
        <v>7.1254604120383784E-3</v>
      </c>
      <c r="O603" s="78">
        <f>'Vergoedingen EAV'!O602</f>
        <v>0</v>
      </c>
      <c r="P603" s="78">
        <f>'Vergoedingen EAV'!P602</f>
        <v>0</v>
      </c>
      <c r="Q603" s="78">
        <f>'Vergoedingen EAV'!Q602</f>
        <v>0</v>
      </c>
      <c r="R603" s="10"/>
      <c r="S603" s="78">
        <f>'Vergoedingen EAV'!S602</f>
        <v>0</v>
      </c>
      <c r="T603" s="10"/>
      <c r="U603" s="10"/>
    </row>
    <row r="604" spans="1:21" x14ac:dyDescent="0.2">
      <c r="B604" s="27" t="s">
        <v>134</v>
      </c>
      <c r="F604" s="2" t="s">
        <v>230</v>
      </c>
      <c r="L604" s="78">
        <f>'Vergoedingen EAV'!L603</f>
        <v>0</v>
      </c>
      <c r="M604" s="78">
        <f>'Vergoedingen EAV'!M603</f>
        <v>0</v>
      </c>
      <c r="N604" s="78">
        <f>'Vergoedingen EAV'!N603</f>
        <v>0</v>
      </c>
      <c r="O604" s="78">
        <f>'Vergoedingen EAV'!O603</f>
        <v>0</v>
      </c>
      <c r="P604" s="78">
        <f>'Vergoedingen EAV'!P603</f>
        <v>0</v>
      </c>
      <c r="Q604" s="78">
        <f>'Vergoedingen EAV'!Q603</f>
        <v>0</v>
      </c>
      <c r="R604" s="10"/>
      <c r="S604" s="78">
        <f>'Vergoedingen EAV'!S603</f>
        <v>0</v>
      </c>
      <c r="T604" s="10"/>
      <c r="U604" s="10"/>
    </row>
    <row r="605" spans="1:21" x14ac:dyDescent="0.2">
      <c r="B605" s="52" t="s">
        <v>135</v>
      </c>
      <c r="F605" s="2" t="s">
        <v>230</v>
      </c>
      <c r="L605" s="78">
        <f>'Vergoedingen EAV'!L604</f>
        <v>0</v>
      </c>
      <c r="M605" s="78">
        <f>'Vergoedingen EAV'!M604</f>
        <v>0</v>
      </c>
      <c r="N605" s="78">
        <f>'Vergoedingen EAV'!N604</f>
        <v>0</v>
      </c>
      <c r="O605" s="78">
        <f>'Vergoedingen EAV'!O604</f>
        <v>0</v>
      </c>
      <c r="P605" s="78">
        <f>'Vergoedingen EAV'!P604</f>
        <v>0</v>
      </c>
      <c r="Q605" s="78">
        <f>'Vergoedingen EAV'!Q604</f>
        <v>0</v>
      </c>
      <c r="R605" s="10"/>
      <c r="S605" s="78">
        <f>'Vergoedingen EAV'!S604</f>
        <v>0</v>
      </c>
      <c r="T605" s="10"/>
      <c r="U605" s="10"/>
    </row>
    <row r="606" spans="1:21" x14ac:dyDescent="0.2">
      <c r="B606" s="27" t="s">
        <v>136</v>
      </c>
      <c r="F606" s="2" t="s">
        <v>230</v>
      </c>
      <c r="L606" s="78">
        <f>'Vergoedingen EAV'!L605</f>
        <v>0</v>
      </c>
      <c r="M606" s="78">
        <f>'Vergoedingen EAV'!M605</f>
        <v>0</v>
      </c>
      <c r="N606" s="78">
        <f>'Vergoedingen EAV'!N605</f>
        <v>0</v>
      </c>
      <c r="O606" s="78">
        <f>'Vergoedingen EAV'!O605</f>
        <v>0</v>
      </c>
      <c r="P606" s="78">
        <f>'Vergoedingen EAV'!P605</f>
        <v>0</v>
      </c>
      <c r="Q606" s="78">
        <f>'Vergoedingen EAV'!Q605</f>
        <v>0</v>
      </c>
      <c r="R606" s="10"/>
      <c r="S606" s="78">
        <f>'Vergoedingen EAV'!S605</f>
        <v>0</v>
      </c>
      <c r="T606" s="10"/>
      <c r="U606" s="10"/>
    </row>
    <row r="607" spans="1:21" x14ac:dyDescent="0.2">
      <c r="B607" s="52" t="s">
        <v>137</v>
      </c>
      <c r="F607" s="2" t="s">
        <v>230</v>
      </c>
      <c r="L607" s="78">
        <f>'Vergoedingen EAV'!L606</f>
        <v>0</v>
      </c>
      <c r="M607" s="78">
        <f>'Vergoedingen EAV'!M606</f>
        <v>0</v>
      </c>
      <c r="N607" s="78">
        <f>'Vergoedingen EAV'!N606</f>
        <v>0</v>
      </c>
      <c r="O607" s="78">
        <f>'Vergoedingen EAV'!O606</f>
        <v>0</v>
      </c>
      <c r="P607" s="78">
        <f>'Vergoedingen EAV'!P606</f>
        <v>0</v>
      </c>
      <c r="Q607" s="78">
        <f>'Vergoedingen EAV'!Q606</f>
        <v>0</v>
      </c>
      <c r="R607" s="10"/>
      <c r="S607" s="78">
        <f>'Vergoedingen EAV'!S606</f>
        <v>0</v>
      </c>
      <c r="T607" s="10"/>
      <c r="U607" s="10"/>
    </row>
    <row r="608" spans="1:21" x14ac:dyDescent="0.2">
      <c r="B608" s="27" t="s">
        <v>138</v>
      </c>
      <c r="F608" s="2" t="s">
        <v>230</v>
      </c>
      <c r="L608" s="78">
        <f>'Vergoedingen EAV'!L607</f>
        <v>0</v>
      </c>
      <c r="M608" s="78">
        <f>'Vergoedingen EAV'!M607</f>
        <v>0</v>
      </c>
      <c r="N608" s="78">
        <f>'Vergoedingen EAV'!N607</f>
        <v>0</v>
      </c>
      <c r="O608" s="78">
        <f>'Vergoedingen EAV'!O607</f>
        <v>0</v>
      </c>
      <c r="P608" s="78">
        <f>'Vergoedingen EAV'!P607</f>
        <v>0</v>
      </c>
      <c r="Q608" s="78">
        <f>'Vergoedingen EAV'!Q607</f>
        <v>0</v>
      </c>
      <c r="R608" s="10"/>
      <c r="S608" s="78">
        <f>'Vergoedingen EAV'!S607</f>
        <v>0</v>
      </c>
      <c r="T608" s="10"/>
      <c r="U608" s="10"/>
    </row>
    <row r="609" spans="1:21" x14ac:dyDescent="0.2">
      <c r="B609" s="27" t="s">
        <v>139</v>
      </c>
      <c r="F609" s="2" t="s">
        <v>230</v>
      </c>
      <c r="L609" s="78">
        <f>'Vergoedingen EAV'!L608</f>
        <v>0</v>
      </c>
      <c r="M609" s="78">
        <f>'Vergoedingen EAV'!M608</f>
        <v>0</v>
      </c>
      <c r="N609" s="78">
        <f>'Vergoedingen EAV'!N608</f>
        <v>0</v>
      </c>
      <c r="O609" s="78">
        <f>'Vergoedingen EAV'!O608</f>
        <v>0</v>
      </c>
      <c r="P609" s="78">
        <f>'Vergoedingen EAV'!P608</f>
        <v>0</v>
      </c>
      <c r="Q609" s="78">
        <f>'Vergoedingen EAV'!Q608</f>
        <v>0</v>
      </c>
      <c r="R609" s="10"/>
      <c r="S609" s="78">
        <f>'Vergoedingen EAV'!S608</f>
        <v>0</v>
      </c>
      <c r="T609" s="10"/>
      <c r="U609" s="10"/>
    </row>
    <row r="610" spans="1:21" x14ac:dyDescent="0.2">
      <c r="B610" s="27"/>
      <c r="L610" s="10"/>
      <c r="M610" s="10"/>
      <c r="N610" s="10"/>
      <c r="O610" s="10"/>
      <c r="P610" s="10"/>
      <c r="Q610" s="10"/>
      <c r="R610" s="10"/>
      <c r="S610" s="10"/>
      <c r="T610" s="10"/>
      <c r="U610" s="10"/>
    </row>
    <row r="611" spans="1:21" x14ac:dyDescent="0.2">
      <c r="B611" s="59" t="s">
        <v>131</v>
      </c>
      <c r="L611" s="10"/>
      <c r="M611" s="10"/>
      <c r="N611" s="10"/>
      <c r="O611" s="10"/>
      <c r="P611" s="10"/>
      <c r="Q611" s="10"/>
      <c r="R611" s="10"/>
      <c r="S611" s="10"/>
      <c r="T611" s="10"/>
      <c r="U611" s="10"/>
    </row>
    <row r="612" spans="1:21" x14ac:dyDescent="0.2">
      <c r="B612" s="27" t="s">
        <v>132</v>
      </c>
      <c r="F612" s="2" t="s">
        <v>230</v>
      </c>
      <c r="L612" s="78">
        <f>'Vergoedingen EAV'!L611</f>
        <v>0</v>
      </c>
      <c r="M612" s="78">
        <f>'Vergoedingen EAV'!M611</f>
        <v>0</v>
      </c>
      <c r="N612" s="78">
        <f>'Vergoedingen EAV'!N611</f>
        <v>0</v>
      </c>
      <c r="O612" s="78">
        <f>'Vergoedingen EAV'!O611</f>
        <v>0</v>
      </c>
      <c r="P612" s="78">
        <f>'Vergoedingen EAV'!P611</f>
        <v>0</v>
      </c>
      <c r="Q612" s="78">
        <f>'Vergoedingen EAV'!Q611</f>
        <v>0</v>
      </c>
      <c r="R612" s="10"/>
      <c r="S612" s="78">
        <f>'Vergoedingen EAV'!S611</f>
        <v>0</v>
      </c>
      <c r="T612" s="10"/>
      <c r="U612" s="10"/>
    </row>
    <row r="613" spans="1:21" x14ac:dyDescent="0.2">
      <c r="B613" s="27" t="s">
        <v>133</v>
      </c>
      <c r="F613" s="2" t="s">
        <v>230</v>
      </c>
      <c r="L613" s="78">
        <f>'Vergoedingen EAV'!L612</f>
        <v>0</v>
      </c>
      <c r="M613" s="78">
        <f>'Vergoedingen EAV'!M612</f>
        <v>0</v>
      </c>
      <c r="N613" s="78">
        <f>'Vergoedingen EAV'!N612</f>
        <v>0.17952414264967737</v>
      </c>
      <c r="O613" s="78">
        <f>'Vergoedingen EAV'!O612</f>
        <v>0</v>
      </c>
      <c r="P613" s="78">
        <f>'Vergoedingen EAV'!P612</f>
        <v>0</v>
      </c>
      <c r="Q613" s="78">
        <f>'Vergoedingen EAV'!Q612</f>
        <v>0</v>
      </c>
      <c r="R613" s="10"/>
      <c r="S613" s="78">
        <f>'Vergoedingen EAV'!S612</f>
        <v>0</v>
      </c>
      <c r="T613" s="10"/>
      <c r="U613" s="10"/>
    </row>
    <row r="614" spans="1:21" x14ac:dyDescent="0.2">
      <c r="B614" s="27" t="s">
        <v>134</v>
      </c>
      <c r="F614" s="2" t="s">
        <v>230</v>
      </c>
      <c r="L614" s="78">
        <f>'Vergoedingen EAV'!L613</f>
        <v>0</v>
      </c>
      <c r="M614" s="78">
        <f>'Vergoedingen EAV'!M613</f>
        <v>0</v>
      </c>
      <c r="N614" s="78">
        <f>'Vergoedingen EAV'!N613</f>
        <v>0</v>
      </c>
      <c r="O614" s="78">
        <f>'Vergoedingen EAV'!O613</f>
        <v>0</v>
      </c>
      <c r="P614" s="78">
        <f>'Vergoedingen EAV'!P613</f>
        <v>0</v>
      </c>
      <c r="Q614" s="78">
        <f>'Vergoedingen EAV'!Q613</f>
        <v>0</v>
      </c>
      <c r="R614" s="10"/>
      <c r="S614" s="78">
        <f>'Vergoedingen EAV'!S613</f>
        <v>0</v>
      </c>
      <c r="T614" s="10"/>
      <c r="U614" s="10"/>
    </row>
    <row r="615" spans="1:21" x14ac:dyDescent="0.2">
      <c r="B615" s="27" t="s">
        <v>135</v>
      </c>
      <c r="F615" s="2" t="s">
        <v>230</v>
      </c>
      <c r="L615" s="78">
        <f>'Vergoedingen EAV'!L614</f>
        <v>0</v>
      </c>
      <c r="M615" s="78">
        <f>'Vergoedingen EAV'!M614</f>
        <v>0</v>
      </c>
      <c r="N615" s="78">
        <f>'Vergoedingen EAV'!N614</f>
        <v>0</v>
      </c>
      <c r="O615" s="78">
        <f>'Vergoedingen EAV'!O614</f>
        <v>0</v>
      </c>
      <c r="P615" s="78">
        <f>'Vergoedingen EAV'!P614</f>
        <v>0</v>
      </c>
      <c r="Q615" s="78">
        <f>'Vergoedingen EAV'!Q614</f>
        <v>0</v>
      </c>
      <c r="R615" s="10"/>
      <c r="S615" s="78">
        <f>'Vergoedingen EAV'!S614</f>
        <v>0</v>
      </c>
      <c r="T615" s="10"/>
      <c r="U615" s="10"/>
    </row>
    <row r="616" spans="1:21" x14ac:dyDescent="0.2">
      <c r="B616" s="27" t="s">
        <v>136</v>
      </c>
      <c r="F616" s="2" t="s">
        <v>230</v>
      </c>
      <c r="L616" s="78">
        <f>'Vergoedingen EAV'!L615</f>
        <v>0</v>
      </c>
      <c r="M616" s="78">
        <f>'Vergoedingen EAV'!M615</f>
        <v>0</v>
      </c>
      <c r="N616" s="78">
        <f>'Vergoedingen EAV'!N615</f>
        <v>0</v>
      </c>
      <c r="O616" s="78">
        <f>'Vergoedingen EAV'!O615</f>
        <v>0</v>
      </c>
      <c r="P616" s="78">
        <f>'Vergoedingen EAV'!P615</f>
        <v>0</v>
      </c>
      <c r="Q616" s="78">
        <f>'Vergoedingen EAV'!Q615</f>
        <v>0</v>
      </c>
      <c r="R616" s="10"/>
      <c r="S616" s="78">
        <f>'Vergoedingen EAV'!S615</f>
        <v>0</v>
      </c>
      <c r="T616" s="10"/>
      <c r="U616" s="10"/>
    </row>
    <row r="617" spans="1:21" x14ac:dyDescent="0.2">
      <c r="B617" s="27" t="s">
        <v>137</v>
      </c>
      <c r="F617" s="2" t="s">
        <v>230</v>
      </c>
      <c r="L617" s="78">
        <f>'Vergoedingen EAV'!L616</f>
        <v>0</v>
      </c>
      <c r="M617" s="78">
        <f>'Vergoedingen EAV'!M616</f>
        <v>0</v>
      </c>
      <c r="N617" s="78">
        <f>'Vergoedingen EAV'!N616</f>
        <v>0</v>
      </c>
      <c r="O617" s="78">
        <f>'Vergoedingen EAV'!O616</f>
        <v>0</v>
      </c>
      <c r="P617" s="78">
        <f>'Vergoedingen EAV'!P616</f>
        <v>0</v>
      </c>
      <c r="Q617" s="78">
        <f>'Vergoedingen EAV'!Q616</f>
        <v>0</v>
      </c>
      <c r="R617" s="10"/>
      <c r="S617" s="78">
        <f>'Vergoedingen EAV'!S616</f>
        <v>0</v>
      </c>
      <c r="T617" s="10"/>
      <c r="U617" s="10"/>
    </row>
    <row r="618" spans="1:21" x14ac:dyDescent="0.2">
      <c r="B618" s="52" t="s">
        <v>138</v>
      </c>
      <c r="F618" s="2" t="s">
        <v>230</v>
      </c>
      <c r="L618" s="78">
        <f>'Vergoedingen EAV'!L617</f>
        <v>0</v>
      </c>
      <c r="M618" s="78">
        <f>'Vergoedingen EAV'!M617</f>
        <v>0</v>
      </c>
      <c r="N618" s="78">
        <f>'Vergoedingen EAV'!N617</f>
        <v>0</v>
      </c>
      <c r="O618" s="78">
        <f>'Vergoedingen EAV'!O617</f>
        <v>0</v>
      </c>
      <c r="P618" s="78">
        <f>'Vergoedingen EAV'!P617</f>
        <v>0</v>
      </c>
      <c r="Q618" s="78">
        <f>'Vergoedingen EAV'!Q617</f>
        <v>0</v>
      </c>
      <c r="R618" s="10"/>
      <c r="S618" s="78">
        <f>'Vergoedingen EAV'!S617</f>
        <v>0</v>
      </c>
      <c r="T618" s="10"/>
      <c r="U618" s="10"/>
    </row>
    <row r="619" spans="1:21" x14ac:dyDescent="0.2">
      <c r="B619" s="27" t="s">
        <v>139</v>
      </c>
      <c r="F619" s="2" t="s">
        <v>230</v>
      </c>
      <c r="L619" s="78">
        <f>'Vergoedingen EAV'!L618</f>
        <v>0</v>
      </c>
      <c r="M619" s="78">
        <f>'Vergoedingen EAV'!M618</f>
        <v>0</v>
      </c>
      <c r="N619" s="78">
        <f>'Vergoedingen EAV'!N618</f>
        <v>0</v>
      </c>
      <c r="O619" s="78">
        <f>'Vergoedingen EAV'!O618</f>
        <v>0</v>
      </c>
      <c r="P619" s="78">
        <f>'Vergoedingen EAV'!P618</f>
        <v>0</v>
      </c>
      <c r="Q619" s="78">
        <f>'Vergoedingen EAV'!Q618</f>
        <v>0</v>
      </c>
      <c r="R619" s="10"/>
      <c r="S619" s="78">
        <f>'Vergoedingen EAV'!S618</f>
        <v>0</v>
      </c>
      <c r="T619" s="10"/>
      <c r="U619" s="10"/>
    </row>
    <row r="620" spans="1:21" x14ac:dyDescent="0.2">
      <c r="L620" s="10"/>
      <c r="M620" s="10"/>
      <c r="N620" s="10"/>
      <c r="O620" s="10"/>
      <c r="P620" s="10"/>
      <c r="Q620" s="10"/>
      <c r="R620" s="10"/>
    </row>
    <row r="621" spans="1:21" x14ac:dyDescent="0.2">
      <c r="A621" s="2" t="s">
        <v>161</v>
      </c>
      <c r="B621" s="1" t="s">
        <v>362</v>
      </c>
      <c r="L621" s="60"/>
      <c r="M621" s="60"/>
      <c r="N621" s="60"/>
      <c r="O621" s="60"/>
      <c r="P621" s="60"/>
      <c r="Q621" s="60"/>
      <c r="R621" s="10"/>
      <c r="S621" s="60"/>
      <c r="T621" s="10"/>
      <c r="U621" s="10"/>
    </row>
    <row r="622" spans="1:21" x14ac:dyDescent="0.2">
      <c r="B622" s="27"/>
      <c r="L622" s="60"/>
      <c r="M622" s="60"/>
      <c r="N622" s="60"/>
      <c r="O622" s="60"/>
      <c r="P622" s="60"/>
      <c r="Q622" s="60"/>
      <c r="R622" s="10"/>
      <c r="S622" s="60"/>
      <c r="T622" s="10"/>
      <c r="U622" s="10"/>
    </row>
    <row r="623" spans="1:21" x14ac:dyDescent="0.2">
      <c r="B623" s="1" t="s">
        <v>119</v>
      </c>
      <c r="L623" s="60"/>
      <c r="M623" s="60"/>
      <c r="N623" s="60"/>
      <c r="O623" s="60"/>
      <c r="P623" s="60"/>
      <c r="Q623" s="60"/>
      <c r="R623" s="10"/>
      <c r="S623" s="60"/>
      <c r="T623" s="10"/>
      <c r="U623" s="10"/>
    </row>
    <row r="624" spans="1:21" x14ac:dyDescent="0.2">
      <c r="B624" s="27" t="s">
        <v>132</v>
      </c>
      <c r="F624" s="2" t="s">
        <v>230</v>
      </c>
      <c r="L624" s="78">
        <f>'Vergoedingen EAV'!L623</f>
        <v>0</v>
      </c>
      <c r="M624" s="78">
        <f>'Vergoedingen EAV'!M623</f>
        <v>0</v>
      </c>
      <c r="N624" s="78">
        <f>'Vergoedingen EAV'!N623</f>
        <v>0</v>
      </c>
      <c r="O624" s="78">
        <f>'Vergoedingen EAV'!O623</f>
        <v>0</v>
      </c>
      <c r="P624" s="78">
        <f>'Vergoedingen EAV'!P623</f>
        <v>6.4727666103460368E-2</v>
      </c>
      <c r="Q624" s="78">
        <f>'Vergoedingen EAV'!Q623</f>
        <v>0</v>
      </c>
      <c r="R624" s="10"/>
      <c r="S624" s="78">
        <f>'Vergoedingen EAV'!S623</f>
        <v>0</v>
      </c>
      <c r="T624" s="10"/>
      <c r="U624" s="10"/>
    </row>
    <row r="625" spans="2:21" x14ac:dyDescent="0.2">
      <c r="B625" s="52" t="s">
        <v>133</v>
      </c>
      <c r="F625" s="2" t="s">
        <v>230</v>
      </c>
      <c r="L625" s="78">
        <f>'Vergoedingen EAV'!L624</f>
        <v>0</v>
      </c>
      <c r="M625" s="78">
        <f>'Vergoedingen EAV'!M624</f>
        <v>0</v>
      </c>
      <c r="N625" s="78">
        <f>'Vergoedingen EAV'!N624</f>
        <v>0</v>
      </c>
      <c r="O625" s="78">
        <f>'Vergoedingen EAV'!O624</f>
        <v>0</v>
      </c>
      <c r="P625" s="78">
        <f>'Vergoedingen EAV'!P624</f>
        <v>0.15017031341621701</v>
      </c>
      <c r="Q625" s="78">
        <f>'Vergoedingen EAV'!Q624</f>
        <v>0</v>
      </c>
      <c r="R625" s="10"/>
      <c r="S625" s="78">
        <f>'Vergoedingen EAV'!S624</f>
        <v>0</v>
      </c>
      <c r="T625" s="10"/>
      <c r="U625" s="10"/>
    </row>
    <row r="626" spans="2:21" x14ac:dyDescent="0.2">
      <c r="B626" s="27" t="s">
        <v>134</v>
      </c>
      <c r="F626" s="2" t="s">
        <v>230</v>
      </c>
      <c r="L626" s="78">
        <f>'Vergoedingen EAV'!L625</f>
        <v>0</v>
      </c>
      <c r="M626" s="78">
        <f>'Vergoedingen EAV'!M625</f>
        <v>0</v>
      </c>
      <c r="N626" s="78">
        <f>'Vergoedingen EAV'!N625</f>
        <v>0</v>
      </c>
      <c r="O626" s="78">
        <f>'Vergoedingen EAV'!O625</f>
        <v>0</v>
      </c>
      <c r="P626" s="78">
        <f>'Vergoedingen EAV'!P625</f>
        <v>0</v>
      </c>
      <c r="Q626" s="78">
        <f>'Vergoedingen EAV'!Q625</f>
        <v>0</v>
      </c>
      <c r="R626" s="10"/>
      <c r="S626" s="78">
        <f>'Vergoedingen EAV'!S625</f>
        <v>0</v>
      </c>
      <c r="T626" s="10"/>
      <c r="U626" s="10"/>
    </row>
    <row r="627" spans="2:21" x14ac:dyDescent="0.2">
      <c r="B627" s="52" t="s">
        <v>135</v>
      </c>
      <c r="F627" s="2" t="s">
        <v>230</v>
      </c>
      <c r="L627" s="78">
        <f>'Vergoedingen EAV'!L626</f>
        <v>0</v>
      </c>
      <c r="M627" s="78">
        <f>'Vergoedingen EAV'!M626</f>
        <v>0</v>
      </c>
      <c r="N627" s="78">
        <f>'Vergoedingen EAV'!N626</f>
        <v>0</v>
      </c>
      <c r="O627" s="78">
        <f>'Vergoedingen EAV'!O626</f>
        <v>0</v>
      </c>
      <c r="P627" s="78">
        <f>'Vergoedingen EAV'!P626</f>
        <v>0</v>
      </c>
      <c r="Q627" s="78">
        <f>'Vergoedingen EAV'!Q626</f>
        <v>0</v>
      </c>
      <c r="R627" s="10"/>
      <c r="S627" s="78">
        <f>'Vergoedingen EAV'!S626</f>
        <v>0</v>
      </c>
      <c r="T627" s="10"/>
      <c r="U627" s="10"/>
    </row>
    <row r="628" spans="2:21" x14ac:dyDescent="0.2">
      <c r="B628" s="27" t="s">
        <v>136</v>
      </c>
      <c r="F628" s="2" t="s">
        <v>230</v>
      </c>
      <c r="L628" s="78">
        <f>'Vergoedingen EAV'!L627</f>
        <v>0</v>
      </c>
      <c r="M628" s="78">
        <f>'Vergoedingen EAV'!M627</f>
        <v>0</v>
      </c>
      <c r="N628" s="78">
        <f>'Vergoedingen EAV'!N627</f>
        <v>0</v>
      </c>
      <c r="O628" s="78">
        <f>'Vergoedingen EAV'!O627</f>
        <v>0</v>
      </c>
      <c r="P628" s="78">
        <f>'Vergoedingen EAV'!P627</f>
        <v>0</v>
      </c>
      <c r="Q628" s="78">
        <f>'Vergoedingen EAV'!Q627</f>
        <v>0</v>
      </c>
      <c r="R628" s="10"/>
      <c r="S628" s="78">
        <f>'Vergoedingen EAV'!S627</f>
        <v>0</v>
      </c>
      <c r="T628" s="10"/>
      <c r="U628" s="10"/>
    </row>
    <row r="629" spans="2:21" x14ac:dyDescent="0.2">
      <c r="B629" s="52" t="s">
        <v>137</v>
      </c>
      <c r="F629" s="2" t="s">
        <v>230</v>
      </c>
      <c r="L629" s="78">
        <f>'Vergoedingen EAV'!L628</f>
        <v>0</v>
      </c>
      <c r="M629" s="78">
        <f>'Vergoedingen EAV'!M628</f>
        <v>0</v>
      </c>
      <c r="N629" s="78">
        <f>'Vergoedingen EAV'!N628</f>
        <v>0</v>
      </c>
      <c r="O629" s="78">
        <f>'Vergoedingen EAV'!O628</f>
        <v>0</v>
      </c>
      <c r="P629" s="78">
        <f>'Vergoedingen EAV'!P628</f>
        <v>0</v>
      </c>
      <c r="Q629" s="78">
        <f>'Vergoedingen EAV'!Q628</f>
        <v>0</v>
      </c>
      <c r="R629" s="10"/>
      <c r="S629" s="78">
        <f>'Vergoedingen EAV'!S628</f>
        <v>0</v>
      </c>
      <c r="T629" s="10"/>
      <c r="U629" s="10"/>
    </row>
    <row r="630" spans="2:21" x14ac:dyDescent="0.2">
      <c r="B630" s="27" t="s">
        <v>138</v>
      </c>
      <c r="F630" s="2" t="s">
        <v>230</v>
      </c>
      <c r="L630" s="78">
        <f>'Vergoedingen EAV'!L629</f>
        <v>0</v>
      </c>
      <c r="M630" s="78">
        <f>'Vergoedingen EAV'!M629</f>
        <v>0</v>
      </c>
      <c r="N630" s="78">
        <f>'Vergoedingen EAV'!N629</f>
        <v>0</v>
      </c>
      <c r="O630" s="78">
        <f>'Vergoedingen EAV'!O629</f>
        <v>0</v>
      </c>
      <c r="P630" s="78">
        <f>'Vergoedingen EAV'!P629</f>
        <v>0</v>
      </c>
      <c r="Q630" s="78">
        <f>'Vergoedingen EAV'!Q629</f>
        <v>0</v>
      </c>
      <c r="R630" s="10"/>
      <c r="S630" s="78">
        <f>'Vergoedingen EAV'!S629</f>
        <v>0</v>
      </c>
      <c r="T630" s="10"/>
      <c r="U630" s="10"/>
    </row>
    <row r="631" spans="2:21" x14ac:dyDescent="0.2">
      <c r="B631" s="27" t="s">
        <v>139</v>
      </c>
      <c r="F631" s="2" t="s">
        <v>230</v>
      </c>
      <c r="L631" s="78">
        <f>'Vergoedingen EAV'!L630</f>
        <v>0</v>
      </c>
      <c r="M631" s="78">
        <f>'Vergoedingen EAV'!M630</f>
        <v>0</v>
      </c>
      <c r="N631" s="78">
        <f>'Vergoedingen EAV'!N630</f>
        <v>0</v>
      </c>
      <c r="O631" s="78">
        <f>'Vergoedingen EAV'!O630</f>
        <v>0</v>
      </c>
      <c r="P631" s="78">
        <f>'Vergoedingen EAV'!P630</f>
        <v>0</v>
      </c>
      <c r="Q631" s="78">
        <f>'Vergoedingen EAV'!Q630</f>
        <v>0</v>
      </c>
      <c r="R631" s="10"/>
      <c r="S631" s="78">
        <f>'Vergoedingen EAV'!S630</f>
        <v>0</v>
      </c>
      <c r="T631" s="10"/>
      <c r="U631" s="10"/>
    </row>
    <row r="632" spans="2:21" x14ac:dyDescent="0.2">
      <c r="B632" s="27"/>
      <c r="L632" s="10"/>
      <c r="M632" s="10"/>
      <c r="N632" s="10"/>
      <c r="O632" s="10"/>
      <c r="P632" s="10"/>
      <c r="Q632" s="10"/>
      <c r="R632" s="10"/>
      <c r="S632" s="10"/>
      <c r="T632" s="10"/>
      <c r="U632" s="10"/>
    </row>
    <row r="633" spans="2:21" x14ac:dyDescent="0.2">
      <c r="B633" s="59" t="s">
        <v>131</v>
      </c>
      <c r="L633" s="10"/>
      <c r="M633" s="10"/>
      <c r="N633" s="10"/>
      <c r="O633" s="10"/>
      <c r="P633" s="10"/>
      <c r="Q633" s="10"/>
      <c r="R633" s="10"/>
      <c r="S633" s="10"/>
      <c r="T633" s="10"/>
      <c r="U633" s="10"/>
    </row>
    <row r="634" spans="2:21" x14ac:dyDescent="0.2">
      <c r="B634" s="27" t="s">
        <v>132</v>
      </c>
      <c r="F634" s="2" t="s">
        <v>230</v>
      </c>
      <c r="L634" s="78">
        <f>'Vergoedingen EAV'!L633</f>
        <v>0</v>
      </c>
      <c r="M634" s="78">
        <f>'Vergoedingen EAV'!M633</f>
        <v>0</v>
      </c>
      <c r="N634" s="78">
        <f>'Vergoedingen EAV'!N633</f>
        <v>0</v>
      </c>
      <c r="O634" s="78">
        <f>'Vergoedingen EAV'!O633</f>
        <v>0</v>
      </c>
      <c r="P634" s="78">
        <f>'Vergoedingen EAV'!P633</f>
        <v>0</v>
      </c>
      <c r="Q634" s="78">
        <f>'Vergoedingen EAV'!Q633</f>
        <v>0</v>
      </c>
      <c r="R634" s="10"/>
      <c r="S634" s="78">
        <f>'Vergoedingen EAV'!S633</f>
        <v>0</v>
      </c>
      <c r="T634" s="10"/>
      <c r="U634" s="10"/>
    </row>
    <row r="635" spans="2:21" x14ac:dyDescent="0.2">
      <c r="B635" s="27" t="s">
        <v>133</v>
      </c>
      <c r="F635" s="2" t="s">
        <v>230</v>
      </c>
      <c r="L635" s="78">
        <f>'Vergoedingen EAV'!L634</f>
        <v>0</v>
      </c>
      <c r="M635" s="78">
        <f>'Vergoedingen EAV'!M634</f>
        <v>0</v>
      </c>
      <c r="N635" s="78">
        <f>'Vergoedingen EAV'!N634</f>
        <v>0</v>
      </c>
      <c r="O635" s="78">
        <f>'Vergoedingen EAV'!O634</f>
        <v>0</v>
      </c>
      <c r="P635" s="78">
        <f>'Vergoedingen EAV'!P634</f>
        <v>0</v>
      </c>
      <c r="Q635" s="78">
        <f>'Vergoedingen EAV'!Q634</f>
        <v>0</v>
      </c>
      <c r="R635" s="10"/>
      <c r="S635" s="78">
        <f>'Vergoedingen EAV'!S634</f>
        <v>0</v>
      </c>
      <c r="T635" s="10"/>
      <c r="U635" s="10"/>
    </row>
    <row r="636" spans="2:21" x14ac:dyDescent="0.2">
      <c r="B636" s="27" t="s">
        <v>134</v>
      </c>
      <c r="F636" s="2" t="s">
        <v>230</v>
      </c>
      <c r="L636" s="78">
        <f>'Vergoedingen EAV'!L635</f>
        <v>0</v>
      </c>
      <c r="M636" s="78">
        <f>'Vergoedingen EAV'!M635</f>
        <v>0</v>
      </c>
      <c r="N636" s="78">
        <f>'Vergoedingen EAV'!N635</f>
        <v>0</v>
      </c>
      <c r="O636" s="78">
        <f>'Vergoedingen EAV'!O635</f>
        <v>0</v>
      </c>
      <c r="P636" s="78">
        <f>'Vergoedingen EAV'!P635</f>
        <v>0.31789044034920944</v>
      </c>
      <c r="Q636" s="78">
        <f>'Vergoedingen EAV'!Q635</f>
        <v>0</v>
      </c>
      <c r="R636" s="10"/>
      <c r="S636" s="78">
        <f>'Vergoedingen EAV'!S635</f>
        <v>0</v>
      </c>
      <c r="T636" s="10"/>
      <c r="U636" s="10"/>
    </row>
    <row r="637" spans="2:21" x14ac:dyDescent="0.2">
      <c r="B637" s="27" t="s">
        <v>135</v>
      </c>
      <c r="F637" s="2" t="s">
        <v>230</v>
      </c>
      <c r="L637" s="78">
        <f>'Vergoedingen EAV'!L636</f>
        <v>0</v>
      </c>
      <c r="M637" s="78">
        <f>'Vergoedingen EAV'!M636</f>
        <v>0</v>
      </c>
      <c r="N637" s="78">
        <f>'Vergoedingen EAV'!N636</f>
        <v>0</v>
      </c>
      <c r="O637" s="78">
        <f>'Vergoedingen EAV'!O636</f>
        <v>0</v>
      </c>
      <c r="P637" s="78">
        <f>'Vergoedingen EAV'!P636</f>
        <v>2.9227807281817335E-2</v>
      </c>
      <c r="Q637" s="78">
        <f>'Vergoedingen EAV'!Q636</f>
        <v>0</v>
      </c>
      <c r="R637" s="10"/>
      <c r="S637" s="78">
        <f>'Vergoedingen EAV'!S636</f>
        <v>0</v>
      </c>
      <c r="T637" s="10"/>
      <c r="U637" s="10"/>
    </row>
    <row r="638" spans="2:21" x14ac:dyDescent="0.2">
      <c r="B638" s="27" t="s">
        <v>136</v>
      </c>
      <c r="F638" s="2" t="s">
        <v>230</v>
      </c>
      <c r="L638" s="78">
        <f>'Vergoedingen EAV'!L637</f>
        <v>0</v>
      </c>
      <c r="M638" s="78">
        <f>'Vergoedingen EAV'!M637</f>
        <v>0</v>
      </c>
      <c r="N638" s="78">
        <f>'Vergoedingen EAV'!N637</f>
        <v>0</v>
      </c>
      <c r="O638" s="78">
        <f>'Vergoedingen EAV'!O637</f>
        <v>0</v>
      </c>
      <c r="P638" s="78">
        <f>'Vergoedingen EAV'!P637</f>
        <v>0</v>
      </c>
      <c r="Q638" s="78">
        <f>'Vergoedingen EAV'!Q637</f>
        <v>0</v>
      </c>
      <c r="R638" s="10"/>
      <c r="S638" s="78">
        <f>'Vergoedingen EAV'!S637</f>
        <v>0</v>
      </c>
      <c r="T638" s="10"/>
      <c r="U638" s="10"/>
    </row>
    <row r="639" spans="2:21" x14ac:dyDescent="0.2">
      <c r="B639" s="27" t="s">
        <v>137</v>
      </c>
      <c r="F639" s="2" t="s">
        <v>230</v>
      </c>
      <c r="L639" s="78">
        <f>'Vergoedingen EAV'!L638</f>
        <v>0</v>
      </c>
      <c r="M639" s="78">
        <f>'Vergoedingen EAV'!M638</f>
        <v>0</v>
      </c>
      <c r="N639" s="78">
        <f>'Vergoedingen EAV'!N638</f>
        <v>0</v>
      </c>
      <c r="O639" s="78">
        <f>'Vergoedingen EAV'!O638</f>
        <v>0</v>
      </c>
      <c r="P639" s="78">
        <f>'Vergoedingen EAV'!P638</f>
        <v>0.18787284053919923</v>
      </c>
      <c r="Q639" s="78">
        <f>'Vergoedingen EAV'!Q638</f>
        <v>0</v>
      </c>
      <c r="R639" s="10"/>
      <c r="S639" s="78">
        <f>'Vergoedingen EAV'!S638</f>
        <v>0</v>
      </c>
      <c r="T639" s="10"/>
      <c r="U639" s="10"/>
    </row>
    <row r="640" spans="2:21" x14ac:dyDescent="0.2">
      <c r="B640" s="52" t="s">
        <v>138</v>
      </c>
      <c r="F640" s="2" t="s">
        <v>230</v>
      </c>
      <c r="L640" s="78">
        <f>'Vergoedingen EAV'!L639</f>
        <v>0</v>
      </c>
      <c r="M640" s="78">
        <f>'Vergoedingen EAV'!M639</f>
        <v>0</v>
      </c>
      <c r="N640" s="78">
        <f>'Vergoedingen EAV'!N639</f>
        <v>0</v>
      </c>
      <c r="O640" s="78">
        <f>'Vergoedingen EAV'!O639</f>
        <v>0</v>
      </c>
      <c r="P640" s="78">
        <f>'Vergoedingen EAV'!P639</f>
        <v>0</v>
      </c>
      <c r="Q640" s="78">
        <f>'Vergoedingen EAV'!Q639</f>
        <v>0</v>
      </c>
      <c r="R640" s="10"/>
      <c r="S640" s="78">
        <f>'Vergoedingen EAV'!S639</f>
        <v>0</v>
      </c>
      <c r="T640" s="10"/>
      <c r="U640" s="10"/>
    </row>
    <row r="641" spans="2:21" x14ac:dyDescent="0.2">
      <c r="B641" s="27" t="s">
        <v>139</v>
      </c>
      <c r="F641" s="2" t="s">
        <v>230</v>
      </c>
      <c r="L641" s="78">
        <f>'Vergoedingen EAV'!L640</f>
        <v>0</v>
      </c>
      <c r="M641" s="78">
        <f>'Vergoedingen EAV'!M640</f>
        <v>0</v>
      </c>
      <c r="N641" s="78">
        <f>'Vergoedingen EAV'!N640</f>
        <v>0</v>
      </c>
      <c r="O641" s="78">
        <f>'Vergoedingen EAV'!O640</f>
        <v>0</v>
      </c>
      <c r="P641" s="78">
        <f>'Vergoedingen EAV'!P640</f>
        <v>0</v>
      </c>
      <c r="Q641" s="78">
        <f>'Vergoedingen EAV'!Q640</f>
        <v>0</v>
      </c>
      <c r="R641" s="10"/>
      <c r="S641" s="78">
        <f>'Vergoedingen EAV'!S640</f>
        <v>0</v>
      </c>
      <c r="T641" s="10"/>
      <c r="U641" s="10"/>
    </row>
    <row r="642" spans="2:21" s="10" customFormat="1" x14ac:dyDescent="0.2">
      <c r="B642" s="61"/>
      <c r="L642" s="51"/>
      <c r="M642" s="51"/>
      <c r="N642" s="51"/>
      <c r="O642" s="51"/>
      <c r="P642" s="51"/>
      <c r="Q642" s="51"/>
      <c r="S642" s="51"/>
    </row>
    <row r="643" spans="2:21" s="9" customFormat="1" x14ac:dyDescent="0.2">
      <c r="B643" s="9" t="s">
        <v>204</v>
      </c>
    </row>
    <row r="645" spans="2:21" x14ac:dyDescent="0.2">
      <c r="B645" s="1" t="s">
        <v>200</v>
      </c>
    </row>
    <row r="646" spans="2:21" x14ac:dyDescent="0.2">
      <c r="B646" s="2" t="s">
        <v>301</v>
      </c>
      <c r="F646" s="2" t="s">
        <v>166</v>
      </c>
      <c r="J646" s="48">
        <f>SUM(L646:Q646,S646)</f>
        <v>44977855.009841606</v>
      </c>
      <c r="L646" s="48">
        <f t="shared" ref="L646:Q646" si="0">SUMPRODUCT(L19:L22,L241:L244)</f>
        <v>634554.74</v>
      </c>
      <c r="M646" s="48">
        <f t="shared" si="0"/>
        <v>12515330.600001007</v>
      </c>
      <c r="N646" s="48">
        <f t="shared" si="0"/>
        <v>13147073.325376924</v>
      </c>
      <c r="O646" s="48">
        <f t="shared" si="0"/>
        <v>377657.42</v>
      </c>
      <c r="P646" s="48">
        <f t="shared" si="0"/>
        <v>16456232.274463676</v>
      </c>
      <c r="Q646" s="48">
        <f t="shared" si="0"/>
        <v>773044.65000000014</v>
      </c>
      <c r="S646" s="48">
        <f>SUMPRODUCT(S19:S22,S241:S244)</f>
        <v>1073962</v>
      </c>
    </row>
    <row r="647" spans="2:21" x14ac:dyDescent="0.2">
      <c r="B647" s="2" t="s">
        <v>302</v>
      </c>
      <c r="F647" s="2" t="s">
        <v>166</v>
      </c>
      <c r="J647" s="48">
        <f>SUM(L647:Q647,S647)</f>
        <v>0</v>
      </c>
      <c r="L647" s="48">
        <f t="shared" ref="L647:Q647" si="1">SUMPRODUCT(L25:L28,L247:L250)</f>
        <v>0</v>
      </c>
      <c r="M647" s="48">
        <f t="shared" si="1"/>
        <v>0</v>
      </c>
      <c r="N647" s="48">
        <f t="shared" si="1"/>
        <v>0</v>
      </c>
      <c r="O647" s="48">
        <f t="shared" si="1"/>
        <v>0</v>
      </c>
      <c r="P647" s="48">
        <f t="shared" si="1"/>
        <v>0</v>
      </c>
      <c r="Q647" s="48">
        <f t="shared" si="1"/>
        <v>0</v>
      </c>
      <c r="S647" s="48">
        <f>SUMPRODUCT(S25:S28,S247:S250)</f>
        <v>0</v>
      </c>
    </row>
    <row r="649" spans="2:21" x14ac:dyDescent="0.2">
      <c r="B649" s="1" t="s">
        <v>364</v>
      </c>
    </row>
    <row r="650" spans="2:21" x14ac:dyDescent="0.2">
      <c r="B650" s="2" t="s">
        <v>301</v>
      </c>
      <c r="F650" s="2" t="s">
        <v>166</v>
      </c>
      <c r="J650" s="48">
        <f t="shared" ref="J650:J651" si="2">SUM(L650:Q650,S650)</f>
        <v>1179553.5746230767</v>
      </c>
      <c r="L650" s="48">
        <f t="shared" ref="L650:Q650" si="3">SUMPRODUCT(L33:L36,L255:L258)</f>
        <v>13051.14</v>
      </c>
      <c r="M650" s="48">
        <f t="shared" si="3"/>
        <v>619890.01999999967</v>
      </c>
      <c r="N650" s="48">
        <f t="shared" si="3"/>
        <v>247034.35462307668</v>
      </c>
      <c r="O650" s="48">
        <f t="shared" si="3"/>
        <v>19230.310000000001</v>
      </c>
      <c r="P650" s="48">
        <f t="shared" si="3"/>
        <v>213678.40000000005</v>
      </c>
      <c r="Q650" s="48">
        <f t="shared" si="3"/>
        <v>16727.55</v>
      </c>
      <c r="S650" s="48">
        <f>SUMPRODUCT(S33:S36,S255:S258)</f>
        <v>49941.8</v>
      </c>
    </row>
    <row r="651" spans="2:21" x14ac:dyDescent="0.2">
      <c r="B651" s="2" t="s">
        <v>302</v>
      </c>
      <c r="F651" s="2" t="s">
        <v>166</v>
      </c>
      <c r="J651" s="48">
        <f t="shared" si="2"/>
        <v>0</v>
      </c>
      <c r="L651" s="48">
        <f t="shared" ref="L651:Q651" si="4">SUMPRODUCT(L39:L42,L261:L264)</f>
        <v>0</v>
      </c>
      <c r="M651" s="48">
        <f t="shared" si="4"/>
        <v>0</v>
      </c>
      <c r="N651" s="48">
        <f t="shared" si="4"/>
        <v>0</v>
      </c>
      <c r="O651" s="48">
        <f t="shared" si="4"/>
        <v>0</v>
      </c>
      <c r="P651" s="48">
        <f t="shared" si="4"/>
        <v>0</v>
      </c>
      <c r="Q651" s="48">
        <f t="shared" si="4"/>
        <v>0</v>
      </c>
      <c r="S651" s="48">
        <f>SUMPRODUCT(S39:S42,S261:S264)</f>
        <v>0</v>
      </c>
    </row>
    <row r="653" spans="2:21" x14ac:dyDescent="0.2">
      <c r="B653" s="1" t="s">
        <v>202</v>
      </c>
    </row>
    <row r="654" spans="2:21" x14ac:dyDescent="0.2">
      <c r="B654" s="2" t="s">
        <v>303</v>
      </c>
      <c r="F654" s="2" t="s">
        <v>166</v>
      </c>
      <c r="J654" s="48">
        <f t="shared" ref="J654:J655" si="5">SUM(L654:Q654,S654)</f>
        <v>627730.08165535878</v>
      </c>
      <c r="L654" s="48">
        <f t="shared" ref="L654:Q654" si="6">SUMPRODUCT(L47:L54,L270:L277)</f>
        <v>39517.300000000003</v>
      </c>
      <c r="M654" s="48">
        <f t="shared" si="6"/>
        <v>327674.95000000007</v>
      </c>
      <c r="N654" s="48">
        <f t="shared" si="6"/>
        <v>185419.5934503118</v>
      </c>
      <c r="O654" s="48">
        <f t="shared" si="6"/>
        <v>4710</v>
      </c>
      <c r="P654" s="48">
        <f t="shared" si="6"/>
        <v>63924.238205047026</v>
      </c>
      <c r="Q654" s="48">
        <f t="shared" si="6"/>
        <v>3865</v>
      </c>
      <c r="S654" s="48">
        <f>SUMPRODUCT(S47:S54,S270:S277)</f>
        <v>2619</v>
      </c>
    </row>
    <row r="655" spans="2:21" x14ac:dyDescent="0.2">
      <c r="B655" s="2" t="s">
        <v>304</v>
      </c>
      <c r="F655" s="2" t="s">
        <v>166</v>
      </c>
      <c r="J655" s="48">
        <f t="shared" si="5"/>
        <v>134290.27654968816</v>
      </c>
      <c r="L655" s="48">
        <f t="shared" ref="L655:Q655" si="7">SUMPRODUCT(L57:L64,L280:L287)</f>
        <v>0</v>
      </c>
      <c r="M655" s="48">
        <f t="shared" si="7"/>
        <v>47753.64</v>
      </c>
      <c r="N655" s="48">
        <f t="shared" si="7"/>
        <v>25818.026549688162</v>
      </c>
      <c r="O655" s="48">
        <f t="shared" si="7"/>
        <v>7615</v>
      </c>
      <c r="P655" s="48">
        <f t="shared" si="7"/>
        <v>48358.61</v>
      </c>
      <c r="Q655" s="48">
        <f t="shared" si="7"/>
        <v>4745</v>
      </c>
      <c r="S655" s="48">
        <f>SUMPRODUCT(S57:S64,S280:S287)</f>
        <v>0</v>
      </c>
    </row>
    <row r="657" spans="2:19" x14ac:dyDescent="0.2">
      <c r="B657" s="1" t="s">
        <v>363</v>
      </c>
    </row>
    <row r="658" spans="2:19" x14ac:dyDescent="0.2">
      <c r="B658" s="2" t="s">
        <v>303</v>
      </c>
      <c r="F658" s="2" t="s">
        <v>166</v>
      </c>
      <c r="J658" s="49"/>
      <c r="L658" s="49"/>
      <c r="M658" s="49"/>
      <c r="N658" s="49"/>
      <c r="O658" s="49"/>
      <c r="P658" s="49"/>
      <c r="Q658" s="49"/>
      <c r="S658" s="49"/>
    </row>
    <row r="659" spans="2:19" x14ac:dyDescent="0.2">
      <c r="B659" s="2" t="s">
        <v>304</v>
      </c>
      <c r="F659" s="2" t="s">
        <v>166</v>
      </c>
      <c r="J659" s="49"/>
      <c r="L659" s="49"/>
      <c r="M659" s="49"/>
      <c r="N659" s="49"/>
      <c r="O659" s="49"/>
      <c r="P659" s="49"/>
      <c r="Q659" s="49"/>
      <c r="S659" s="49"/>
    </row>
    <row r="661" spans="2:19" x14ac:dyDescent="0.2">
      <c r="B661" s="1" t="s">
        <v>203</v>
      </c>
      <c r="F661" s="2" t="s">
        <v>166</v>
      </c>
      <c r="J661" s="48">
        <f>SUM(L661:Q661,S661)</f>
        <v>46919428.942669734</v>
      </c>
      <c r="L661" s="48">
        <f>SUM(L646:L647,L650:L651,L654:L655,L658:L659)</f>
        <v>687123.18</v>
      </c>
      <c r="M661" s="48">
        <f t="shared" ref="M661:S661" si="8">SUM(M646:M647,M650:M651,M654:M655,M658:M659)</f>
        <v>13510649.210001007</v>
      </c>
      <c r="N661" s="48">
        <f t="shared" si="8"/>
        <v>13605345.300000001</v>
      </c>
      <c r="O661" s="48">
        <f t="shared" si="8"/>
        <v>409212.73</v>
      </c>
      <c r="P661" s="48">
        <f t="shared" si="8"/>
        <v>16782193.522668723</v>
      </c>
      <c r="Q661" s="48">
        <f t="shared" si="8"/>
        <v>798382.20000000019</v>
      </c>
      <c r="S661" s="48">
        <f t="shared" si="8"/>
        <v>1126522.8</v>
      </c>
    </row>
    <row r="664" spans="2:19" s="9" customFormat="1" x14ac:dyDescent="0.2">
      <c r="B664" s="9" t="s">
        <v>208</v>
      </c>
    </row>
    <row r="666" spans="2:19" x14ac:dyDescent="0.2">
      <c r="B666" s="1" t="s">
        <v>200</v>
      </c>
    </row>
    <row r="667" spans="2:19" x14ac:dyDescent="0.2">
      <c r="B667" s="2" t="s">
        <v>301</v>
      </c>
      <c r="F667" s="2" t="s">
        <v>175</v>
      </c>
      <c r="J667" s="48">
        <f t="shared" ref="J667:J668" si="9">SUM(L667:Q667,S667)</f>
        <v>35869181.783209637</v>
      </c>
      <c r="L667" s="48">
        <f t="shared" ref="L667:Q667" si="10">SUMPRODUCT(L93:L96,L316:L319)</f>
        <v>671615.05999999994</v>
      </c>
      <c r="M667" s="48">
        <f t="shared" si="10"/>
        <v>9448822.3800017852</v>
      </c>
      <c r="N667" s="48">
        <f t="shared" si="10"/>
        <v>12762941.5</v>
      </c>
      <c r="O667" s="48">
        <f t="shared" si="10"/>
        <v>341028.93</v>
      </c>
      <c r="P667" s="48">
        <f t="shared" si="10"/>
        <v>10661609.913207855</v>
      </c>
      <c r="Q667" s="48">
        <f t="shared" si="10"/>
        <v>838990</v>
      </c>
      <c r="S667" s="48">
        <f>SUMPRODUCT(S93:S96,S316:S319)</f>
        <v>1144174</v>
      </c>
    </row>
    <row r="668" spans="2:19" x14ac:dyDescent="0.2">
      <c r="B668" s="2" t="s">
        <v>302</v>
      </c>
      <c r="F668" s="2" t="s">
        <v>175</v>
      </c>
      <c r="J668" s="48">
        <f t="shared" si="9"/>
        <v>0</v>
      </c>
      <c r="L668" s="48">
        <f t="shared" ref="L668:Q668" si="11">SUMPRODUCT(L99:L102,L322:L325)</f>
        <v>0</v>
      </c>
      <c r="M668" s="48">
        <f t="shared" si="11"/>
        <v>0</v>
      </c>
      <c r="N668" s="48">
        <f t="shared" si="11"/>
        <v>0</v>
      </c>
      <c r="O668" s="48">
        <f t="shared" si="11"/>
        <v>0</v>
      </c>
      <c r="P668" s="48">
        <f t="shared" si="11"/>
        <v>0</v>
      </c>
      <c r="Q668" s="48">
        <f t="shared" si="11"/>
        <v>0</v>
      </c>
      <c r="S668" s="48">
        <f>SUMPRODUCT(S99:S102,S322:S325)</f>
        <v>0</v>
      </c>
    </row>
    <row r="670" spans="2:19" x14ac:dyDescent="0.2">
      <c r="B670" s="1" t="s">
        <v>201</v>
      </c>
    </row>
    <row r="671" spans="2:19" x14ac:dyDescent="0.2">
      <c r="B671" s="2" t="s">
        <v>301</v>
      </c>
      <c r="F671" s="2" t="s">
        <v>175</v>
      </c>
      <c r="J671" s="48">
        <f t="shared" ref="J671:J672" si="12">SUM(L671:Q671,S671)</f>
        <v>667801.91000000015</v>
      </c>
      <c r="L671" s="48">
        <f t="shared" ref="L671:Q671" si="13">SUMPRODUCT(L107:L110,L330:L333)</f>
        <v>44738.539999999994</v>
      </c>
      <c r="M671" s="48">
        <f t="shared" si="13"/>
        <v>222185.85000000015</v>
      </c>
      <c r="N671" s="48">
        <f t="shared" si="13"/>
        <v>243450.08999999997</v>
      </c>
      <c r="O671" s="48">
        <f t="shared" si="13"/>
        <v>23981.57</v>
      </c>
      <c r="P671" s="48">
        <f t="shared" si="13"/>
        <v>94939.81</v>
      </c>
      <c r="Q671" s="48">
        <f t="shared" si="13"/>
        <v>13324.25</v>
      </c>
      <c r="S671" s="48">
        <f>SUMPRODUCT(S107:S110,S330:S333)</f>
        <v>25181.8</v>
      </c>
    </row>
    <row r="672" spans="2:19" x14ac:dyDescent="0.2">
      <c r="B672" s="2" t="s">
        <v>302</v>
      </c>
      <c r="F672" s="2" t="s">
        <v>175</v>
      </c>
      <c r="J672" s="48">
        <f t="shared" si="12"/>
        <v>0</v>
      </c>
      <c r="L672" s="48">
        <f t="shared" ref="L672:Q672" si="14">SUMPRODUCT(L113:L116,L336:L339)</f>
        <v>0</v>
      </c>
      <c r="M672" s="48">
        <f t="shared" si="14"/>
        <v>0</v>
      </c>
      <c r="N672" s="48">
        <f t="shared" si="14"/>
        <v>0</v>
      </c>
      <c r="O672" s="48">
        <f t="shared" si="14"/>
        <v>0</v>
      </c>
      <c r="P672" s="48">
        <f t="shared" si="14"/>
        <v>0</v>
      </c>
      <c r="Q672" s="48">
        <f t="shared" si="14"/>
        <v>0</v>
      </c>
      <c r="S672" s="48">
        <f>SUMPRODUCT(S113:S116,S336:S339)</f>
        <v>0</v>
      </c>
    </row>
    <row r="674" spans="2:19" x14ac:dyDescent="0.2">
      <c r="B674" s="1" t="s">
        <v>202</v>
      </c>
    </row>
    <row r="675" spans="2:19" x14ac:dyDescent="0.2">
      <c r="B675" s="2" t="s">
        <v>303</v>
      </c>
      <c r="F675" s="2" t="s">
        <v>175</v>
      </c>
      <c r="J675" s="48">
        <f t="shared" ref="J675:J676" si="15">SUM(L675:Q675,S675)</f>
        <v>537400.79999999993</v>
      </c>
      <c r="L675" s="48">
        <f t="shared" ref="L675:Q675" si="16">SUMPRODUCT(L121:L128,L344:L351)</f>
        <v>24703.279999999999</v>
      </c>
      <c r="M675" s="48">
        <f t="shared" si="16"/>
        <v>263168.90999999997</v>
      </c>
      <c r="N675" s="48">
        <f t="shared" si="16"/>
        <v>102955</v>
      </c>
      <c r="O675" s="48">
        <f t="shared" si="16"/>
        <v>3915</v>
      </c>
      <c r="P675" s="48">
        <f t="shared" si="16"/>
        <v>115391.61</v>
      </c>
      <c r="Q675" s="48">
        <f t="shared" si="16"/>
        <v>19281</v>
      </c>
      <c r="S675" s="48">
        <f>SUMPRODUCT(S121:S128,S344:S351)</f>
        <v>7986</v>
      </c>
    </row>
    <row r="676" spans="2:19" x14ac:dyDescent="0.2">
      <c r="B676" s="2" t="s">
        <v>304</v>
      </c>
      <c r="F676" s="2" t="s">
        <v>175</v>
      </c>
      <c r="J676" s="48">
        <f t="shared" si="15"/>
        <v>184219.23</v>
      </c>
      <c r="L676" s="48">
        <f t="shared" ref="L676:Q676" si="17">SUMPRODUCT(L131:L138,L354:L361)</f>
        <v>12684.79</v>
      </c>
      <c r="M676" s="48">
        <f t="shared" si="17"/>
        <v>44031.880000000005</v>
      </c>
      <c r="N676" s="48">
        <f t="shared" si="17"/>
        <v>61868</v>
      </c>
      <c r="O676" s="48">
        <f t="shared" si="17"/>
        <v>7615</v>
      </c>
      <c r="P676" s="48">
        <f t="shared" si="17"/>
        <v>43558.81</v>
      </c>
      <c r="Q676" s="48">
        <f t="shared" si="17"/>
        <v>14460.75</v>
      </c>
      <c r="S676" s="48">
        <f>SUMPRODUCT(S131:S138,S354:S361)</f>
        <v>0</v>
      </c>
    </row>
    <row r="678" spans="2:19" x14ac:dyDescent="0.2">
      <c r="B678" s="1" t="s">
        <v>363</v>
      </c>
    </row>
    <row r="679" spans="2:19" x14ac:dyDescent="0.2">
      <c r="B679" s="2" t="s">
        <v>303</v>
      </c>
      <c r="F679" s="2" t="s">
        <v>175</v>
      </c>
      <c r="J679" s="49"/>
      <c r="L679" s="49"/>
      <c r="M679" s="49"/>
      <c r="N679" s="49"/>
      <c r="O679" s="49"/>
      <c r="P679" s="49"/>
      <c r="Q679" s="49"/>
      <c r="S679" s="49"/>
    </row>
    <row r="680" spans="2:19" x14ac:dyDescent="0.2">
      <c r="B680" s="2" t="s">
        <v>304</v>
      </c>
      <c r="F680" s="2" t="s">
        <v>175</v>
      </c>
      <c r="J680" s="49"/>
      <c r="L680" s="49"/>
      <c r="M680" s="49"/>
      <c r="N680" s="49"/>
      <c r="O680" s="49"/>
      <c r="P680" s="49"/>
      <c r="Q680" s="49"/>
      <c r="S680" s="49"/>
    </row>
    <row r="682" spans="2:19" x14ac:dyDescent="0.2">
      <c r="B682" s="1" t="s">
        <v>203</v>
      </c>
      <c r="F682" s="2" t="s">
        <v>175</v>
      </c>
      <c r="J682" s="48">
        <f>SUM(L682:Q682,S682)</f>
        <v>37258603.723209634</v>
      </c>
      <c r="L682" s="48">
        <f>SUM(L667:L668,L671:L672,L675:L676,L679:L680)</f>
        <v>753741.67</v>
      </c>
      <c r="M682" s="48">
        <f t="shared" ref="M682:Q682" si="18">SUM(M667:M668,M671:M672,M675:M676,M679:M680)</f>
        <v>9978209.0200017858</v>
      </c>
      <c r="N682" s="48">
        <f t="shared" si="18"/>
        <v>13171214.59</v>
      </c>
      <c r="O682" s="48">
        <f t="shared" si="18"/>
        <v>376540.5</v>
      </c>
      <c r="P682" s="48">
        <f t="shared" si="18"/>
        <v>10915500.143207856</v>
      </c>
      <c r="Q682" s="48">
        <f t="shared" si="18"/>
        <v>886056</v>
      </c>
      <c r="S682" s="48">
        <f t="shared" ref="S682" si="19">SUM(S667:S668,S671:S672,S675:S676,S679:S680)</f>
        <v>1177341.8</v>
      </c>
    </row>
    <row r="685" spans="2:19" s="9" customFormat="1" x14ac:dyDescent="0.2">
      <c r="B685" s="9" t="s">
        <v>209</v>
      </c>
    </row>
    <row r="687" spans="2:19" x14ac:dyDescent="0.2">
      <c r="B687" s="1" t="s">
        <v>200</v>
      </c>
    </row>
    <row r="688" spans="2:19" x14ac:dyDescent="0.2">
      <c r="B688" s="2" t="s">
        <v>301</v>
      </c>
      <c r="F688" s="2" t="s">
        <v>173</v>
      </c>
      <c r="J688" s="48">
        <f t="shared" ref="J688:J689" si="20">SUM(L688:Q688,S688)</f>
        <v>19787706.890602604</v>
      </c>
      <c r="L688" s="48">
        <f t="shared" ref="L688:Q688" si="21">SUMPRODUCT(L167:L170,L390:L393)</f>
        <v>265378.25</v>
      </c>
      <c r="M688" s="48">
        <f t="shared" si="21"/>
        <v>5314473.5099997474</v>
      </c>
      <c r="N688" s="48">
        <f t="shared" si="21"/>
        <v>8434891.5527954791</v>
      </c>
      <c r="O688" s="48">
        <f t="shared" si="21"/>
        <v>176940.1</v>
      </c>
      <c r="P688" s="48">
        <f t="shared" si="21"/>
        <v>4552256.6278073788</v>
      </c>
      <c r="Q688" s="48">
        <f t="shared" si="21"/>
        <v>495295.50000000006</v>
      </c>
      <c r="S688" s="48">
        <f>SUMPRODUCT(S167:S170,S390:S393)</f>
        <v>548471.35000000009</v>
      </c>
    </row>
    <row r="689" spans="2:19" x14ac:dyDescent="0.2">
      <c r="B689" s="2" t="s">
        <v>302</v>
      </c>
      <c r="F689" s="2" t="s">
        <v>173</v>
      </c>
      <c r="J689" s="48">
        <f t="shared" si="20"/>
        <v>0</v>
      </c>
      <c r="L689" s="48">
        <f t="shared" ref="L689:Q689" si="22">SUMPRODUCT(L173:L176,L396:L399)</f>
        <v>0</v>
      </c>
      <c r="M689" s="48">
        <f t="shared" si="22"/>
        <v>0</v>
      </c>
      <c r="N689" s="48">
        <f t="shared" si="22"/>
        <v>0</v>
      </c>
      <c r="O689" s="48">
        <f t="shared" si="22"/>
        <v>0</v>
      </c>
      <c r="P689" s="48">
        <f t="shared" si="22"/>
        <v>0</v>
      </c>
      <c r="Q689" s="48">
        <f t="shared" si="22"/>
        <v>0</v>
      </c>
      <c r="S689" s="48">
        <f>SUMPRODUCT(S173:S176,S396:S399)</f>
        <v>0</v>
      </c>
    </row>
    <row r="691" spans="2:19" x14ac:dyDescent="0.2">
      <c r="B691" s="1" t="s">
        <v>201</v>
      </c>
    </row>
    <row r="692" spans="2:19" x14ac:dyDescent="0.2">
      <c r="B692" s="2" t="s">
        <v>301</v>
      </c>
      <c r="F692" s="2" t="s">
        <v>173</v>
      </c>
      <c r="J692" s="48">
        <f t="shared" ref="J692:J693" si="23">SUM(L692:Q692,S692)</f>
        <v>457644.76720452047</v>
      </c>
      <c r="L692" s="48">
        <f t="shared" ref="L692:Q692" si="24">SUMPRODUCT(L181:L184,L404:L407)</f>
        <v>26302.999999999996</v>
      </c>
      <c r="M692" s="48">
        <f t="shared" si="24"/>
        <v>153957.89000000001</v>
      </c>
      <c r="N692" s="48">
        <f t="shared" si="24"/>
        <v>137247.85720452043</v>
      </c>
      <c r="O692" s="48">
        <f t="shared" si="24"/>
        <v>10238.11</v>
      </c>
      <c r="P692" s="48">
        <f t="shared" si="24"/>
        <v>101947.21000000002</v>
      </c>
      <c r="Q692" s="48">
        <f t="shared" si="24"/>
        <v>14209</v>
      </c>
      <c r="S692" s="48">
        <f>SUMPRODUCT(S181:S184,S404:S407)</f>
        <v>13741.7</v>
      </c>
    </row>
    <row r="693" spans="2:19" x14ac:dyDescent="0.2">
      <c r="B693" s="2" t="s">
        <v>302</v>
      </c>
      <c r="F693" s="2" t="s">
        <v>173</v>
      </c>
      <c r="J693" s="48">
        <f t="shared" si="23"/>
        <v>0</v>
      </c>
      <c r="L693" s="48">
        <f t="shared" ref="L693:Q693" si="25">SUMPRODUCT(L187:L190,L410:L413)</f>
        <v>0</v>
      </c>
      <c r="M693" s="48">
        <f t="shared" si="25"/>
        <v>0</v>
      </c>
      <c r="N693" s="48">
        <f t="shared" si="25"/>
        <v>0</v>
      </c>
      <c r="O693" s="48">
        <f t="shared" si="25"/>
        <v>0</v>
      </c>
      <c r="P693" s="48">
        <f t="shared" si="25"/>
        <v>0</v>
      </c>
      <c r="Q693" s="48">
        <f t="shared" si="25"/>
        <v>0</v>
      </c>
      <c r="S693" s="48">
        <f>SUMPRODUCT(S187:S190,S410:S413)</f>
        <v>0</v>
      </c>
    </row>
    <row r="695" spans="2:19" x14ac:dyDescent="0.2">
      <c r="B695" s="1" t="s">
        <v>202</v>
      </c>
    </row>
    <row r="696" spans="2:19" x14ac:dyDescent="0.2">
      <c r="B696" s="2" t="s">
        <v>303</v>
      </c>
      <c r="F696" s="2" t="s">
        <v>173</v>
      </c>
      <c r="J696" s="48">
        <f t="shared" ref="J696:J697" si="26">SUM(L696:Q696,S696)</f>
        <v>1356347.7933176588</v>
      </c>
      <c r="L696" s="48">
        <f t="shared" ref="L696:Q696" si="27">SUMPRODUCT(L195:L202,L418:L425)</f>
        <v>64086.400000000001</v>
      </c>
      <c r="M696" s="48">
        <f t="shared" si="27"/>
        <v>724078.71000000008</v>
      </c>
      <c r="N696" s="48">
        <f t="shared" si="27"/>
        <v>225089.32331765868</v>
      </c>
      <c r="O696" s="48">
        <f t="shared" si="27"/>
        <v>7300</v>
      </c>
      <c r="P696" s="48">
        <f t="shared" si="27"/>
        <v>180183.59000000003</v>
      </c>
      <c r="Q696" s="48">
        <f t="shared" si="27"/>
        <v>138305.25</v>
      </c>
      <c r="S696" s="48">
        <f>SUMPRODUCT(S195:S202,S418:S425)</f>
        <v>17304.52</v>
      </c>
    </row>
    <row r="697" spans="2:19" x14ac:dyDescent="0.2">
      <c r="B697" s="2" t="s">
        <v>304</v>
      </c>
      <c r="F697" s="2" t="s">
        <v>173</v>
      </c>
      <c r="J697" s="48">
        <f t="shared" si="26"/>
        <v>877009.85822339437</v>
      </c>
      <c r="L697" s="48">
        <f t="shared" ref="L697:Q697" si="28">SUMPRODUCT(L205:L212,L428:L435)</f>
        <v>38054.370000000003</v>
      </c>
      <c r="M697" s="48">
        <f t="shared" si="28"/>
        <v>221101.24000000002</v>
      </c>
      <c r="N697" s="48">
        <f t="shared" si="28"/>
        <v>301549.75822339434</v>
      </c>
      <c r="O697" s="48">
        <f t="shared" si="28"/>
        <v>0</v>
      </c>
      <c r="P697" s="48">
        <f t="shared" si="28"/>
        <v>294202.74</v>
      </c>
      <c r="Q697" s="48">
        <f t="shared" si="28"/>
        <v>22101.75</v>
      </c>
      <c r="S697" s="48">
        <f>SUMPRODUCT(S205:S212,S428:S435)</f>
        <v>0</v>
      </c>
    </row>
    <row r="699" spans="2:19" x14ac:dyDescent="0.2">
      <c r="B699" s="1" t="s">
        <v>363</v>
      </c>
    </row>
    <row r="700" spans="2:19" x14ac:dyDescent="0.2">
      <c r="B700" s="2" t="s">
        <v>303</v>
      </c>
      <c r="F700" s="2" t="s">
        <v>173</v>
      </c>
      <c r="J700" s="48">
        <f t="shared" ref="J700:J701" si="29">SUM(L700:Q700,S700)</f>
        <v>260443.60308189341</v>
      </c>
      <c r="L700" s="48">
        <f t="shared" ref="L700:Q700" si="30">SUMPRODUCT(L217:L224,L440:L447)</f>
        <v>918</v>
      </c>
      <c r="M700" s="48">
        <f t="shared" si="30"/>
        <v>128975.18000000001</v>
      </c>
      <c r="N700" s="48">
        <f t="shared" si="30"/>
        <v>93103.303081893406</v>
      </c>
      <c r="O700" s="48">
        <f t="shared" si="30"/>
        <v>0</v>
      </c>
      <c r="P700" s="48">
        <f t="shared" si="30"/>
        <v>31687.119999999999</v>
      </c>
      <c r="Q700" s="48">
        <f t="shared" si="30"/>
        <v>3600</v>
      </c>
      <c r="S700" s="48">
        <f>SUMPRODUCT(S217:S224,S440:S447)</f>
        <v>2160</v>
      </c>
    </row>
    <row r="701" spans="2:19" x14ac:dyDescent="0.2">
      <c r="B701" s="2" t="s">
        <v>304</v>
      </c>
      <c r="F701" s="2" t="s">
        <v>173</v>
      </c>
      <c r="J701" s="48">
        <f t="shared" si="29"/>
        <v>360671.73229408235</v>
      </c>
      <c r="L701" s="48">
        <f t="shared" ref="L701:Q701" si="31">SUMPRODUCT(L227:L234,L450:L457)</f>
        <v>16830.2</v>
      </c>
      <c r="M701" s="48">
        <f t="shared" si="31"/>
        <v>119319.90000000001</v>
      </c>
      <c r="N701" s="48">
        <f t="shared" si="31"/>
        <v>95881.152294082334</v>
      </c>
      <c r="O701" s="48">
        <f t="shared" si="31"/>
        <v>0</v>
      </c>
      <c r="P701" s="48">
        <f t="shared" si="31"/>
        <v>128640.48000000001</v>
      </c>
      <c r="Q701" s="48">
        <f t="shared" si="31"/>
        <v>0</v>
      </c>
      <c r="S701" s="48">
        <f>SUMPRODUCT(S227:S234,S450:S457)</f>
        <v>0</v>
      </c>
    </row>
    <row r="703" spans="2:19" x14ac:dyDescent="0.2">
      <c r="B703" s="1" t="s">
        <v>203</v>
      </c>
      <c r="F703" s="2" t="s">
        <v>173</v>
      </c>
      <c r="J703" s="48">
        <f>SUM(L703:Q703,S703)</f>
        <v>23099824.644724157</v>
      </c>
      <c r="L703" s="48">
        <f>SUM(L688:L689,L692:L693,L696:L697,L700:L701)</f>
        <v>411570.22000000003</v>
      </c>
      <c r="M703" s="48">
        <f t="shared" ref="M703:Q703" si="32">SUM(M688:M689,M692:M693,M696:M697,M700:M701)</f>
        <v>6661906.4299997473</v>
      </c>
      <c r="N703" s="48">
        <f t="shared" si="32"/>
        <v>9287762.9469170291</v>
      </c>
      <c r="O703" s="48">
        <f t="shared" si="32"/>
        <v>194478.21000000002</v>
      </c>
      <c r="P703" s="48">
        <f t="shared" si="32"/>
        <v>5288917.7678073794</v>
      </c>
      <c r="Q703" s="48">
        <f t="shared" si="32"/>
        <v>673511.5</v>
      </c>
      <c r="S703" s="48">
        <f t="shared" ref="S703" si="33">SUM(S688:S689,S692:S693,S696:S697,S700:S701)</f>
        <v>581677.57000000007</v>
      </c>
    </row>
    <row r="705" spans="1:21" s="9" customFormat="1" x14ac:dyDescent="0.2">
      <c r="B705" s="9" t="s">
        <v>373</v>
      </c>
    </row>
    <row r="706" spans="1:21" x14ac:dyDescent="0.2">
      <c r="B706" s="52"/>
      <c r="L706" s="10"/>
      <c r="M706" s="10"/>
      <c r="N706" s="10"/>
      <c r="O706" s="10"/>
      <c r="P706" s="10"/>
      <c r="Q706" s="10"/>
      <c r="R706" s="10"/>
      <c r="S706" s="10"/>
      <c r="T706" s="10"/>
      <c r="U706" s="10"/>
    </row>
    <row r="707" spans="1:21" x14ac:dyDescent="0.2">
      <c r="A707" s="2" t="s">
        <v>161</v>
      </c>
      <c r="B707" s="1" t="s">
        <v>169</v>
      </c>
      <c r="L707" s="60"/>
      <c r="M707" s="60"/>
      <c r="N707" s="60"/>
      <c r="O707" s="60"/>
      <c r="P707" s="60"/>
      <c r="Q707" s="60"/>
      <c r="R707" s="10"/>
      <c r="S707" s="60"/>
      <c r="T707" s="10"/>
      <c r="U707" s="10"/>
    </row>
    <row r="708" spans="1:21" x14ac:dyDescent="0.2">
      <c r="B708" s="27"/>
      <c r="L708" s="60"/>
      <c r="M708" s="60"/>
      <c r="N708" s="60"/>
      <c r="O708" s="60"/>
      <c r="P708" s="60"/>
      <c r="Q708" s="60"/>
      <c r="R708" s="10"/>
      <c r="S708" s="60"/>
      <c r="T708" s="10"/>
      <c r="U708" s="10"/>
    </row>
    <row r="709" spans="1:21" x14ac:dyDescent="0.2">
      <c r="B709" s="1" t="s">
        <v>119</v>
      </c>
      <c r="L709" s="60"/>
      <c r="M709" s="60"/>
      <c r="N709" s="60"/>
      <c r="O709" s="60"/>
      <c r="P709" s="60"/>
      <c r="Q709" s="60"/>
      <c r="R709" s="10"/>
      <c r="S709" s="60"/>
      <c r="T709" s="10"/>
      <c r="U709" s="10"/>
    </row>
    <row r="710" spans="1:21" x14ac:dyDescent="0.2">
      <c r="B710" s="27" t="s">
        <v>132</v>
      </c>
      <c r="F710" s="2" t="s">
        <v>166</v>
      </c>
      <c r="J710" s="48">
        <f>SUM(L710:Q710,S710)</f>
        <v>232353.43603678409</v>
      </c>
      <c r="L710" s="48">
        <f>(100%-L556)*L464</f>
        <v>10656.34</v>
      </c>
      <c r="M710" s="48">
        <f t="shared" ref="L710:Q717" si="34">(100%-M556)*M464</f>
        <v>177551.86603678411</v>
      </c>
      <c r="N710" s="48">
        <f t="shared" si="34"/>
        <v>0</v>
      </c>
      <c r="O710" s="48">
        <f t="shared" si="34"/>
        <v>0</v>
      </c>
      <c r="P710" s="48">
        <f t="shared" si="34"/>
        <v>44145.229999999996</v>
      </c>
      <c r="Q710" s="48">
        <f t="shared" si="34"/>
        <v>0</v>
      </c>
      <c r="R710" s="10"/>
      <c r="S710" s="48">
        <f t="shared" ref="S710:S717" si="35">(100%-S556)*S464</f>
        <v>0</v>
      </c>
      <c r="T710" s="10"/>
      <c r="U710" s="10"/>
    </row>
    <row r="711" spans="1:21" x14ac:dyDescent="0.2">
      <c r="B711" s="52" t="s">
        <v>133</v>
      </c>
      <c r="F711" s="2" t="s">
        <v>166</v>
      </c>
      <c r="J711" s="48">
        <f t="shared" ref="J711:J717" si="36">SUM(L711:Q711,S711)</f>
        <v>584795.75347889075</v>
      </c>
      <c r="L711" s="48">
        <f t="shared" si="34"/>
        <v>37089.51</v>
      </c>
      <c r="M711" s="48">
        <f t="shared" si="34"/>
        <v>318536.73238893278</v>
      </c>
      <c r="N711" s="48">
        <f t="shared" si="34"/>
        <v>201004.73108995787</v>
      </c>
      <c r="O711" s="48">
        <f t="shared" si="34"/>
        <v>0</v>
      </c>
      <c r="P711" s="48">
        <f t="shared" si="34"/>
        <v>26437.480000000003</v>
      </c>
      <c r="Q711" s="48">
        <f t="shared" si="34"/>
        <v>1727.3000000000002</v>
      </c>
      <c r="R711" s="10"/>
      <c r="S711" s="48">
        <f t="shared" si="35"/>
        <v>0</v>
      </c>
      <c r="T711" s="10"/>
      <c r="U711" s="10"/>
    </row>
    <row r="712" spans="1:21" x14ac:dyDescent="0.2">
      <c r="B712" s="27" t="s">
        <v>134</v>
      </c>
      <c r="F712" s="2" t="s">
        <v>166</v>
      </c>
      <c r="J712" s="48">
        <f t="shared" si="36"/>
        <v>218609.99117271852</v>
      </c>
      <c r="L712" s="48">
        <f t="shared" si="34"/>
        <v>0</v>
      </c>
      <c r="M712" s="48">
        <f t="shared" si="34"/>
        <v>135218.59843514313</v>
      </c>
      <c r="N712" s="48">
        <f t="shared" si="34"/>
        <v>65908.962737575406</v>
      </c>
      <c r="O712" s="48">
        <f t="shared" si="34"/>
        <v>0</v>
      </c>
      <c r="P712" s="48">
        <f t="shared" si="34"/>
        <v>17482.43</v>
      </c>
      <c r="Q712" s="48">
        <f t="shared" si="34"/>
        <v>0</v>
      </c>
      <c r="R712" s="10"/>
      <c r="S712" s="48">
        <f t="shared" si="35"/>
        <v>0</v>
      </c>
      <c r="T712" s="10"/>
      <c r="U712" s="10"/>
    </row>
    <row r="713" spans="1:21" x14ac:dyDescent="0.2">
      <c r="B713" s="52" t="s">
        <v>135</v>
      </c>
      <c r="F713" s="2" t="s">
        <v>166</v>
      </c>
      <c r="J713" s="48">
        <f t="shared" si="36"/>
        <v>123701.40735633549</v>
      </c>
      <c r="L713" s="48">
        <f t="shared" si="34"/>
        <v>0</v>
      </c>
      <c r="M713" s="48">
        <f t="shared" si="34"/>
        <v>116421.16735633549</v>
      </c>
      <c r="N713" s="48">
        <f t="shared" si="34"/>
        <v>0</v>
      </c>
      <c r="O713" s="48">
        <f t="shared" si="34"/>
        <v>7280.24</v>
      </c>
      <c r="P713" s="48">
        <f t="shared" si="34"/>
        <v>0</v>
      </c>
      <c r="Q713" s="48">
        <f t="shared" si="34"/>
        <v>0</v>
      </c>
      <c r="R713" s="10"/>
      <c r="S713" s="48">
        <f t="shared" si="35"/>
        <v>0</v>
      </c>
      <c r="T713" s="10"/>
      <c r="U713" s="10"/>
    </row>
    <row r="714" spans="1:21" x14ac:dyDescent="0.2">
      <c r="B714" s="27" t="s">
        <v>136</v>
      </c>
      <c r="F714" s="2" t="s">
        <v>166</v>
      </c>
      <c r="J714" s="48">
        <f t="shared" si="36"/>
        <v>80703.533420979205</v>
      </c>
      <c r="L714" s="48">
        <f t="shared" si="34"/>
        <v>0</v>
      </c>
      <c r="M714" s="48">
        <f t="shared" si="34"/>
        <v>80703.533420979205</v>
      </c>
      <c r="N714" s="48">
        <f t="shared" si="34"/>
        <v>0</v>
      </c>
      <c r="O714" s="48">
        <f t="shared" si="34"/>
        <v>0</v>
      </c>
      <c r="P714" s="48">
        <f t="shared" si="34"/>
        <v>0</v>
      </c>
      <c r="Q714" s="48">
        <f t="shared" si="34"/>
        <v>0</v>
      </c>
      <c r="R714" s="10"/>
      <c r="S714" s="48">
        <f t="shared" si="35"/>
        <v>0</v>
      </c>
      <c r="T714" s="10"/>
      <c r="U714" s="10"/>
    </row>
    <row r="715" spans="1:21" x14ac:dyDescent="0.2">
      <c r="B715" s="52" t="s">
        <v>137</v>
      </c>
      <c r="F715" s="2" t="s">
        <v>166</v>
      </c>
      <c r="J715" s="48">
        <f t="shared" si="36"/>
        <v>0</v>
      </c>
      <c r="L715" s="48">
        <f t="shared" si="34"/>
        <v>0</v>
      </c>
      <c r="M715" s="48">
        <f t="shared" si="34"/>
        <v>0</v>
      </c>
      <c r="N715" s="48">
        <f t="shared" si="34"/>
        <v>0</v>
      </c>
      <c r="O715" s="48">
        <f t="shared" si="34"/>
        <v>0</v>
      </c>
      <c r="P715" s="48">
        <f t="shared" si="34"/>
        <v>0</v>
      </c>
      <c r="Q715" s="48">
        <f t="shared" si="34"/>
        <v>0</v>
      </c>
      <c r="R715" s="10"/>
      <c r="S715" s="48">
        <f t="shared" si="35"/>
        <v>0</v>
      </c>
      <c r="T715" s="10"/>
      <c r="U715" s="10"/>
    </row>
    <row r="716" spans="1:21" x14ac:dyDescent="0.2">
      <c r="B716" s="27" t="s">
        <v>138</v>
      </c>
      <c r="F716" s="2" t="s">
        <v>166</v>
      </c>
      <c r="J716" s="48">
        <f t="shared" si="36"/>
        <v>44771.348306017826</v>
      </c>
      <c r="L716" s="48">
        <f t="shared" si="34"/>
        <v>0</v>
      </c>
      <c r="M716" s="48">
        <f t="shared" si="34"/>
        <v>44771.348306017826</v>
      </c>
      <c r="N716" s="48">
        <f t="shared" si="34"/>
        <v>0</v>
      </c>
      <c r="O716" s="48">
        <f t="shared" si="34"/>
        <v>0</v>
      </c>
      <c r="P716" s="48">
        <f t="shared" si="34"/>
        <v>0</v>
      </c>
      <c r="Q716" s="48">
        <f t="shared" si="34"/>
        <v>0</v>
      </c>
      <c r="R716" s="10"/>
      <c r="S716" s="48">
        <f t="shared" si="35"/>
        <v>0</v>
      </c>
      <c r="T716" s="10"/>
      <c r="U716" s="10"/>
    </row>
    <row r="717" spans="1:21" x14ac:dyDescent="0.2">
      <c r="B717" s="27" t="s">
        <v>139</v>
      </c>
      <c r="F717" s="2" t="s">
        <v>166</v>
      </c>
      <c r="J717" s="48">
        <f t="shared" si="36"/>
        <v>17966.092557480686</v>
      </c>
      <c r="L717" s="48">
        <f t="shared" si="34"/>
        <v>0</v>
      </c>
      <c r="M717" s="48">
        <f t="shared" si="34"/>
        <v>17966.092557480686</v>
      </c>
      <c r="N717" s="48">
        <f t="shared" si="34"/>
        <v>0</v>
      </c>
      <c r="O717" s="48">
        <f t="shared" si="34"/>
        <v>0</v>
      </c>
      <c r="P717" s="48">
        <f t="shared" si="34"/>
        <v>0</v>
      </c>
      <c r="Q717" s="48">
        <f t="shared" si="34"/>
        <v>0</v>
      </c>
      <c r="R717" s="10"/>
      <c r="S717" s="48">
        <f t="shared" si="35"/>
        <v>0</v>
      </c>
      <c r="T717" s="10"/>
      <c r="U717" s="10"/>
    </row>
    <row r="718" spans="1:21" x14ac:dyDescent="0.2">
      <c r="B718" s="27"/>
      <c r="J718" s="10"/>
      <c r="L718" s="10"/>
      <c r="M718" s="10"/>
      <c r="N718" s="10"/>
      <c r="O718" s="10"/>
      <c r="P718" s="10"/>
      <c r="Q718" s="10"/>
      <c r="R718" s="10"/>
      <c r="S718" s="10"/>
      <c r="T718" s="10"/>
      <c r="U718" s="10"/>
    </row>
    <row r="719" spans="1:21" x14ac:dyDescent="0.2">
      <c r="B719" s="59" t="s">
        <v>131</v>
      </c>
      <c r="J719" s="10"/>
      <c r="L719" s="10"/>
      <c r="M719" s="10"/>
      <c r="N719" s="10"/>
      <c r="O719" s="10"/>
      <c r="P719" s="10"/>
      <c r="Q719" s="10"/>
      <c r="R719" s="10"/>
      <c r="S719" s="10"/>
      <c r="T719" s="10"/>
      <c r="U719" s="10"/>
    </row>
    <row r="720" spans="1:21" x14ac:dyDescent="0.2">
      <c r="B720" s="27" t="s">
        <v>132</v>
      </c>
      <c r="F720" s="2" t="s">
        <v>166</v>
      </c>
      <c r="J720" s="48">
        <f>SUM(L720:Q720,S720)</f>
        <v>26129.959746111097</v>
      </c>
      <c r="L720" s="48">
        <f t="shared" ref="L720:Q727" si="37">(100%-L566)*L474</f>
        <v>0</v>
      </c>
      <c r="M720" s="48">
        <f t="shared" si="37"/>
        <v>18411.669746111096</v>
      </c>
      <c r="N720" s="48">
        <f t="shared" si="37"/>
        <v>0</v>
      </c>
      <c r="O720" s="48">
        <f t="shared" si="37"/>
        <v>0</v>
      </c>
      <c r="P720" s="48">
        <f t="shared" si="37"/>
        <v>7718.29</v>
      </c>
      <c r="Q720" s="48">
        <f t="shared" si="37"/>
        <v>0</v>
      </c>
      <c r="R720" s="10"/>
      <c r="S720" s="48">
        <f t="shared" ref="S720:S727" si="38">(100%-S566)*S474</f>
        <v>0</v>
      </c>
      <c r="T720" s="10"/>
      <c r="U720" s="10"/>
    </row>
    <row r="721" spans="1:21" x14ac:dyDescent="0.2">
      <c r="B721" s="27" t="s">
        <v>133</v>
      </c>
      <c r="F721" s="2" t="s">
        <v>166</v>
      </c>
      <c r="J721" s="48">
        <f t="shared" ref="J721:J727" si="39">SUM(L721:Q721,S721)</f>
        <v>46750.100283057174</v>
      </c>
      <c r="L721" s="48">
        <f t="shared" si="37"/>
        <v>0</v>
      </c>
      <c r="M721" s="48">
        <f t="shared" si="37"/>
        <v>21805.53311913168</v>
      </c>
      <c r="N721" s="48">
        <f t="shared" si="37"/>
        <v>8837.6671639254964</v>
      </c>
      <c r="O721" s="48">
        <f t="shared" si="37"/>
        <v>0</v>
      </c>
      <c r="P721" s="48">
        <f t="shared" si="37"/>
        <v>16106.9</v>
      </c>
      <c r="Q721" s="48">
        <f t="shared" si="37"/>
        <v>0</v>
      </c>
      <c r="R721" s="10"/>
      <c r="S721" s="48">
        <f t="shared" si="38"/>
        <v>0</v>
      </c>
      <c r="T721" s="10"/>
      <c r="U721" s="10"/>
    </row>
    <row r="722" spans="1:21" x14ac:dyDescent="0.2">
      <c r="B722" s="27" t="s">
        <v>134</v>
      </c>
      <c r="F722" s="2" t="s">
        <v>166</v>
      </c>
      <c r="J722" s="48">
        <f t="shared" si="39"/>
        <v>68958.098404441669</v>
      </c>
      <c r="L722" s="48">
        <f t="shared" si="37"/>
        <v>0</v>
      </c>
      <c r="M722" s="48">
        <f t="shared" si="37"/>
        <v>14025.018404441667</v>
      </c>
      <c r="N722" s="48">
        <f t="shared" si="37"/>
        <v>0</v>
      </c>
      <c r="O722" s="48">
        <f t="shared" si="37"/>
        <v>30339.39</v>
      </c>
      <c r="P722" s="48">
        <f t="shared" si="37"/>
        <v>24593.69</v>
      </c>
      <c r="Q722" s="48">
        <f t="shared" si="37"/>
        <v>0</v>
      </c>
      <c r="R722" s="10"/>
      <c r="S722" s="48">
        <f t="shared" si="38"/>
        <v>0</v>
      </c>
      <c r="T722" s="10"/>
      <c r="U722" s="10"/>
    </row>
    <row r="723" spans="1:21" x14ac:dyDescent="0.2">
      <c r="B723" s="27" t="s">
        <v>135</v>
      </c>
      <c r="F723" s="2" t="s">
        <v>166</v>
      </c>
      <c r="J723" s="48">
        <f t="shared" si="39"/>
        <v>171822.00663130236</v>
      </c>
      <c r="L723" s="48">
        <f t="shared" si="37"/>
        <v>0</v>
      </c>
      <c r="M723" s="48">
        <f t="shared" si="37"/>
        <v>9147.3628121009024</v>
      </c>
      <c r="N723" s="48">
        <f t="shared" si="37"/>
        <v>30277.013819201438</v>
      </c>
      <c r="O723" s="48">
        <f t="shared" si="37"/>
        <v>0</v>
      </c>
      <c r="P723" s="48">
        <f t="shared" si="37"/>
        <v>132397.63</v>
      </c>
      <c r="Q723" s="48">
        <f t="shared" si="37"/>
        <v>0</v>
      </c>
      <c r="R723" s="10"/>
      <c r="S723" s="48">
        <f t="shared" si="38"/>
        <v>0</v>
      </c>
      <c r="T723" s="10"/>
      <c r="U723" s="10"/>
    </row>
    <row r="724" spans="1:21" x14ac:dyDescent="0.2">
      <c r="B724" s="27" t="s">
        <v>136</v>
      </c>
      <c r="F724" s="2" t="s">
        <v>166</v>
      </c>
      <c r="J724" s="48">
        <f t="shared" si="39"/>
        <v>16072.651473053706</v>
      </c>
      <c r="L724" s="48">
        <f t="shared" si="37"/>
        <v>0</v>
      </c>
      <c r="M724" s="48">
        <f t="shared" si="37"/>
        <v>16072.651473053706</v>
      </c>
      <c r="N724" s="48">
        <f t="shared" si="37"/>
        <v>0</v>
      </c>
      <c r="O724" s="48">
        <f t="shared" si="37"/>
        <v>0</v>
      </c>
      <c r="P724" s="48">
        <f t="shared" si="37"/>
        <v>0</v>
      </c>
      <c r="Q724" s="48">
        <f t="shared" si="37"/>
        <v>0</v>
      </c>
      <c r="R724" s="10"/>
      <c r="S724" s="48">
        <f t="shared" si="38"/>
        <v>0</v>
      </c>
      <c r="T724" s="10"/>
      <c r="U724" s="10"/>
    </row>
    <row r="725" spans="1:21" x14ac:dyDescent="0.2">
      <c r="B725" s="27" t="s">
        <v>137</v>
      </c>
      <c r="F725" s="2" t="s">
        <v>166</v>
      </c>
      <c r="J725" s="48">
        <f t="shared" si="39"/>
        <v>173957.04812105151</v>
      </c>
      <c r="L725" s="48">
        <f t="shared" si="37"/>
        <v>0</v>
      </c>
      <c r="M725" s="48">
        <f t="shared" si="37"/>
        <v>32175.681444879334</v>
      </c>
      <c r="N725" s="48">
        <f t="shared" si="37"/>
        <v>74401.506676172168</v>
      </c>
      <c r="O725" s="48">
        <f t="shared" si="37"/>
        <v>0</v>
      </c>
      <c r="P725" s="48">
        <f t="shared" si="37"/>
        <v>67379.860000000015</v>
      </c>
      <c r="Q725" s="48">
        <f t="shared" si="37"/>
        <v>0</v>
      </c>
      <c r="R725" s="10"/>
      <c r="S725" s="48">
        <f t="shared" si="38"/>
        <v>0</v>
      </c>
      <c r="T725" s="10"/>
      <c r="U725" s="10"/>
    </row>
    <row r="726" spans="1:21" x14ac:dyDescent="0.2">
      <c r="B726" s="52" t="s">
        <v>138</v>
      </c>
      <c r="F726" s="2" t="s">
        <v>166</v>
      </c>
      <c r="J726" s="48">
        <f t="shared" si="39"/>
        <v>8912.2348393060238</v>
      </c>
      <c r="L726" s="48">
        <f t="shared" si="37"/>
        <v>0</v>
      </c>
      <c r="M726" s="48">
        <f t="shared" si="37"/>
        <v>8695.6148393060248</v>
      </c>
      <c r="N726" s="48">
        <f t="shared" si="37"/>
        <v>0</v>
      </c>
      <c r="O726" s="48">
        <f t="shared" si="37"/>
        <v>0</v>
      </c>
      <c r="P726" s="48">
        <f t="shared" si="37"/>
        <v>216.61999999999898</v>
      </c>
      <c r="Q726" s="48">
        <f t="shared" si="37"/>
        <v>0</v>
      </c>
      <c r="R726" s="10"/>
      <c r="S726" s="48">
        <f t="shared" si="38"/>
        <v>0</v>
      </c>
      <c r="T726" s="10"/>
      <c r="U726" s="10"/>
    </row>
    <row r="727" spans="1:21" x14ac:dyDescent="0.2">
      <c r="B727" s="27" t="s">
        <v>139</v>
      </c>
      <c r="F727" s="2" t="s">
        <v>166</v>
      </c>
      <c r="J727" s="48">
        <f t="shared" si="39"/>
        <v>51306.812992131381</v>
      </c>
      <c r="L727" s="48">
        <f t="shared" si="37"/>
        <v>0</v>
      </c>
      <c r="M727" s="48">
        <f t="shared" si="37"/>
        <v>44275.812992131381</v>
      </c>
      <c r="N727" s="48">
        <f t="shared" si="37"/>
        <v>0</v>
      </c>
      <c r="O727" s="48">
        <f t="shared" si="37"/>
        <v>0</v>
      </c>
      <c r="P727" s="48">
        <f t="shared" si="37"/>
        <v>-16221</v>
      </c>
      <c r="Q727" s="48">
        <f t="shared" si="37"/>
        <v>23252</v>
      </c>
      <c r="R727" s="10"/>
      <c r="S727" s="48">
        <f t="shared" si="38"/>
        <v>0</v>
      </c>
      <c r="T727" s="10"/>
      <c r="U727" s="10"/>
    </row>
    <row r="728" spans="1:21" x14ac:dyDescent="0.2">
      <c r="L728" s="10"/>
      <c r="M728" s="10"/>
      <c r="N728" s="10"/>
      <c r="O728" s="10"/>
      <c r="P728" s="10"/>
      <c r="Q728" s="10"/>
      <c r="R728" s="10"/>
    </row>
    <row r="729" spans="1:21" x14ac:dyDescent="0.2">
      <c r="A729" s="2" t="s">
        <v>161</v>
      </c>
      <c r="B729" s="1" t="s">
        <v>362</v>
      </c>
      <c r="J729" s="60"/>
      <c r="L729" s="60"/>
      <c r="M729" s="60"/>
      <c r="N729" s="60"/>
      <c r="O729" s="60"/>
      <c r="P729" s="60"/>
      <c r="Q729" s="60"/>
      <c r="R729" s="10"/>
      <c r="S729" s="60"/>
      <c r="T729" s="10"/>
      <c r="U729" s="10"/>
    </row>
    <row r="730" spans="1:21" x14ac:dyDescent="0.2">
      <c r="B730" s="27"/>
      <c r="J730" s="60"/>
      <c r="L730" s="60"/>
      <c r="M730" s="60"/>
      <c r="N730" s="60"/>
      <c r="O730" s="60"/>
      <c r="P730" s="60"/>
      <c r="Q730" s="60"/>
      <c r="R730" s="10"/>
      <c r="S730" s="60"/>
      <c r="T730" s="10"/>
      <c r="U730" s="10"/>
    </row>
    <row r="731" spans="1:21" x14ac:dyDescent="0.2">
      <c r="B731" s="1" t="s">
        <v>119</v>
      </c>
      <c r="J731" s="60"/>
      <c r="L731" s="60"/>
      <c r="M731" s="60"/>
      <c r="N731" s="60"/>
      <c r="O731" s="60"/>
      <c r="P731" s="60"/>
      <c r="Q731" s="60"/>
      <c r="R731" s="10"/>
      <c r="S731" s="60"/>
      <c r="T731" s="10"/>
      <c r="U731" s="10"/>
    </row>
    <row r="732" spans="1:21" x14ac:dyDescent="0.2">
      <c r="B732" s="27" t="s">
        <v>132</v>
      </c>
      <c r="F732" s="2" t="s">
        <v>166</v>
      </c>
      <c r="J732" s="48">
        <f>SUM(L732:Q732,S732)</f>
        <v>100664.62</v>
      </c>
      <c r="L732" s="48">
        <f t="shared" ref="L732:Q739" si="40">(100%-L578)*L486</f>
        <v>4396.62</v>
      </c>
      <c r="M732" s="48">
        <f t="shared" si="40"/>
        <v>72839.69</v>
      </c>
      <c r="N732" s="48">
        <f t="shared" si="40"/>
        <v>0</v>
      </c>
      <c r="O732" s="48">
        <f t="shared" si="40"/>
        <v>0</v>
      </c>
      <c r="P732" s="48">
        <f t="shared" si="40"/>
        <v>23428.309999999998</v>
      </c>
      <c r="Q732" s="48">
        <f t="shared" si="40"/>
        <v>0</v>
      </c>
      <c r="R732" s="10"/>
      <c r="S732" s="48">
        <f t="shared" ref="S732:S739" si="41">(100%-S578)*S486</f>
        <v>0</v>
      </c>
      <c r="T732" s="10"/>
      <c r="U732" s="10"/>
    </row>
    <row r="733" spans="1:21" x14ac:dyDescent="0.2">
      <c r="B733" s="52" t="s">
        <v>133</v>
      </c>
      <c r="F733" s="2" t="s">
        <v>166</v>
      </c>
      <c r="J733" s="48">
        <f t="shared" ref="J733:J739" si="42">SUM(L733:Q733,S733)</f>
        <v>358996.21674383176</v>
      </c>
      <c r="L733" s="48">
        <f t="shared" si="40"/>
        <v>29976.53</v>
      </c>
      <c r="M733" s="48">
        <f t="shared" si="40"/>
        <v>67416.36</v>
      </c>
      <c r="N733" s="48">
        <f t="shared" si="40"/>
        <v>237454.30674383181</v>
      </c>
      <c r="O733" s="48">
        <f t="shared" si="40"/>
        <v>0</v>
      </c>
      <c r="P733" s="48">
        <f t="shared" si="40"/>
        <v>4784.2300000000005</v>
      </c>
      <c r="Q733" s="48">
        <f t="shared" si="40"/>
        <v>5746.29</v>
      </c>
      <c r="R733" s="10"/>
      <c r="S733" s="48">
        <f t="shared" si="41"/>
        <v>13618.5</v>
      </c>
      <c r="T733" s="10"/>
      <c r="U733" s="10"/>
    </row>
    <row r="734" spans="1:21" x14ac:dyDescent="0.2">
      <c r="B734" s="27" t="s">
        <v>134</v>
      </c>
      <c r="F734" s="2" t="s">
        <v>166</v>
      </c>
      <c r="J734" s="48">
        <f t="shared" si="42"/>
        <v>108381.23032715515</v>
      </c>
      <c r="L734" s="48">
        <f t="shared" si="40"/>
        <v>0</v>
      </c>
      <c r="M734" s="48">
        <f t="shared" si="40"/>
        <v>21480.309999999998</v>
      </c>
      <c r="N734" s="48">
        <f t="shared" si="40"/>
        <v>82837.600327155145</v>
      </c>
      <c r="O734" s="48">
        <f t="shared" si="40"/>
        <v>0</v>
      </c>
      <c r="P734" s="48">
        <f t="shared" si="40"/>
        <v>4063.3200000000006</v>
      </c>
      <c r="Q734" s="48">
        <f t="shared" si="40"/>
        <v>0</v>
      </c>
      <c r="R734" s="10"/>
      <c r="S734" s="48">
        <f t="shared" si="41"/>
        <v>0</v>
      </c>
      <c r="T734" s="10"/>
      <c r="U734" s="10"/>
    </row>
    <row r="735" spans="1:21" x14ac:dyDescent="0.2">
      <c r="B735" s="52" t="s">
        <v>135</v>
      </c>
      <c r="F735" s="2" t="s">
        <v>166</v>
      </c>
      <c r="J735" s="48">
        <f t="shared" si="42"/>
        <v>7916.6200000000008</v>
      </c>
      <c r="L735" s="48">
        <f t="shared" si="40"/>
        <v>0</v>
      </c>
      <c r="M735" s="48">
        <f t="shared" si="40"/>
        <v>7649.8600000000006</v>
      </c>
      <c r="N735" s="48">
        <f t="shared" si="40"/>
        <v>0</v>
      </c>
      <c r="O735" s="48">
        <f t="shared" si="40"/>
        <v>266.76</v>
      </c>
      <c r="P735" s="48">
        <f t="shared" si="40"/>
        <v>0</v>
      </c>
      <c r="Q735" s="48">
        <f t="shared" si="40"/>
        <v>0</v>
      </c>
      <c r="R735" s="10"/>
      <c r="S735" s="48">
        <f t="shared" si="41"/>
        <v>0</v>
      </c>
      <c r="T735" s="10"/>
      <c r="U735" s="10"/>
    </row>
    <row r="736" spans="1:21" x14ac:dyDescent="0.2">
      <c r="B736" s="27" t="s">
        <v>136</v>
      </c>
      <c r="F736" s="2" t="s">
        <v>166</v>
      </c>
      <c r="J736" s="48">
        <f t="shared" si="42"/>
        <v>63409.400000000009</v>
      </c>
      <c r="L736" s="48">
        <f t="shared" si="40"/>
        <v>0</v>
      </c>
      <c r="M736" s="48">
        <f t="shared" si="40"/>
        <v>63409.400000000009</v>
      </c>
      <c r="N736" s="48">
        <f t="shared" si="40"/>
        <v>0</v>
      </c>
      <c r="O736" s="48">
        <f t="shared" si="40"/>
        <v>0</v>
      </c>
      <c r="P736" s="48">
        <f t="shared" si="40"/>
        <v>0</v>
      </c>
      <c r="Q736" s="48">
        <f t="shared" si="40"/>
        <v>0</v>
      </c>
      <c r="R736" s="10"/>
      <c r="S736" s="48">
        <f t="shared" si="41"/>
        <v>0</v>
      </c>
      <c r="T736" s="10"/>
      <c r="U736" s="10"/>
    </row>
    <row r="737" spans="2:21" x14ac:dyDescent="0.2">
      <c r="B737" s="52" t="s">
        <v>137</v>
      </c>
      <c r="F737" s="2" t="s">
        <v>166</v>
      </c>
      <c r="J737" s="48">
        <f t="shared" si="42"/>
        <v>0</v>
      </c>
      <c r="L737" s="48">
        <f t="shared" si="40"/>
        <v>0</v>
      </c>
      <c r="M737" s="48">
        <f t="shared" si="40"/>
        <v>0</v>
      </c>
      <c r="N737" s="48">
        <f t="shared" si="40"/>
        <v>0</v>
      </c>
      <c r="O737" s="48">
        <f t="shared" si="40"/>
        <v>0</v>
      </c>
      <c r="P737" s="48">
        <f t="shared" si="40"/>
        <v>0</v>
      </c>
      <c r="Q737" s="48">
        <f t="shared" si="40"/>
        <v>0</v>
      </c>
      <c r="R737" s="10"/>
      <c r="S737" s="48">
        <f t="shared" si="41"/>
        <v>0</v>
      </c>
      <c r="T737" s="10"/>
      <c r="U737" s="10"/>
    </row>
    <row r="738" spans="2:21" x14ac:dyDescent="0.2">
      <c r="B738" s="27" t="s">
        <v>138</v>
      </c>
      <c r="F738" s="2" t="s">
        <v>166</v>
      </c>
      <c r="J738" s="48">
        <f t="shared" si="42"/>
        <v>350.05</v>
      </c>
      <c r="L738" s="48">
        <f t="shared" si="40"/>
        <v>0</v>
      </c>
      <c r="M738" s="48">
        <f t="shared" si="40"/>
        <v>350.05</v>
      </c>
      <c r="N738" s="48">
        <f t="shared" si="40"/>
        <v>0</v>
      </c>
      <c r="O738" s="48">
        <f t="shared" si="40"/>
        <v>0</v>
      </c>
      <c r="P738" s="48">
        <f t="shared" si="40"/>
        <v>0</v>
      </c>
      <c r="Q738" s="48">
        <f t="shared" si="40"/>
        <v>0</v>
      </c>
      <c r="R738" s="10"/>
      <c r="S738" s="48">
        <f t="shared" si="41"/>
        <v>0</v>
      </c>
      <c r="T738" s="10"/>
      <c r="U738" s="10"/>
    </row>
    <row r="739" spans="2:21" x14ac:dyDescent="0.2">
      <c r="B739" s="27" t="s">
        <v>139</v>
      </c>
      <c r="F739" s="2" t="s">
        <v>166</v>
      </c>
      <c r="J739" s="48">
        <f t="shared" si="42"/>
        <v>5248.92</v>
      </c>
      <c r="L739" s="48">
        <f t="shared" si="40"/>
        <v>0</v>
      </c>
      <c r="M739" s="48">
        <f t="shared" si="40"/>
        <v>5248.92</v>
      </c>
      <c r="N739" s="48">
        <f t="shared" si="40"/>
        <v>0</v>
      </c>
      <c r="O739" s="48">
        <f t="shared" si="40"/>
        <v>0</v>
      </c>
      <c r="P739" s="48">
        <f t="shared" si="40"/>
        <v>0</v>
      </c>
      <c r="Q739" s="48">
        <f t="shared" si="40"/>
        <v>0</v>
      </c>
      <c r="R739" s="10"/>
      <c r="S739" s="48">
        <f t="shared" si="41"/>
        <v>0</v>
      </c>
      <c r="T739" s="10"/>
      <c r="U739" s="10"/>
    </row>
    <row r="740" spans="2:21" x14ac:dyDescent="0.2">
      <c r="B740" s="27"/>
      <c r="J740" s="10"/>
      <c r="L740" s="10"/>
      <c r="M740" s="10"/>
      <c r="N740" s="10"/>
      <c r="O740" s="10"/>
      <c r="P740" s="10"/>
      <c r="Q740" s="10"/>
      <c r="R740" s="10"/>
      <c r="S740" s="10"/>
      <c r="T740" s="10"/>
      <c r="U740" s="10"/>
    </row>
    <row r="741" spans="2:21" x14ac:dyDescent="0.2">
      <c r="B741" s="59" t="s">
        <v>131</v>
      </c>
      <c r="J741" s="10"/>
      <c r="L741" s="10"/>
      <c r="M741" s="10"/>
      <c r="N741" s="10"/>
      <c r="O741" s="10"/>
      <c r="P741" s="10"/>
      <c r="Q741" s="10"/>
      <c r="R741" s="10"/>
      <c r="S741" s="10"/>
      <c r="T741" s="10"/>
      <c r="U741" s="10"/>
    </row>
    <row r="742" spans="2:21" x14ac:dyDescent="0.2">
      <c r="B742" s="27" t="s">
        <v>132</v>
      </c>
      <c r="F742" s="2" t="s">
        <v>166</v>
      </c>
      <c r="J742" s="48">
        <f>SUM(L742:Q742,S742)</f>
        <v>26235.200000000001</v>
      </c>
      <c r="L742" s="48">
        <f t="shared" ref="L742:Q749" si="43">(100%-L588)*L496</f>
        <v>0</v>
      </c>
      <c r="M742" s="48">
        <f t="shared" si="43"/>
        <v>26235.200000000001</v>
      </c>
      <c r="N742" s="48">
        <f t="shared" si="43"/>
        <v>0</v>
      </c>
      <c r="O742" s="48">
        <f t="shared" si="43"/>
        <v>0</v>
      </c>
      <c r="P742" s="48">
        <f t="shared" si="43"/>
        <v>0</v>
      </c>
      <c r="Q742" s="48">
        <f t="shared" si="43"/>
        <v>0</v>
      </c>
      <c r="R742" s="10"/>
      <c r="S742" s="48">
        <f t="shared" ref="S742:S749" si="44">(100%-S588)*S496</f>
        <v>0</v>
      </c>
      <c r="T742" s="10"/>
      <c r="U742" s="10"/>
    </row>
    <row r="743" spans="2:21" x14ac:dyDescent="0.2">
      <c r="B743" s="27" t="s">
        <v>133</v>
      </c>
      <c r="F743" s="2" t="s">
        <v>166</v>
      </c>
      <c r="J743" s="48">
        <f t="shared" ref="J743:J749" si="45">SUM(L743:Q743,S743)</f>
        <v>37046.021937554324</v>
      </c>
      <c r="L743" s="48">
        <f t="shared" si="43"/>
        <v>0</v>
      </c>
      <c r="M743" s="48">
        <f t="shared" si="43"/>
        <v>14636.48</v>
      </c>
      <c r="N743" s="48">
        <f t="shared" si="43"/>
        <v>12366.471937554323</v>
      </c>
      <c r="O743" s="48">
        <f t="shared" si="43"/>
        <v>0</v>
      </c>
      <c r="P743" s="48">
        <f t="shared" si="43"/>
        <v>10043.07</v>
      </c>
      <c r="Q743" s="48">
        <f t="shared" si="43"/>
        <v>0</v>
      </c>
      <c r="R743" s="10"/>
      <c r="S743" s="48">
        <f t="shared" si="44"/>
        <v>0</v>
      </c>
      <c r="T743" s="10"/>
      <c r="U743" s="10"/>
    </row>
    <row r="744" spans="2:21" x14ac:dyDescent="0.2">
      <c r="B744" s="27" t="s">
        <v>134</v>
      </c>
      <c r="F744" s="2" t="s">
        <v>166</v>
      </c>
      <c r="J744" s="48">
        <f t="shared" si="45"/>
        <v>37829.850000000006</v>
      </c>
      <c r="L744" s="48">
        <f t="shared" si="43"/>
        <v>0</v>
      </c>
      <c r="M744" s="48">
        <f t="shared" si="43"/>
        <v>0</v>
      </c>
      <c r="N744" s="48">
        <f t="shared" si="43"/>
        <v>0</v>
      </c>
      <c r="O744" s="48">
        <f t="shared" si="43"/>
        <v>20000.61</v>
      </c>
      <c r="P744" s="48">
        <f t="shared" si="43"/>
        <v>17829.240000000002</v>
      </c>
      <c r="Q744" s="48">
        <f t="shared" si="43"/>
        <v>0</v>
      </c>
      <c r="R744" s="10"/>
      <c r="S744" s="48">
        <f t="shared" si="44"/>
        <v>0</v>
      </c>
      <c r="T744" s="10"/>
      <c r="U744" s="10"/>
    </row>
    <row r="745" spans="2:21" x14ac:dyDescent="0.2">
      <c r="B745" s="27" t="s">
        <v>135</v>
      </c>
      <c r="F745" s="2" t="s">
        <v>166</v>
      </c>
      <c r="J745" s="48">
        <f t="shared" si="45"/>
        <v>75363.192246928709</v>
      </c>
      <c r="L745" s="48">
        <f t="shared" si="43"/>
        <v>0</v>
      </c>
      <c r="M745" s="48">
        <f t="shared" si="43"/>
        <v>26934.45</v>
      </c>
      <c r="N745" s="48">
        <f t="shared" si="43"/>
        <v>50177.272246928711</v>
      </c>
      <c r="O745" s="48">
        <f t="shared" si="43"/>
        <v>0</v>
      </c>
      <c r="P745" s="48">
        <f t="shared" si="43"/>
        <v>-1748.5300000000002</v>
      </c>
      <c r="Q745" s="48">
        <f t="shared" si="43"/>
        <v>0</v>
      </c>
      <c r="R745" s="10"/>
      <c r="S745" s="48">
        <f t="shared" si="44"/>
        <v>0</v>
      </c>
      <c r="T745" s="10"/>
      <c r="U745" s="10"/>
    </row>
    <row r="746" spans="2:21" x14ac:dyDescent="0.2">
      <c r="B746" s="27" t="s">
        <v>136</v>
      </c>
      <c r="F746" s="2" t="s">
        <v>166</v>
      </c>
      <c r="J746" s="48">
        <f t="shared" si="45"/>
        <v>0</v>
      </c>
      <c r="L746" s="48">
        <f t="shared" si="43"/>
        <v>0</v>
      </c>
      <c r="M746" s="48">
        <f t="shared" si="43"/>
        <v>0</v>
      </c>
      <c r="N746" s="48">
        <f t="shared" si="43"/>
        <v>0</v>
      </c>
      <c r="O746" s="48">
        <f t="shared" si="43"/>
        <v>0</v>
      </c>
      <c r="P746" s="48">
        <f t="shared" si="43"/>
        <v>0</v>
      </c>
      <c r="Q746" s="48">
        <f t="shared" si="43"/>
        <v>0</v>
      </c>
      <c r="R746" s="10"/>
      <c r="S746" s="48">
        <f t="shared" si="44"/>
        <v>0</v>
      </c>
      <c r="T746" s="10"/>
      <c r="U746" s="10"/>
    </row>
    <row r="747" spans="2:21" x14ac:dyDescent="0.2">
      <c r="B747" s="27" t="s">
        <v>137</v>
      </c>
      <c r="F747" s="2" t="s">
        <v>166</v>
      </c>
      <c r="J747" s="48">
        <f t="shared" si="45"/>
        <v>509116.11898771487</v>
      </c>
      <c r="L747" s="48">
        <f t="shared" si="43"/>
        <v>0</v>
      </c>
      <c r="M747" s="48">
        <f t="shared" si="43"/>
        <v>139888.70000000001</v>
      </c>
      <c r="N747" s="48">
        <f t="shared" si="43"/>
        <v>200709.08898771484</v>
      </c>
      <c r="O747" s="48">
        <f t="shared" si="43"/>
        <v>0</v>
      </c>
      <c r="P747" s="48">
        <f t="shared" si="43"/>
        <v>168518.33</v>
      </c>
      <c r="Q747" s="48">
        <f t="shared" si="43"/>
        <v>0</v>
      </c>
      <c r="R747" s="10"/>
      <c r="S747" s="48">
        <f t="shared" si="44"/>
        <v>0</v>
      </c>
      <c r="T747" s="10"/>
      <c r="U747" s="10"/>
    </row>
    <row r="748" spans="2:21" x14ac:dyDescent="0.2">
      <c r="B748" s="52" t="s">
        <v>138</v>
      </c>
      <c r="F748" s="2" t="s">
        <v>166</v>
      </c>
      <c r="J748" s="48">
        <f t="shared" si="45"/>
        <v>0</v>
      </c>
      <c r="L748" s="48">
        <f t="shared" si="43"/>
        <v>0</v>
      </c>
      <c r="M748" s="48">
        <f t="shared" si="43"/>
        <v>0</v>
      </c>
      <c r="N748" s="48">
        <f t="shared" si="43"/>
        <v>0</v>
      </c>
      <c r="O748" s="48">
        <f t="shared" si="43"/>
        <v>0</v>
      </c>
      <c r="P748" s="48">
        <f t="shared" si="43"/>
        <v>0</v>
      </c>
      <c r="Q748" s="48">
        <f t="shared" si="43"/>
        <v>0</v>
      </c>
      <c r="R748" s="10"/>
      <c r="S748" s="48">
        <f t="shared" si="44"/>
        <v>0</v>
      </c>
      <c r="T748" s="10"/>
      <c r="U748" s="10"/>
    </row>
    <row r="749" spans="2:21" x14ac:dyDescent="0.2">
      <c r="B749" s="27" t="s">
        <v>139</v>
      </c>
      <c r="F749" s="2" t="s">
        <v>166</v>
      </c>
      <c r="J749" s="48">
        <f t="shared" si="45"/>
        <v>18135.150000000001</v>
      </c>
      <c r="L749" s="48">
        <f t="shared" si="43"/>
        <v>0</v>
      </c>
      <c r="M749" s="48">
        <f t="shared" si="43"/>
        <v>3522.15</v>
      </c>
      <c r="N749" s="48">
        <f t="shared" si="43"/>
        <v>0</v>
      </c>
      <c r="O749" s="48">
        <f t="shared" si="43"/>
        <v>0</v>
      </c>
      <c r="P749" s="48">
        <f t="shared" si="43"/>
        <v>0</v>
      </c>
      <c r="Q749" s="48">
        <f t="shared" si="43"/>
        <v>14613</v>
      </c>
      <c r="R749" s="10"/>
      <c r="S749" s="48">
        <f t="shared" si="44"/>
        <v>0</v>
      </c>
      <c r="T749" s="10"/>
      <c r="U749" s="10"/>
    </row>
    <row r="750" spans="2:21" s="10" customFormat="1" x14ac:dyDescent="0.2">
      <c r="B750" s="61"/>
      <c r="L750" s="51"/>
      <c r="M750" s="51"/>
      <c r="N750" s="51"/>
      <c r="O750" s="51"/>
      <c r="P750" s="51"/>
      <c r="Q750" s="51"/>
      <c r="S750" s="51"/>
    </row>
    <row r="751" spans="2:21" s="9" customFormat="1" x14ac:dyDescent="0.2">
      <c r="B751" s="9" t="s">
        <v>374</v>
      </c>
    </row>
    <row r="752" spans="2:21" x14ac:dyDescent="0.2">
      <c r="B752" s="52"/>
      <c r="L752" s="10"/>
      <c r="M752" s="10"/>
      <c r="N752" s="10"/>
      <c r="O752" s="10"/>
      <c r="P752" s="10"/>
      <c r="Q752" s="10"/>
      <c r="R752" s="10"/>
      <c r="S752" s="10"/>
      <c r="T752" s="10"/>
      <c r="U752" s="10"/>
    </row>
    <row r="753" spans="1:21" x14ac:dyDescent="0.2">
      <c r="A753" s="2" t="s">
        <v>161</v>
      </c>
      <c r="B753" s="1" t="s">
        <v>169</v>
      </c>
      <c r="L753" s="60"/>
      <c r="M753" s="60"/>
      <c r="N753" s="60"/>
      <c r="O753" s="60"/>
      <c r="P753" s="60"/>
      <c r="Q753" s="60"/>
      <c r="R753" s="10"/>
      <c r="S753" s="60"/>
      <c r="T753" s="10"/>
      <c r="U753" s="10"/>
    </row>
    <row r="754" spans="1:21" x14ac:dyDescent="0.2">
      <c r="B754" s="27"/>
      <c r="L754" s="60"/>
      <c r="M754" s="60"/>
      <c r="N754" s="60"/>
      <c r="O754" s="60"/>
      <c r="P754" s="60"/>
      <c r="Q754" s="60"/>
      <c r="R754" s="10"/>
      <c r="S754" s="60"/>
      <c r="T754" s="10"/>
      <c r="U754" s="10"/>
    </row>
    <row r="755" spans="1:21" x14ac:dyDescent="0.2">
      <c r="B755" s="1" t="s">
        <v>119</v>
      </c>
      <c r="L755" s="60"/>
      <c r="M755" s="60"/>
      <c r="N755" s="60"/>
      <c r="O755" s="60"/>
      <c r="P755" s="60"/>
      <c r="Q755" s="60"/>
      <c r="R755" s="10"/>
      <c r="S755" s="60"/>
      <c r="T755" s="10"/>
      <c r="U755" s="10"/>
    </row>
    <row r="756" spans="1:21" x14ac:dyDescent="0.2">
      <c r="B756" s="27" t="s">
        <v>132</v>
      </c>
      <c r="F756" s="2" t="s">
        <v>175</v>
      </c>
      <c r="J756" s="48">
        <f>SUM(L756:Q756,S756)</f>
        <v>364835.36</v>
      </c>
      <c r="L756" s="48">
        <f t="shared" ref="L756:Q763" si="46">(100%-L602)*L510</f>
        <v>9635</v>
      </c>
      <c r="M756" s="48">
        <f t="shared" si="46"/>
        <v>205678.98999999996</v>
      </c>
      <c r="N756" s="48">
        <f t="shared" si="46"/>
        <v>0</v>
      </c>
      <c r="O756" s="48">
        <f t="shared" si="46"/>
        <v>3395.09</v>
      </c>
      <c r="P756" s="48">
        <f t="shared" si="46"/>
        <v>146126.28000000003</v>
      </c>
      <c r="Q756" s="48">
        <f t="shared" si="46"/>
        <v>0</v>
      </c>
      <c r="R756" s="10"/>
      <c r="S756" s="48">
        <f t="shared" ref="S756:S763" si="47">(100%-S602)*S510</f>
        <v>0</v>
      </c>
      <c r="T756" s="10"/>
      <c r="U756" s="10"/>
    </row>
    <row r="757" spans="1:21" x14ac:dyDescent="0.2">
      <c r="B757" s="52" t="s">
        <v>133</v>
      </c>
      <c r="F757" s="2" t="s">
        <v>175</v>
      </c>
      <c r="J757" s="48">
        <f t="shared" ref="J757:J763" si="48">SUM(L757:Q757,S757)</f>
        <v>350338.66576319793</v>
      </c>
      <c r="L757" s="48">
        <f t="shared" si="46"/>
        <v>8012</v>
      </c>
      <c r="M757" s="48">
        <f t="shared" si="46"/>
        <v>174302.94</v>
      </c>
      <c r="N757" s="48">
        <f>(100%-N603)*N511</f>
        <v>125268.28576319791</v>
      </c>
      <c r="O757" s="48">
        <f t="shared" si="46"/>
        <v>735.64</v>
      </c>
      <c r="P757" s="48">
        <f t="shared" si="46"/>
        <v>32119.799999999996</v>
      </c>
      <c r="Q757" s="48">
        <f t="shared" si="46"/>
        <v>0</v>
      </c>
      <c r="R757" s="10"/>
      <c r="S757" s="48">
        <f t="shared" si="47"/>
        <v>9900</v>
      </c>
      <c r="T757" s="10"/>
      <c r="U757" s="10"/>
    </row>
    <row r="758" spans="1:21" x14ac:dyDescent="0.2">
      <c r="B758" s="27" t="s">
        <v>134</v>
      </c>
      <c r="F758" s="2" t="s">
        <v>175</v>
      </c>
      <c r="J758" s="48">
        <f t="shared" si="48"/>
        <v>187986.58893124296</v>
      </c>
      <c r="L758" s="48">
        <f t="shared" si="46"/>
        <v>6614</v>
      </c>
      <c r="M758" s="48">
        <f t="shared" si="46"/>
        <v>135442.23999999999</v>
      </c>
      <c r="N758" s="48">
        <f t="shared" si="46"/>
        <v>24470.588931242964</v>
      </c>
      <c r="O758" s="48">
        <f t="shared" si="46"/>
        <v>0</v>
      </c>
      <c r="P758" s="48">
        <f t="shared" si="46"/>
        <v>21459.759999999998</v>
      </c>
      <c r="Q758" s="48">
        <f t="shared" si="46"/>
        <v>0</v>
      </c>
      <c r="R758" s="10"/>
      <c r="S758" s="48">
        <f t="shared" si="47"/>
        <v>0</v>
      </c>
      <c r="T758" s="10"/>
      <c r="U758" s="10"/>
    </row>
    <row r="759" spans="1:21" x14ac:dyDescent="0.2">
      <c r="B759" s="52" t="s">
        <v>135</v>
      </c>
      <c r="F759" s="2" t="s">
        <v>175</v>
      </c>
      <c r="J759" s="48">
        <f t="shared" si="48"/>
        <v>65454.310000000005</v>
      </c>
      <c r="L759" s="48">
        <f t="shared" si="46"/>
        <v>0</v>
      </c>
      <c r="M759" s="48">
        <f t="shared" si="46"/>
        <v>24499.800000000003</v>
      </c>
      <c r="N759" s="48">
        <f t="shared" si="46"/>
        <v>0</v>
      </c>
      <c r="O759" s="48">
        <f t="shared" si="46"/>
        <v>0</v>
      </c>
      <c r="P759" s="48">
        <f t="shared" si="46"/>
        <v>0</v>
      </c>
      <c r="Q759" s="48">
        <f t="shared" si="46"/>
        <v>36004.51</v>
      </c>
      <c r="R759" s="10"/>
      <c r="S759" s="48">
        <f t="shared" si="47"/>
        <v>4950</v>
      </c>
      <c r="T759" s="10"/>
      <c r="U759" s="10"/>
    </row>
    <row r="760" spans="1:21" x14ac:dyDescent="0.2">
      <c r="B760" s="27" t="s">
        <v>136</v>
      </c>
      <c r="F760" s="2" t="s">
        <v>175</v>
      </c>
      <c r="J760" s="48">
        <f t="shared" si="48"/>
        <v>37034.67</v>
      </c>
      <c r="L760" s="48">
        <f t="shared" si="46"/>
        <v>0</v>
      </c>
      <c r="M760" s="48">
        <f t="shared" si="46"/>
        <v>37034.67</v>
      </c>
      <c r="N760" s="48">
        <f t="shared" si="46"/>
        <v>0</v>
      </c>
      <c r="O760" s="48">
        <f t="shared" si="46"/>
        <v>0</v>
      </c>
      <c r="P760" s="48">
        <f t="shared" si="46"/>
        <v>0</v>
      </c>
      <c r="Q760" s="48">
        <f t="shared" si="46"/>
        <v>0</v>
      </c>
      <c r="R760" s="10"/>
      <c r="S760" s="48">
        <f t="shared" si="47"/>
        <v>0</v>
      </c>
      <c r="T760" s="10"/>
      <c r="U760" s="10"/>
    </row>
    <row r="761" spans="1:21" x14ac:dyDescent="0.2">
      <c r="B761" s="52" t="s">
        <v>137</v>
      </c>
      <c r="F761" s="2" t="s">
        <v>175</v>
      </c>
      <c r="J761" s="48">
        <f t="shared" si="48"/>
        <v>34367.019999999997</v>
      </c>
      <c r="L761" s="48">
        <f t="shared" si="46"/>
        <v>0</v>
      </c>
      <c r="M761" s="48">
        <f t="shared" si="46"/>
        <v>34367.019999999997</v>
      </c>
      <c r="N761" s="48">
        <f t="shared" si="46"/>
        <v>0</v>
      </c>
      <c r="O761" s="48">
        <f t="shared" si="46"/>
        <v>0</v>
      </c>
      <c r="P761" s="48">
        <f t="shared" si="46"/>
        <v>0</v>
      </c>
      <c r="Q761" s="48">
        <f t="shared" si="46"/>
        <v>0</v>
      </c>
      <c r="R761" s="10"/>
      <c r="S761" s="48">
        <f t="shared" si="47"/>
        <v>0</v>
      </c>
      <c r="T761" s="10"/>
      <c r="U761" s="10"/>
    </row>
    <row r="762" spans="1:21" x14ac:dyDescent="0.2">
      <c r="B762" s="27" t="s">
        <v>138</v>
      </c>
      <c r="F762" s="2" t="s">
        <v>175</v>
      </c>
      <c r="J762" s="48">
        <f t="shared" si="48"/>
        <v>0</v>
      </c>
      <c r="L762" s="48">
        <f t="shared" si="46"/>
        <v>0</v>
      </c>
      <c r="M762" s="48">
        <f t="shared" si="46"/>
        <v>0</v>
      </c>
      <c r="N762" s="48">
        <f t="shared" si="46"/>
        <v>0</v>
      </c>
      <c r="O762" s="48">
        <f t="shared" si="46"/>
        <v>0</v>
      </c>
      <c r="P762" s="48">
        <f t="shared" si="46"/>
        <v>0</v>
      </c>
      <c r="Q762" s="48">
        <f t="shared" si="46"/>
        <v>0</v>
      </c>
      <c r="R762" s="10"/>
      <c r="S762" s="48">
        <f t="shared" si="47"/>
        <v>0</v>
      </c>
      <c r="T762" s="10"/>
      <c r="U762" s="10"/>
    </row>
    <row r="763" spans="1:21" x14ac:dyDescent="0.2">
      <c r="B763" s="27" t="s">
        <v>139</v>
      </c>
      <c r="F763" s="2" t="s">
        <v>175</v>
      </c>
      <c r="J763" s="48">
        <f t="shared" si="48"/>
        <v>117178.301245</v>
      </c>
      <c r="L763" s="48">
        <f t="shared" si="46"/>
        <v>0</v>
      </c>
      <c r="M763" s="48">
        <f t="shared" si="46"/>
        <v>54763</v>
      </c>
      <c r="N763" s="48">
        <f t="shared" si="46"/>
        <v>0</v>
      </c>
      <c r="O763" s="48">
        <f t="shared" si="46"/>
        <v>0</v>
      </c>
      <c r="P763" s="48">
        <f t="shared" si="46"/>
        <v>0</v>
      </c>
      <c r="Q763" s="48">
        <f t="shared" si="46"/>
        <v>62415.301244999995</v>
      </c>
      <c r="R763" s="10"/>
      <c r="S763" s="48">
        <f t="shared" si="47"/>
        <v>0</v>
      </c>
      <c r="T763" s="10"/>
      <c r="U763" s="10"/>
    </row>
    <row r="764" spans="1:21" x14ac:dyDescent="0.2">
      <c r="B764" s="27"/>
      <c r="J764" s="10"/>
      <c r="L764" s="10"/>
      <c r="M764" s="10"/>
      <c r="N764" s="10"/>
      <c r="O764" s="10"/>
      <c r="P764" s="10"/>
      <c r="Q764" s="10"/>
      <c r="R764" s="10"/>
      <c r="S764" s="10"/>
      <c r="T764" s="10"/>
      <c r="U764" s="10"/>
    </row>
    <row r="765" spans="1:21" x14ac:dyDescent="0.2">
      <c r="B765" s="59" t="s">
        <v>131</v>
      </c>
      <c r="J765" s="10"/>
      <c r="L765" s="10"/>
      <c r="M765" s="10"/>
      <c r="N765" s="10"/>
      <c r="O765" s="10"/>
      <c r="P765" s="10"/>
      <c r="Q765" s="10"/>
      <c r="R765" s="10"/>
      <c r="S765" s="10"/>
      <c r="T765" s="10"/>
      <c r="U765" s="10"/>
    </row>
    <row r="766" spans="1:21" x14ac:dyDescent="0.2">
      <c r="B766" s="27" t="s">
        <v>132</v>
      </c>
      <c r="F766" s="2" t="s">
        <v>175</v>
      </c>
      <c r="J766" s="48">
        <f>SUM(L766:Q766,S766)</f>
        <v>46086.070000000007</v>
      </c>
      <c r="L766" s="48">
        <f t="shared" ref="L766:Q773" si="49">(100%-L612)*L520</f>
        <v>0</v>
      </c>
      <c r="M766" s="48">
        <f t="shared" si="49"/>
        <v>8850.98</v>
      </c>
      <c r="N766" s="48">
        <f t="shared" si="49"/>
        <v>0</v>
      </c>
      <c r="O766" s="48">
        <f t="shared" si="49"/>
        <v>0</v>
      </c>
      <c r="P766" s="48">
        <f t="shared" si="49"/>
        <v>37235.090000000004</v>
      </c>
      <c r="Q766" s="48">
        <f t="shared" si="49"/>
        <v>0</v>
      </c>
      <c r="R766" s="10"/>
      <c r="S766" s="48">
        <f t="shared" ref="S766:S773" si="50">(100%-S612)*S520</f>
        <v>0</v>
      </c>
      <c r="T766" s="10"/>
      <c r="U766" s="10"/>
    </row>
    <row r="767" spans="1:21" x14ac:dyDescent="0.2">
      <c r="B767" s="27" t="s">
        <v>133</v>
      </c>
      <c r="F767" s="2" t="s">
        <v>175</v>
      </c>
      <c r="J767" s="48">
        <f t="shared" ref="J767:J773" si="51">SUM(L767:Q767,S767)</f>
        <v>68249.387690178264</v>
      </c>
      <c r="L767" s="48">
        <f t="shared" si="49"/>
        <v>0</v>
      </c>
      <c r="M767" s="48">
        <f t="shared" si="49"/>
        <v>0</v>
      </c>
      <c r="N767" s="48">
        <f t="shared" si="49"/>
        <v>60026.807690178262</v>
      </c>
      <c r="O767" s="48">
        <f t="shared" si="49"/>
        <v>0</v>
      </c>
      <c r="P767" s="48">
        <f t="shared" si="49"/>
        <v>8222.58</v>
      </c>
      <c r="Q767" s="48">
        <f t="shared" si="49"/>
        <v>0</v>
      </c>
      <c r="R767" s="10"/>
      <c r="S767" s="48">
        <f t="shared" si="50"/>
        <v>0</v>
      </c>
      <c r="T767" s="10"/>
      <c r="U767" s="10"/>
    </row>
    <row r="768" spans="1:21" x14ac:dyDescent="0.2">
      <c r="B768" s="27" t="s">
        <v>134</v>
      </c>
      <c r="F768" s="2" t="s">
        <v>175</v>
      </c>
      <c r="J768" s="48">
        <f t="shared" si="51"/>
        <v>35848.339999999997</v>
      </c>
      <c r="L768" s="48">
        <f t="shared" si="49"/>
        <v>0</v>
      </c>
      <c r="M768" s="48">
        <f t="shared" si="49"/>
        <v>0</v>
      </c>
      <c r="N768" s="48">
        <f t="shared" si="49"/>
        <v>0</v>
      </c>
      <c r="O768" s="48">
        <f t="shared" si="49"/>
        <v>0</v>
      </c>
      <c r="P768" s="48">
        <f t="shared" si="49"/>
        <v>35848.339999999997</v>
      </c>
      <c r="Q768" s="48">
        <f t="shared" si="49"/>
        <v>0</v>
      </c>
      <c r="R768" s="10"/>
      <c r="S768" s="48">
        <f t="shared" si="50"/>
        <v>0</v>
      </c>
      <c r="T768" s="10"/>
      <c r="U768" s="10"/>
    </row>
    <row r="769" spans="1:21" x14ac:dyDescent="0.2">
      <c r="B769" s="27" t="s">
        <v>135</v>
      </c>
      <c r="F769" s="2" t="s">
        <v>175</v>
      </c>
      <c r="J769" s="48">
        <f t="shared" si="51"/>
        <v>19187.810000000001</v>
      </c>
      <c r="L769" s="48">
        <f t="shared" si="49"/>
        <v>0</v>
      </c>
      <c r="M769" s="48">
        <f t="shared" si="49"/>
        <v>5378</v>
      </c>
      <c r="N769" s="48">
        <f t="shared" si="49"/>
        <v>0</v>
      </c>
      <c r="O769" s="48">
        <f t="shared" si="49"/>
        <v>0</v>
      </c>
      <c r="P769" s="48">
        <f t="shared" si="49"/>
        <v>13809.810000000001</v>
      </c>
      <c r="Q769" s="48">
        <f t="shared" si="49"/>
        <v>0</v>
      </c>
      <c r="R769" s="10"/>
      <c r="S769" s="48">
        <f t="shared" si="50"/>
        <v>0</v>
      </c>
      <c r="T769" s="10"/>
      <c r="U769" s="10"/>
    </row>
    <row r="770" spans="1:21" x14ac:dyDescent="0.2">
      <c r="B770" s="27" t="s">
        <v>136</v>
      </c>
      <c r="F770" s="2" t="s">
        <v>175</v>
      </c>
      <c r="J770" s="48">
        <f t="shared" si="51"/>
        <v>184173.84349042157</v>
      </c>
      <c r="L770" s="48">
        <f t="shared" si="49"/>
        <v>20953</v>
      </c>
      <c r="M770" s="48">
        <f t="shared" si="49"/>
        <v>53128.41</v>
      </c>
      <c r="N770" s="48">
        <f t="shared" si="49"/>
        <v>88992.433490421565</v>
      </c>
      <c r="O770" s="48">
        <f t="shared" si="49"/>
        <v>21100</v>
      </c>
      <c r="P770" s="48">
        <f t="shared" si="49"/>
        <v>0</v>
      </c>
      <c r="Q770" s="48">
        <f t="shared" si="49"/>
        <v>0</v>
      </c>
      <c r="R770" s="10"/>
      <c r="S770" s="48">
        <f t="shared" si="50"/>
        <v>0</v>
      </c>
      <c r="T770" s="10"/>
      <c r="U770" s="10"/>
    </row>
    <row r="771" spans="1:21" x14ac:dyDescent="0.2">
      <c r="B771" s="27" t="s">
        <v>137</v>
      </c>
      <c r="F771" s="2" t="s">
        <v>175</v>
      </c>
      <c r="J771" s="48">
        <f t="shared" si="51"/>
        <v>22450.89</v>
      </c>
      <c r="L771" s="48">
        <f t="shared" si="49"/>
        <v>0</v>
      </c>
      <c r="M771" s="48">
        <f t="shared" si="49"/>
        <v>0</v>
      </c>
      <c r="N771" s="48">
        <f t="shared" si="49"/>
        <v>0</v>
      </c>
      <c r="O771" s="48">
        <f t="shared" si="49"/>
        <v>0</v>
      </c>
      <c r="P771" s="48">
        <f t="shared" si="49"/>
        <v>22450.89</v>
      </c>
      <c r="Q771" s="48">
        <f t="shared" si="49"/>
        <v>0</v>
      </c>
      <c r="R771" s="10"/>
      <c r="S771" s="48">
        <f t="shared" si="50"/>
        <v>0</v>
      </c>
      <c r="T771" s="10"/>
      <c r="U771" s="10"/>
    </row>
    <row r="772" spans="1:21" x14ac:dyDescent="0.2">
      <c r="B772" s="52" t="s">
        <v>138</v>
      </c>
      <c r="F772" s="2" t="s">
        <v>175</v>
      </c>
      <c r="J772" s="48">
        <f t="shared" si="51"/>
        <v>74747.48000000001</v>
      </c>
      <c r="L772" s="48">
        <f t="shared" si="49"/>
        <v>0</v>
      </c>
      <c r="M772" s="48">
        <f t="shared" si="49"/>
        <v>74747.48000000001</v>
      </c>
      <c r="N772" s="48">
        <f t="shared" si="49"/>
        <v>0</v>
      </c>
      <c r="O772" s="48">
        <f t="shared" si="49"/>
        <v>0</v>
      </c>
      <c r="P772" s="48">
        <f t="shared" si="49"/>
        <v>0</v>
      </c>
      <c r="Q772" s="48">
        <f t="shared" si="49"/>
        <v>0</v>
      </c>
      <c r="R772" s="10"/>
      <c r="S772" s="48">
        <f t="shared" si="50"/>
        <v>0</v>
      </c>
      <c r="T772" s="10"/>
      <c r="U772" s="10"/>
    </row>
    <row r="773" spans="1:21" x14ac:dyDescent="0.2">
      <c r="B773" s="27" t="s">
        <v>139</v>
      </c>
      <c r="F773" s="2" t="s">
        <v>175</v>
      </c>
      <c r="J773" s="48">
        <f t="shared" si="51"/>
        <v>81165.820000000007</v>
      </c>
      <c r="L773" s="48">
        <f t="shared" si="49"/>
        <v>0</v>
      </c>
      <c r="M773" s="48">
        <f t="shared" si="49"/>
        <v>36170.54</v>
      </c>
      <c r="N773" s="48">
        <f t="shared" si="49"/>
        <v>0</v>
      </c>
      <c r="O773" s="48">
        <f t="shared" si="49"/>
        <v>0</v>
      </c>
      <c r="P773" s="48">
        <f t="shared" si="49"/>
        <v>0</v>
      </c>
      <c r="Q773" s="48">
        <f t="shared" si="49"/>
        <v>44995.28</v>
      </c>
      <c r="R773" s="10"/>
      <c r="S773" s="48">
        <f t="shared" si="50"/>
        <v>0</v>
      </c>
      <c r="T773" s="10"/>
      <c r="U773" s="10"/>
    </row>
    <row r="774" spans="1:21" x14ac:dyDescent="0.2">
      <c r="L774" s="10"/>
      <c r="M774" s="10"/>
      <c r="N774" s="10"/>
      <c r="O774" s="10"/>
      <c r="P774" s="10"/>
      <c r="Q774" s="10"/>
      <c r="R774" s="10"/>
    </row>
    <row r="775" spans="1:21" x14ac:dyDescent="0.2">
      <c r="A775" s="2" t="s">
        <v>161</v>
      </c>
      <c r="B775" s="1" t="s">
        <v>362</v>
      </c>
      <c r="J775" s="60"/>
      <c r="L775" s="60"/>
      <c r="M775" s="60"/>
      <c r="N775" s="60"/>
      <c r="O775" s="60"/>
      <c r="P775" s="60"/>
      <c r="Q775" s="60"/>
      <c r="R775" s="10"/>
      <c r="S775" s="60"/>
      <c r="T775" s="10"/>
      <c r="U775" s="10"/>
    </row>
    <row r="776" spans="1:21" x14ac:dyDescent="0.2">
      <c r="B776" s="27"/>
      <c r="J776" s="60"/>
      <c r="L776" s="60"/>
      <c r="M776" s="60"/>
      <c r="N776" s="60"/>
      <c r="O776" s="60"/>
      <c r="P776" s="60"/>
      <c r="Q776" s="60"/>
      <c r="R776" s="10"/>
      <c r="S776" s="60"/>
      <c r="T776" s="10"/>
      <c r="U776" s="10"/>
    </row>
    <row r="777" spans="1:21" x14ac:dyDescent="0.2">
      <c r="B777" s="1" t="s">
        <v>119</v>
      </c>
      <c r="J777" s="60"/>
      <c r="L777" s="60"/>
      <c r="M777" s="60"/>
      <c r="N777" s="60"/>
      <c r="O777" s="60"/>
      <c r="P777" s="60"/>
      <c r="Q777" s="60"/>
      <c r="R777" s="10"/>
      <c r="S777" s="60"/>
      <c r="T777" s="10"/>
      <c r="U777" s="10"/>
    </row>
    <row r="778" spans="1:21" x14ac:dyDescent="0.2">
      <c r="B778" s="27" t="s">
        <v>132</v>
      </c>
      <c r="F778" s="2" t="s">
        <v>175</v>
      </c>
      <c r="J778" s="48">
        <f>SUM(L778:Q778,S778)</f>
        <v>134187.34</v>
      </c>
      <c r="L778" s="48">
        <f t="shared" ref="L778:Q785" si="52">(100%-L624)*L532</f>
        <v>30218</v>
      </c>
      <c r="M778" s="48">
        <f t="shared" si="52"/>
        <v>68703.87</v>
      </c>
      <c r="N778" s="48">
        <f t="shared" si="52"/>
        <v>0</v>
      </c>
      <c r="O778" s="48">
        <f t="shared" si="52"/>
        <v>3829.91</v>
      </c>
      <c r="P778" s="48">
        <f t="shared" si="52"/>
        <v>31435.559999999998</v>
      </c>
      <c r="Q778" s="48">
        <f t="shared" si="52"/>
        <v>0</v>
      </c>
      <c r="R778" s="10"/>
      <c r="S778" s="48">
        <f t="shared" ref="S778:S785" si="53">(100%-S624)*S532</f>
        <v>0</v>
      </c>
      <c r="T778" s="10"/>
      <c r="U778" s="10"/>
    </row>
    <row r="779" spans="1:21" x14ac:dyDescent="0.2">
      <c r="B779" s="52" t="s">
        <v>133</v>
      </c>
      <c r="F779" s="2" t="s">
        <v>175</v>
      </c>
      <c r="J779" s="48">
        <f t="shared" ref="J779:J785" si="54">SUM(L779:Q779,S779)</f>
        <v>286004.74001996388</v>
      </c>
      <c r="L779" s="48">
        <f t="shared" si="52"/>
        <v>10746</v>
      </c>
      <c r="M779" s="48">
        <f t="shared" si="52"/>
        <v>43486.079999999987</v>
      </c>
      <c r="N779" s="48">
        <f t="shared" si="52"/>
        <v>194635.6700199639</v>
      </c>
      <c r="O779" s="48">
        <f t="shared" si="52"/>
        <v>4564.3599999999997</v>
      </c>
      <c r="P779" s="48">
        <f t="shared" si="52"/>
        <v>12898.63</v>
      </c>
      <c r="Q779" s="48">
        <f t="shared" si="52"/>
        <v>0</v>
      </c>
      <c r="R779" s="10"/>
      <c r="S779" s="48">
        <f t="shared" si="53"/>
        <v>19674</v>
      </c>
      <c r="T779" s="10"/>
      <c r="U779" s="10"/>
    </row>
    <row r="780" spans="1:21" x14ac:dyDescent="0.2">
      <c r="B780" s="27" t="s">
        <v>134</v>
      </c>
      <c r="F780" s="2" t="s">
        <v>175</v>
      </c>
      <c r="J780" s="48">
        <f t="shared" si="54"/>
        <v>158423.89109037383</v>
      </c>
      <c r="L780" s="48">
        <f t="shared" si="52"/>
        <v>4086</v>
      </c>
      <c r="M780" s="48">
        <f t="shared" si="52"/>
        <v>5672.59</v>
      </c>
      <c r="N780" s="48">
        <f t="shared" si="52"/>
        <v>145101.54109037382</v>
      </c>
      <c r="O780" s="48">
        <f t="shared" si="52"/>
        <v>0</v>
      </c>
      <c r="P780" s="48">
        <f t="shared" si="52"/>
        <v>3563.76</v>
      </c>
      <c r="Q780" s="48">
        <f t="shared" si="52"/>
        <v>0</v>
      </c>
      <c r="R780" s="10"/>
      <c r="S780" s="48">
        <f t="shared" si="53"/>
        <v>0</v>
      </c>
      <c r="T780" s="10"/>
      <c r="U780" s="10"/>
    </row>
    <row r="781" spans="1:21" x14ac:dyDescent="0.2">
      <c r="B781" s="52" t="s">
        <v>135</v>
      </c>
      <c r="F781" s="2" t="s">
        <v>175</v>
      </c>
      <c r="J781" s="48">
        <f t="shared" si="54"/>
        <v>18851</v>
      </c>
      <c r="L781" s="48">
        <f t="shared" si="52"/>
        <v>0</v>
      </c>
      <c r="M781" s="48">
        <f t="shared" si="52"/>
        <v>3511.04</v>
      </c>
      <c r="N781" s="48">
        <f t="shared" si="52"/>
        <v>0</v>
      </c>
      <c r="O781" s="48">
        <f t="shared" si="52"/>
        <v>0</v>
      </c>
      <c r="P781" s="48">
        <f t="shared" si="52"/>
        <v>0</v>
      </c>
      <c r="Q781" s="48">
        <f t="shared" si="52"/>
        <v>3056.96</v>
      </c>
      <c r="R781" s="10"/>
      <c r="S781" s="48">
        <f t="shared" si="53"/>
        <v>12283</v>
      </c>
      <c r="T781" s="10"/>
      <c r="U781" s="10"/>
    </row>
    <row r="782" spans="1:21" x14ac:dyDescent="0.2">
      <c r="B782" s="27" t="s">
        <v>136</v>
      </c>
      <c r="F782" s="2" t="s">
        <v>175</v>
      </c>
      <c r="J782" s="48">
        <f t="shared" si="54"/>
        <v>43407</v>
      </c>
      <c r="L782" s="48">
        <f t="shared" si="52"/>
        <v>0</v>
      </c>
      <c r="M782" s="48">
        <f t="shared" si="52"/>
        <v>43407</v>
      </c>
      <c r="N782" s="48">
        <f t="shared" si="52"/>
        <v>0</v>
      </c>
      <c r="O782" s="48">
        <f t="shared" si="52"/>
        <v>0</v>
      </c>
      <c r="P782" s="48">
        <f t="shared" si="52"/>
        <v>0</v>
      </c>
      <c r="Q782" s="48">
        <f t="shared" si="52"/>
        <v>0</v>
      </c>
      <c r="R782" s="10"/>
      <c r="S782" s="48">
        <f t="shared" si="53"/>
        <v>0</v>
      </c>
      <c r="T782" s="10"/>
      <c r="U782" s="10"/>
    </row>
    <row r="783" spans="1:21" x14ac:dyDescent="0.2">
      <c r="B783" s="52" t="s">
        <v>137</v>
      </c>
      <c r="F783" s="2" t="s">
        <v>175</v>
      </c>
      <c r="J783" s="48">
        <f t="shared" si="54"/>
        <v>8577.6</v>
      </c>
      <c r="L783" s="48">
        <f t="shared" si="52"/>
        <v>0</v>
      </c>
      <c r="M783" s="48">
        <f t="shared" si="52"/>
        <v>8577.6</v>
      </c>
      <c r="N783" s="48">
        <f t="shared" si="52"/>
        <v>0</v>
      </c>
      <c r="O783" s="48">
        <f t="shared" si="52"/>
        <v>0</v>
      </c>
      <c r="P783" s="48">
        <f t="shared" si="52"/>
        <v>0</v>
      </c>
      <c r="Q783" s="48">
        <f t="shared" si="52"/>
        <v>0</v>
      </c>
      <c r="R783" s="10"/>
      <c r="S783" s="48">
        <f t="shared" si="53"/>
        <v>0</v>
      </c>
      <c r="T783" s="10"/>
      <c r="U783" s="10"/>
    </row>
    <row r="784" spans="1:21" x14ac:dyDescent="0.2">
      <c r="B784" s="27" t="s">
        <v>138</v>
      </c>
      <c r="F784" s="2" t="s">
        <v>175</v>
      </c>
      <c r="J784" s="48">
        <f t="shared" si="54"/>
        <v>0</v>
      </c>
      <c r="L784" s="48">
        <f t="shared" si="52"/>
        <v>0</v>
      </c>
      <c r="M784" s="48">
        <f t="shared" si="52"/>
        <v>0</v>
      </c>
      <c r="N784" s="48">
        <f t="shared" si="52"/>
        <v>0</v>
      </c>
      <c r="O784" s="48">
        <f t="shared" si="52"/>
        <v>0</v>
      </c>
      <c r="P784" s="48">
        <f t="shared" si="52"/>
        <v>0</v>
      </c>
      <c r="Q784" s="48">
        <f t="shared" si="52"/>
        <v>0</v>
      </c>
      <c r="R784" s="10"/>
      <c r="S784" s="48">
        <f t="shared" si="53"/>
        <v>0</v>
      </c>
      <c r="T784" s="10"/>
      <c r="U784" s="10"/>
    </row>
    <row r="785" spans="2:21" x14ac:dyDescent="0.2">
      <c r="B785" s="27" t="s">
        <v>139</v>
      </c>
      <c r="F785" s="2" t="s">
        <v>175</v>
      </c>
      <c r="J785" s="48">
        <f t="shared" si="54"/>
        <v>5742.6187550000004</v>
      </c>
      <c r="L785" s="48">
        <f t="shared" si="52"/>
        <v>0</v>
      </c>
      <c r="M785" s="48">
        <f t="shared" si="52"/>
        <v>0</v>
      </c>
      <c r="N785" s="48">
        <f t="shared" si="52"/>
        <v>0</v>
      </c>
      <c r="O785" s="48">
        <f t="shared" si="52"/>
        <v>0</v>
      </c>
      <c r="P785" s="48">
        <f t="shared" si="52"/>
        <v>0</v>
      </c>
      <c r="Q785" s="48">
        <f t="shared" si="52"/>
        <v>5742.6187550000004</v>
      </c>
      <c r="R785" s="10"/>
      <c r="S785" s="48">
        <f t="shared" si="53"/>
        <v>0</v>
      </c>
      <c r="T785" s="10"/>
      <c r="U785" s="10"/>
    </row>
    <row r="786" spans="2:21" x14ac:dyDescent="0.2">
      <c r="B786" s="27"/>
      <c r="J786" s="10"/>
      <c r="L786" s="10"/>
      <c r="M786" s="10"/>
      <c r="N786" s="10"/>
      <c r="O786" s="10"/>
      <c r="P786" s="10"/>
      <c r="Q786" s="10"/>
      <c r="R786" s="10"/>
      <c r="S786" s="10"/>
      <c r="T786" s="10"/>
      <c r="U786" s="10"/>
    </row>
    <row r="787" spans="2:21" x14ac:dyDescent="0.2">
      <c r="B787" s="59" t="s">
        <v>131</v>
      </c>
      <c r="J787" s="10"/>
      <c r="L787" s="10"/>
      <c r="M787" s="10"/>
      <c r="N787" s="10"/>
      <c r="O787" s="10"/>
      <c r="P787" s="10"/>
      <c r="Q787" s="10"/>
      <c r="R787" s="10"/>
      <c r="S787" s="10"/>
      <c r="T787" s="10"/>
      <c r="U787" s="10"/>
    </row>
    <row r="788" spans="2:21" x14ac:dyDescent="0.2">
      <c r="B788" s="27" t="s">
        <v>132</v>
      </c>
      <c r="F788" s="2" t="s">
        <v>175</v>
      </c>
      <c r="J788" s="48">
        <f>SUM(L788:Q788,S788)</f>
        <v>12373.49</v>
      </c>
      <c r="L788" s="48">
        <f t="shared" ref="L788:Q795" si="55">(100%-L634)*L542</f>
        <v>0</v>
      </c>
      <c r="M788" s="48">
        <f t="shared" si="55"/>
        <v>0</v>
      </c>
      <c r="N788" s="48">
        <f t="shared" si="55"/>
        <v>0</v>
      </c>
      <c r="O788" s="48">
        <f t="shared" si="55"/>
        <v>0</v>
      </c>
      <c r="P788" s="48">
        <f t="shared" si="55"/>
        <v>12373.49</v>
      </c>
      <c r="Q788" s="48">
        <f t="shared" si="55"/>
        <v>0</v>
      </c>
      <c r="R788" s="10"/>
      <c r="S788" s="48">
        <f t="shared" ref="S788:S795" si="56">(100%-S634)*S542</f>
        <v>0</v>
      </c>
      <c r="T788" s="10"/>
      <c r="U788" s="10"/>
    </row>
    <row r="789" spans="2:21" x14ac:dyDescent="0.2">
      <c r="B789" s="27" t="s">
        <v>133</v>
      </c>
      <c r="F789" s="2" t="s">
        <v>175</v>
      </c>
      <c r="J789" s="48">
        <f t="shared" ref="J789:J795" si="57">SUM(L789:Q789,S789)</f>
        <v>220904.74342978059</v>
      </c>
      <c r="L789" s="48">
        <f t="shared" si="55"/>
        <v>0</v>
      </c>
      <c r="M789" s="48">
        <f t="shared" si="55"/>
        <v>0</v>
      </c>
      <c r="N789" s="48">
        <f t="shared" si="55"/>
        <v>216595.89342978058</v>
      </c>
      <c r="O789" s="48">
        <f t="shared" si="55"/>
        <v>0</v>
      </c>
      <c r="P789" s="48">
        <f t="shared" si="55"/>
        <v>4308.8499999999995</v>
      </c>
      <c r="Q789" s="48">
        <f t="shared" si="55"/>
        <v>0</v>
      </c>
      <c r="R789" s="10"/>
      <c r="S789" s="48">
        <f t="shared" si="56"/>
        <v>0</v>
      </c>
      <c r="T789" s="10"/>
      <c r="U789" s="10"/>
    </row>
    <row r="790" spans="2:21" x14ac:dyDescent="0.2">
      <c r="B790" s="27" t="s">
        <v>134</v>
      </c>
      <c r="F790" s="2" t="s">
        <v>175</v>
      </c>
      <c r="J790" s="48">
        <f t="shared" si="57"/>
        <v>23203.693075262541</v>
      </c>
      <c r="L790" s="48">
        <f t="shared" si="55"/>
        <v>0</v>
      </c>
      <c r="M790" s="48">
        <f t="shared" si="55"/>
        <v>0</v>
      </c>
      <c r="N790" s="48">
        <f t="shared" si="55"/>
        <v>7561.693075262544</v>
      </c>
      <c r="O790" s="48">
        <f t="shared" si="55"/>
        <v>0</v>
      </c>
      <c r="P790" s="48">
        <f t="shared" si="55"/>
        <v>15641.999999999998</v>
      </c>
      <c r="Q790" s="48">
        <f t="shared" si="55"/>
        <v>0</v>
      </c>
      <c r="R790" s="10"/>
      <c r="S790" s="48">
        <f t="shared" si="56"/>
        <v>0</v>
      </c>
      <c r="T790" s="10"/>
      <c r="U790" s="10"/>
    </row>
    <row r="791" spans="2:21" x14ac:dyDescent="0.2">
      <c r="B791" s="27" t="s">
        <v>135</v>
      </c>
      <c r="F791" s="2" t="s">
        <v>175</v>
      </c>
      <c r="J791" s="48">
        <f t="shared" si="57"/>
        <v>297934.79649441247</v>
      </c>
      <c r="L791" s="48">
        <f t="shared" si="55"/>
        <v>0</v>
      </c>
      <c r="M791" s="48">
        <f t="shared" si="55"/>
        <v>20649</v>
      </c>
      <c r="N791" s="48">
        <f t="shared" si="55"/>
        <v>268769.39649441245</v>
      </c>
      <c r="O791" s="48">
        <f t="shared" si="55"/>
        <v>0</v>
      </c>
      <c r="P791" s="48">
        <f t="shared" si="55"/>
        <v>8516.4000000000015</v>
      </c>
      <c r="Q791" s="48">
        <f t="shared" si="55"/>
        <v>0</v>
      </c>
      <c r="R791" s="10"/>
      <c r="S791" s="48">
        <f t="shared" si="56"/>
        <v>0</v>
      </c>
      <c r="T791" s="10"/>
      <c r="U791" s="10"/>
    </row>
    <row r="792" spans="2:21" x14ac:dyDescent="0.2">
      <c r="B792" s="27" t="s">
        <v>136</v>
      </c>
      <c r="F792" s="2" t="s">
        <v>175</v>
      </c>
      <c r="J792" s="48">
        <f t="shared" si="57"/>
        <v>54292.910015166024</v>
      </c>
      <c r="L792" s="48">
        <f t="shared" si="55"/>
        <v>17609</v>
      </c>
      <c r="M792" s="48">
        <f t="shared" si="55"/>
        <v>28439.45</v>
      </c>
      <c r="N792" s="48">
        <f t="shared" si="55"/>
        <v>8244.4600151660252</v>
      </c>
      <c r="O792" s="48">
        <f t="shared" si="55"/>
        <v>0</v>
      </c>
      <c r="P792" s="48">
        <f t="shared" si="55"/>
        <v>0</v>
      </c>
      <c r="Q792" s="48">
        <f t="shared" si="55"/>
        <v>0</v>
      </c>
      <c r="R792" s="10"/>
      <c r="S792" s="48">
        <f t="shared" si="56"/>
        <v>0</v>
      </c>
      <c r="T792" s="10"/>
      <c r="U792" s="10"/>
    </row>
    <row r="793" spans="2:21" x14ac:dyDescent="0.2">
      <c r="B793" s="27" t="s">
        <v>137</v>
      </c>
      <c r="F793" s="2" t="s">
        <v>175</v>
      </c>
      <c r="J793" s="48">
        <f t="shared" si="57"/>
        <v>85575.292500000025</v>
      </c>
      <c r="L793" s="48">
        <f t="shared" si="55"/>
        <v>0</v>
      </c>
      <c r="M793" s="48">
        <f t="shared" si="55"/>
        <v>0</v>
      </c>
      <c r="N793" s="48">
        <f t="shared" si="55"/>
        <v>0</v>
      </c>
      <c r="O793" s="48">
        <f t="shared" si="55"/>
        <v>0</v>
      </c>
      <c r="P793" s="48">
        <f t="shared" si="55"/>
        <v>85575.292500000025</v>
      </c>
      <c r="Q793" s="48">
        <f t="shared" si="55"/>
        <v>0</v>
      </c>
      <c r="R793" s="10"/>
      <c r="S793" s="48">
        <f t="shared" si="56"/>
        <v>0</v>
      </c>
      <c r="T793" s="10"/>
      <c r="U793" s="10"/>
    </row>
    <row r="794" spans="2:21" x14ac:dyDescent="0.2">
      <c r="B794" s="52" t="s">
        <v>138</v>
      </c>
      <c r="F794" s="2" t="s">
        <v>175</v>
      </c>
      <c r="J794" s="48">
        <f t="shared" si="57"/>
        <v>14002</v>
      </c>
      <c r="L794" s="48">
        <f t="shared" si="55"/>
        <v>0</v>
      </c>
      <c r="M794" s="48">
        <f t="shared" si="55"/>
        <v>14002</v>
      </c>
      <c r="N794" s="48">
        <f t="shared" si="55"/>
        <v>0</v>
      </c>
      <c r="O794" s="48">
        <f t="shared" si="55"/>
        <v>0</v>
      </c>
      <c r="P794" s="48">
        <f t="shared" si="55"/>
        <v>0</v>
      </c>
      <c r="Q794" s="48">
        <f t="shared" si="55"/>
        <v>0</v>
      </c>
      <c r="R794" s="10"/>
      <c r="S794" s="48">
        <f t="shared" si="56"/>
        <v>0</v>
      </c>
      <c r="T794" s="10"/>
      <c r="U794" s="10"/>
    </row>
    <row r="795" spans="2:21" x14ac:dyDescent="0.2">
      <c r="B795" s="27" t="s">
        <v>139</v>
      </c>
      <c r="F795" s="2" t="s">
        <v>175</v>
      </c>
      <c r="J795" s="48">
        <f t="shared" si="57"/>
        <v>44492.789999999994</v>
      </c>
      <c r="L795" s="48">
        <f t="shared" si="55"/>
        <v>0</v>
      </c>
      <c r="M795" s="48">
        <f t="shared" si="55"/>
        <v>3595.95</v>
      </c>
      <c r="N795" s="48">
        <f t="shared" si="55"/>
        <v>0</v>
      </c>
      <c r="O795" s="48">
        <f t="shared" si="55"/>
        <v>0</v>
      </c>
      <c r="P795" s="48">
        <f t="shared" si="55"/>
        <v>0</v>
      </c>
      <c r="Q795" s="48">
        <f t="shared" si="55"/>
        <v>40896.839999999997</v>
      </c>
      <c r="R795" s="10"/>
      <c r="S795" s="48">
        <f t="shared" si="56"/>
        <v>0</v>
      </c>
      <c r="T795" s="10"/>
      <c r="U795" s="10"/>
    </row>
    <row r="796" spans="2:21" s="10" customFormat="1" x14ac:dyDescent="0.2">
      <c r="B796" s="61"/>
      <c r="L796" s="51"/>
      <c r="M796" s="51"/>
      <c r="N796" s="51"/>
      <c r="O796" s="51"/>
      <c r="P796" s="51"/>
      <c r="Q796" s="51"/>
      <c r="S796" s="51"/>
    </row>
    <row r="797" spans="2:21" s="9" customFormat="1" x14ac:dyDescent="0.2">
      <c r="B797" s="9" t="s">
        <v>375</v>
      </c>
    </row>
    <row r="799" spans="2:21" x14ac:dyDescent="0.2">
      <c r="B799" s="1" t="s">
        <v>375</v>
      </c>
    </row>
    <row r="800" spans="2:21" x14ac:dyDescent="0.2">
      <c r="B800" s="2" t="s">
        <v>376</v>
      </c>
      <c r="F800" s="2" t="s">
        <v>166</v>
      </c>
      <c r="J800" s="48">
        <f t="shared" ref="J800:J801" si="58">SUM(L800:Q800,S800)</f>
        <v>3215503.0650628461</v>
      </c>
      <c r="L800" s="48">
        <f t="shared" ref="L800:Q800" si="59">SUM(L710:L749)</f>
        <v>82119</v>
      </c>
      <c r="M800" s="48">
        <f t="shared" si="59"/>
        <v>1505390.2533328289</v>
      </c>
      <c r="N800" s="48">
        <f t="shared" si="59"/>
        <v>963974.62173001724</v>
      </c>
      <c r="O800" s="48">
        <f t="shared" si="59"/>
        <v>57887</v>
      </c>
      <c r="P800" s="48">
        <f t="shared" si="59"/>
        <v>547175.1</v>
      </c>
      <c r="Q800" s="48">
        <f t="shared" si="59"/>
        <v>45338.59</v>
      </c>
      <c r="S800" s="48">
        <f>SUM(S710:S749)</f>
        <v>13618.5</v>
      </c>
    </row>
    <row r="801" spans="2:23" x14ac:dyDescent="0.2">
      <c r="B801" s="2" t="s">
        <v>377</v>
      </c>
      <c r="F801" s="2" t="s">
        <v>175</v>
      </c>
      <c r="J801" s="48">
        <f t="shared" si="58"/>
        <v>3097078.4624999999</v>
      </c>
      <c r="L801" s="48">
        <f t="shared" ref="L801:Q801" si="60">SUM(L756:L795)</f>
        <v>107873</v>
      </c>
      <c r="M801" s="48">
        <f t="shared" si="60"/>
        <v>1084408.6499999999</v>
      </c>
      <c r="N801" s="48">
        <f t="shared" si="60"/>
        <v>1139666.7700000003</v>
      </c>
      <c r="O801" s="48">
        <f t="shared" si="60"/>
        <v>33625</v>
      </c>
      <c r="P801" s="48">
        <f t="shared" si="60"/>
        <v>491586.53250000003</v>
      </c>
      <c r="Q801" s="48">
        <f t="shared" si="60"/>
        <v>193111.50999999998</v>
      </c>
      <c r="S801" s="48">
        <f>SUM(S756:S795)</f>
        <v>46807</v>
      </c>
    </row>
    <row r="803" spans="2:23" s="9" customFormat="1" x14ac:dyDescent="0.2">
      <c r="B803" s="9" t="s">
        <v>198</v>
      </c>
    </row>
    <row r="804" spans="2:23" x14ac:dyDescent="0.2">
      <c r="S804"/>
    </row>
    <row r="805" spans="2:23" x14ac:dyDescent="0.2">
      <c r="B805" s="1" t="s">
        <v>205</v>
      </c>
      <c r="F805" s="2" t="s">
        <v>166</v>
      </c>
      <c r="J805" s="48">
        <f>SUM(L805:Q805)</f>
        <v>50134932.007732578</v>
      </c>
      <c r="L805" s="36">
        <f>L661+L800</f>
        <v>769242.18</v>
      </c>
      <c r="M805" s="36">
        <f>M661+M800</f>
        <v>15016039.463333836</v>
      </c>
      <c r="N805" s="36">
        <f>N661+N800</f>
        <v>14569319.921730017</v>
      </c>
      <c r="O805" s="36">
        <f>O661+O800</f>
        <v>467099.73</v>
      </c>
      <c r="P805" s="39">
        <f>P661+S661+P800+S800</f>
        <v>18469509.922668725</v>
      </c>
      <c r="Q805" s="36">
        <f>Q661+Q800</f>
        <v>843720.79000000015</v>
      </c>
      <c r="S805" s="50"/>
      <c r="W805" s="2" t="s">
        <v>991</v>
      </c>
    </row>
    <row r="806" spans="2:23" x14ac:dyDescent="0.2">
      <c r="B806" s="1" t="s">
        <v>206</v>
      </c>
      <c r="F806" s="2" t="s">
        <v>175</v>
      </c>
      <c r="J806" s="48">
        <f t="shared" ref="J806:J807" si="61">SUM(L806:Q806)</f>
        <v>40355682.18570964</v>
      </c>
      <c r="L806" s="36">
        <f>L682+L801</f>
        <v>861614.67</v>
      </c>
      <c r="M806" s="36">
        <f>M682+M801</f>
        <v>11062617.670001786</v>
      </c>
      <c r="N806" s="36">
        <f>N682+N801</f>
        <v>14310881.359999999</v>
      </c>
      <c r="O806" s="36">
        <f>O682+O801</f>
        <v>410165.5</v>
      </c>
      <c r="P806" s="39">
        <f>P682+S682+P801+S801</f>
        <v>12631235.475707857</v>
      </c>
      <c r="Q806" s="36">
        <f>Q682+Q801</f>
        <v>1079167.51</v>
      </c>
      <c r="S806" s="50"/>
    </row>
    <row r="807" spans="2:23" x14ac:dyDescent="0.2">
      <c r="B807" s="1" t="s">
        <v>207</v>
      </c>
      <c r="F807" s="2" t="s">
        <v>173</v>
      </c>
      <c r="J807" s="48">
        <f t="shared" si="61"/>
        <v>23099824.644724157</v>
      </c>
      <c r="L807" s="36">
        <f>L703</f>
        <v>411570.22000000003</v>
      </c>
      <c r="M807" s="36">
        <f t="shared" ref="M807:O807" si="62">M703</f>
        <v>6661906.4299997473</v>
      </c>
      <c r="N807" s="36">
        <f t="shared" si="62"/>
        <v>9287762.9469170291</v>
      </c>
      <c r="O807" s="36">
        <f t="shared" si="62"/>
        <v>194478.21000000002</v>
      </c>
      <c r="P807" s="39">
        <f>P703+S703</f>
        <v>5870595.3378073797</v>
      </c>
      <c r="Q807" s="36">
        <f t="shared" ref="Q807" si="63">Q703</f>
        <v>673511.5</v>
      </c>
      <c r="S807" s="50"/>
    </row>
    <row r="808" spans="2:23" x14ac:dyDescent="0.2">
      <c r="S808"/>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CC"/>
  </sheetPr>
  <dimension ref="B2:W279"/>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65.1406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3.85546875" style="2" customWidth="1"/>
    <col min="19" max="19" width="12.5703125" style="2" customWidth="1"/>
    <col min="20" max="22" width="2.7109375" style="2" customWidth="1"/>
    <col min="23" max="37" width="13.7109375" style="2" customWidth="1"/>
    <col min="38" max="16384" width="9.140625" style="2"/>
  </cols>
  <sheetData>
    <row r="2" spans="2:23" s="22" customFormat="1" ht="18" x14ac:dyDescent="0.2">
      <c r="B2" s="22" t="s">
        <v>235</v>
      </c>
    </row>
    <row r="4" spans="2:23" x14ac:dyDescent="0.2">
      <c r="B4" s="33" t="s">
        <v>55</v>
      </c>
      <c r="C4" s="1"/>
      <c r="D4" s="1"/>
    </row>
    <row r="5" spans="2:23" x14ac:dyDescent="0.2">
      <c r="B5" s="27" t="s">
        <v>305</v>
      </c>
      <c r="C5" s="3"/>
      <c r="D5" s="3"/>
      <c r="H5" s="23"/>
    </row>
    <row r="6" spans="2:23" x14ac:dyDescent="0.2">
      <c r="B6" s="27"/>
      <c r="C6" s="3"/>
      <c r="D6" s="3"/>
      <c r="H6" s="23"/>
    </row>
    <row r="7" spans="2:23" x14ac:dyDescent="0.2">
      <c r="B7" s="5" t="s">
        <v>29</v>
      </c>
      <c r="C7" s="3"/>
      <c r="D7" s="3"/>
      <c r="H7" s="23"/>
    </row>
    <row r="8" spans="2:23" x14ac:dyDescent="0.2">
      <c r="B8" s="27" t="s">
        <v>939</v>
      </c>
      <c r="C8" s="3"/>
      <c r="D8" s="3"/>
      <c r="H8" s="23"/>
    </row>
    <row r="10" spans="2:23" s="9" customFormat="1" x14ac:dyDescent="0.2">
      <c r="B10" s="9" t="s">
        <v>44</v>
      </c>
      <c r="F10" s="9" t="s">
        <v>26</v>
      </c>
      <c r="H10" s="9" t="s">
        <v>27</v>
      </c>
      <c r="J10" s="9" t="s">
        <v>47</v>
      </c>
      <c r="L10" s="9" t="s">
        <v>81</v>
      </c>
      <c r="M10" s="9" t="s">
        <v>82</v>
      </c>
      <c r="N10" s="9" t="s">
        <v>83</v>
      </c>
      <c r="O10" s="9" t="s">
        <v>85</v>
      </c>
      <c r="P10" s="9" t="s">
        <v>117</v>
      </c>
      <c r="Q10" s="9" t="s">
        <v>86</v>
      </c>
      <c r="S10" s="9" t="s">
        <v>84</v>
      </c>
      <c r="W10" s="9" t="s">
        <v>46</v>
      </c>
    </row>
    <row r="12" spans="2:23" s="9" customFormat="1" x14ac:dyDescent="0.2">
      <c r="B12" s="9" t="s">
        <v>916</v>
      </c>
    </row>
    <row r="13" spans="2:23" x14ac:dyDescent="0.2">
      <c r="R13"/>
    </row>
    <row r="14" spans="2:23" x14ac:dyDescent="0.2">
      <c r="B14" s="1" t="s">
        <v>211</v>
      </c>
      <c r="R14"/>
    </row>
    <row r="15" spans="2:23" x14ac:dyDescent="0.2">
      <c r="R15"/>
    </row>
    <row r="16" spans="2:23" x14ac:dyDescent="0.2">
      <c r="B16" s="1" t="s">
        <v>108</v>
      </c>
      <c r="R16"/>
    </row>
    <row r="17" spans="2:19" x14ac:dyDescent="0.2">
      <c r="B17" s="2" t="s">
        <v>109</v>
      </c>
      <c r="F17" s="2" t="s">
        <v>111</v>
      </c>
      <c r="L17" s="47">
        <f>'Berekening wegingsfactoren'!L330</f>
        <v>18</v>
      </c>
      <c r="M17" s="47">
        <f>'Berekening wegingsfactoren'!M330</f>
        <v>18</v>
      </c>
      <c r="N17" s="47">
        <f>'Berekening wegingsfactoren'!N330</f>
        <v>17.994499999999999</v>
      </c>
      <c r="O17" s="47">
        <f>'Berekening wegingsfactoren'!O330</f>
        <v>18</v>
      </c>
      <c r="P17" s="47">
        <f>'Berekening wegingsfactoren'!P330</f>
        <v>18</v>
      </c>
      <c r="Q17" s="47">
        <f>'Berekening wegingsfactoren'!Q330</f>
        <v>18</v>
      </c>
      <c r="R17"/>
      <c r="S17" s="47">
        <f>'Berekening wegingsfactoren'!S330</f>
        <v>18</v>
      </c>
    </row>
    <row r="18" spans="2:19" x14ac:dyDescent="0.2">
      <c r="B18" s="2" t="s">
        <v>110</v>
      </c>
      <c r="F18" s="2" t="s">
        <v>111</v>
      </c>
      <c r="L18" s="47">
        <f>'Berekening wegingsfactoren'!L331</f>
        <v>24.727855882081812</v>
      </c>
      <c r="M18" s="47">
        <f>'Berekening wegingsfactoren'!M331</f>
        <v>24.743762386336726</v>
      </c>
      <c r="N18" s="47">
        <f>'Berekening wegingsfactoren'!N331</f>
        <v>27.025491601387635</v>
      </c>
      <c r="O18" s="47">
        <f>'Berekening wegingsfactoren'!O331</f>
        <v>31.995043192739882</v>
      </c>
      <c r="P18" s="47">
        <f>'Berekening wegingsfactoren'!P331</f>
        <v>26.3107517763267</v>
      </c>
      <c r="Q18" s="47">
        <f>'Berekening wegingsfactoren'!Q331</f>
        <v>21.040168170878861</v>
      </c>
      <c r="R18"/>
      <c r="S18" s="47">
        <f>'Berekening wegingsfactoren'!S331</f>
        <v>25.503041867075929</v>
      </c>
    </row>
    <row r="19" spans="2:19" x14ac:dyDescent="0.2">
      <c r="R19"/>
    </row>
    <row r="20" spans="2:19" x14ac:dyDescent="0.2">
      <c r="B20" s="1" t="s">
        <v>112</v>
      </c>
      <c r="R20"/>
    </row>
    <row r="21" spans="2:19" x14ac:dyDescent="0.2">
      <c r="B21" s="2" t="s">
        <v>109</v>
      </c>
      <c r="F21" s="2" t="s">
        <v>111</v>
      </c>
      <c r="L21" s="47">
        <f>'Berekening wegingsfactoren'!L334</f>
        <v>18</v>
      </c>
      <c r="M21" s="47">
        <f>'Berekening wegingsfactoren'!M334</f>
        <v>18</v>
      </c>
      <c r="N21" s="47">
        <f>'Berekening wegingsfactoren'!N334</f>
        <v>18</v>
      </c>
      <c r="O21" s="47">
        <f>'Berekening wegingsfactoren'!O334</f>
        <v>18</v>
      </c>
      <c r="P21" s="47">
        <f>'Berekening wegingsfactoren'!P334</f>
        <v>18</v>
      </c>
      <c r="Q21" s="47">
        <f>'Berekening wegingsfactoren'!Q334</f>
        <v>18</v>
      </c>
      <c r="R21"/>
      <c r="S21" s="47">
        <f>'Berekening wegingsfactoren'!S334</f>
        <v>18</v>
      </c>
    </row>
    <row r="22" spans="2:19" x14ac:dyDescent="0.2">
      <c r="B22" s="2" t="s">
        <v>110</v>
      </c>
      <c r="F22" s="2" t="s">
        <v>111</v>
      </c>
      <c r="L22" s="47">
        <f>'Berekening wegingsfactoren'!L335</f>
        <v>24.718396215201356</v>
      </c>
      <c r="M22" s="47">
        <f>'Berekening wegingsfactoren'!M335</f>
        <v>24.743762386336726</v>
      </c>
      <c r="N22" s="47">
        <f>'Berekening wegingsfactoren'!N335</f>
        <v>27.019588445360249</v>
      </c>
      <c r="O22" s="47">
        <f>'Berekening wegingsfactoren'!O335</f>
        <v>31.995043192739882</v>
      </c>
      <c r="P22" s="47">
        <f>'Berekening wegingsfactoren'!P335</f>
        <v>26.3107517763267</v>
      </c>
      <c r="Q22" s="47">
        <f>'Berekening wegingsfactoren'!Q335</f>
        <v>21.040168170878861</v>
      </c>
      <c r="R22"/>
      <c r="S22" s="47">
        <f>'Berekening wegingsfactoren'!S335</f>
        <v>25.503041867075929</v>
      </c>
    </row>
    <row r="23" spans="2:19" x14ac:dyDescent="0.2">
      <c r="R23"/>
    </row>
    <row r="24" spans="2:19" x14ac:dyDescent="0.2">
      <c r="B24" s="1" t="s">
        <v>113</v>
      </c>
      <c r="R24"/>
    </row>
    <row r="25" spans="2:19" x14ac:dyDescent="0.2">
      <c r="B25" s="2" t="s">
        <v>109</v>
      </c>
      <c r="F25" s="2" t="s">
        <v>111</v>
      </c>
      <c r="L25" s="47">
        <f>'Berekening wegingsfactoren'!L338</f>
        <v>506.11864606117587</v>
      </c>
      <c r="M25" s="47">
        <f>'Berekening wegingsfactoren'!M338</f>
        <v>975.68540786361189</v>
      </c>
      <c r="N25" s="47">
        <f>'Berekening wegingsfactoren'!N338</f>
        <v>721.02834334528757</v>
      </c>
      <c r="O25" s="47">
        <f>'Berekening wegingsfactoren'!O338</f>
        <v>623.35205431938698</v>
      </c>
      <c r="P25" s="47">
        <f>'Berekening wegingsfactoren'!P338</f>
        <v>706.9372530954787</v>
      </c>
      <c r="Q25" s="47">
        <f>'Berekening wegingsfactoren'!Q338</f>
        <v>309.21774867843379</v>
      </c>
      <c r="R25"/>
      <c r="S25" s="47">
        <f>'Berekening wegingsfactoren'!S338</f>
        <v>507.64983790900186</v>
      </c>
    </row>
    <row r="26" spans="2:19" x14ac:dyDescent="0.2">
      <c r="B26" s="2" t="s">
        <v>116</v>
      </c>
      <c r="F26" s="2" t="s">
        <v>111</v>
      </c>
      <c r="L26" s="47">
        <f>'Berekening wegingsfactoren'!L339</f>
        <v>21.296973265910992</v>
      </c>
      <c r="M26" s="47">
        <f>'Berekening wegingsfactoren'!M339</f>
        <v>22.43389004105282</v>
      </c>
      <c r="N26" s="47">
        <f>'Berekening wegingsfactoren'!N339</f>
        <v>18.620240726390588</v>
      </c>
      <c r="O26" s="47">
        <f>'Berekening wegingsfactoren'!O339</f>
        <v>24.067425679751601</v>
      </c>
      <c r="P26" s="47">
        <f>'Berekening wegingsfactoren'!P339</f>
        <v>22.884352454039849</v>
      </c>
      <c r="Q26" s="47">
        <f>'Berekening wegingsfactoren'!Q339</f>
        <v>27.289802446946318</v>
      </c>
      <c r="R26"/>
      <c r="S26" s="47">
        <f>'Berekening wegingsfactoren'!S339</f>
        <v>21.592813969820494</v>
      </c>
    </row>
    <row r="27" spans="2:19" x14ac:dyDescent="0.2">
      <c r="R27"/>
    </row>
    <row r="28" spans="2:19" x14ac:dyDescent="0.2">
      <c r="R28"/>
    </row>
    <row r="29" spans="2:19" x14ac:dyDescent="0.2">
      <c r="B29" s="1" t="s">
        <v>212</v>
      </c>
      <c r="R29"/>
    </row>
    <row r="30" spans="2:19" x14ac:dyDescent="0.2">
      <c r="R30"/>
    </row>
    <row r="31" spans="2:19" x14ac:dyDescent="0.2">
      <c r="B31" s="33" t="s">
        <v>141</v>
      </c>
      <c r="R31"/>
    </row>
    <row r="32" spans="2:19" x14ac:dyDescent="0.2">
      <c r="R32"/>
    </row>
    <row r="33" spans="2:19" x14ac:dyDescent="0.2">
      <c r="B33" s="1" t="s">
        <v>142</v>
      </c>
      <c r="R33"/>
    </row>
    <row r="34" spans="2:19" x14ac:dyDescent="0.2">
      <c r="B34" s="2" t="s">
        <v>143</v>
      </c>
      <c r="F34" s="2" t="s">
        <v>111</v>
      </c>
      <c r="L34" s="47">
        <f>'Berekening wegingsfactoren'!L347</f>
        <v>29.610121328037295</v>
      </c>
      <c r="M34" s="47">
        <f>'Berekening wegingsfactoren'!M347</f>
        <v>29.86293740543957</v>
      </c>
      <c r="N34" s="47">
        <f>'Berekening wegingsfactoren'!N347</f>
        <v>31.763817993646136</v>
      </c>
      <c r="O34" s="47">
        <f>'Berekening wegingsfactoren'!O347</f>
        <v>26.615599173722519</v>
      </c>
      <c r="P34" s="47">
        <f>'Berekening wegingsfactoren'!P347</f>
        <v>28.907960815452746</v>
      </c>
      <c r="Q34" s="47">
        <f>'Berekening wegingsfactoren'!Q347</f>
        <v>27.301854230318238</v>
      </c>
      <c r="R34"/>
      <c r="S34" s="47">
        <f>'Berekening wegingsfactoren'!S347</f>
        <v>29.571235316320411</v>
      </c>
    </row>
    <row r="35" spans="2:19" x14ac:dyDescent="0.2">
      <c r="B35" s="2" t="s">
        <v>144</v>
      </c>
      <c r="F35" s="2" t="s">
        <v>111</v>
      </c>
      <c r="L35" s="47">
        <f>'Berekening wegingsfactoren'!L348</f>
        <v>45.25292477424199</v>
      </c>
      <c r="M35" s="47">
        <f>'Berekening wegingsfactoren'!M348</f>
        <v>51.435423267082385</v>
      </c>
      <c r="N35" s="47">
        <f>'Berekening wegingsfactoren'!N348</f>
        <v>59.966986023520619</v>
      </c>
      <c r="O35" s="47">
        <f>'Berekening wegingsfactoren'!O348</f>
        <v>61.703688116572131</v>
      </c>
      <c r="P35" s="47">
        <f>'Berekening wegingsfactoren'!P348</f>
        <v>62.441195361377929</v>
      </c>
      <c r="Q35" s="47">
        <f>'Berekening wegingsfactoren'!Q348</f>
        <v>27.301854230318238</v>
      </c>
      <c r="R35"/>
      <c r="S35" s="47">
        <f>'Berekening wegingsfactoren'!S348</f>
        <v>59.235239497599281</v>
      </c>
    </row>
    <row r="36" spans="2:19" x14ac:dyDescent="0.2">
      <c r="B36" s="2" t="s">
        <v>145</v>
      </c>
      <c r="F36" s="2" t="s">
        <v>111</v>
      </c>
      <c r="L36" s="47">
        <f>'Berekening wegingsfactoren'!L349</f>
        <v>45.25292477424199</v>
      </c>
      <c r="M36" s="47">
        <f>'Berekening wegingsfactoren'!M349</f>
        <v>51.435423267082385</v>
      </c>
      <c r="N36" s="47">
        <f>'Berekening wegingsfactoren'!N349</f>
        <v>59.966986023520619</v>
      </c>
      <c r="O36" s="47">
        <f>'Berekening wegingsfactoren'!O349</f>
        <v>61.703688116572131</v>
      </c>
      <c r="P36" s="47">
        <f>'Berekening wegingsfactoren'!P349</f>
        <v>62.441195361377929</v>
      </c>
      <c r="Q36" s="47">
        <f>'Berekening wegingsfactoren'!Q349</f>
        <v>27.301854230318238</v>
      </c>
      <c r="R36"/>
      <c r="S36" s="47">
        <f>'Berekening wegingsfactoren'!S349</f>
        <v>63.334463717951138</v>
      </c>
    </row>
    <row r="37" spans="2:19" x14ac:dyDescent="0.2">
      <c r="B37" s="2" t="s">
        <v>146</v>
      </c>
      <c r="F37" s="2" t="s">
        <v>111</v>
      </c>
      <c r="L37" s="47">
        <f>'Berekening wegingsfactoren'!L350</f>
        <v>57.957640139430865</v>
      </c>
      <c r="M37" s="47">
        <f>'Berekening wegingsfactoren'!M350</f>
        <v>64.323132163471769</v>
      </c>
      <c r="N37" s="47">
        <f>'Berekening wegingsfactoren'!N350</f>
        <v>98.711088104560673</v>
      </c>
      <c r="O37" s="47">
        <f>'Berekening wegingsfactoren'!O350</f>
        <v>83.612348529668481</v>
      </c>
      <c r="P37" s="47">
        <f>'Berekening wegingsfactoren'!P350</f>
        <v>100.21426416023618</v>
      </c>
      <c r="Q37" s="47">
        <f>'Berekening wegingsfactoren'!Q350</f>
        <v>27.301854230318238</v>
      </c>
      <c r="R37"/>
      <c r="S37" s="47">
        <f>'Berekening wegingsfactoren'!S350</f>
        <v>97.004923254623407</v>
      </c>
    </row>
    <row r="38" spans="2:19" x14ac:dyDescent="0.2">
      <c r="R38"/>
    </row>
    <row r="39" spans="2:19" x14ac:dyDescent="0.2">
      <c r="B39" s="1" t="s">
        <v>147</v>
      </c>
      <c r="R39"/>
    </row>
    <row r="40" spans="2:19" x14ac:dyDescent="0.2">
      <c r="B40" s="2" t="s">
        <v>143</v>
      </c>
      <c r="F40" s="2" t="s">
        <v>111</v>
      </c>
      <c r="L40" s="47">
        <f>'Berekening wegingsfactoren'!L353</f>
        <v>0</v>
      </c>
      <c r="M40" s="47">
        <f>'Berekening wegingsfactoren'!M353</f>
        <v>0</v>
      </c>
      <c r="N40" s="47">
        <f>'Berekening wegingsfactoren'!N353</f>
        <v>0</v>
      </c>
      <c r="O40" s="47">
        <f>'Berekening wegingsfactoren'!O353</f>
        <v>26.615599173722519</v>
      </c>
      <c r="P40" s="47">
        <f>'Berekening wegingsfactoren'!P353</f>
        <v>0</v>
      </c>
      <c r="Q40" s="47">
        <f>'Berekening wegingsfactoren'!Q353</f>
        <v>27.301854230318238</v>
      </c>
      <c r="R40"/>
      <c r="S40" s="47">
        <f>'Berekening wegingsfactoren'!S353</f>
        <v>0</v>
      </c>
    </row>
    <row r="41" spans="2:19" x14ac:dyDescent="0.2">
      <c r="B41" s="2" t="s">
        <v>144</v>
      </c>
      <c r="F41" s="2" t="s">
        <v>111</v>
      </c>
      <c r="L41" s="47">
        <f>'Berekening wegingsfactoren'!L354</f>
        <v>0</v>
      </c>
      <c r="M41" s="47">
        <f>'Berekening wegingsfactoren'!M354</f>
        <v>0</v>
      </c>
      <c r="N41" s="47">
        <f>'Berekening wegingsfactoren'!N354</f>
        <v>0</v>
      </c>
      <c r="O41" s="47">
        <f>'Berekening wegingsfactoren'!O354</f>
        <v>61.703688116572131</v>
      </c>
      <c r="P41" s="47">
        <f>'Berekening wegingsfactoren'!P354</f>
        <v>0</v>
      </c>
      <c r="Q41" s="47">
        <f>'Berekening wegingsfactoren'!Q354</f>
        <v>27.301854230318238</v>
      </c>
      <c r="R41"/>
      <c r="S41" s="47">
        <f>'Berekening wegingsfactoren'!S354</f>
        <v>0</v>
      </c>
    </row>
    <row r="42" spans="2:19" x14ac:dyDescent="0.2">
      <c r="B42" s="2" t="s">
        <v>145</v>
      </c>
      <c r="F42" s="2" t="s">
        <v>111</v>
      </c>
      <c r="L42" s="47">
        <f>'Berekening wegingsfactoren'!L355</f>
        <v>0</v>
      </c>
      <c r="M42" s="47">
        <f>'Berekening wegingsfactoren'!M355</f>
        <v>0</v>
      </c>
      <c r="N42" s="47">
        <f>'Berekening wegingsfactoren'!N355</f>
        <v>0</v>
      </c>
      <c r="O42" s="47">
        <f>'Berekening wegingsfactoren'!O355</f>
        <v>61.703688116572131</v>
      </c>
      <c r="P42" s="47">
        <f>'Berekening wegingsfactoren'!P355</f>
        <v>0</v>
      </c>
      <c r="Q42" s="47">
        <f>'Berekening wegingsfactoren'!Q355</f>
        <v>27.301854230318238</v>
      </c>
      <c r="R42"/>
      <c r="S42" s="47">
        <f>'Berekening wegingsfactoren'!S355</f>
        <v>0</v>
      </c>
    </row>
    <row r="43" spans="2:19" x14ac:dyDescent="0.2">
      <c r="B43" s="2" t="s">
        <v>146</v>
      </c>
      <c r="F43" s="2" t="s">
        <v>111</v>
      </c>
      <c r="L43" s="47">
        <f>'Berekening wegingsfactoren'!L356</f>
        <v>89.901820504521623</v>
      </c>
      <c r="M43" s="47">
        <f>'Berekening wegingsfactoren'!M356</f>
        <v>0</v>
      </c>
      <c r="N43" s="47">
        <f>'Berekening wegingsfactoren'!N356</f>
        <v>0</v>
      </c>
      <c r="O43" s="47">
        <f>'Berekening wegingsfactoren'!O356</f>
        <v>83.612348529668481</v>
      </c>
      <c r="P43" s="47">
        <f>'Berekening wegingsfactoren'!P356</f>
        <v>0</v>
      </c>
      <c r="Q43" s="47">
        <f>'Berekening wegingsfactoren'!Q356</f>
        <v>27.301854230318238</v>
      </c>
      <c r="R43"/>
      <c r="S43" s="47">
        <f>'Berekening wegingsfactoren'!S356</f>
        <v>0</v>
      </c>
    </row>
    <row r="44" spans="2:19" x14ac:dyDescent="0.2">
      <c r="R44"/>
    </row>
    <row r="45" spans="2:19" x14ac:dyDescent="0.2">
      <c r="B45" s="1" t="s">
        <v>148</v>
      </c>
      <c r="R45"/>
    </row>
    <row r="46" spans="2:19" x14ac:dyDescent="0.2">
      <c r="R46"/>
    </row>
    <row r="47" spans="2:19" x14ac:dyDescent="0.2">
      <c r="B47" s="1" t="s">
        <v>149</v>
      </c>
      <c r="R47"/>
    </row>
    <row r="48" spans="2:19" x14ac:dyDescent="0.2">
      <c r="B48" s="2" t="s">
        <v>150</v>
      </c>
      <c r="F48" s="2" t="s">
        <v>111</v>
      </c>
      <c r="L48" s="47">
        <f>'Berekening wegingsfactoren'!L362</f>
        <v>448.01514312577183</v>
      </c>
      <c r="M48" s="47">
        <f>'Berekening wegingsfactoren'!M362</f>
        <v>331.0121470798756</v>
      </c>
      <c r="N48" s="47">
        <f>'Berekening wegingsfactoren'!N362</f>
        <v>514.14761663228705</v>
      </c>
      <c r="O48" s="47">
        <f>'Berekening wegingsfactoren'!O362</f>
        <v>213.95176184664402</v>
      </c>
      <c r="P48" s="47">
        <f>'Berekening wegingsfactoren'!P362</f>
        <v>268.68985979269479</v>
      </c>
      <c r="Q48" s="47">
        <f>'Berekening wegingsfactoren'!Q362</f>
        <v>444.59739916197282</v>
      </c>
      <c r="R48"/>
      <c r="S48" s="47">
        <f>'Berekening wegingsfactoren'!S362</f>
        <v>269.45489901058727</v>
      </c>
    </row>
    <row r="49" spans="2:19" x14ac:dyDescent="0.2">
      <c r="B49" s="2" t="s">
        <v>151</v>
      </c>
      <c r="F49" s="2" t="s">
        <v>111</v>
      </c>
      <c r="L49" s="47">
        <f>'Berekening wegingsfactoren'!L363</f>
        <v>473.76925231840738</v>
      </c>
      <c r="M49" s="47">
        <f>'Berekening wegingsfactoren'!M363</f>
        <v>468.2662468264225</v>
      </c>
      <c r="N49" s="47">
        <f>'Berekening wegingsfactoren'!N363</f>
        <v>537.90781983553757</v>
      </c>
      <c r="O49" s="47">
        <f>'Berekening wegingsfactoren'!O363</f>
        <v>256.74211421597283</v>
      </c>
      <c r="P49" s="47">
        <f>'Berekening wegingsfactoren'!P363</f>
        <v>524.90111650005247</v>
      </c>
      <c r="Q49" s="47">
        <f>'Berekening wegingsfactoren'!Q363</f>
        <v>821.6958903179451</v>
      </c>
      <c r="R49"/>
      <c r="S49" s="47">
        <f>'Berekening wegingsfactoren'!S363</f>
        <v>526.39566467521593</v>
      </c>
    </row>
    <row r="50" spans="2:19" x14ac:dyDescent="0.2">
      <c r="B50" s="2" t="s">
        <v>152</v>
      </c>
      <c r="F50" s="2" t="s">
        <v>111</v>
      </c>
      <c r="L50" s="47">
        <f>'Berekening wegingsfactoren'!L364</f>
        <v>473.76925231840738</v>
      </c>
      <c r="M50" s="47">
        <f>'Berekening wegingsfactoren'!M364</f>
        <v>810.37721186632302</v>
      </c>
      <c r="N50" s="47">
        <f>'Berekening wegingsfactoren'!N364</f>
        <v>537.90781983553757</v>
      </c>
      <c r="O50" s="47">
        <f>'Berekening wegingsfactoren'!O364</f>
        <v>278.13729040063726</v>
      </c>
      <c r="P50" s="47">
        <f>'Berekening wegingsfactoren'!P364</f>
        <v>841.66645688675533</v>
      </c>
      <c r="Q50" s="47">
        <f>'Berekening wegingsfactoren'!Q364</f>
        <v>821.6958903179451</v>
      </c>
      <c r="R50"/>
      <c r="S50" s="47">
        <f>'Berekening wegingsfactoren'!S364</f>
        <v>844.06292934165106</v>
      </c>
    </row>
    <row r="51" spans="2:19" x14ac:dyDescent="0.2">
      <c r="R51"/>
    </row>
    <row r="52" spans="2:19" x14ac:dyDescent="0.2">
      <c r="B52" s="1" t="s">
        <v>153</v>
      </c>
      <c r="R52"/>
    </row>
    <row r="53" spans="2:19" x14ac:dyDescent="0.2">
      <c r="B53" s="2" t="s">
        <v>150</v>
      </c>
      <c r="F53" s="2" t="s">
        <v>111</v>
      </c>
      <c r="L53" s="47">
        <f>'Berekening wegingsfactoren'!L367</f>
        <v>448.01514312577183</v>
      </c>
      <c r="M53" s="47">
        <f>'Berekening wegingsfactoren'!M367</f>
        <v>331.0121470798756</v>
      </c>
      <c r="N53" s="47">
        <f>'Berekening wegingsfactoren'!N367</f>
        <v>481.11513900825605</v>
      </c>
      <c r="O53" s="47">
        <f>'Berekening wegingsfactoren'!O367</f>
        <v>213.95176184664402</v>
      </c>
      <c r="P53" s="47">
        <f>'Berekening wegingsfactoren'!P367</f>
        <v>268.68985979269479</v>
      </c>
      <c r="Q53" s="47">
        <f>'Berekening wegingsfactoren'!Q367</f>
        <v>444.59739916197282</v>
      </c>
      <c r="R53"/>
      <c r="S53" s="47">
        <f>'Berekening wegingsfactoren'!S367</f>
        <v>269.45489901058727</v>
      </c>
    </row>
    <row r="54" spans="2:19" x14ac:dyDescent="0.2">
      <c r="B54" s="2" t="s">
        <v>151</v>
      </c>
      <c r="F54" s="2" t="s">
        <v>111</v>
      </c>
      <c r="L54" s="47">
        <f>'Berekening wegingsfactoren'!L368</f>
        <v>473.76925231840738</v>
      </c>
      <c r="M54" s="47">
        <f>'Berekening wegingsfactoren'!M368</f>
        <v>468.2662468264225</v>
      </c>
      <c r="N54" s="47">
        <f>'Berekening wegingsfactoren'!N368</f>
        <v>489.34428255669894</v>
      </c>
      <c r="O54" s="47">
        <f>'Berekening wegingsfactoren'!O368</f>
        <v>256.74211421597283</v>
      </c>
      <c r="P54" s="47">
        <f>'Berekening wegingsfactoren'!P368</f>
        <v>524.90111650005247</v>
      </c>
      <c r="Q54" s="47">
        <f>'Berekening wegingsfactoren'!Q368</f>
        <v>821.6958903179451</v>
      </c>
      <c r="R54"/>
      <c r="S54" s="47">
        <f>'Berekening wegingsfactoren'!S368</f>
        <v>526.39566467521593</v>
      </c>
    </row>
    <row r="55" spans="2:19" x14ac:dyDescent="0.2">
      <c r="B55" s="2" t="s">
        <v>152</v>
      </c>
      <c r="F55" s="2" t="s">
        <v>111</v>
      </c>
      <c r="L55" s="47">
        <f>'Berekening wegingsfactoren'!L369</f>
        <v>473.76925231840738</v>
      </c>
      <c r="M55" s="47">
        <f>'Berekening wegingsfactoren'!M369</f>
        <v>810.37721186632302</v>
      </c>
      <c r="N55" s="47">
        <f>'Berekening wegingsfactoren'!N369</f>
        <v>489.34428255669889</v>
      </c>
      <c r="O55" s="47">
        <f>'Berekening wegingsfactoren'!O369</f>
        <v>278.13729040063726</v>
      </c>
      <c r="P55" s="47">
        <f>'Berekening wegingsfactoren'!P369</f>
        <v>841.66645688675533</v>
      </c>
      <c r="Q55" s="47">
        <f>'Berekening wegingsfactoren'!Q369</f>
        <v>821.6958903179451</v>
      </c>
      <c r="R55"/>
      <c r="S55" s="47">
        <f>'Berekening wegingsfactoren'!S369</f>
        <v>844.06292934165106</v>
      </c>
    </row>
    <row r="56" spans="2:19" x14ac:dyDescent="0.2">
      <c r="R56"/>
    </row>
    <row r="57" spans="2:19" x14ac:dyDescent="0.2">
      <c r="B57" s="1" t="s">
        <v>154</v>
      </c>
      <c r="R57"/>
    </row>
    <row r="58" spans="2:19" x14ac:dyDescent="0.2">
      <c r="B58" s="2" t="s">
        <v>150</v>
      </c>
      <c r="F58" s="2" t="s">
        <v>111</v>
      </c>
      <c r="L58" s="47">
        <f>'Berekening wegingsfactoren'!L372</f>
        <v>1593.0204486410385</v>
      </c>
      <c r="M58" s="47">
        <f>'Berekening wegingsfactoren'!M372</f>
        <v>763.95260675970246</v>
      </c>
      <c r="N58" s="47">
        <f>'Berekening wegingsfactoren'!N372</f>
        <v>992.71288017482846</v>
      </c>
      <c r="O58" s="47">
        <f>'Berekening wegingsfactoren'!O372</f>
        <v>1035.526527337757</v>
      </c>
      <c r="P58" s="47">
        <f>'Berekening wegingsfactoren'!P372</f>
        <v>748.44907556229134</v>
      </c>
      <c r="Q58" s="47">
        <f>'Berekening wegingsfactoren'!Q372</f>
        <v>821.6958903179451</v>
      </c>
      <c r="R58"/>
      <c r="S58" s="47">
        <f>'Berekening wegingsfactoren'!S372</f>
        <v>750.58013065995044</v>
      </c>
    </row>
    <row r="59" spans="2:19" x14ac:dyDescent="0.2">
      <c r="B59" s="27" t="s">
        <v>151</v>
      </c>
      <c r="F59" s="2" t="s">
        <v>111</v>
      </c>
      <c r="L59" s="47">
        <f>'Berekening wegingsfactoren'!L373</f>
        <v>1593.0204486410385</v>
      </c>
      <c r="M59" s="47">
        <f>'Berekening wegingsfactoren'!M373</f>
        <v>906.25599543953615</v>
      </c>
      <c r="N59" s="47">
        <f>'Berekening wegingsfactoren'!N373</f>
        <v>1000.1306997114531</v>
      </c>
      <c r="O59" s="47">
        <f>'Berekening wegingsfactoren'!O373</f>
        <v>1035.526527337757</v>
      </c>
      <c r="P59" s="47">
        <f>'Berekening wegingsfactoren'!P373</f>
        <v>790.50794227177926</v>
      </c>
      <c r="Q59" s="47">
        <f>'Berekening wegingsfactoren'!Q373</f>
        <v>821.6958903179451</v>
      </c>
      <c r="R59"/>
      <c r="S59" s="47">
        <f>'Berekening wegingsfactoren'!S373</f>
        <v>792.75875135835963</v>
      </c>
    </row>
    <row r="60" spans="2:19" x14ac:dyDescent="0.2">
      <c r="B60" s="2" t="s">
        <v>155</v>
      </c>
      <c r="F60" s="2" t="s">
        <v>111</v>
      </c>
      <c r="L60" s="47">
        <f>'Berekening wegingsfactoren'!L374</f>
        <v>1593.0204486410385</v>
      </c>
      <c r="M60" s="47">
        <f>'Berekening wegingsfactoren'!M374</f>
        <v>1023.3129394529356</v>
      </c>
      <c r="N60" s="47">
        <f>'Berekening wegingsfactoren'!N374</f>
        <v>1005.2304506428824</v>
      </c>
      <c r="O60" s="47">
        <f>'Berekening wegingsfactoren'!O374</f>
        <v>1035.526527337757</v>
      </c>
      <c r="P60" s="47">
        <f>'Berekening wegingsfactoren'!P374</f>
        <v>841.66645688675533</v>
      </c>
      <c r="Q60" s="47">
        <f>'Berekening wegingsfactoren'!Q374</f>
        <v>821.6958903179451</v>
      </c>
      <c r="R60"/>
      <c r="S60" s="47">
        <f>'Berekening wegingsfactoren'!S374</f>
        <v>844.06292934165106</v>
      </c>
    </row>
    <row r="61" spans="2:19" x14ac:dyDescent="0.2">
      <c r="R61"/>
    </row>
    <row r="62" spans="2:19" x14ac:dyDescent="0.2">
      <c r="B62" s="1" t="s">
        <v>156</v>
      </c>
      <c r="R62"/>
    </row>
    <row r="63" spans="2:19" x14ac:dyDescent="0.2">
      <c r="B63" s="2" t="s">
        <v>150</v>
      </c>
      <c r="F63" s="2" t="s">
        <v>111</v>
      </c>
      <c r="L63" s="47">
        <f>'Berekening wegingsfactoren'!L377</f>
        <v>1593.0204486410385</v>
      </c>
      <c r="M63" s="47">
        <f>'Berekening wegingsfactoren'!M377</f>
        <v>619.6391201997601</v>
      </c>
      <c r="N63" s="47">
        <f>'Berekening wegingsfactoren'!N377</f>
        <v>843.54516543051977</v>
      </c>
      <c r="O63" s="47">
        <f>'Berekening wegingsfactoren'!O377</f>
        <v>1035.526527337757</v>
      </c>
      <c r="P63" s="47">
        <f>'Berekening wegingsfactoren'!P377</f>
        <v>748.44907556229134</v>
      </c>
      <c r="Q63" s="47">
        <f>'Berekening wegingsfactoren'!Q377</f>
        <v>821.6958903179451</v>
      </c>
      <c r="R63"/>
      <c r="S63" s="47">
        <f>'Berekening wegingsfactoren'!S377</f>
        <v>750.58013065995044</v>
      </c>
    </row>
    <row r="64" spans="2:19" x14ac:dyDescent="0.2">
      <c r="B64" s="2" t="s">
        <v>151</v>
      </c>
      <c r="F64" s="2" t="s">
        <v>111</v>
      </c>
      <c r="L64" s="47">
        <f>'Berekening wegingsfactoren'!L378</f>
        <v>1593.0204486410385</v>
      </c>
      <c r="M64" s="47">
        <f>'Berekening wegingsfactoren'!M378</f>
        <v>660.00457858643642</v>
      </c>
      <c r="N64" s="47">
        <f>'Berekening wegingsfactoren'!N378</f>
        <v>872.52102299545936</v>
      </c>
      <c r="O64" s="47">
        <f>'Berekening wegingsfactoren'!O378</f>
        <v>1035.526527337757</v>
      </c>
      <c r="P64" s="47">
        <f>'Berekening wegingsfactoren'!P378</f>
        <v>790.50794227177926</v>
      </c>
      <c r="Q64" s="47">
        <f>'Berekening wegingsfactoren'!Q378</f>
        <v>821.6958903179451</v>
      </c>
      <c r="R64"/>
      <c r="S64" s="47">
        <f>'Berekening wegingsfactoren'!S378</f>
        <v>792.75875135835963</v>
      </c>
    </row>
    <row r="65" spans="2:19" x14ac:dyDescent="0.2">
      <c r="B65" s="2" t="s">
        <v>155</v>
      </c>
      <c r="F65" s="2" t="s">
        <v>111</v>
      </c>
      <c r="L65" s="47">
        <f>'Berekening wegingsfactoren'!L379</f>
        <v>1593.0204486410385</v>
      </c>
      <c r="M65" s="47">
        <f>'Berekening wegingsfactoren'!M379</f>
        <v>708.44889926637177</v>
      </c>
      <c r="N65" s="47">
        <f>'Berekening wegingsfactoren'!N379</f>
        <v>889.32702038312425</v>
      </c>
      <c r="O65" s="47">
        <f>'Berekening wegingsfactoren'!O379</f>
        <v>1035.526527337757</v>
      </c>
      <c r="P65" s="47">
        <f>'Berekening wegingsfactoren'!P379</f>
        <v>841.66645688675533</v>
      </c>
      <c r="Q65" s="47">
        <f>'Berekening wegingsfactoren'!Q379</f>
        <v>821.6958903179451</v>
      </c>
      <c r="R65"/>
      <c r="S65" s="47">
        <f>'Berekening wegingsfactoren'!S379</f>
        <v>844.06292934165106</v>
      </c>
    </row>
    <row r="66" spans="2:19" x14ac:dyDescent="0.2">
      <c r="R66"/>
    </row>
    <row r="67" spans="2:19" x14ac:dyDescent="0.2">
      <c r="B67" s="1" t="s">
        <v>157</v>
      </c>
      <c r="R67"/>
    </row>
    <row r="68" spans="2:19" x14ac:dyDescent="0.2">
      <c r="R68"/>
    </row>
    <row r="69" spans="2:19" x14ac:dyDescent="0.2">
      <c r="B69" s="1" t="s">
        <v>142</v>
      </c>
      <c r="R69"/>
    </row>
    <row r="70" spans="2:19" x14ac:dyDescent="0.2">
      <c r="B70" s="2" t="s">
        <v>143</v>
      </c>
      <c r="F70" s="2" t="s">
        <v>111</v>
      </c>
      <c r="L70" s="47">
        <f>'Berekening wegingsfactoren'!L385</f>
        <v>744.36515492911906</v>
      </c>
      <c r="M70" s="47">
        <f>'Berekening wegingsfactoren'!M385</f>
        <v>824.38795690582742</v>
      </c>
      <c r="N70" s="47">
        <f>'Berekening wegingsfactoren'!N385</f>
        <v>777.02065846360563</v>
      </c>
      <c r="O70" s="47">
        <f>'Berekening wegingsfactoren'!O385</f>
        <v>623.96779823065629</v>
      </c>
      <c r="P70" s="47">
        <f>'Berekening wegingsfactoren'!P385</f>
        <v>1267.5466262020554</v>
      </c>
      <c r="Q70" s="47">
        <f>'Berekening wegingsfactoren'!Q385</f>
        <v>1131.281413499514</v>
      </c>
      <c r="R70"/>
      <c r="S70" s="47">
        <f>'Berekening wegingsfactoren'!S385</f>
        <v>839.8747094663579</v>
      </c>
    </row>
    <row r="71" spans="2:19" x14ac:dyDescent="0.2">
      <c r="B71" s="2" t="s">
        <v>144</v>
      </c>
      <c r="F71" s="2" t="s">
        <v>111</v>
      </c>
      <c r="L71" s="47">
        <f>'Berekening wegingsfactoren'!L386</f>
        <v>1149.451438031318</v>
      </c>
      <c r="M71" s="47">
        <f>'Berekening wegingsfactoren'!M386</f>
        <v>1561.9640307490117</v>
      </c>
      <c r="N71" s="47">
        <f>'Berekening wegingsfactoren'!N386</f>
        <v>1483.0850895948433</v>
      </c>
      <c r="O71" s="47">
        <f>'Berekening wegingsfactoren'!O386</f>
        <v>1330.7985200663438</v>
      </c>
      <c r="P71" s="47">
        <f>'Berekening wegingsfactoren'!P386</f>
        <v>2225.5818671500388</v>
      </c>
      <c r="Q71" s="47">
        <f>'Berekening wegingsfactoren'!Q386</f>
        <v>2805.2181340045368</v>
      </c>
      <c r="R71"/>
      <c r="S71" s="47">
        <f>'Berekening wegingsfactoren'!S386</f>
        <v>1514.7010299548872</v>
      </c>
    </row>
    <row r="72" spans="2:19" x14ac:dyDescent="0.2">
      <c r="B72" s="2" t="s">
        <v>145</v>
      </c>
      <c r="F72" s="2" t="s">
        <v>111</v>
      </c>
      <c r="L72" s="47">
        <f>'Berekening wegingsfactoren'!L387</f>
        <v>1149.451438031318</v>
      </c>
      <c r="M72" s="47">
        <f>'Berekening wegingsfactoren'!M387</f>
        <v>1599.336231473204</v>
      </c>
      <c r="N72" s="47">
        <f>'Berekening wegingsfactoren'!N387</f>
        <v>1483.0850895948433</v>
      </c>
      <c r="O72" s="47">
        <f>'Berekening wegingsfactoren'!O387</f>
        <v>1330.7985200663438</v>
      </c>
      <c r="P72" s="47">
        <f>'Berekening wegingsfactoren'!P387</f>
        <v>2225.5818671500388</v>
      </c>
      <c r="Q72" s="47">
        <f>'Berekening wegingsfactoren'!Q387</f>
        <v>3906.5185913159007</v>
      </c>
      <c r="R72"/>
      <c r="S72" s="47">
        <f>'Berekening wegingsfactoren'!S387</f>
        <v>1514.7010299548872</v>
      </c>
    </row>
    <row r="73" spans="2:19" x14ac:dyDescent="0.2">
      <c r="B73" s="2" t="s">
        <v>146</v>
      </c>
      <c r="F73" s="2" t="s">
        <v>111</v>
      </c>
      <c r="L73" s="47">
        <f>'Berekening wegingsfactoren'!L388</f>
        <v>1504.7275259912053</v>
      </c>
      <c r="M73" s="47">
        <f>'Berekening wegingsfactoren'!M388</f>
        <v>2198.33122606598</v>
      </c>
      <c r="N73" s="47">
        <f>'Berekening wegingsfactoren'!N388</f>
        <v>2198.6436638198488</v>
      </c>
      <c r="O73" s="47">
        <f>'Berekening wegingsfactoren'!O388</f>
        <v>1946.7795304796475</v>
      </c>
      <c r="P73" s="47">
        <f>'Berekening wegingsfactoren'!P388</f>
        <v>3120.1147721896746</v>
      </c>
      <c r="Q73" s="47">
        <f>'Berekening wegingsfactoren'!Q388</f>
        <v>4041.4328941625745</v>
      </c>
      <c r="R73"/>
      <c r="S73" s="47">
        <f>'Berekening wegingsfactoren'!S388</f>
        <v>1999.6512379616254</v>
      </c>
    </row>
    <row r="74" spans="2:19" x14ac:dyDescent="0.2">
      <c r="R74"/>
    </row>
    <row r="75" spans="2:19" x14ac:dyDescent="0.2">
      <c r="B75" s="1" t="s">
        <v>147</v>
      </c>
      <c r="R75"/>
    </row>
    <row r="76" spans="2:19" x14ac:dyDescent="0.2">
      <c r="B76" s="2" t="s">
        <v>143</v>
      </c>
      <c r="F76" s="2" t="s">
        <v>111</v>
      </c>
      <c r="L76" s="47">
        <f>'Berekening wegingsfactoren'!L391</f>
        <v>0</v>
      </c>
      <c r="M76" s="47">
        <f>'Berekening wegingsfactoren'!M391</f>
        <v>0</v>
      </c>
      <c r="N76" s="47">
        <f>'Berekening wegingsfactoren'!N391</f>
        <v>0</v>
      </c>
      <c r="O76" s="47">
        <f>'Berekening wegingsfactoren'!O391</f>
        <v>0</v>
      </c>
      <c r="P76" s="47">
        <f>'Berekening wegingsfactoren'!P391</f>
        <v>0</v>
      </c>
      <c r="Q76" s="47">
        <f>'Berekening wegingsfactoren'!Q391</f>
        <v>1131.281413499514</v>
      </c>
      <c r="R76"/>
      <c r="S76" s="47">
        <f>'Berekening wegingsfactoren'!S391</f>
        <v>0</v>
      </c>
    </row>
    <row r="77" spans="2:19" x14ac:dyDescent="0.2">
      <c r="B77" s="2" t="s">
        <v>144</v>
      </c>
      <c r="F77" s="2" t="s">
        <v>111</v>
      </c>
      <c r="L77" s="47">
        <f>'Berekening wegingsfactoren'!L392</f>
        <v>0</v>
      </c>
      <c r="M77" s="47">
        <f>'Berekening wegingsfactoren'!M392</f>
        <v>0</v>
      </c>
      <c r="N77" s="47">
        <f>'Berekening wegingsfactoren'!N392</f>
        <v>0</v>
      </c>
      <c r="O77" s="47">
        <f>'Berekening wegingsfactoren'!O392</f>
        <v>0</v>
      </c>
      <c r="P77" s="47">
        <f>'Berekening wegingsfactoren'!P392</f>
        <v>0</v>
      </c>
      <c r="Q77" s="47">
        <f>'Berekening wegingsfactoren'!Q392</f>
        <v>2805.2181340045368</v>
      </c>
      <c r="R77"/>
      <c r="S77" s="47">
        <f>'Berekening wegingsfactoren'!S392</f>
        <v>0</v>
      </c>
    </row>
    <row r="78" spans="2:19" x14ac:dyDescent="0.2">
      <c r="B78" s="2" t="s">
        <v>145</v>
      </c>
      <c r="F78" s="2" t="s">
        <v>111</v>
      </c>
      <c r="L78" s="47">
        <f>'Berekening wegingsfactoren'!L393</f>
        <v>0</v>
      </c>
      <c r="M78" s="47">
        <f>'Berekening wegingsfactoren'!M393</f>
        <v>0</v>
      </c>
      <c r="N78" s="47">
        <f>'Berekening wegingsfactoren'!N393</f>
        <v>0</v>
      </c>
      <c r="O78" s="47">
        <f>'Berekening wegingsfactoren'!O393</f>
        <v>0</v>
      </c>
      <c r="P78" s="47">
        <f>'Berekening wegingsfactoren'!P393</f>
        <v>0</v>
      </c>
      <c r="Q78" s="47">
        <f>'Berekening wegingsfactoren'!Q393</f>
        <v>3906.5185913159007</v>
      </c>
      <c r="R78"/>
      <c r="S78" s="47">
        <f>'Berekening wegingsfactoren'!S393</f>
        <v>0</v>
      </c>
    </row>
    <row r="79" spans="2:19" x14ac:dyDescent="0.2">
      <c r="B79" s="2" t="s">
        <v>146</v>
      </c>
      <c r="F79" s="2" t="s">
        <v>111</v>
      </c>
      <c r="L79" s="47">
        <f>'Berekening wegingsfactoren'!L394</f>
        <v>0</v>
      </c>
      <c r="M79" s="47">
        <f>'Berekening wegingsfactoren'!M394</f>
        <v>0</v>
      </c>
      <c r="N79" s="47">
        <f>'Berekening wegingsfactoren'!N394</f>
        <v>0</v>
      </c>
      <c r="O79" s="47">
        <f>'Berekening wegingsfactoren'!O394</f>
        <v>0</v>
      </c>
      <c r="P79" s="47">
        <f>'Berekening wegingsfactoren'!P394</f>
        <v>0</v>
      </c>
      <c r="Q79" s="47">
        <f>'Berekening wegingsfactoren'!Q394</f>
        <v>4041.4328941625745</v>
      </c>
      <c r="R79"/>
      <c r="S79" s="47">
        <f>'Berekening wegingsfactoren'!S394</f>
        <v>0</v>
      </c>
    </row>
    <row r="80" spans="2:19" x14ac:dyDescent="0.2">
      <c r="R80"/>
    </row>
    <row r="81" spans="2:19" x14ac:dyDescent="0.2">
      <c r="B81" s="1" t="s">
        <v>158</v>
      </c>
      <c r="R81"/>
    </row>
    <row r="82" spans="2:19" x14ac:dyDescent="0.2">
      <c r="R82"/>
    </row>
    <row r="83" spans="2:19" x14ac:dyDescent="0.2">
      <c r="B83" s="1" t="s">
        <v>142</v>
      </c>
      <c r="R83"/>
    </row>
    <row r="84" spans="2:19" x14ac:dyDescent="0.2">
      <c r="B84" s="2" t="s">
        <v>143</v>
      </c>
      <c r="F84" s="2" t="s">
        <v>111</v>
      </c>
      <c r="L84" s="47">
        <f>'Berekening wegingsfactoren'!L400</f>
        <v>20.803375383408852</v>
      </c>
      <c r="M84" s="47">
        <f>'Berekening wegingsfactoren'!M400</f>
        <v>24.704844298950952</v>
      </c>
      <c r="N84" s="47">
        <f>'Berekening wegingsfactoren'!N400</f>
        <v>30.481196248411539</v>
      </c>
      <c r="O84" s="47">
        <f>'Berekening wegingsfactoren'!O400</f>
        <v>17.171593807307662</v>
      </c>
      <c r="P84" s="47">
        <f>'Berekening wegingsfactoren'!P400</f>
        <v>46.951727100738857</v>
      </c>
      <c r="Q84" s="47">
        <f>'Berekening wegingsfactoren'!Q400</f>
        <v>65.958103613929254</v>
      </c>
      <c r="R84"/>
      <c r="S84" s="47">
        <f>'Berekening wegingsfactoren'!S400</f>
        <v>31.664343019545896</v>
      </c>
    </row>
    <row r="85" spans="2:19" x14ac:dyDescent="0.2">
      <c r="B85" s="2" t="s">
        <v>144</v>
      </c>
      <c r="F85" s="2" t="s">
        <v>111</v>
      </c>
      <c r="L85" s="47">
        <f>'Berekening wegingsfactoren'!L401</f>
        <v>22.182273463577161</v>
      </c>
      <c r="M85" s="47">
        <f>'Berekening wegingsfactoren'!M401</f>
        <v>30.493636224929343</v>
      </c>
      <c r="N85" s="47">
        <f>'Berekening wegingsfactoren'!N401</f>
        <v>35.977805407961164</v>
      </c>
      <c r="O85" s="47">
        <f>'Berekening wegingsfactoren'!O401</f>
        <v>25.358051320093871</v>
      </c>
      <c r="P85" s="47">
        <f>'Berekening wegingsfactoren'!P401</f>
        <v>51.901909191232086</v>
      </c>
      <c r="Q85" s="47">
        <f>'Berekening wegingsfactoren'!Q401</f>
        <v>53.965721138669387</v>
      </c>
      <c r="R85"/>
      <c r="S85" s="47">
        <f>'Berekening wegingsfactoren'!S401</f>
        <v>33.463453418383736</v>
      </c>
    </row>
    <row r="86" spans="2:19" x14ac:dyDescent="0.2">
      <c r="B86" s="2" t="s">
        <v>145</v>
      </c>
      <c r="F86" s="2" t="s">
        <v>111</v>
      </c>
      <c r="L86" s="47">
        <f>'Berekening wegingsfactoren'!L402</f>
        <v>25.369726272082172</v>
      </c>
      <c r="M86" s="47">
        <f>'Berekening wegingsfactoren'!M402</f>
        <v>30.493636224929343</v>
      </c>
      <c r="N86" s="47">
        <f>'Berekening wegingsfactoren'!N402</f>
        <v>35.977805407961164</v>
      </c>
      <c r="O86" s="47">
        <f>'Berekening wegingsfactoren'!O402</f>
        <v>25.358051320093871</v>
      </c>
      <c r="P86" s="47">
        <f>'Berekening wegingsfactoren'!P402</f>
        <v>51.901909191232086</v>
      </c>
      <c r="Q86" s="47">
        <f>'Berekening wegingsfactoren'!Q402</f>
        <v>53.965721138669387</v>
      </c>
      <c r="R86"/>
      <c r="S86" s="47">
        <f>'Berekening wegingsfactoren'!S402</f>
        <v>35.262563817221569</v>
      </c>
    </row>
    <row r="87" spans="2:19" x14ac:dyDescent="0.2">
      <c r="B87" s="2" t="s">
        <v>146</v>
      </c>
      <c r="F87" s="2" t="s">
        <v>111</v>
      </c>
      <c r="L87" s="47">
        <f>'Berekening wegingsfactoren'!L403</f>
        <v>28.826963487576631</v>
      </c>
      <c r="M87" s="47">
        <f>'Berekening wegingsfactoren'!M403</f>
        <v>30.493636224929343</v>
      </c>
      <c r="N87" s="47">
        <f>'Berekening wegingsfactoren'!N403</f>
        <v>35.977805407961164</v>
      </c>
      <c r="O87" s="47">
        <f>'Berekening wegingsfactoren'!O403</f>
        <v>19.966969543381001</v>
      </c>
      <c r="P87" s="47">
        <f>'Berekening wegingsfactoren'!P403</f>
        <v>55.902056335065005</v>
      </c>
      <c r="Q87" s="47">
        <f>'Berekening wegingsfactoren'!Q403</f>
        <v>53.965721138669387</v>
      </c>
      <c r="R87"/>
      <c r="S87" s="47">
        <f>'Berekening wegingsfactoren'!S403</f>
        <v>36.701852136291834</v>
      </c>
    </row>
    <row r="88" spans="2:19" x14ac:dyDescent="0.2">
      <c r="R88"/>
    </row>
    <row r="89" spans="2:19" x14ac:dyDescent="0.2">
      <c r="B89" s="1" t="s">
        <v>147</v>
      </c>
      <c r="R89"/>
    </row>
    <row r="90" spans="2:19" x14ac:dyDescent="0.2">
      <c r="B90" s="2" t="s">
        <v>143</v>
      </c>
      <c r="F90" s="2" t="s">
        <v>111</v>
      </c>
      <c r="L90" s="47">
        <f>'Berekening wegingsfactoren'!L406</f>
        <v>20.513606946272034</v>
      </c>
      <c r="M90" s="47">
        <f>'Berekening wegingsfactoren'!M406</f>
        <v>0</v>
      </c>
      <c r="N90" s="47">
        <f>'Berekening wegingsfactoren'!N406</f>
        <v>0</v>
      </c>
      <c r="O90" s="47">
        <f>'Berekening wegingsfactoren'!O406</f>
        <v>0</v>
      </c>
      <c r="P90" s="47">
        <f>'Berekening wegingsfactoren'!P406</f>
        <v>0</v>
      </c>
      <c r="Q90" s="47">
        <f>'Berekening wegingsfactoren'!Q406</f>
        <v>65.958103613929254</v>
      </c>
      <c r="R90"/>
      <c r="S90" s="47">
        <f>'Berekening wegingsfactoren'!S406</f>
        <v>0</v>
      </c>
    </row>
    <row r="91" spans="2:19" x14ac:dyDescent="0.2">
      <c r="B91" s="2" t="s">
        <v>144</v>
      </c>
      <c r="F91" s="2" t="s">
        <v>111</v>
      </c>
      <c r="L91" s="47">
        <f>'Berekening wegingsfactoren'!L407</f>
        <v>22.182273463577161</v>
      </c>
      <c r="M91" s="47">
        <f>'Berekening wegingsfactoren'!M407</f>
        <v>0</v>
      </c>
      <c r="N91" s="47">
        <f>'Berekening wegingsfactoren'!N407</f>
        <v>0</v>
      </c>
      <c r="O91" s="47">
        <f>'Berekening wegingsfactoren'!O407</f>
        <v>0</v>
      </c>
      <c r="P91" s="47">
        <f>'Berekening wegingsfactoren'!P407</f>
        <v>0</v>
      </c>
      <c r="Q91" s="47">
        <f>'Berekening wegingsfactoren'!Q407</f>
        <v>53.965721138669387</v>
      </c>
      <c r="R91"/>
      <c r="S91" s="47">
        <f>'Berekening wegingsfactoren'!S407</f>
        <v>0</v>
      </c>
    </row>
    <row r="92" spans="2:19" x14ac:dyDescent="0.2">
      <c r="B92" s="2" t="s">
        <v>145</v>
      </c>
      <c r="F92" s="2" t="s">
        <v>111</v>
      </c>
      <c r="L92" s="47">
        <f>'Berekening wegingsfactoren'!L408</f>
        <v>25.369726272082172</v>
      </c>
      <c r="M92" s="47">
        <f>'Berekening wegingsfactoren'!M408</f>
        <v>0</v>
      </c>
      <c r="N92" s="47">
        <f>'Berekening wegingsfactoren'!N408</f>
        <v>0</v>
      </c>
      <c r="O92" s="47">
        <f>'Berekening wegingsfactoren'!O408</f>
        <v>0</v>
      </c>
      <c r="P92" s="47">
        <f>'Berekening wegingsfactoren'!P408</f>
        <v>0</v>
      </c>
      <c r="Q92" s="47">
        <f>'Berekening wegingsfactoren'!Q408</f>
        <v>53.965721138669387</v>
      </c>
      <c r="R92"/>
      <c r="S92" s="47">
        <f>'Berekening wegingsfactoren'!S408</f>
        <v>0</v>
      </c>
    </row>
    <row r="93" spans="2:19" x14ac:dyDescent="0.2">
      <c r="B93" s="2" t="s">
        <v>146</v>
      </c>
      <c r="F93" s="2" t="s">
        <v>111</v>
      </c>
      <c r="L93" s="47">
        <f>'Berekening wegingsfactoren'!L409</f>
        <v>28.906899608166096</v>
      </c>
      <c r="M93" s="47">
        <f>'Berekening wegingsfactoren'!M409</f>
        <v>0</v>
      </c>
      <c r="N93" s="47">
        <f>'Berekening wegingsfactoren'!N409</f>
        <v>0</v>
      </c>
      <c r="O93" s="47">
        <f>'Berekening wegingsfactoren'!O409</f>
        <v>0</v>
      </c>
      <c r="P93" s="47">
        <f>'Berekening wegingsfactoren'!P409</f>
        <v>0</v>
      </c>
      <c r="Q93" s="47">
        <f>'Berekening wegingsfactoren'!Q409</f>
        <v>53.965721138669387</v>
      </c>
      <c r="R93"/>
      <c r="S93" s="47">
        <f>'Berekening wegingsfactoren'!S409</f>
        <v>0</v>
      </c>
    </row>
    <row r="94" spans="2:19" x14ac:dyDescent="0.2">
      <c r="R94"/>
    </row>
    <row r="95" spans="2:19" x14ac:dyDescent="0.2">
      <c r="B95" s="1" t="s">
        <v>159</v>
      </c>
      <c r="R95"/>
    </row>
    <row r="96" spans="2:19" x14ac:dyDescent="0.2">
      <c r="R96"/>
    </row>
    <row r="97" spans="2:19" x14ac:dyDescent="0.2">
      <c r="B97" s="1" t="s">
        <v>149</v>
      </c>
      <c r="R97"/>
    </row>
    <row r="98" spans="2:19" x14ac:dyDescent="0.2">
      <c r="B98" s="2" t="s">
        <v>150</v>
      </c>
      <c r="F98" s="2" t="s">
        <v>111</v>
      </c>
      <c r="L98" s="47">
        <f>'Berekening wegingsfactoren'!L415</f>
        <v>10858.0030360894</v>
      </c>
      <c r="M98" s="47">
        <f>'Berekening wegingsfactoren'!M415</f>
        <v>9631.7799254872807</v>
      </c>
      <c r="N98" s="47">
        <f>'Berekening wegingsfactoren'!N415</f>
        <v>12705.162226428063</v>
      </c>
      <c r="O98" s="47">
        <f>'Berekening wegingsfactoren'!O415</f>
        <v>5795.412909966336</v>
      </c>
      <c r="P98" s="47">
        <f>'Berekening wegingsfactoren'!P415</f>
        <v>7823.8377967835031</v>
      </c>
      <c r="Q98" s="47">
        <f>'Berekening wegingsfactoren'!Q415</f>
        <v>5516.4959386195378</v>
      </c>
      <c r="R98"/>
      <c r="S98" s="47">
        <f>'Berekening wegingsfactoren'!S415</f>
        <v>7819.6834226820802</v>
      </c>
    </row>
    <row r="99" spans="2:19" x14ac:dyDescent="0.2">
      <c r="B99" s="2" t="s">
        <v>151</v>
      </c>
      <c r="F99" s="2" t="s">
        <v>111</v>
      </c>
      <c r="L99" s="47">
        <f>'Berekening wegingsfactoren'!L416</f>
        <v>11482.174241697183</v>
      </c>
      <c r="M99" s="47">
        <f>'Berekening wegingsfactoren'!M416</f>
        <v>13606.450443920285</v>
      </c>
      <c r="N99" s="47">
        <f>'Berekening wegingsfactoren'!N416</f>
        <v>13294.798481725204</v>
      </c>
      <c r="O99" s="47">
        <f>'Berekening wegingsfactoren'!O416</f>
        <v>9813.7655305717617</v>
      </c>
      <c r="P99" s="47">
        <f>'Berekening wegingsfactoren'!P416</f>
        <v>15284.342228492664</v>
      </c>
      <c r="Q99" s="47">
        <f>'Berekening wegingsfactoren'!Q416</f>
        <v>23270.218828035497</v>
      </c>
      <c r="R99"/>
      <c r="S99" s="47">
        <f>'Berekening wegingsfactoren'!S416</f>
        <v>15276.226406416514</v>
      </c>
    </row>
    <row r="100" spans="2:19" x14ac:dyDescent="0.2">
      <c r="B100" s="2" t="s">
        <v>152</v>
      </c>
      <c r="F100" s="2" t="s">
        <v>111</v>
      </c>
      <c r="L100" s="47">
        <f>'Berekening wegingsfactoren'!L417</f>
        <v>0</v>
      </c>
      <c r="M100" s="47">
        <f>'Berekening wegingsfactoren'!M417</f>
        <v>0</v>
      </c>
      <c r="N100" s="47">
        <f>'Berekening wegingsfactoren'!N417</f>
        <v>13294.798481725204</v>
      </c>
      <c r="O100" s="47">
        <f>'Berekening wegingsfactoren'!O417</f>
        <v>10946.891052158633</v>
      </c>
      <c r="P100" s="47">
        <f>'Berekening wegingsfactoren'!P417</f>
        <v>24508.121521571233</v>
      </c>
      <c r="Q100" s="47">
        <f>'Berekening wegingsfactoren'!Q417</f>
        <v>23270.218828035497</v>
      </c>
      <c r="R100"/>
      <c r="S100" s="47">
        <f>'Berekening wegingsfactoren'!S417</f>
        <v>24495.107971448091</v>
      </c>
    </row>
    <row r="101" spans="2:19" x14ac:dyDescent="0.2">
      <c r="R101"/>
    </row>
    <row r="102" spans="2:19" x14ac:dyDescent="0.2">
      <c r="B102" s="1" t="s">
        <v>153</v>
      </c>
      <c r="R102"/>
    </row>
    <row r="103" spans="2:19" x14ac:dyDescent="0.2">
      <c r="B103" s="2" t="s">
        <v>150</v>
      </c>
      <c r="F103" s="2" t="s">
        <v>111</v>
      </c>
      <c r="L103" s="47">
        <f>'Berekening wegingsfactoren'!L420</f>
        <v>10858.0030360894</v>
      </c>
      <c r="M103" s="47">
        <f>'Berekening wegingsfactoren'!M420</f>
        <v>9631.7799254872807</v>
      </c>
      <c r="N103" s="47">
        <f>'Berekening wegingsfactoren'!N420</f>
        <v>12032.5771419959</v>
      </c>
      <c r="O103" s="47">
        <f>'Berekening wegingsfactoren'!O420</f>
        <v>5685.5945774777401</v>
      </c>
      <c r="P103" s="47">
        <f>'Berekening wegingsfactoren'!P420</f>
        <v>7823.8377967835031</v>
      </c>
      <c r="Q103" s="47">
        <f>'Berekening wegingsfactoren'!Q420</f>
        <v>5516.4959386195378</v>
      </c>
      <c r="R103"/>
      <c r="S103" s="47">
        <f>'Berekening wegingsfactoren'!S420</f>
        <v>7819.6834226820802</v>
      </c>
    </row>
    <row r="104" spans="2:19" x14ac:dyDescent="0.2">
      <c r="B104" s="2" t="s">
        <v>151</v>
      </c>
      <c r="F104" s="2" t="s">
        <v>111</v>
      </c>
      <c r="L104" s="47">
        <f>'Berekening wegingsfactoren'!L421</f>
        <v>11482.174241697183</v>
      </c>
      <c r="M104" s="47">
        <f>'Berekening wegingsfactoren'!M421</f>
        <v>13606.450443920285</v>
      </c>
      <c r="N104" s="47">
        <f>'Berekening wegingsfactoren'!N421</f>
        <v>12338.38848796357</v>
      </c>
      <c r="O104" s="47">
        <f>'Berekening wegingsfactoren'!O421</f>
        <v>9104.9381117817375</v>
      </c>
      <c r="P104" s="47">
        <f>'Berekening wegingsfactoren'!P421</f>
        <v>15284.342228492664</v>
      </c>
      <c r="Q104" s="47">
        <f>'Berekening wegingsfactoren'!Q421</f>
        <v>23270.218828035497</v>
      </c>
      <c r="R104"/>
      <c r="S104" s="47">
        <f>'Berekening wegingsfactoren'!S421</f>
        <v>15276.226406416514</v>
      </c>
    </row>
    <row r="105" spans="2:19" x14ac:dyDescent="0.2">
      <c r="B105" s="2" t="s">
        <v>152</v>
      </c>
      <c r="F105" s="2" t="s">
        <v>111</v>
      </c>
      <c r="L105" s="47">
        <f>'Berekening wegingsfactoren'!L422</f>
        <v>0</v>
      </c>
      <c r="M105" s="47">
        <f>'Berekening wegingsfactoren'!M422</f>
        <v>0</v>
      </c>
      <c r="N105" s="47">
        <f>'Berekening wegingsfactoren'!N422</f>
        <v>0</v>
      </c>
      <c r="O105" s="47">
        <f>'Berekening wegingsfactoren'!O422</f>
        <v>10233.071890982763</v>
      </c>
      <c r="P105" s="47">
        <f>'Berekening wegingsfactoren'!P422</f>
        <v>24508.121521571233</v>
      </c>
      <c r="Q105" s="47">
        <f>'Berekening wegingsfactoren'!Q422</f>
        <v>23270.218828035497</v>
      </c>
      <c r="R105"/>
      <c r="S105" s="47">
        <f>'Berekening wegingsfactoren'!S422</f>
        <v>24495.107971448091</v>
      </c>
    </row>
    <row r="106" spans="2:19" x14ac:dyDescent="0.2">
      <c r="R106"/>
    </row>
    <row r="107" spans="2:19" x14ac:dyDescent="0.2">
      <c r="B107" s="1" t="s">
        <v>154</v>
      </c>
      <c r="R107"/>
    </row>
    <row r="108" spans="2:19" x14ac:dyDescent="0.2">
      <c r="B108" s="2" t="s">
        <v>150</v>
      </c>
      <c r="F108" s="2" t="s">
        <v>111</v>
      </c>
      <c r="L108" s="47">
        <f>'Berekening wegingsfactoren'!L425</f>
        <v>38608.596683883625</v>
      </c>
      <c r="M108" s="47">
        <f>'Berekening wegingsfactoren'!M425</f>
        <v>22236.369449672646</v>
      </c>
      <c r="N108" s="47">
        <f>'Berekening wegingsfactoren'!N425</f>
        <v>24474.901512249133</v>
      </c>
      <c r="O108" s="47">
        <f>'Berekening wegingsfactoren'!O425</f>
        <v>31767.448543519175</v>
      </c>
      <c r="P108" s="47">
        <f>'Berekening wegingsfactoren'!P425</f>
        <v>21794.15168926277</v>
      </c>
      <c r="Q108" s="47">
        <f>'Berekening wegingsfactoren'!Q425</f>
        <v>23270.218828035497</v>
      </c>
      <c r="R108"/>
      <c r="S108" s="47">
        <f>'Berekening wegingsfactoren'!S425</f>
        <v>21782.579228062514</v>
      </c>
    </row>
    <row r="109" spans="2:19" x14ac:dyDescent="0.2">
      <c r="B109" s="27" t="s">
        <v>151</v>
      </c>
      <c r="F109" s="2" t="s">
        <v>111</v>
      </c>
      <c r="L109" s="47">
        <f>'Berekening wegingsfactoren'!L426</f>
        <v>38608.596683883625</v>
      </c>
      <c r="M109" s="47">
        <f>'Berekening wegingsfactoren'!M426</f>
        <v>26364.277988571055</v>
      </c>
      <c r="N109" s="47">
        <f>'Berekening wegingsfactoren'!N426</f>
        <v>24667.782524575148</v>
      </c>
      <c r="O109" s="47">
        <f>'Berekening wegingsfactoren'!O426</f>
        <v>31767.448543519175</v>
      </c>
      <c r="P109" s="47">
        <f>'Berekening wegingsfactoren'!P426</f>
        <v>23018.636731461465</v>
      </c>
      <c r="Q109" s="47">
        <f>'Berekening wegingsfactoren'!Q426</f>
        <v>23270.218828035497</v>
      </c>
      <c r="R109"/>
      <c r="S109" s="47">
        <f>'Berekening wegingsfactoren'!S426</f>
        <v>23006.414081814182</v>
      </c>
    </row>
    <row r="110" spans="2:19" x14ac:dyDescent="0.2">
      <c r="B110" s="2" t="s">
        <v>155</v>
      </c>
      <c r="F110" s="2" t="s">
        <v>111</v>
      </c>
      <c r="L110" s="47">
        <f>'Berekening wegingsfactoren'!L427</f>
        <v>38608.596683883625</v>
      </c>
      <c r="M110" s="47">
        <f>'Berekening wegingsfactoren'!M427</f>
        <v>29760.869147487534</v>
      </c>
      <c r="N110" s="47">
        <f>'Berekening wegingsfactoren'!N427</f>
        <v>24791.706076535902</v>
      </c>
      <c r="O110" s="47">
        <f>'Berekening wegingsfactoren'!O427</f>
        <v>31767.448543519175</v>
      </c>
      <c r="P110" s="47">
        <f>'Berekening wegingsfactoren'!P427</f>
        <v>24508.121521571233</v>
      </c>
      <c r="Q110" s="47">
        <f>'Berekening wegingsfactoren'!Q427</f>
        <v>23270.218828035497</v>
      </c>
      <c r="R110"/>
      <c r="S110" s="47">
        <f>'Berekening wegingsfactoren'!S427</f>
        <v>24495.107971448091</v>
      </c>
    </row>
    <row r="111" spans="2:19" x14ac:dyDescent="0.2">
      <c r="R111"/>
    </row>
    <row r="112" spans="2:19" x14ac:dyDescent="0.2">
      <c r="B112" s="1" t="s">
        <v>156</v>
      </c>
      <c r="R112"/>
    </row>
    <row r="113" spans="2:19" x14ac:dyDescent="0.2">
      <c r="B113" s="2" t="s">
        <v>150</v>
      </c>
      <c r="F113" s="2" t="s">
        <v>111</v>
      </c>
      <c r="L113" s="47">
        <f>'Berekening wegingsfactoren'!L430</f>
        <v>38608.596683883625</v>
      </c>
      <c r="M113" s="47">
        <f>'Berekening wegingsfactoren'!M430</f>
        <v>18024.978332912546</v>
      </c>
      <c r="N113" s="47">
        <f>'Berekening wegingsfactoren'!N430</f>
        <v>21149.952662463391</v>
      </c>
      <c r="O113" s="47">
        <f>'Berekening wegingsfactoren'!O430</f>
        <v>31767.448543519175</v>
      </c>
      <c r="P113" s="47">
        <f>'Berekening wegingsfactoren'!P430</f>
        <v>21794.15168926277</v>
      </c>
      <c r="Q113" s="47">
        <f>'Berekening wegingsfactoren'!Q430</f>
        <v>23270.218828035497</v>
      </c>
      <c r="R113"/>
      <c r="S113" s="47">
        <f>'Berekening wegingsfactoren'!S430</f>
        <v>21782.579228062514</v>
      </c>
    </row>
    <row r="114" spans="2:19" x14ac:dyDescent="0.2">
      <c r="B114" s="2" t="s">
        <v>151</v>
      </c>
      <c r="F114" s="2" t="s">
        <v>111</v>
      </c>
      <c r="L114" s="47">
        <f>'Berekening wegingsfactoren'!L431</f>
        <v>38608.596683883625</v>
      </c>
      <c r="M114" s="47">
        <f>'Berekening wegingsfactoren'!M431</f>
        <v>19206.491760623117</v>
      </c>
      <c r="N114" s="47">
        <f>'Berekening wegingsfactoren'!N431</f>
        <v>21864.51185320484</v>
      </c>
      <c r="O114" s="47">
        <f>'Berekening wegingsfactoren'!O431</f>
        <v>31767.448543519175</v>
      </c>
      <c r="P114" s="47">
        <f>'Berekening wegingsfactoren'!P431</f>
        <v>23018.636731461465</v>
      </c>
      <c r="Q114" s="47">
        <f>'Berekening wegingsfactoren'!Q431</f>
        <v>23270.218828035497</v>
      </c>
      <c r="R114"/>
      <c r="S114" s="47">
        <f>'Berekening wegingsfactoren'!S431</f>
        <v>23006.414081814182</v>
      </c>
    </row>
    <row r="115" spans="2:19" x14ac:dyDescent="0.2">
      <c r="B115" s="2" t="s">
        <v>155</v>
      </c>
      <c r="F115" s="2" t="s">
        <v>111</v>
      </c>
      <c r="L115" s="47">
        <f>'Berekening wegingsfactoren'!L432</f>
        <v>38608.596683883625</v>
      </c>
      <c r="M115" s="47">
        <f>'Berekening wegingsfactoren'!M432</f>
        <v>20617.337328572194</v>
      </c>
      <c r="N115" s="47">
        <f>'Berekening wegingsfactoren'!N432</f>
        <v>22088.373753521046</v>
      </c>
      <c r="O115" s="47">
        <f>'Berekening wegingsfactoren'!O432</f>
        <v>31767.448543519175</v>
      </c>
      <c r="P115" s="47">
        <f>'Berekening wegingsfactoren'!P432</f>
        <v>24508.121521571233</v>
      </c>
      <c r="Q115" s="47">
        <f>'Berekening wegingsfactoren'!Q432</f>
        <v>23270.218828035497</v>
      </c>
      <c r="R115"/>
      <c r="S115" s="47">
        <f>'Berekening wegingsfactoren'!S432</f>
        <v>24495.107971448091</v>
      </c>
    </row>
    <row r="116" spans="2:19" x14ac:dyDescent="0.2">
      <c r="R116"/>
    </row>
    <row r="117" spans="2:19" x14ac:dyDescent="0.2">
      <c r="B117" s="1" t="s">
        <v>160</v>
      </c>
      <c r="R117"/>
    </row>
    <row r="118" spans="2:19" x14ac:dyDescent="0.2">
      <c r="R118"/>
    </row>
    <row r="119" spans="2:19" x14ac:dyDescent="0.2">
      <c r="B119" s="1" t="s">
        <v>149</v>
      </c>
      <c r="R119"/>
    </row>
    <row r="120" spans="2:19" x14ac:dyDescent="0.2">
      <c r="B120" s="2" t="s">
        <v>150</v>
      </c>
      <c r="F120" s="2" t="s">
        <v>111</v>
      </c>
      <c r="L120" s="47">
        <f>'Berekening wegingsfactoren'!L438</f>
        <v>46.243045761006805</v>
      </c>
      <c r="M120" s="47">
        <f>'Berekening wegingsfactoren'!M438</f>
        <v>75.034340940358916</v>
      </c>
      <c r="N120" s="47">
        <f>'Berekening wegingsfactoren'!N438</f>
        <v>93.842109105765374</v>
      </c>
      <c r="O120" s="47">
        <f>'Berekening wegingsfactoren'!O438</f>
        <v>31.34814218310817</v>
      </c>
      <c r="P120" s="47">
        <f>'Berekening wegingsfactoren'!P438</f>
        <v>100.34369110304871</v>
      </c>
      <c r="Q120" s="47">
        <f>'Berekening wegingsfactoren'!Q438</f>
        <v>139.91112887803175</v>
      </c>
      <c r="R120"/>
      <c r="S120" s="47">
        <f>'Berekening wegingsfactoren'!S438</f>
        <v>100.29040967743798</v>
      </c>
    </row>
    <row r="121" spans="2:19" x14ac:dyDescent="0.2">
      <c r="B121" s="2" t="s">
        <v>151</v>
      </c>
      <c r="F121" s="2" t="s">
        <v>111</v>
      </c>
      <c r="L121" s="47">
        <f>'Berekening wegingsfactoren'!L439</f>
        <v>53.077584071406257</v>
      </c>
      <c r="M121" s="47">
        <f>'Berekening wegingsfactoren'!M439</f>
        <v>81.373018109737671</v>
      </c>
      <c r="N121" s="47">
        <f>'Berekening wegingsfactoren'!N439</f>
        <v>93.842109105765374</v>
      </c>
      <c r="O121" s="47">
        <f>'Berekening wegingsfactoren'!O439</f>
        <v>39.983856510620456</v>
      </c>
      <c r="P121" s="47">
        <f>'Berekening wegingsfactoren'!P439</f>
        <v>106.27390924378101</v>
      </c>
      <c r="Q121" s="47">
        <f>'Berekening wegingsfactoren'!Q439</f>
        <v>139.91112887803175</v>
      </c>
      <c r="R121"/>
      <c r="S121" s="47">
        <f>'Berekening wegingsfactoren'!S439</f>
        <v>106.21747893583151</v>
      </c>
    </row>
    <row r="122" spans="2:19" x14ac:dyDescent="0.2">
      <c r="B122" s="2" t="s">
        <v>152</v>
      </c>
      <c r="F122" s="2" t="s">
        <v>111</v>
      </c>
      <c r="L122" s="47">
        <f>'Berekening wegingsfactoren'!L440</f>
        <v>0</v>
      </c>
      <c r="M122" s="47">
        <f>'Berekening wegingsfactoren'!M440</f>
        <v>0</v>
      </c>
      <c r="N122" s="47">
        <f>'Berekening wegingsfactoren'!N440</f>
        <v>93.842109105765374</v>
      </c>
      <c r="O122" s="47">
        <f>'Berekening wegingsfactoren'!O440</f>
        <v>50.316763249320125</v>
      </c>
      <c r="P122" s="47">
        <f>'Berekening wegingsfactoren'!P440</f>
        <v>106.89393205107511</v>
      </c>
      <c r="Q122" s="47">
        <f>'Berekening wegingsfactoren'!Q440</f>
        <v>139.91112887803175</v>
      </c>
      <c r="R122"/>
      <c r="S122" s="47">
        <f>'Berekening wegingsfactoren'!S440</f>
        <v>106.83717251765343</v>
      </c>
    </row>
    <row r="123" spans="2:19" x14ac:dyDescent="0.2">
      <c r="R123"/>
    </row>
    <row r="124" spans="2:19" x14ac:dyDescent="0.2">
      <c r="B124" s="1" t="s">
        <v>153</v>
      </c>
      <c r="R124"/>
    </row>
    <row r="125" spans="2:19" x14ac:dyDescent="0.2">
      <c r="B125" s="2" t="s">
        <v>150</v>
      </c>
      <c r="F125" s="2" t="s">
        <v>111</v>
      </c>
      <c r="L125" s="47">
        <f>'Berekening wegingsfactoren'!L443</f>
        <v>46.243045761006805</v>
      </c>
      <c r="M125" s="47">
        <f>'Berekening wegingsfactoren'!M443</f>
        <v>75.034340940358916</v>
      </c>
      <c r="N125" s="47">
        <f>'Berekening wegingsfactoren'!N443</f>
        <v>93.842109105765374</v>
      </c>
      <c r="O125" s="47">
        <f>'Berekening wegingsfactoren'!O443</f>
        <v>31.34814218310817</v>
      </c>
      <c r="P125" s="47">
        <f>'Berekening wegingsfactoren'!P443</f>
        <v>100.34369110304871</v>
      </c>
      <c r="Q125" s="47">
        <f>'Berekening wegingsfactoren'!Q443</f>
        <v>139.91112887803175</v>
      </c>
      <c r="R125"/>
      <c r="S125" s="47">
        <f>'Berekening wegingsfactoren'!S443</f>
        <v>100.29040967743798</v>
      </c>
    </row>
    <row r="126" spans="2:19" x14ac:dyDescent="0.2">
      <c r="B126" s="2" t="s">
        <v>151</v>
      </c>
      <c r="F126" s="2" t="s">
        <v>111</v>
      </c>
      <c r="L126" s="47">
        <f>'Berekening wegingsfactoren'!L444</f>
        <v>53.077584071406257</v>
      </c>
      <c r="M126" s="47">
        <f>'Berekening wegingsfactoren'!M444</f>
        <v>81.373018109737671</v>
      </c>
      <c r="N126" s="47">
        <f>'Berekening wegingsfactoren'!N444</f>
        <v>93.842109105765374</v>
      </c>
      <c r="O126" s="47">
        <f>'Berekening wegingsfactoren'!O444</f>
        <v>39.983856510620456</v>
      </c>
      <c r="P126" s="47">
        <f>'Berekening wegingsfactoren'!P444</f>
        <v>106.27390924378101</v>
      </c>
      <c r="Q126" s="47">
        <f>'Berekening wegingsfactoren'!Q444</f>
        <v>139.91112887803175</v>
      </c>
      <c r="R126"/>
      <c r="S126" s="47">
        <f>'Berekening wegingsfactoren'!S444</f>
        <v>106.21747893583151</v>
      </c>
    </row>
    <row r="127" spans="2:19" x14ac:dyDescent="0.2">
      <c r="B127" s="2" t="s">
        <v>152</v>
      </c>
      <c r="F127" s="2" t="s">
        <v>111</v>
      </c>
      <c r="L127" s="47">
        <f>'Berekening wegingsfactoren'!L445</f>
        <v>0</v>
      </c>
      <c r="M127" s="47">
        <f>'Berekening wegingsfactoren'!M445</f>
        <v>0</v>
      </c>
      <c r="N127" s="47">
        <f>'Berekening wegingsfactoren'!N445</f>
        <v>93.842109105765374</v>
      </c>
      <c r="O127" s="47">
        <f>'Berekening wegingsfactoren'!O445</f>
        <v>50.316763249320125</v>
      </c>
      <c r="P127" s="47">
        <f>'Berekening wegingsfactoren'!P445</f>
        <v>106.89393205107511</v>
      </c>
      <c r="Q127" s="47">
        <f>'Berekening wegingsfactoren'!Q445</f>
        <v>139.91112887803175</v>
      </c>
      <c r="R127"/>
      <c r="S127" s="47">
        <f>'Berekening wegingsfactoren'!S445</f>
        <v>106.83717251765343</v>
      </c>
    </row>
    <row r="128" spans="2:19" x14ac:dyDescent="0.2">
      <c r="R128"/>
    </row>
    <row r="129" spans="2:19" x14ac:dyDescent="0.2">
      <c r="B129" s="1" t="s">
        <v>154</v>
      </c>
      <c r="R129"/>
    </row>
    <row r="130" spans="2:19" x14ac:dyDescent="0.2">
      <c r="B130" s="2" t="s">
        <v>150</v>
      </c>
      <c r="F130" s="2" t="s">
        <v>111</v>
      </c>
      <c r="L130" s="47">
        <f>'Berekening wegingsfactoren'!L448</f>
        <v>73.501262882015141</v>
      </c>
      <c r="M130" s="47">
        <f>'Berekening wegingsfactoren'!M448</f>
        <v>76.094119773094164</v>
      </c>
      <c r="N130" s="47">
        <f>'Berekening wegingsfactoren'!N448</f>
        <v>107.63360117881714</v>
      </c>
      <c r="O130" s="47">
        <f>'Berekening wegingsfactoren'!O448</f>
        <v>79.568373630373287</v>
      </c>
      <c r="P130" s="47">
        <f>'Berekening wegingsfactoren'!P448</f>
        <v>104.71385185768617</v>
      </c>
      <c r="Q130" s="47">
        <f>'Berekening wegingsfactoren'!Q448</f>
        <v>139.91112887803175</v>
      </c>
      <c r="R130"/>
      <c r="S130" s="47">
        <f>'Berekening wegingsfactoren'!S448</f>
        <v>104.65824992350538</v>
      </c>
    </row>
    <row r="131" spans="2:19" x14ac:dyDescent="0.2">
      <c r="B131" s="2" t="s">
        <v>151</v>
      </c>
      <c r="F131" s="2" t="s">
        <v>111</v>
      </c>
      <c r="L131" s="47">
        <f>'Berekening wegingsfactoren'!L449</f>
        <v>73.501262882015141</v>
      </c>
      <c r="M131" s="47">
        <f>'Berekening wegingsfactoren'!M449</f>
        <v>86.661914359897565</v>
      </c>
      <c r="N131" s="47">
        <f>'Berekening wegingsfactoren'!N449</f>
        <v>107.63360117881714</v>
      </c>
      <c r="O131" s="47">
        <f>'Berekening wegingsfactoren'!O449</f>
        <v>79.568373630373287</v>
      </c>
      <c r="P131" s="47">
        <f>'Berekening wegingsfactoren'!P449</f>
        <v>106.35391218665765</v>
      </c>
      <c r="Q131" s="47">
        <f>'Berekening wegingsfactoren'!Q449</f>
        <v>139.91112887803175</v>
      </c>
      <c r="R131"/>
      <c r="S131" s="47">
        <f>'Berekening wegingsfactoren'!S449</f>
        <v>106.29743939800207</v>
      </c>
    </row>
    <row r="132" spans="2:19" x14ac:dyDescent="0.2">
      <c r="B132" s="2" t="s">
        <v>155</v>
      </c>
      <c r="F132" s="2" t="s">
        <v>111</v>
      </c>
      <c r="L132" s="47">
        <f>'Berekening wegingsfactoren'!L450</f>
        <v>73.501262882015141</v>
      </c>
      <c r="M132" s="47">
        <f>'Berekening wegingsfactoren'!M450</f>
        <v>86.661914359897565</v>
      </c>
      <c r="N132" s="47">
        <f>'Berekening wegingsfactoren'!N450</f>
        <v>107.63360117881714</v>
      </c>
      <c r="O132" s="47">
        <f>'Berekening wegingsfactoren'!O450</f>
        <v>79.568373630373287</v>
      </c>
      <c r="P132" s="47">
        <f>'Berekening wegingsfactoren'!P450</f>
        <v>106.89393205107511</v>
      </c>
      <c r="Q132" s="47">
        <f>'Berekening wegingsfactoren'!Q450</f>
        <v>139.91112887803175</v>
      </c>
      <c r="R132"/>
      <c r="S132" s="47">
        <f>'Berekening wegingsfactoren'!S450</f>
        <v>106.83717251765343</v>
      </c>
    </row>
    <row r="133" spans="2:19" x14ac:dyDescent="0.2">
      <c r="R133"/>
    </row>
    <row r="134" spans="2:19" x14ac:dyDescent="0.2">
      <c r="B134" s="1" t="s">
        <v>156</v>
      </c>
      <c r="R134"/>
    </row>
    <row r="135" spans="2:19" x14ac:dyDescent="0.2">
      <c r="B135" s="2" t="s">
        <v>150</v>
      </c>
      <c r="F135" s="2" t="s">
        <v>111</v>
      </c>
      <c r="L135" s="47">
        <f>'Berekening wegingsfactoren'!L453</f>
        <v>73.501262882015141</v>
      </c>
      <c r="M135" s="47">
        <f>'Berekening wegingsfactoren'!M453</f>
        <v>76.094119773094164</v>
      </c>
      <c r="N135" s="47">
        <f>'Berekening wegingsfactoren'!N453</f>
        <v>107.63360117881714</v>
      </c>
      <c r="O135" s="47">
        <f>'Berekening wegingsfactoren'!O453</f>
        <v>79.568373630373287</v>
      </c>
      <c r="P135" s="47">
        <f>'Berekening wegingsfactoren'!P453</f>
        <v>104.71385185768617</v>
      </c>
      <c r="Q135" s="47">
        <f>'Berekening wegingsfactoren'!Q453</f>
        <v>139.91112887803175</v>
      </c>
      <c r="R135"/>
      <c r="S135" s="47">
        <f>'Berekening wegingsfactoren'!S453</f>
        <v>104.65824992350538</v>
      </c>
    </row>
    <row r="136" spans="2:19" x14ac:dyDescent="0.2">
      <c r="B136" s="2" t="s">
        <v>151</v>
      </c>
      <c r="F136" s="2" t="s">
        <v>111</v>
      </c>
      <c r="L136" s="47">
        <f>'Berekening wegingsfactoren'!L454</f>
        <v>73.501262882015141</v>
      </c>
      <c r="M136" s="47">
        <f>'Berekening wegingsfactoren'!M454</f>
        <v>86.661914359897565</v>
      </c>
      <c r="N136" s="47">
        <f>'Berekening wegingsfactoren'!N454</f>
        <v>107.63360117881714</v>
      </c>
      <c r="O136" s="47">
        <f>'Berekening wegingsfactoren'!O454</f>
        <v>79.568373630373287</v>
      </c>
      <c r="P136" s="47">
        <f>'Berekening wegingsfactoren'!P454</f>
        <v>106.35391218665765</v>
      </c>
      <c r="Q136" s="47">
        <f>'Berekening wegingsfactoren'!Q454</f>
        <v>139.91112887803175</v>
      </c>
      <c r="R136"/>
      <c r="S136" s="47">
        <f>'Berekening wegingsfactoren'!S454</f>
        <v>106.29743939800207</v>
      </c>
    </row>
    <row r="137" spans="2:19" x14ac:dyDescent="0.2">
      <c r="B137" s="2" t="s">
        <v>155</v>
      </c>
      <c r="F137" s="2" t="s">
        <v>111</v>
      </c>
      <c r="L137" s="47">
        <f>'Berekening wegingsfactoren'!L455</f>
        <v>73.501262882015141</v>
      </c>
      <c r="M137" s="47">
        <f>'Berekening wegingsfactoren'!M455</f>
        <v>86.661914359897565</v>
      </c>
      <c r="N137" s="47">
        <f>'Berekening wegingsfactoren'!N455</f>
        <v>107.63360117881714</v>
      </c>
      <c r="O137" s="47">
        <f>'Berekening wegingsfactoren'!O455</f>
        <v>79.568373630373287</v>
      </c>
      <c r="P137" s="47">
        <f>'Berekening wegingsfactoren'!P455</f>
        <v>106.89393205107511</v>
      </c>
      <c r="Q137" s="47">
        <f>'Berekening wegingsfactoren'!Q455</f>
        <v>139.91112887803175</v>
      </c>
      <c r="R137"/>
      <c r="S137" s="47">
        <f>'Berekening wegingsfactoren'!S455</f>
        <v>106.83717251765343</v>
      </c>
    </row>
    <row r="138" spans="2:19" x14ac:dyDescent="0.2">
      <c r="R138"/>
    </row>
    <row r="139" spans="2:19" x14ac:dyDescent="0.2">
      <c r="R139"/>
    </row>
    <row r="140" spans="2:19" s="9" customFormat="1" x14ac:dyDescent="0.2">
      <c r="B140" s="9" t="s">
        <v>915</v>
      </c>
    </row>
    <row r="141" spans="2:19" x14ac:dyDescent="0.2">
      <c r="R141"/>
    </row>
    <row r="142" spans="2:19" x14ac:dyDescent="0.2">
      <c r="B142" s="1" t="s">
        <v>211</v>
      </c>
      <c r="R142"/>
    </row>
    <row r="143" spans="2:19" x14ac:dyDescent="0.2">
      <c r="R143"/>
    </row>
    <row r="144" spans="2:19" x14ac:dyDescent="0.2">
      <c r="B144" s="1" t="s">
        <v>108</v>
      </c>
      <c r="R144"/>
    </row>
    <row r="145" spans="2:19" x14ac:dyDescent="0.2">
      <c r="B145" s="2" t="s">
        <v>109</v>
      </c>
      <c r="F145" s="2" t="s">
        <v>89</v>
      </c>
      <c r="J145" s="48">
        <f>SUM(L145:S145)</f>
        <v>7214625.9451234872</v>
      </c>
      <c r="L145" s="47">
        <f>'Berekening wegingsfactoren'!L467</f>
        <v>141944.87595628412</v>
      </c>
      <c r="M145" s="47">
        <f>'Berekening wegingsfactoren'!M467</f>
        <v>2282439.1565265926</v>
      </c>
      <c r="N145" s="47">
        <f>'Berekening wegingsfactoren'!N467</f>
        <v>2524370.8748670518</v>
      </c>
      <c r="O145" s="47">
        <f>'Berekening wegingsfactoren'!O467</f>
        <v>104555.48666666665</v>
      </c>
      <c r="P145" s="47">
        <f>'Berekening wegingsfactoren'!P467</f>
        <v>1915610.8139758462</v>
      </c>
      <c r="Q145" s="47">
        <f>'Berekening wegingsfactoren'!Q467</f>
        <v>53971.742659219308</v>
      </c>
      <c r="R145"/>
      <c r="S145" s="47">
        <f>'Berekening wegingsfactoren'!S467</f>
        <v>191732.99447182679</v>
      </c>
    </row>
    <row r="146" spans="2:19" x14ac:dyDescent="0.2">
      <c r="B146" s="2" t="s">
        <v>110</v>
      </c>
      <c r="F146" s="2" t="s">
        <v>89</v>
      </c>
      <c r="J146" s="48">
        <f>SUM(L146:S146)</f>
        <v>22572280.033821385</v>
      </c>
      <c r="L146" s="47">
        <f>'Berekening wegingsfactoren'!L468</f>
        <v>467889.15918032784</v>
      </c>
      <c r="M146" s="47">
        <f>'Berekening wegingsfactoren'!M468</f>
        <v>7328171.9287251653</v>
      </c>
      <c r="N146" s="47">
        <f>'Berekening wegingsfactoren'!N468</f>
        <v>7874376.5576156462</v>
      </c>
      <c r="O146" s="47">
        <f>'Berekening wegingsfactoren'!O468</f>
        <v>340514.64999999997</v>
      </c>
      <c r="P146" s="47">
        <f>'Berekening wegingsfactoren'!P468</f>
        <v>5785667.2366107479</v>
      </c>
      <c r="Q146" s="47">
        <f>'Berekening wegingsfactoren'!Q468</f>
        <v>169231.35329768088</v>
      </c>
      <c r="R146"/>
      <c r="S146" s="47">
        <f>'Berekening wegingsfactoren'!S468</f>
        <v>606429.14839181781</v>
      </c>
    </row>
    <row r="147" spans="2:19" x14ac:dyDescent="0.2">
      <c r="R147"/>
    </row>
    <row r="148" spans="2:19" x14ac:dyDescent="0.2">
      <c r="B148" s="1" t="s">
        <v>112</v>
      </c>
      <c r="R148"/>
    </row>
    <row r="149" spans="2:19" x14ac:dyDescent="0.2">
      <c r="B149" s="2" t="s">
        <v>109</v>
      </c>
      <c r="F149" s="2" t="s">
        <v>89</v>
      </c>
      <c r="J149" s="48">
        <f t="shared" ref="J149:J150" si="0">SUM(L149:S149)</f>
        <v>25812.481396162319</v>
      </c>
      <c r="L149" s="47">
        <f>'Berekening wegingsfactoren'!L471</f>
        <v>482</v>
      </c>
      <c r="M149" s="47">
        <f>'Berekening wegingsfactoren'!M471</f>
        <v>8172.8942186880095</v>
      </c>
      <c r="N149" s="47">
        <f>'Berekening wegingsfactoren'!N471</f>
        <v>8866.3311111111088</v>
      </c>
      <c r="O149" s="47">
        <f>'Berekening wegingsfactoren'!O471</f>
        <v>313.7233333333333</v>
      </c>
      <c r="P149" s="47">
        <f>'Berekening wegingsfactoren'!P471</f>
        <v>6858.2996296296296</v>
      </c>
      <c r="Q149" s="47">
        <f>'Berekening wegingsfactoren'!Q471</f>
        <v>607.92611111111103</v>
      </c>
      <c r="R149"/>
      <c r="S149" s="47">
        <f>'Berekening wegingsfactoren'!S471</f>
        <v>511.30699228912664</v>
      </c>
    </row>
    <row r="150" spans="2:19" x14ac:dyDescent="0.2">
      <c r="B150" s="2" t="s">
        <v>110</v>
      </c>
      <c r="F150" s="2" t="s">
        <v>89</v>
      </c>
      <c r="J150" s="48">
        <f t="shared" si="0"/>
        <v>1833014.5441086765</v>
      </c>
      <c r="L150" s="47">
        <f>'Berekening wegingsfactoren'!L472</f>
        <v>32998.333333333336</v>
      </c>
      <c r="M150" s="47">
        <f>'Berekening wegingsfactoren'!M472</f>
        <v>580645.73452814098</v>
      </c>
      <c r="N150" s="47">
        <f>'Berekening wegingsfactoren'!N472</f>
        <v>600697.86502657167</v>
      </c>
      <c r="O150" s="47">
        <f>'Berekening wegingsfactoren'!O472</f>
        <v>20660.583333333332</v>
      </c>
      <c r="P150" s="47">
        <f>'Berekening wegingsfactoren'!P472</f>
        <v>508818.58796296298</v>
      </c>
      <c r="Q150" s="47">
        <f>'Berekening wegingsfactoren'!Q472</f>
        <v>54764.278978184528</v>
      </c>
      <c r="R150"/>
      <c r="S150" s="47">
        <f>'Berekening wegingsfactoren'!S472</f>
        <v>34429.160946149896</v>
      </c>
    </row>
    <row r="151" spans="2:19" x14ac:dyDescent="0.2">
      <c r="R151"/>
    </row>
    <row r="152" spans="2:19" x14ac:dyDescent="0.2">
      <c r="B152" s="1" t="s">
        <v>113</v>
      </c>
      <c r="R152"/>
    </row>
    <row r="153" spans="2:19" x14ac:dyDescent="0.2">
      <c r="B153" s="2" t="s">
        <v>109</v>
      </c>
      <c r="F153" s="2" t="s">
        <v>89</v>
      </c>
      <c r="J153" s="48">
        <f t="shared" ref="J153:J154" si="1">SUM(L153:S153)</f>
        <v>8752.3333945550858</v>
      </c>
      <c r="L153" s="47">
        <f>'Berekening wegingsfactoren'!L475</f>
        <v>118.66666666666667</v>
      </c>
      <c r="M153" s="47">
        <f>'Berekening wegingsfactoren'!M475</f>
        <v>2649.0247520179205</v>
      </c>
      <c r="N153" s="47">
        <f>'Berekening wegingsfactoren'!N475</f>
        <v>2882.3599999999992</v>
      </c>
      <c r="O153" s="47">
        <f>'Berekening wegingsfactoren'!O475</f>
        <v>87.978666666666683</v>
      </c>
      <c r="P153" s="47">
        <f>'Berekening wegingsfactoren'!P475</f>
        <v>1996.8466451665829</v>
      </c>
      <c r="Q153" s="47">
        <f>'Berekening wegingsfactoren'!Q475</f>
        <v>833.42302954371007</v>
      </c>
      <c r="R153"/>
      <c r="S153" s="47">
        <f>'Berekening wegingsfactoren'!S475</f>
        <v>184.03363449354069</v>
      </c>
    </row>
    <row r="154" spans="2:19" x14ac:dyDescent="0.2">
      <c r="B154" s="2" t="s">
        <v>191</v>
      </c>
      <c r="F154" s="2" t="s">
        <v>89</v>
      </c>
      <c r="J154" s="48">
        <f t="shared" si="1"/>
        <v>2593760.9394599902</v>
      </c>
      <c r="L154" s="47">
        <f>'Berekening wegingsfactoren'!L476</f>
        <v>31224.111111111109</v>
      </c>
      <c r="M154" s="47">
        <f>'Berekening wegingsfactoren'!M476</f>
        <v>783519.48312986642</v>
      </c>
      <c r="N154" s="47">
        <f>'Berekening wegingsfactoren'!N476</f>
        <v>767972.55111111107</v>
      </c>
      <c r="O154" s="47">
        <f>'Berekening wegingsfactoren'!O476</f>
        <v>27504.899999999998</v>
      </c>
      <c r="P154" s="47">
        <f>'Berekening wegingsfactoren'!P476</f>
        <v>597934.14928815875</v>
      </c>
      <c r="Q154" s="47">
        <f>'Berekening wegingsfactoren'!Q476</f>
        <v>308891.46780625609</v>
      </c>
      <c r="R154"/>
      <c r="S154" s="47">
        <f>'Berekening wegingsfactoren'!S476</f>
        <v>76714.277013487284</v>
      </c>
    </row>
    <row r="155" spans="2:19" x14ac:dyDescent="0.2">
      <c r="R155"/>
    </row>
    <row r="156" spans="2:19" x14ac:dyDescent="0.2">
      <c r="R156"/>
    </row>
    <row r="157" spans="2:19" x14ac:dyDescent="0.2">
      <c r="B157" s="1" t="s">
        <v>212</v>
      </c>
      <c r="R157"/>
    </row>
    <row r="158" spans="2:19" x14ac:dyDescent="0.2">
      <c r="R158"/>
    </row>
    <row r="159" spans="2:19" x14ac:dyDescent="0.2">
      <c r="B159" s="33" t="s">
        <v>141</v>
      </c>
      <c r="R159"/>
    </row>
    <row r="160" spans="2:19" x14ac:dyDescent="0.2">
      <c r="R160"/>
    </row>
    <row r="161" spans="2:19" x14ac:dyDescent="0.2">
      <c r="B161" s="1" t="s">
        <v>142</v>
      </c>
      <c r="R161"/>
    </row>
    <row r="162" spans="2:19" x14ac:dyDescent="0.2">
      <c r="B162" s="2" t="s">
        <v>143</v>
      </c>
      <c r="F162" s="2" t="s">
        <v>89</v>
      </c>
      <c r="J162" s="48">
        <f t="shared" ref="J162:J165" si="2">SUM(L162:S162)</f>
        <v>7097836.3375352407</v>
      </c>
      <c r="L162" s="47">
        <f>'Berekening wegingsfactoren'!L484</f>
        <v>139219.20644808744</v>
      </c>
      <c r="M162" s="47">
        <f>'Berekening wegingsfactoren'!M484</f>
        <v>2241703.0557976454</v>
      </c>
      <c r="N162" s="47">
        <f>'Berekening wegingsfactoren'!N484</f>
        <v>2483722.1559493248</v>
      </c>
      <c r="O162" s="47">
        <f>'Berekening wegingsfactoren'!O484</f>
        <v>102655.68666666666</v>
      </c>
      <c r="P162" s="47">
        <f>'Berekening wegingsfactoren'!P484</f>
        <v>1889003.1358322885</v>
      </c>
      <c r="Q162" s="47">
        <f>'Berekening wegingsfactoren'!Q484</f>
        <v>53000.957282332471</v>
      </c>
      <c r="R162"/>
      <c r="S162" s="47">
        <f>'Berekening wegingsfactoren'!S484</f>
        <v>188532.13955889546</v>
      </c>
    </row>
    <row r="163" spans="2:19" x14ac:dyDescent="0.2">
      <c r="B163" s="2" t="s">
        <v>144</v>
      </c>
      <c r="F163" s="2" t="s">
        <v>89</v>
      </c>
      <c r="J163" s="48">
        <f t="shared" si="2"/>
        <v>29039.83693168794</v>
      </c>
      <c r="L163" s="47">
        <f>'Berekening wegingsfactoren'!L485</f>
        <v>146.44990892531874</v>
      </c>
      <c r="M163" s="47">
        <f>'Berekening wegingsfactoren'!M485</f>
        <v>7928.7418469988725</v>
      </c>
      <c r="N163" s="47">
        <f>'Berekening wegingsfactoren'!N485</f>
        <v>11857.387227957443</v>
      </c>
      <c r="O163" s="47">
        <f>'Berekening wegingsfactoren'!O485</f>
        <v>649.6</v>
      </c>
      <c r="P163" s="47">
        <f>'Berekening wegingsfactoren'!P485</f>
        <v>7891.4815486489997</v>
      </c>
      <c r="Q163" s="47">
        <f>'Berekening wegingsfactoren'!Q485</f>
        <v>356.29778177928961</v>
      </c>
      <c r="R163"/>
      <c r="S163" s="47">
        <f>'Berekening wegingsfactoren'!S485</f>
        <v>209.87861737801575</v>
      </c>
    </row>
    <row r="164" spans="2:19" x14ac:dyDescent="0.2">
      <c r="B164" s="2" t="s">
        <v>145</v>
      </c>
      <c r="F164" s="2" t="s">
        <v>89</v>
      </c>
      <c r="J164" s="48">
        <f t="shared" si="2"/>
        <v>63526.104120687058</v>
      </c>
      <c r="L164" s="47">
        <f>'Berekening wegingsfactoren'!L486</f>
        <v>1947.7040072859745</v>
      </c>
      <c r="M164" s="47">
        <f>'Berekening wegingsfactoren'!M486</f>
        <v>24424.667537870508</v>
      </c>
      <c r="N164" s="47">
        <f>'Berekening wegingsfactoren'!N486</f>
        <v>20497.696622920776</v>
      </c>
      <c r="O164" s="47">
        <f>'Berekening wegingsfactoren'!O486</f>
        <v>919.7166666666667</v>
      </c>
      <c r="P164" s="47">
        <f>'Berekening wegingsfactoren'!P486</f>
        <v>13011.354257081648</v>
      </c>
      <c r="Q164" s="47">
        <f>'Berekening wegingsfactoren'!Q486</f>
        <v>370.15675343490801</v>
      </c>
      <c r="R164"/>
      <c r="S164" s="47">
        <f>'Berekening wegingsfactoren'!S486</f>
        <v>2354.8082754265765</v>
      </c>
    </row>
    <row r="165" spans="2:19" x14ac:dyDescent="0.2">
      <c r="B165" s="2" t="s">
        <v>146</v>
      </c>
      <c r="F165" s="2" t="s">
        <v>89</v>
      </c>
      <c r="J165" s="48">
        <f t="shared" si="2"/>
        <v>24222.944123968198</v>
      </c>
      <c r="L165" s="47">
        <f>'Berekening wegingsfactoren'!L487</f>
        <v>631.40892531876136</v>
      </c>
      <c r="M165" s="47">
        <f>'Berekening wegingsfactoren'!M487</f>
        <v>8383.0757728716417</v>
      </c>
      <c r="N165" s="47">
        <f>'Berekening wegingsfactoren'!N487</f>
        <v>8293.6350668486411</v>
      </c>
      <c r="O165" s="47">
        <f>'Berekening wegingsfactoren'!O487</f>
        <v>330.48333333333335</v>
      </c>
      <c r="P165" s="47">
        <f>'Berekening wegingsfactoren'!P487</f>
        <v>5704.8423378268626</v>
      </c>
      <c r="Q165" s="47">
        <f>'Berekening wegingsfactoren'!Q487</f>
        <v>243.33084167264363</v>
      </c>
      <c r="R165"/>
      <c r="S165" s="47">
        <f>'Berekening wegingsfactoren'!S487</f>
        <v>636.16784609631043</v>
      </c>
    </row>
    <row r="166" spans="2:19" x14ac:dyDescent="0.2">
      <c r="R166"/>
    </row>
    <row r="167" spans="2:19" x14ac:dyDescent="0.2">
      <c r="B167" s="1" t="s">
        <v>147</v>
      </c>
      <c r="R167"/>
    </row>
    <row r="168" spans="2:19" x14ac:dyDescent="0.2">
      <c r="B168" s="2" t="s">
        <v>143</v>
      </c>
      <c r="F168" s="2" t="s">
        <v>89</v>
      </c>
      <c r="J168" s="48">
        <f t="shared" ref="J168:J171" si="3">SUM(L168:S168)</f>
        <v>0</v>
      </c>
      <c r="L168" s="47">
        <f>'Berekening wegingsfactoren'!L490</f>
        <v>0</v>
      </c>
      <c r="M168" s="47">
        <f>'Berekening wegingsfactoren'!M490</f>
        <v>0</v>
      </c>
      <c r="N168" s="47">
        <f>'Berekening wegingsfactoren'!N490</f>
        <v>0</v>
      </c>
      <c r="O168" s="47">
        <f>'Berekening wegingsfactoren'!O490</f>
        <v>0</v>
      </c>
      <c r="P168" s="47">
        <f>'Berekening wegingsfactoren'!P490</f>
        <v>0</v>
      </c>
      <c r="Q168" s="47">
        <f>'Berekening wegingsfactoren'!Q490</f>
        <v>0</v>
      </c>
      <c r="R168"/>
      <c r="S168" s="47">
        <f>'Berekening wegingsfactoren'!S490</f>
        <v>0</v>
      </c>
    </row>
    <row r="169" spans="2:19" x14ac:dyDescent="0.2">
      <c r="B169" s="2" t="s">
        <v>144</v>
      </c>
      <c r="F169" s="2" t="s">
        <v>89</v>
      </c>
      <c r="J169" s="48">
        <f t="shared" si="3"/>
        <v>0</v>
      </c>
      <c r="L169" s="47">
        <f>'Berekening wegingsfactoren'!L491</f>
        <v>0</v>
      </c>
      <c r="M169" s="47">
        <f>'Berekening wegingsfactoren'!M491</f>
        <v>0</v>
      </c>
      <c r="N169" s="47">
        <f>'Berekening wegingsfactoren'!N491</f>
        <v>0</v>
      </c>
      <c r="O169" s="47">
        <f>'Berekening wegingsfactoren'!O491</f>
        <v>0</v>
      </c>
      <c r="P169" s="47">
        <f>'Berekening wegingsfactoren'!P491</f>
        <v>0</v>
      </c>
      <c r="Q169" s="47">
        <f>'Berekening wegingsfactoren'!Q491</f>
        <v>0</v>
      </c>
      <c r="R169"/>
      <c r="S169" s="47">
        <f>'Berekening wegingsfactoren'!S491</f>
        <v>0</v>
      </c>
    </row>
    <row r="170" spans="2:19" x14ac:dyDescent="0.2">
      <c r="B170" s="2" t="s">
        <v>145</v>
      </c>
      <c r="F170" s="2" t="s">
        <v>89</v>
      </c>
      <c r="J170" s="48">
        <f t="shared" si="3"/>
        <v>0</v>
      </c>
      <c r="L170" s="47">
        <f>'Berekening wegingsfactoren'!L492</f>
        <v>0</v>
      </c>
      <c r="M170" s="47">
        <f>'Berekening wegingsfactoren'!M492</f>
        <v>0</v>
      </c>
      <c r="N170" s="47">
        <f>'Berekening wegingsfactoren'!N492</f>
        <v>0</v>
      </c>
      <c r="O170" s="47">
        <f>'Berekening wegingsfactoren'!O492</f>
        <v>0</v>
      </c>
      <c r="P170" s="47">
        <f>'Berekening wegingsfactoren'!P492</f>
        <v>0</v>
      </c>
      <c r="Q170" s="47">
        <f>'Berekening wegingsfactoren'!Q492</f>
        <v>0</v>
      </c>
      <c r="R170"/>
      <c r="S170" s="47">
        <f>'Berekening wegingsfactoren'!S492</f>
        <v>0</v>
      </c>
    </row>
    <row r="171" spans="2:19" x14ac:dyDescent="0.2">
      <c r="B171" s="2" t="s">
        <v>146</v>
      </c>
      <c r="F171" s="2" t="s">
        <v>89</v>
      </c>
      <c r="J171" s="48">
        <f t="shared" si="3"/>
        <v>1</v>
      </c>
      <c r="L171" s="47">
        <f>'Berekening wegingsfactoren'!L493</f>
        <v>0</v>
      </c>
      <c r="M171" s="47">
        <f>'Berekening wegingsfactoren'!M493</f>
        <v>0</v>
      </c>
      <c r="N171" s="47">
        <f>'Berekening wegingsfactoren'!N493</f>
        <v>0</v>
      </c>
      <c r="O171" s="47">
        <f>'Berekening wegingsfactoren'!O493</f>
        <v>0</v>
      </c>
      <c r="P171" s="47">
        <f>'Berekening wegingsfactoren'!P493</f>
        <v>0</v>
      </c>
      <c r="Q171" s="47">
        <f>'Berekening wegingsfactoren'!Q493</f>
        <v>1</v>
      </c>
      <c r="R171"/>
      <c r="S171" s="47">
        <f>'Berekening wegingsfactoren'!S493</f>
        <v>0</v>
      </c>
    </row>
    <row r="172" spans="2:19" x14ac:dyDescent="0.2">
      <c r="R172"/>
    </row>
    <row r="173" spans="2:19" x14ac:dyDescent="0.2">
      <c r="B173" s="1" t="s">
        <v>148</v>
      </c>
      <c r="R173"/>
    </row>
    <row r="174" spans="2:19" x14ac:dyDescent="0.2">
      <c r="R174"/>
    </row>
    <row r="175" spans="2:19" x14ac:dyDescent="0.2">
      <c r="B175" s="1" t="s">
        <v>149</v>
      </c>
      <c r="R175"/>
    </row>
    <row r="176" spans="2:19" x14ac:dyDescent="0.2">
      <c r="B176" s="2" t="s">
        <v>150</v>
      </c>
      <c r="F176" s="2" t="s">
        <v>89</v>
      </c>
      <c r="J176" s="48">
        <f t="shared" ref="J176:J178" si="4">SUM(L176:S176)</f>
        <v>18408.008708305217</v>
      </c>
      <c r="L176" s="47">
        <f>'Berekening wegingsfactoren'!L499</f>
        <v>392.66666666666669</v>
      </c>
      <c r="M176" s="47">
        <f>'Berekening wegingsfactoren'!M499</f>
        <v>5752.9729540715753</v>
      </c>
      <c r="N176" s="47">
        <f>'Berekening wegingsfactoren'!N499</f>
        <v>6603.6820720567166</v>
      </c>
      <c r="O176" s="47">
        <f>'Berekening wegingsfactoren'!O499</f>
        <v>243.62333333333333</v>
      </c>
      <c r="P176" s="47">
        <f>'Berekening wegingsfactoren'!P499</f>
        <v>5016.4664003458856</v>
      </c>
      <c r="Q176" s="47">
        <f>'Berekening wegingsfactoren'!Q499</f>
        <v>0</v>
      </c>
      <c r="R176"/>
      <c r="S176" s="47">
        <f>'Berekening wegingsfactoren'!S499</f>
        <v>398.59728183104039</v>
      </c>
    </row>
    <row r="177" spans="2:19" x14ac:dyDescent="0.2">
      <c r="B177" s="2" t="s">
        <v>151</v>
      </c>
      <c r="F177" s="2" t="s">
        <v>89</v>
      </c>
      <c r="J177" s="48">
        <f t="shared" si="4"/>
        <v>7151.9737972065832</v>
      </c>
      <c r="L177" s="47">
        <f>'Berekening wegingsfactoren'!L500</f>
        <v>106.33333333333333</v>
      </c>
      <c r="M177" s="47">
        <f>'Berekening wegingsfactoren'!M500</f>
        <v>2038.1627046850365</v>
      </c>
      <c r="N177" s="47">
        <f>'Berekening wegingsfactoren'!N500</f>
        <v>2313.0636075727598</v>
      </c>
      <c r="O177" s="47">
        <f>'Berekening wegingsfactoren'!O500</f>
        <v>34.986666666666665</v>
      </c>
      <c r="P177" s="47">
        <f>'Berekening wegingsfactoren'!P500</f>
        <v>2549.7334948137923</v>
      </c>
      <c r="Q177" s="47">
        <f>'Berekening wegingsfactoren'!Q500</f>
        <v>0</v>
      </c>
      <c r="R177"/>
      <c r="S177" s="47">
        <f>'Berekening wegingsfactoren'!S500</f>
        <v>109.69399013499481</v>
      </c>
    </row>
    <row r="178" spans="2:19" x14ac:dyDescent="0.2">
      <c r="B178" s="2" t="s">
        <v>152</v>
      </c>
      <c r="F178" s="2" t="s">
        <v>89</v>
      </c>
      <c r="J178" s="48">
        <f t="shared" si="4"/>
        <v>284.59240232301659</v>
      </c>
      <c r="L178" s="47">
        <f>'Berekening wegingsfactoren'!L501</f>
        <v>0.66666666666666663</v>
      </c>
      <c r="M178" s="47">
        <f>'Berekening wegingsfactoren'!M501</f>
        <v>11.949247421512373</v>
      </c>
      <c r="N178" s="47">
        <f>'Berekening wegingsfactoren'!N501</f>
        <v>49.071148137148434</v>
      </c>
      <c r="O178" s="47">
        <f>'Berekening wegingsfactoren'!O501</f>
        <v>0</v>
      </c>
      <c r="P178" s="47">
        <f>'Berekening wegingsfactoren'!P501</f>
        <v>222.90534009768911</v>
      </c>
      <c r="Q178" s="47">
        <f>'Berekening wegingsfactoren'!Q501</f>
        <v>0</v>
      </c>
      <c r="R178"/>
      <c r="S178" s="47">
        <f>'Berekening wegingsfactoren'!S501</f>
        <v>0</v>
      </c>
    </row>
    <row r="179" spans="2:19" x14ac:dyDescent="0.2">
      <c r="R179"/>
    </row>
    <row r="180" spans="2:19" x14ac:dyDescent="0.2">
      <c r="B180" s="1" t="s">
        <v>153</v>
      </c>
      <c r="R180"/>
    </row>
    <row r="181" spans="2:19" x14ac:dyDescent="0.2">
      <c r="B181" s="2" t="s">
        <v>150</v>
      </c>
      <c r="F181" s="2" t="s">
        <v>89</v>
      </c>
      <c r="J181" s="48">
        <f t="shared" ref="J181:J183" si="5">SUM(L181:S181)</f>
        <v>412.66002607508943</v>
      </c>
      <c r="L181" s="47">
        <f>'Berekening wegingsfactoren'!L504</f>
        <v>5</v>
      </c>
      <c r="M181" s="47">
        <f>'Berekening wegingsfactoren'!M504</f>
        <v>87.257434972842944</v>
      </c>
      <c r="N181" s="47">
        <f>'Berekening wegingsfactoren'!N504</f>
        <v>114.14107362403017</v>
      </c>
      <c r="O181" s="47">
        <f>'Berekening wegingsfactoren'!O504</f>
        <v>12.88</v>
      </c>
      <c r="P181" s="47">
        <f>'Berekening wegingsfactoren'!P504</f>
        <v>93.899890166092845</v>
      </c>
      <c r="Q181" s="47">
        <f>'Berekening wegingsfactoren'!Q504</f>
        <v>86.928291864401729</v>
      </c>
      <c r="R181"/>
      <c r="S181" s="47">
        <f>'Berekening wegingsfactoren'!S504</f>
        <v>12.553335447721745</v>
      </c>
    </row>
    <row r="182" spans="2:19" x14ac:dyDescent="0.2">
      <c r="B182" s="2" t="s">
        <v>151</v>
      </c>
      <c r="F182" s="2" t="s">
        <v>89</v>
      </c>
      <c r="J182" s="48">
        <f t="shared" si="5"/>
        <v>420.77575588656185</v>
      </c>
      <c r="L182" s="47">
        <f>'Berekening wegingsfactoren'!L505</f>
        <v>10.666666666666666</v>
      </c>
      <c r="M182" s="47">
        <f>'Berekening wegingsfactoren'!M505</f>
        <v>207.01652594200323</v>
      </c>
      <c r="N182" s="47">
        <f>'Berekening wegingsfactoren'!N505</f>
        <v>28.225750213457967</v>
      </c>
      <c r="O182" s="47">
        <f>'Berekening wegingsfactoren'!O505</f>
        <v>17.156666666666666</v>
      </c>
      <c r="P182" s="47">
        <f>'Berekening wegingsfactoren'!P505</f>
        <v>82.593289487434262</v>
      </c>
      <c r="Q182" s="47">
        <f>'Berekening wegingsfactoren'!Q505</f>
        <v>55.58907913255532</v>
      </c>
      <c r="R182"/>
      <c r="S182" s="47">
        <f>'Berekening wegingsfactoren'!S505</f>
        <v>19.527777777777779</v>
      </c>
    </row>
    <row r="183" spans="2:19" x14ac:dyDescent="0.2">
      <c r="B183" s="2" t="s">
        <v>152</v>
      </c>
      <c r="F183" s="2" t="s">
        <v>89</v>
      </c>
      <c r="J183" s="48">
        <f t="shared" si="5"/>
        <v>57.081290933692316</v>
      </c>
      <c r="L183" s="47">
        <f>'Berekening wegingsfactoren'!L506</f>
        <v>3</v>
      </c>
      <c r="M183" s="47">
        <f>'Berekening wegingsfactoren'!M506</f>
        <v>33.85620102761839</v>
      </c>
      <c r="N183" s="47">
        <f>'Berekening wegingsfactoren'!N506</f>
        <v>0.62406235564250967</v>
      </c>
      <c r="O183" s="47">
        <f>'Berekening wegingsfactoren'!O506</f>
        <v>3</v>
      </c>
      <c r="P183" s="47">
        <f>'Berekening wegingsfactoren'!P506</f>
        <v>5.9230695211084381</v>
      </c>
      <c r="Q183" s="47">
        <f>'Berekening wegingsfactoren'!Q506</f>
        <v>9.6779580293229781</v>
      </c>
      <c r="R183"/>
      <c r="S183" s="47">
        <f>'Berekening wegingsfactoren'!S506</f>
        <v>1</v>
      </c>
    </row>
    <row r="184" spans="2:19" x14ac:dyDescent="0.2">
      <c r="R184"/>
    </row>
    <row r="185" spans="2:19" x14ac:dyDescent="0.2">
      <c r="B185" s="1" t="s">
        <v>154</v>
      </c>
      <c r="R185"/>
    </row>
    <row r="186" spans="2:19" x14ac:dyDescent="0.2">
      <c r="B186" s="2" t="s">
        <v>150</v>
      </c>
      <c r="F186" s="2" t="s">
        <v>89</v>
      </c>
      <c r="J186" s="48">
        <f t="shared" ref="J186:J188" si="6">SUM(L186:S186)</f>
        <v>1484.9176133745493</v>
      </c>
      <c r="L186" s="47">
        <f>'Berekening wegingsfactoren'!L509</f>
        <v>7</v>
      </c>
      <c r="M186" s="47">
        <f>'Berekening wegingsfactoren'!M509</f>
        <v>607.97529310064783</v>
      </c>
      <c r="N186" s="47">
        <f>'Berekening wegingsfactoren'!N509</f>
        <v>614.19879177824168</v>
      </c>
      <c r="O186" s="47">
        <f>'Berekening wegingsfactoren'!O509</f>
        <v>10.753333333333332</v>
      </c>
      <c r="P186" s="47">
        <f>'Berekening wegingsfactoren'!P509</f>
        <v>60.398562994872179</v>
      </c>
      <c r="Q186" s="47">
        <f>'Berekening wegingsfactoren'!Q509</f>
        <v>159.99758062541775</v>
      </c>
      <c r="R186"/>
      <c r="S186" s="47">
        <f>'Berekening wegingsfactoren'!S509</f>
        <v>24.594051542036336</v>
      </c>
    </row>
    <row r="187" spans="2:19" x14ac:dyDescent="0.2">
      <c r="B187" s="27" t="s">
        <v>151</v>
      </c>
      <c r="F187" s="2" t="s">
        <v>89</v>
      </c>
      <c r="J187" s="48">
        <f t="shared" si="6"/>
        <v>3500.4815212660196</v>
      </c>
      <c r="L187" s="47">
        <f>'Berekening wegingsfactoren'!L510</f>
        <v>26.666666666666668</v>
      </c>
      <c r="M187" s="47">
        <f>'Berekening wegingsfactoren'!M510</f>
        <v>1315.1898370439239</v>
      </c>
      <c r="N187" s="47">
        <f>'Berekening wegingsfactoren'!N510</f>
        <v>1288.5741781336174</v>
      </c>
      <c r="O187" s="47">
        <f>'Berekening wegingsfactoren'!O510</f>
        <v>44.076666666666675</v>
      </c>
      <c r="P187" s="47">
        <f>'Berekening wegingsfactoren'!P510</f>
        <v>119.68975570767707</v>
      </c>
      <c r="Q187" s="47">
        <f>'Berekening wegingsfactoren'!Q510</f>
        <v>642.31469482524528</v>
      </c>
      <c r="R187"/>
      <c r="S187" s="47">
        <f>'Berekening wegingsfactoren'!S510</f>
        <v>63.969722222222224</v>
      </c>
    </row>
    <row r="188" spans="2:19" x14ac:dyDescent="0.2">
      <c r="B188" s="2" t="s">
        <v>155</v>
      </c>
      <c r="F188" s="2" t="s">
        <v>89</v>
      </c>
      <c r="J188" s="48">
        <f t="shared" si="6"/>
        <v>1921.5082602179989</v>
      </c>
      <c r="L188" s="47">
        <f>'Berekening wegingsfactoren'!L511</f>
        <v>20.333333333333332</v>
      </c>
      <c r="M188" s="47">
        <f>'Berekening wegingsfactoren'!M511</f>
        <v>737.39072122277219</v>
      </c>
      <c r="N188" s="47">
        <f>'Berekening wegingsfactoren'!N511</f>
        <v>549.0149509673289</v>
      </c>
      <c r="O188" s="47">
        <f>'Berekening wegingsfactoren'!O511</f>
        <v>13.64</v>
      </c>
      <c r="P188" s="47">
        <f>'Berekening wegingsfactoren'!P511</f>
        <v>501.93259789669384</v>
      </c>
      <c r="Q188" s="47">
        <f>'Berekening wegingsfactoren'!Q511</f>
        <v>91.712398584640411</v>
      </c>
      <c r="R188"/>
      <c r="S188" s="47">
        <f>'Berekening wegingsfactoren'!S511</f>
        <v>7.4842582132301763</v>
      </c>
    </row>
    <row r="189" spans="2:19" x14ac:dyDescent="0.2">
      <c r="R189"/>
    </row>
    <row r="190" spans="2:19" x14ac:dyDescent="0.2">
      <c r="B190" s="1" t="s">
        <v>156</v>
      </c>
      <c r="R190"/>
    </row>
    <row r="191" spans="2:19" x14ac:dyDescent="0.2">
      <c r="B191" s="2" t="s">
        <v>150</v>
      </c>
      <c r="F191" s="2" t="s">
        <v>89</v>
      </c>
      <c r="J191" s="48">
        <f t="shared" ref="J191:J193" si="7">SUM(L191:S191)</f>
        <v>54.421304124738612</v>
      </c>
      <c r="L191" s="47">
        <f>'Berekening wegingsfactoren'!L514</f>
        <v>2</v>
      </c>
      <c r="M191" s="47">
        <f>'Berekening wegingsfactoren'!M514</f>
        <v>7.7437625627393096</v>
      </c>
      <c r="N191" s="47">
        <f>'Berekening wegingsfactoren'!N514</f>
        <v>3.9464212553638665</v>
      </c>
      <c r="O191" s="47">
        <f>'Berekening wegingsfactoren'!O514</f>
        <v>1.3333333333333333</v>
      </c>
      <c r="P191" s="47">
        <f>'Berekening wegingsfactoren'!P514</f>
        <v>29.05216081635341</v>
      </c>
      <c r="Q191" s="47">
        <f>'Berekening wegingsfactoren'!Q514</f>
        <v>6.1936817125042323</v>
      </c>
      <c r="R191"/>
      <c r="S191" s="47">
        <f>'Berekening wegingsfactoren'!S514</f>
        <v>4.1519444444444575</v>
      </c>
    </row>
    <row r="192" spans="2:19" x14ac:dyDescent="0.2">
      <c r="B192" s="2" t="s">
        <v>151</v>
      </c>
      <c r="F192" s="2" t="s">
        <v>89</v>
      </c>
      <c r="J192" s="48">
        <f t="shared" si="7"/>
        <v>342.06183059319039</v>
      </c>
      <c r="L192" s="47">
        <f>'Berekening wegingsfactoren'!L515</f>
        <v>5.333333333333333</v>
      </c>
      <c r="M192" s="47">
        <f>'Berekening wegingsfactoren'!M515</f>
        <v>46.093948000644623</v>
      </c>
      <c r="N192" s="47">
        <f>'Berekening wegingsfactoren'!N515</f>
        <v>42.430606596045806</v>
      </c>
      <c r="O192" s="47">
        <f>'Berekening wegingsfactoren'!O515</f>
        <v>6.5266666666666664</v>
      </c>
      <c r="P192" s="47">
        <f>'Berekening wegingsfactoren'!P515</f>
        <v>63.877288815670568</v>
      </c>
      <c r="Q192" s="47">
        <f>'Berekening wegingsfactoren'!Q515</f>
        <v>162.8566893957597</v>
      </c>
      <c r="R192"/>
      <c r="S192" s="47">
        <f>'Berekening wegingsfactoren'!S515</f>
        <v>14.943297785069729</v>
      </c>
    </row>
    <row r="193" spans="2:19" x14ac:dyDescent="0.2">
      <c r="B193" s="2" t="s">
        <v>155</v>
      </c>
      <c r="F193" s="2" t="s">
        <v>89</v>
      </c>
      <c r="J193" s="48">
        <f t="shared" si="7"/>
        <v>302.54795158727524</v>
      </c>
      <c r="L193" s="47">
        <f>'Berekening wegingsfactoren'!L516</f>
        <v>17.333333333333332</v>
      </c>
      <c r="M193" s="47">
        <f>'Berekening wegingsfactoren'!M516</f>
        <v>54.742342090967846</v>
      </c>
      <c r="N193" s="47">
        <f>'Berekening wegingsfactoren'!N516</f>
        <v>54.376347101948618</v>
      </c>
      <c r="O193" s="47">
        <f>'Berekening wegingsfactoren'!O516</f>
        <v>6.1433333333333335</v>
      </c>
      <c r="P193" s="47">
        <f>'Berekening wegingsfactoren'!P516</f>
        <v>13.166650629068281</v>
      </c>
      <c r="Q193" s="47">
        <f>'Berekening wegingsfactoren'!Q516</f>
        <v>133.81279580594421</v>
      </c>
      <c r="R193"/>
      <c r="S193" s="47">
        <f>'Berekening wegingsfactoren'!S516</f>
        <v>22.97314929267958</v>
      </c>
    </row>
    <row r="194" spans="2:19" x14ac:dyDescent="0.2">
      <c r="R194"/>
    </row>
    <row r="195" spans="2:19" x14ac:dyDescent="0.2">
      <c r="B195" s="1" t="s">
        <v>157</v>
      </c>
      <c r="R195"/>
    </row>
    <row r="196" spans="2:19" x14ac:dyDescent="0.2">
      <c r="R196"/>
    </row>
    <row r="197" spans="2:19" x14ac:dyDescent="0.2">
      <c r="B197" s="1" t="s">
        <v>142</v>
      </c>
      <c r="R197"/>
    </row>
    <row r="198" spans="2:19" x14ac:dyDescent="0.2">
      <c r="B198" s="2" t="s">
        <v>143</v>
      </c>
      <c r="F198" s="2" t="s">
        <v>89</v>
      </c>
      <c r="J198" s="48">
        <f t="shared" ref="J198:J201" si="8">SUM(L198:S198)</f>
        <v>22624.584614640622</v>
      </c>
      <c r="L198" s="47">
        <f>'(Reken)volumes AD'!L596</f>
        <v>338.31056327782994</v>
      </c>
      <c r="M198" s="47">
        <f>'(Reken)volumes AD'!M596</f>
        <v>6505.0720191774426</v>
      </c>
      <c r="N198" s="47">
        <f>'(Reken)volumes AD'!N596</f>
        <v>10901.156203169739</v>
      </c>
      <c r="O198" s="47">
        <f>'(Reken)volumes AD'!O596</f>
        <v>294</v>
      </c>
      <c r="P198" s="47">
        <f>'(Reken)volumes AD'!P596</f>
        <v>3454.0458290156103</v>
      </c>
      <c r="Q198" s="47">
        <f>'(Reken)volumes AD'!Q596</f>
        <v>473</v>
      </c>
      <c r="R198"/>
      <c r="S198" s="47">
        <f>'(Reken)volumes AD'!S596</f>
        <v>659</v>
      </c>
    </row>
    <row r="199" spans="2:19" x14ac:dyDescent="0.2">
      <c r="B199" s="2" t="s">
        <v>144</v>
      </c>
      <c r="F199" s="2" t="s">
        <v>89</v>
      </c>
      <c r="J199" s="48">
        <f t="shared" si="8"/>
        <v>130.03049762757578</v>
      </c>
      <c r="L199" s="47">
        <f>'(Reken)volumes AD'!L597</f>
        <v>1</v>
      </c>
      <c r="M199" s="47">
        <f>'(Reken)volumes AD'!M597</f>
        <v>45.804526387009467</v>
      </c>
      <c r="N199" s="47">
        <f>'(Reken)volumes AD'!N597</f>
        <v>36.627384109226696</v>
      </c>
      <c r="O199" s="47">
        <f>'(Reken)volumes AD'!O597</f>
        <v>2</v>
      </c>
      <c r="P199" s="47">
        <f>'(Reken)volumes AD'!P597</f>
        <v>41.598587131339634</v>
      </c>
      <c r="Q199" s="47">
        <f>'(Reken)volumes AD'!Q597</f>
        <v>0</v>
      </c>
      <c r="R199"/>
      <c r="S199" s="47">
        <f>'(Reken)volumes AD'!S597</f>
        <v>3</v>
      </c>
    </row>
    <row r="200" spans="2:19" x14ac:dyDescent="0.2">
      <c r="B200" s="2" t="s">
        <v>145</v>
      </c>
      <c r="F200" s="2" t="s">
        <v>89</v>
      </c>
      <c r="J200" s="48">
        <f t="shared" si="8"/>
        <v>120.5384026675564</v>
      </c>
      <c r="L200" s="47">
        <f>'(Reken)volumes AD'!L598</f>
        <v>3.000206910821436</v>
      </c>
      <c r="M200" s="47">
        <f>'(Reken)volumes AD'!M598</f>
        <v>46.191956969921236</v>
      </c>
      <c r="N200" s="47">
        <f>'(Reken)volumes AD'!N598</f>
        <v>49.404378565933676</v>
      </c>
      <c r="O200" s="47">
        <f>'(Reken)volumes AD'!O598</f>
        <v>1</v>
      </c>
      <c r="P200" s="47">
        <f>'(Reken)volumes AD'!P598</f>
        <v>17.941860220880052</v>
      </c>
      <c r="Q200" s="47">
        <f>'(Reken)volumes AD'!Q598</f>
        <v>0</v>
      </c>
      <c r="R200"/>
      <c r="S200" s="47">
        <f>'(Reken)volumes AD'!S598</f>
        <v>3</v>
      </c>
    </row>
    <row r="201" spans="2:19" x14ac:dyDescent="0.2">
      <c r="B201" s="2" t="s">
        <v>146</v>
      </c>
      <c r="F201" s="2" t="s">
        <v>89</v>
      </c>
      <c r="J201" s="48">
        <f t="shared" si="8"/>
        <v>103.13317556041817</v>
      </c>
      <c r="L201" s="47">
        <f>'(Reken)volumes AD'!L599</f>
        <v>2.9999367768856291</v>
      </c>
      <c r="M201" s="47">
        <f>'(Reken)volumes AD'!M599</f>
        <v>49.255020070667953</v>
      </c>
      <c r="N201" s="47">
        <f>'(Reken)volumes AD'!N599</f>
        <v>32.368385956991034</v>
      </c>
      <c r="O201" s="47">
        <f>'(Reken)volumes AD'!O599</f>
        <v>1</v>
      </c>
      <c r="P201" s="47">
        <f>'(Reken)volumes AD'!P599</f>
        <v>10.509832755873548</v>
      </c>
      <c r="Q201" s="47">
        <f>'(Reken)volumes AD'!Q599</f>
        <v>2</v>
      </c>
      <c r="R201"/>
      <c r="S201" s="47">
        <f>'(Reken)volumes AD'!S599</f>
        <v>5</v>
      </c>
    </row>
    <row r="202" spans="2:19" x14ac:dyDescent="0.2">
      <c r="R202"/>
    </row>
    <row r="203" spans="2:19" x14ac:dyDescent="0.2">
      <c r="B203" s="1" t="s">
        <v>147</v>
      </c>
      <c r="R203"/>
    </row>
    <row r="204" spans="2:19" x14ac:dyDescent="0.2">
      <c r="B204" s="2" t="s">
        <v>143</v>
      </c>
      <c r="F204" s="2" t="s">
        <v>89</v>
      </c>
      <c r="J204" s="48">
        <f t="shared" ref="J204:J207" si="9">SUM(L204:S204)</f>
        <v>0</v>
      </c>
      <c r="L204" s="47">
        <f>'(Reken)volumes AD'!L602</f>
        <v>0</v>
      </c>
      <c r="M204" s="47">
        <f>'(Reken)volumes AD'!M602</f>
        <v>0</v>
      </c>
      <c r="N204" s="47">
        <f>'(Reken)volumes AD'!N602</f>
        <v>0</v>
      </c>
      <c r="O204" s="47">
        <f>'(Reken)volumes AD'!O602</f>
        <v>0</v>
      </c>
      <c r="P204" s="47">
        <f>'(Reken)volumes AD'!P602</f>
        <v>0</v>
      </c>
      <c r="Q204" s="47">
        <f>'(Reken)volumes AD'!Q602</f>
        <v>0</v>
      </c>
      <c r="R204"/>
      <c r="S204" s="47">
        <f>'(Reken)volumes AD'!S602</f>
        <v>0</v>
      </c>
    </row>
    <row r="205" spans="2:19" x14ac:dyDescent="0.2">
      <c r="B205" s="2" t="s">
        <v>144</v>
      </c>
      <c r="F205" s="2" t="s">
        <v>89</v>
      </c>
      <c r="J205" s="48">
        <f t="shared" si="9"/>
        <v>0</v>
      </c>
      <c r="L205" s="47">
        <f>'(Reken)volumes AD'!L603</f>
        <v>0</v>
      </c>
      <c r="M205" s="47">
        <f>'(Reken)volumes AD'!M603</f>
        <v>0</v>
      </c>
      <c r="N205" s="47">
        <f>'(Reken)volumes AD'!N603</f>
        <v>0</v>
      </c>
      <c r="O205" s="47">
        <f>'(Reken)volumes AD'!O603</f>
        <v>0</v>
      </c>
      <c r="P205" s="47">
        <f>'(Reken)volumes AD'!P603</f>
        <v>0</v>
      </c>
      <c r="Q205" s="47">
        <f>'(Reken)volumes AD'!Q603</f>
        <v>0</v>
      </c>
      <c r="R205"/>
      <c r="S205" s="47">
        <f>'(Reken)volumes AD'!S603</f>
        <v>0</v>
      </c>
    </row>
    <row r="206" spans="2:19" x14ac:dyDescent="0.2">
      <c r="B206" s="2" t="s">
        <v>145</v>
      </c>
      <c r="F206" s="2" t="s">
        <v>89</v>
      </c>
      <c r="J206" s="48">
        <f t="shared" si="9"/>
        <v>0</v>
      </c>
      <c r="L206" s="47">
        <f>'(Reken)volumes AD'!L604</f>
        <v>0</v>
      </c>
      <c r="M206" s="47">
        <f>'(Reken)volumes AD'!M604</f>
        <v>0</v>
      </c>
      <c r="N206" s="47">
        <f>'(Reken)volumes AD'!N604</f>
        <v>0</v>
      </c>
      <c r="O206" s="47">
        <f>'(Reken)volumes AD'!O604</f>
        <v>0</v>
      </c>
      <c r="P206" s="47">
        <f>'(Reken)volumes AD'!P604</f>
        <v>0</v>
      </c>
      <c r="Q206" s="47">
        <f>'(Reken)volumes AD'!Q604</f>
        <v>0</v>
      </c>
      <c r="R206"/>
      <c r="S206" s="47">
        <f>'(Reken)volumes AD'!S604</f>
        <v>0</v>
      </c>
    </row>
    <row r="207" spans="2:19" x14ac:dyDescent="0.2">
      <c r="B207" s="2" t="s">
        <v>146</v>
      </c>
      <c r="F207" s="2" t="s">
        <v>89</v>
      </c>
      <c r="J207" s="48">
        <f t="shared" si="9"/>
        <v>0</v>
      </c>
      <c r="L207" s="47">
        <f>'(Reken)volumes AD'!L605</f>
        <v>0</v>
      </c>
      <c r="M207" s="47">
        <f>'(Reken)volumes AD'!M605</f>
        <v>0</v>
      </c>
      <c r="N207" s="47">
        <f>'(Reken)volumes AD'!N605</f>
        <v>0</v>
      </c>
      <c r="O207" s="47">
        <f>'(Reken)volumes AD'!O605</f>
        <v>0</v>
      </c>
      <c r="P207" s="47">
        <f>'(Reken)volumes AD'!P605</f>
        <v>0</v>
      </c>
      <c r="Q207" s="47">
        <f>'(Reken)volumes AD'!Q605</f>
        <v>0</v>
      </c>
      <c r="R207"/>
      <c r="S207" s="47">
        <f>'(Reken)volumes AD'!S605</f>
        <v>0</v>
      </c>
    </row>
    <row r="208" spans="2:19" x14ac:dyDescent="0.2">
      <c r="R208"/>
    </row>
    <row r="209" spans="2:19" x14ac:dyDescent="0.2">
      <c r="B209" s="1" t="s">
        <v>158</v>
      </c>
      <c r="R209"/>
    </row>
    <row r="210" spans="2:19" x14ac:dyDescent="0.2">
      <c r="R210"/>
    </row>
    <row r="211" spans="2:19" x14ac:dyDescent="0.2">
      <c r="B211" s="1" t="s">
        <v>142</v>
      </c>
      <c r="R211"/>
    </row>
    <row r="212" spans="2:19" x14ac:dyDescent="0.2">
      <c r="B212" s="2" t="s">
        <v>143</v>
      </c>
      <c r="F212" s="2" t="s">
        <v>89</v>
      </c>
      <c r="J212" s="48">
        <f t="shared" ref="J212:J215" si="10">SUM(L212:S212)</f>
        <v>11934.867473500928</v>
      </c>
      <c r="L212" s="47">
        <f>'(Reken)volumes AD'!L611</f>
        <v>1078.3721993598535</v>
      </c>
      <c r="M212" s="47">
        <f>'(Reken)volumes AD'!M611</f>
        <v>4309.3601368691197</v>
      </c>
      <c r="N212" s="47">
        <f>'(Reken)volumes AD'!N611</f>
        <v>3797.3810947187635</v>
      </c>
      <c r="O212" s="47">
        <f>'(Reken)volumes AD'!O611</f>
        <v>611</v>
      </c>
      <c r="P212" s="47">
        <f>'(Reken)volumes AD'!P611</f>
        <v>1589.7540425531918</v>
      </c>
      <c r="Q212" s="47">
        <f>'(Reken)volumes AD'!Q611</f>
        <v>80</v>
      </c>
      <c r="R212"/>
      <c r="S212" s="47">
        <f>'(Reken)volumes AD'!S611</f>
        <v>469</v>
      </c>
    </row>
    <row r="213" spans="2:19" x14ac:dyDescent="0.2">
      <c r="B213" s="2" t="s">
        <v>144</v>
      </c>
      <c r="F213" s="2" t="s">
        <v>89</v>
      </c>
      <c r="J213" s="48">
        <f t="shared" si="10"/>
        <v>2400.1855982224029</v>
      </c>
      <c r="L213" s="47">
        <f>'(Reken)volumes AD'!L612</f>
        <v>55.403087478559179</v>
      </c>
      <c r="M213" s="47">
        <f>'(Reken)volumes AD'!M612</f>
        <v>1844.1958405545927</v>
      </c>
      <c r="N213" s="47">
        <f>'(Reken)volumes AD'!N612</f>
        <v>218.97378557386605</v>
      </c>
      <c r="O213" s="47">
        <f>'(Reken)volumes AD'!O612</f>
        <v>10</v>
      </c>
      <c r="P213" s="47">
        <f>'(Reken)volumes AD'!P612</f>
        <v>271.61288461538459</v>
      </c>
      <c r="Q213" s="47">
        <f>'(Reken)volumes AD'!Q612</f>
        <v>0</v>
      </c>
      <c r="R213"/>
      <c r="S213" s="47">
        <f>'(Reken)volumes AD'!S612</f>
        <v>0</v>
      </c>
    </row>
    <row r="214" spans="2:19" x14ac:dyDescent="0.2">
      <c r="B214" s="2" t="s">
        <v>145</v>
      </c>
      <c r="F214" s="2" t="s">
        <v>89</v>
      </c>
      <c r="J214" s="48">
        <f t="shared" si="10"/>
        <v>471.69840739739436</v>
      </c>
      <c r="L214" s="47">
        <f>'(Reken)volumes AD'!L613</f>
        <v>31.121109861267339</v>
      </c>
      <c r="M214" s="47">
        <f>'(Reken)volumes AD'!M613</f>
        <v>0</v>
      </c>
      <c r="N214" s="47">
        <f>'(Reken)volumes AD'!N613</f>
        <v>295.35998984381933</v>
      </c>
      <c r="O214" s="47">
        <f>'(Reken)volumes AD'!O613</f>
        <v>9</v>
      </c>
      <c r="P214" s="47">
        <f>'(Reken)volumes AD'!P613</f>
        <v>136.21730769230768</v>
      </c>
      <c r="Q214" s="47">
        <f>'(Reken)volumes AD'!Q613</f>
        <v>0</v>
      </c>
      <c r="R214"/>
      <c r="S214" s="47">
        <f>'(Reken)volumes AD'!S613</f>
        <v>0</v>
      </c>
    </row>
    <row r="215" spans="2:19" x14ac:dyDescent="0.2">
      <c r="B215" s="2" t="s">
        <v>146</v>
      </c>
      <c r="F215" s="2" t="s">
        <v>89</v>
      </c>
      <c r="J215" s="48">
        <f t="shared" si="10"/>
        <v>500.7432592094828</v>
      </c>
      <c r="L215" s="47">
        <f>'(Reken)volumes AD'!L614</f>
        <v>19.702970297029701</v>
      </c>
      <c r="M215" s="47">
        <f>'(Reken)volumes AD'!M614</f>
        <v>0</v>
      </c>
      <c r="N215" s="47">
        <f>'(Reken)volumes AD'!N614</f>
        <v>193.51171748388165</v>
      </c>
      <c r="O215" s="47">
        <f>'(Reken)volumes AD'!O614</f>
        <v>0</v>
      </c>
      <c r="P215" s="47">
        <f>'(Reken)volumes AD'!P614</f>
        <v>107.52857142857142</v>
      </c>
      <c r="Q215" s="47">
        <f>'(Reken)volumes AD'!Q614</f>
        <v>180</v>
      </c>
      <c r="R215"/>
      <c r="S215" s="47">
        <f>'(Reken)volumes AD'!S614</f>
        <v>0</v>
      </c>
    </row>
    <row r="216" spans="2:19" x14ac:dyDescent="0.2">
      <c r="R216"/>
    </row>
    <row r="217" spans="2:19" x14ac:dyDescent="0.2">
      <c r="B217" s="1" t="s">
        <v>147</v>
      </c>
      <c r="R217"/>
    </row>
    <row r="218" spans="2:19" x14ac:dyDescent="0.2">
      <c r="B218" s="2" t="s">
        <v>143</v>
      </c>
      <c r="F218" s="2" t="s">
        <v>89</v>
      </c>
      <c r="J218" s="48">
        <f t="shared" ref="J218:J221" si="11">SUM(L218:S218)</f>
        <v>0</v>
      </c>
      <c r="L218" s="47">
        <f>'(Reken)volumes AD'!L617</f>
        <v>0</v>
      </c>
      <c r="M218" s="47">
        <f>'(Reken)volumes AD'!M617</f>
        <v>0</v>
      </c>
      <c r="N218" s="47">
        <f>'(Reken)volumes AD'!N617</f>
        <v>0</v>
      </c>
      <c r="O218" s="47">
        <f>'(Reken)volumes AD'!O617</f>
        <v>0</v>
      </c>
      <c r="P218" s="47">
        <f>'(Reken)volumes AD'!P617</f>
        <v>0</v>
      </c>
      <c r="Q218" s="47">
        <f>'(Reken)volumes AD'!Q617</f>
        <v>0</v>
      </c>
      <c r="R218"/>
      <c r="S218" s="47">
        <f>'(Reken)volumes AD'!S617</f>
        <v>0</v>
      </c>
    </row>
    <row r="219" spans="2:19" x14ac:dyDescent="0.2">
      <c r="B219" s="2" t="s">
        <v>144</v>
      </c>
      <c r="F219" s="2" t="s">
        <v>89</v>
      </c>
      <c r="J219" s="48">
        <f t="shared" si="11"/>
        <v>0</v>
      </c>
      <c r="L219" s="47">
        <f>'(Reken)volumes AD'!L618</f>
        <v>0</v>
      </c>
      <c r="M219" s="47">
        <f>'(Reken)volumes AD'!M618</f>
        <v>0</v>
      </c>
      <c r="N219" s="47">
        <f>'(Reken)volumes AD'!N618</f>
        <v>0</v>
      </c>
      <c r="O219" s="47">
        <f>'(Reken)volumes AD'!O618</f>
        <v>0</v>
      </c>
      <c r="P219" s="47">
        <f>'(Reken)volumes AD'!P618</f>
        <v>0</v>
      </c>
      <c r="Q219" s="47">
        <f>'(Reken)volumes AD'!Q618</f>
        <v>0</v>
      </c>
      <c r="R219"/>
      <c r="S219" s="47">
        <f>'(Reken)volumes AD'!S618</f>
        <v>0</v>
      </c>
    </row>
    <row r="220" spans="2:19" x14ac:dyDescent="0.2">
      <c r="B220" s="2" t="s">
        <v>145</v>
      </c>
      <c r="F220" s="2" t="s">
        <v>89</v>
      </c>
      <c r="J220" s="48">
        <f t="shared" si="11"/>
        <v>0</v>
      </c>
      <c r="L220" s="47">
        <f>'(Reken)volumes AD'!L619</f>
        <v>0</v>
      </c>
      <c r="M220" s="47">
        <f>'(Reken)volumes AD'!M619</f>
        <v>0</v>
      </c>
      <c r="N220" s="47">
        <f>'(Reken)volumes AD'!N619</f>
        <v>0</v>
      </c>
      <c r="O220" s="47">
        <f>'(Reken)volumes AD'!O619</f>
        <v>0</v>
      </c>
      <c r="P220" s="47">
        <f>'(Reken)volumes AD'!P619</f>
        <v>0</v>
      </c>
      <c r="Q220" s="47">
        <f>'(Reken)volumes AD'!Q619</f>
        <v>0</v>
      </c>
      <c r="R220"/>
      <c r="S220" s="47">
        <f>'(Reken)volumes AD'!S619</f>
        <v>0</v>
      </c>
    </row>
    <row r="221" spans="2:19" x14ac:dyDescent="0.2">
      <c r="B221" s="2" t="s">
        <v>146</v>
      </c>
      <c r="F221" s="2" t="s">
        <v>89</v>
      </c>
      <c r="J221" s="48">
        <f t="shared" si="11"/>
        <v>0</v>
      </c>
      <c r="L221" s="47">
        <f>'(Reken)volumes AD'!L620</f>
        <v>0</v>
      </c>
      <c r="M221" s="47">
        <f>'(Reken)volumes AD'!M620</f>
        <v>0</v>
      </c>
      <c r="N221" s="47">
        <f>'(Reken)volumes AD'!N620</f>
        <v>0</v>
      </c>
      <c r="O221" s="47">
        <f>'(Reken)volumes AD'!O620</f>
        <v>0</v>
      </c>
      <c r="P221" s="47">
        <f>'(Reken)volumes AD'!P620</f>
        <v>0</v>
      </c>
      <c r="Q221" s="47">
        <f>'(Reken)volumes AD'!Q620</f>
        <v>0</v>
      </c>
      <c r="R221"/>
      <c r="S221" s="47">
        <f>'(Reken)volumes AD'!S620</f>
        <v>0</v>
      </c>
    </row>
    <row r="222" spans="2:19" x14ac:dyDescent="0.2">
      <c r="R222"/>
    </row>
    <row r="223" spans="2:19" x14ac:dyDescent="0.2">
      <c r="B223" s="1" t="s">
        <v>159</v>
      </c>
      <c r="R223"/>
    </row>
    <row r="224" spans="2:19" x14ac:dyDescent="0.2">
      <c r="R224"/>
    </row>
    <row r="225" spans="2:19" x14ac:dyDescent="0.2">
      <c r="B225" s="1" t="s">
        <v>149</v>
      </c>
      <c r="R225"/>
    </row>
    <row r="226" spans="2:19" x14ac:dyDescent="0.2">
      <c r="B226" s="2" t="s">
        <v>150</v>
      </c>
      <c r="F226" s="2" t="s">
        <v>89</v>
      </c>
      <c r="J226" s="48">
        <f t="shared" ref="J226:J228" si="12">SUM(L226:S226)</f>
        <v>76.162877624155527</v>
      </c>
      <c r="L226" s="47">
        <f>'(Reken)volumes AD'!L626</f>
        <v>5</v>
      </c>
      <c r="M226" s="47">
        <f>'(Reken)volumes AD'!M626</f>
        <v>25.88581610049394</v>
      </c>
      <c r="N226" s="47">
        <f>'(Reken)volumes AD'!N626</f>
        <v>24.620325605788363</v>
      </c>
      <c r="O226" s="47">
        <f>'(Reken)volumes AD'!O626</f>
        <v>0</v>
      </c>
      <c r="P226" s="47">
        <f>'(Reken)volumes AD'!P626</f>
        <v>20.656735917873227</v>
      </c>
      <c r="Q226" s="47">
        <f>'(Reken)volumes AD'!Q626</f>
        <v>0</v>
      </c>
      <c r="R226"/>
      <c r="S226" s="47">
        <f>'(Reken)volumes AD'!S626</f>
        <v>0</v>
      </c>
    </row>
    <row r="227" spans="2:19" x14ac:dyDescent="0.2">
      <c r="B227" s="2" t="s">
        <v>151</v>
      </c>
      <c r="F227" s="2" t="s">
        <v>89</v>
      </c>
      <c r="J227" s="48">
        <f t="shared" si="12"/>
        <v>10.333563652067213</v>
      </c>
      <c r="L227" s="47">
        <f>'(Reken)volumes AD'!L627</f>
        <v>0</v>
      </c>
      <c r="M227" s="47">
        <f>'(Reken)volumes AD'!M627</f>
        <v>5.1501066096582342</v>
      </c>
      <c r="N227" s="47">
        <f>'(Reken)volumes AD'!N627</f>
        <v>2.8848231238452495</v>
      </c>
      <c r="O227" s="47">
        <f>'(Reken)volumes AD'!O627</f>
        <v>0</v>
      </c>
      <c r="P227" s="47">
        <f>'(Reken)volumes AD'!P627</f>
        <v>2.2986339185637297</v>
      </c>
      <c r="Q227" s="47">
        <f>'(Reken)volumes AD'!Q627</f>
        <v>0</v>
      </c>
      <c r="R227"/>
      <c r="S227" s="47">
        <f>'(Reken)volumes AD'!S627</f>
        <v>0</v>
      </c>
    </row>
    <row r="228" spans="2:19" x14ac:dyDescent="0.2">
      <c r="B228" s="2" t="s">
        <v>152</v>
      </c>
      <c r="F228" s="2" t="s">
        <v>89</v>
      </c>
      <c r="J228" s="48">
        <f t="shared" si="12"/>
        <v>0</v>
      </c>
      <c r="L228" s="47">
        <f>'(Reken)volumes AD'!L628</f>
        <v>0</v>
      </c>
      <c r="M228" s="47">
        <f>'(Reken)volumes AD'!M628</f>
        <v>0</v>
      </c>
      <c r="N228" s="47">
        <f>'(Reken)volumes AD'!N628</f>
        <v>0</v>
      </c>
      <c r="O228" s="47">
        <f>'(Reken)volumes AD'!O628</f>
        <v>0</v>
      </c>
      <c r="P228" s="47">
        <f>'(Reken)volumes AD'!P628</f>
        <v>0</v>
      </c>
      <c r="Q228" s="47">
        <f>'(Reken)volumes AD'!Q628</f>
        <v>0</v>
      </c>
      <c r="R228"/>
      <c r="S228" s="47">
        <f>'(Reken)volumes AD'!S628</f>
        <v>0</v>
      </c>
    </row>
    <row r="230" spans="2:19" x14ac:dyDescent="0.2">
      <c r="B230" s="1" t="s">
        <v>153</v>
      </c>
      <c r="R230"/>
    </row>
    <row r="231" spans="2:19" x14ac:dyDescent="0.2">
      <c r="B231" s="2" t="s">
        <v>150</v>
      </c>
      <c r="F231" s="2" t="s">
        <v>89</v>
      </c>
      <c r="J231" s="48">
        <f t="shared" ref="J231:J233" si="13">SUM(L231:S231)</f>
        <v>6</v>
      </c>
      <c r="L231" s="47">
        <f>'(Reken)volumes AD'!L631</f>
        <v>1</v>
      </c>
      <c r="M231" s="47">
        <f>'(Reken)volumes AD'!M631</f>
        <v>0</v>
      </c>
      <c r="N231" s="47">
        <f>'(Reken)volumes AD'!N631</f>
        <v>0</v>
      </c>
      <c r="O231" s="47">
        <f>'(Reken)volumes AD'!O631</f>
        <v>1</v>
      </c>
      <c r="P231" s="47">
        <f>'(Reken)volumes AD'!P631</f>
        <v>0</v>
      </c>
      <c r="Q231" s="47">
        <f>'(Reken)volumes AD'!Q631</f>
        <v>3</v>
      </c>
      <c r="R231"/>
      <c r="S231" s="47">
        <f>'(Reken)volumes AD'!S631</f>
        <v>1</v>
      </c>
    </row>
    <row r="232" spans="2:19" x14ac:dyDescent="0.2">
      <c r="B232" s="2" t="s">
        <v>151</v>
      </c>
      <c r="F232" s="2" t="s">
        <v>89</v>
      </c>
      <c r="J232" s="48">
        <f t="shared" si="13"/>
        <v>0</v>
      </c>
      <c r="L232" s="47">
        <f>'(Reken)volumes AD'!L632</f>
        <v>0</v>
      </c>
      <c r="M232" s="47">
        <f>'(Reken)volumes AD'!M632</f>
        <v>0</v>
      </c>
      <c r="N232" s="47">
        <f>'(Reken)volumes AD'!N632</f>
        <v>0</v>
      </c>
      <c r="O232" s="47">
        <f>'(Reken)volumes AD'!O632</f>
        <v>0</v>
      </c>
      <c r="P232" s="47">
        <f>'(Reken)volumes AD'!P632</f>
        <v>0</v>
      </c>
      <c r="Q232" s="47">
        <f>'(Reken)volumes AD'!Q632</f>
        <v>0</v>
      </c>
      <c r="R232"/>
      <c r="S232" s="47">
        <f>'(Reken)volumes AD'!S632</f>
        <v>0</v>
      </c>
    </row>
    <row r="233" spans="2:19" x14ac:dyDescent="0.2">
      <c r="B233" s="2" t="s">
        <v>152</v>
      </c>
      <c r="F233" s="2" t="s">
        <v>89</v>
      </c>
      <c r="J233" s="48">
        <f t="shared" si="13"/>
        <v>0</v>
      </c>
      <c r="L233" s="47">
        <f>'(Reken)volumes AD'!L633</f>
        <v>0</v>
      </c>
      <c r="M233" s="47">
        <f>'(Reken)volumes AD'!M633</f>
        <v>0</v>
      </c>
      <c r="N233" s="47">
        <f>'(Reken)volumes AD'!N633</f>
        <v>0</v>
      </c>
      <c r="O233" s="47">
        <f>'(Reken)volumes AD'!O633</f>
        <v>0</v>
      </c>
      <c r="P233" s="47">
        <f>'(Reken)volumes AD'!P633</f>
        <v>0</v>
      </c>
      <c r="Q233" s="47">
        <f>'(Reken)volumes AD'!Q633</f>
        <v>0</v>
      </c>
      <c r="R233"/>
      <c r="S233" s="47">
        <f>'(Reken)volumes AD'!S633</f>
        <v>0</v>
      </c>
    </row>
    <row r="235" spans="2:19" x14ac:dyDescent="0.2">
      <c r="B235" s="1" t="s">
        <v>154</v>
      </c>
      <c r="R235"/>
    </row>
    <row r="236" spans="2:19" x14ac:dyDescent="0.2">
      <c r="B236" s="2" t="s">
        <v>150</v>
      </c>
      <c r="F236" s="2" t="s">
        <v>89</v>
      </c>
      <c r="J236" s="48">
        <f t="shared" ref="J236:J238" si="14">SUM(L236:S236)</f>
        <v>17.124888973841841</v>
      </c>
      <c r="L236" s="47">
        <f>'(Reken)volumes AD'!L636</f>
        <v>0</v>
      </c>
      <c r="M236" s="47">
        <f>'(Reken)volumes AD'!M636</f>
        <v>5</v>
      </c>
      <c r="N236" s="47">
        <f>'(Reken)volumes AD'!N636</f>
        <v>4.5486753099708563</v>
      </c>
      <c r="O236" s="47">
        <f>'(Reken)volumes AD'!O636</f>
        <v>0</v>
      </c>
      <c r="P236" s="47">
        <f>'(Reken)volumes AD'!P636</f>
        <v>6.5762136638709823</v>
      </c>
      <c r="Q236" s="47">
        <f>'(Reken)volumes AD'!Q636</f>
        <v>0</v>
      </c>
      <c r="R236"/>
      <c r="S236" s="47">
        <f>'(Reken)volumes AD'!S636</f>
        <v>1</v>
      </c>
    </row>
    <row r="237" spans="2:19" x14ac:dyDescent="0.2">
      <c r="B237" s="27" t="s">
        <v>151</v>
      </c>
      <c r="F237" s="2" t="s">
        <v>89</v>
      </c>
      <c r="J237" s="48">
        <f t="shared" si="14"/>
        <v>16.765850557324899</v>
      </c>
      <c r="L237" s="47">
        <f>'(Reken)volumes AD'!L637</f>
        <v>0</v>
      </c>
      <c r="M237" s="47">
        <f>'(Reken)volumes AD'!M637</f>
        <v>15</v>
      </c>
      <c r="N237" s="47">
        <f>'(Reken)volumes AD'!N637</f>
        <v>0</v>
      </c>
      <c r="O237" s="47">
        <f>'(Reken)volumes AD'!O637</f>
        <v>0</v>
      </c>
      <c r="P237" s="47">
        <f>'(Reken)volumes AD'!P637</f>
        <v>1.7658505573248984</v>
      </c>
      <c r="Q237" s="47">
        <f>'(Reken)volumes AD'!Q637</f>
        <v>0</v>
      </c>
      <c r="R237"/>
      <c r="S237" s="47">
        <f>'(Reken)volumes AD'!S637</f>
        <v>0</v>
      </c>
    </row>
    <row r="238" spans="2:19" x14ac:dyDescent="0.2">
      <c r="B238" s="2" t="s">
        <v>155</v>
      </c>
      <c r="F238" s="2" t="s">
        <v>89</v>
      </c>
      <c r="J238" s="48">
        <f t="shared" si="14"/>
        <v>8.0348136872167135</v>
      </c>
      <c r="L238" s="47">
        <f>'(Reken)volumes AD'!L638</f>
        <v>0</v>
      </c>
      <c r="M238" s="47">
        <f>'(Reken)volumes AD'!M638</f>
        <v>2</v>
      </c>
      <c r="N238" s="47">
        <f>'(Reken)volumes AD'!N638</f>
        <v>1.7393843469660459</v>
      </c>
      <c r="O238" s="47">
        <f>'(Reken)volumes AD'!O638</f>
        <v>0</v>
      </c>
      <c r="P238" s="47">
        <f>'(Reken)volumes AD'!P638</f>
        <v>4.2954293402506671</v>
      </c>
      <c r="Q238" s="47">
        <f>'(Reken)volumes AD'!Q638</f>
        <v>0</v>
      </c>
      <c r="R238"/>
      <c r="S238" s="47">
        <f>'(Reken)volumes AD'!S638</f>
        <v>0</v>
      </c>
    </row>
    <row r="240" spans="2:19" x14ac:dyDescent="0.2">
      <c r="B240" s="1" t="s">
        <v>156</v>
      </c>
      <c r="R240"/>
    </row>
    <row r="241" spans="2:19" x14ac:dyDescent="0.2">
      <c r="B241" s="2" t="s">
        <v>150</v>
      </c>
      <c r="F241" s="2" t="s">
        <v>89</v>
      </c>
      <c r="J241" s="48">
        <f t="shared" ref="J241:J243" si="15">SUM(L241:S241)</f>
        <v>6.5486753099708563</v>
      </c>
      <c r="L241" s="47">
        <f>'(Reken)volumes AD'!L641</f>
        <v>0</v>
      </c>
      <c r="M241" s="47">
        <f>'(Reken)volumes AD'!M641</f>
        <v>1</v>
      </c>
      <c r="N241" s="47">
        <f>'(Reken)volumes AD'!N641</f>
        <v>4.5486753099708563</v>
      </c>
      <c r="O241" s="47">
        <f>'(Reken)volumes AD'!O641</f>
        <v>0</v>
      </c>
      <c r="P241" s="47">
        <f>'(Reken)volumes AD'!P641</f>
        <v>0</v>
      </c>
      <c r="Q241" s="47">
        <f>'(Reken)volumes AD'!Q641</f>
        <v>1</v>
      </c>
      <c r="R241"/>
      <c r="S241" s="47">
        <f>'(Reken)volumes AD'!S641</f>
        <v>0</v>
      </c>
    </row>
    <row r="242" spans="2:19" x14ac:dyDescent="0.2">
      <c r="B242" s="2" t="s">
        <v>151</v>
      </c>
      <c r="F242" s="2" t="s">
        <v>89</v>
      </c>
      <c r="J242" s="48">
        <f t="shared" si="15"/>
        <v>8.0184246582646814</v>
      </c>
      <c r="L242" s="47">
        <f>'(Reken)volumes AD'!L642</f>
        <v>0</v>
      </c>
      <c r="M242" s="47">
        <f>'(Reken)volumes AD'!M642</f>
        <v>3</v>
      </c>
      <c r="N242" s="47">
        <f>'(Reken)volumes AD'!N642</f>
        <v>1.0184246582646803</v>
      </c>
      <c r="O242" s="47">
        <f>'(Reken)volumes AD'!O642</f>
        <v>0</v>
      </c>
      <c r="P242" s="47">
        <f>'(Reken)volumes AD'!P642</f>
        <v>0</v>
      </c>
      <c r="Q242" s="47">
        <f>'(Reken)volumes AD'!Q642</f>
        <v>4</v>
      </c>
      <c r="R242"/>
      <c r="S242" s="47">
        <f>'(Reken)volumes AD'!S642</f>
        <v>0</v>
      </c>
    </row>
    <row r="243" spans="2:19" x14ac:dyDescent="0.2">
      <c r="B243" s="2" t="s">
        <v>155</v>
      </c>
      <c r="F243" s="2" t="s">
        <v>89</v>
      </c>
      <c r="J243" s="48">
        <f t="shared" si="15"/>
        <v>3.9101415326739319</v>
      </c>
      <c r="L243" s="47">
        <f>'(Reken)volumes AD'!L643</f>
        <v>1</v>
      </c>
      <c r="M243" s="47">
        <f>'(Reken)volumes AD'!M643</f>
        <v>1</v>
      </c>
      <c r="N243" s="47">
        <f>'(Reken)volumes AD'!N643</f>
        <v>0.91014153267393194</v>
      </c>
      <c r="O243" s="47">
        <f>'(Reken)volumes AD'!O643</f>
        <v>0</v>
      </c>
      <c r="P243" s="47">
        <f>'(Reken)volumes AD'!P643</f>
        <v>0</v>
      </c>
      <c r="Q243" s="47">
        <f>'(Reken)volumes AD'!Q643</f>
        <v>1</v>
      </c>
      <c r="R243"/>
      <c r="S243" s="47">
        <f>'(Reken)volumes AD'!S643</f>
        <v>0</v>
      </c>
    </row>
    <row r="244" spans="2:19" x14ac:dyDescent="0.2">
      <c r="R244"/>
    </row>
    <row r="245" spans="2:19" x14ac:dyDescent="0.2">
      <c r="B245" s="1" t="s">
        <v>160</v>
      </c>
      <c r="R245"/>
    </row>
    <row r="246" spans="2:19" x14ac:dyDescent="0.2">
      <c r="R246"/>
    </row>
    <row r="247" spans="2:19" x14ac:dyDescent="0.2">
      <c r="B247" s="1" t="s">
        <v>149</v>
      </c>
      <c r="R247"/>
    </row>
    <row r="248" spans="2:19" x14ac:dyDescent="0.2">
      <c r="B248" s="2" t="s">
        <v>150</v>
      </c>
      <c r="F248" s="2" t="s">
        <v>89</v>
      </c>
      <c r="J248" s="48">
        <f t="shared" ref="J248:J250" si="16">SUM(L248:S248)</f>
        <v>2001.3668830238501</v>
      </c>
      <c r="L248" s="47">
        <f>'(Reken)volumes AD'!L649</f>
        <v>0</v>
      </c>
      <c r="M248" s="47">
        <f>'(Reken)volumes AD'!M649</f>
        <v>1113.9919487648674</v>
      </c>
      <c r="N248" s="47">
        <f>'(Reken)volumes AD'!N649</f>
        <v>645.12113865508525</v>
      </c>
      <c r="O248" s="47">
        <f>'(Reken)volumes AD'!O649</f>
        <v>0</v>
      </c>
      <c r="P248" s="47">
        <f>'(Reken)volumes AD'!P649</f>
        <v>242.25379560389754</v>
      </c>
      <c r="Q248" s="47">
        <f>'(Reken)volumes AD'!Q649</f>
        <v>0</v>
      </c>
      <c r="R248"/>
      <c r="S248" s="47">
        <f>'(Reken)volumes AD'!S649</f>
        <v>0</v>
      </c>
    </row>
    <row r="249" spans="2:19" x14ac:dyDescent="0.2">
      <c r="B249" s="2" t="s">
        <v>151</v>
      </c>
      <c r="F249" s="2" t="s">
        <v>89</v>
      </c>
      <c r="J249" s="48">
        <f t="shared" si="16"/>
        <v>503.64912790156927</v>
      </c>
      <c r="L249" s="47">
        <f>'(Reken)volumes AD'!L650</f>
        <v>0</v>
      </c>
      <c r="M249" s="47">
        <f>'(Reken)volumes AD'!M650</f>
        <v>157.06918659008949</v>
      </c>
      <c r="N249" s="47">
        <f>'(Reken)volumes AD'!N650</f>
        <v>238.21190766268901</v>
      </c>
      <c r="O249" s="47">
        <f>'(Reken)volumes AD'!O650</f>
        <v>0</v>
      </c>
      <c r="P249" s="47">
        <f>'(Reken)volumes AD'!P650</f>
        <v>108.36803364879074</v>
      </c>
      <c r="Q249" s="47">
        <f>'(Reken)volumes AD'!Q650</f>
        <v>0</v>
      </c>
      <c r="R249"/>
      <c r="S249" s="47">
        <f>'(Reken)volumes AD'!S650</f>
        <v>0</v>
      </c>
    </row>
    <row r="250" spans="2:19" x14ac:dyDescent="0.2">
      <c r="B250" s="2" t="s">
        <v>152</v>
      </c>
      <c r="F250" s="2" t="s">
        <v>89</v>
      </c>
      <c r="J250" s="48">
        <f t="shared" si="16"/>
        <v>0</v>
      </c>
      <c r="L250" s="47">
        <f>'(Reken)volumes AD'!L651</f>
        <v>0</v>
      </c>
      <c r="M250" s="47">
        <f>'(Reken)volumes AD'!M651</f>
        <v>0</v>
      </c>
      <c r="N250" s="47">
        <f>'(Reken)volumes AD'!N651</f>
        <v>0</v>
      </c>
      <c r="O250" s="47">
        <f>'(Reken)volumes AD'!O651</f>
        <v>0</v>
      </c>
      <c r="P250" s="47">
        <f>'(Reken)volumes AD'!P651</f>
        <v>0</v>
      </c>
      <c r="Q250" s="47">
        <f>'(Reken)volumes AD'!Q651</f>
        <v>0</v>
      </c>
      <c r="R250"/>
      <c r="S250" s="47">
        <f>'(Reken)volumes AD'!S651</f>
        <v>0</v>
      </c>
    </row>
    <row r="252" spans="2:19" x14ac:dyDescent="0.2">
      <c r="B252" s="1" t="s">
        <v>153</v>
      </c>
      <c r="R252"/>
    </row>
    <row r="253" spans="2:19" x14ac:dyDescent="0.2">
      <c r="B253" s="2" t="s">
        <v>150</v>
      </c>
      <c r="F253" s="2" t="s">
        <v>89</v>
      </c>
      <c r="J253" s="48">
        <f t="shared" ref="J253:J255" si="17">SUM(L253:S253)</f>
        <v>17</v>
      </c>
      <c r="L253" s="47">
        <f>'(Reken)volumes AD'!L654</f>
        <v>17</v>
      </c>
      <c r="M253" s="47">
        <f>'(Reken)volumes AD'!M654</f>
        <v>0</v>
      </c>
      <c r="N253" s="47">
        <f>'(Reken)volumes AD'!N654</f>
        <v>0</v>
      </c>
      <c r="O253" s="47">
        <f>'(Reken)volumes AD'!O654</f>
        <v>0</v>
      </c>
      <c r="P253" s="47">
        <f>'(Reken)volumes AD'!P654</f>
        <v>0</v>
      </c>
      <c r="Q253" s="47">
        <f>'(Reken)volumes AD'!Q654</f>
        <v>0</v>
      </c>
      <c r="R253"/>
      <c r="S253" s="47">
        <f>'(Reken)volumes AD'!S654</f>
        <v>0</v>
      </c>
    </row>
    <row r="254" spans="2:19" x14ac:dyDescent="0.2">
      <c r="B254" s="2" t="s">
        <v>151</v>
      </c>
      <c r="F254" s="2" t="s">
        <v>89</v>
      </c>
      <c r="J254" s="48">
        <f t="shared" si="17"/>
        <v>0</v>
      </c>
      <c r="L254" s="47">
        <f>'(Reken)volumes AD'!L655</f>
        <v>0</v>
      </c>
      <c r="M254" s="47">
        <f>'(Reken)volumes AD'!M655</f>
        <v>0</v>
      </c>
      <c r="N254" s="47">
        <f>'(Reken)volumes AD'!N655</f>
        <v>0</v>
      </c>
      <c r="O254" s="47">
        <f>'(Reken)volumes AD'!O655</f>
        <v>0</v>
      </c>
      <c r="P254" s="47">
        <f>'(Reken)volumes AD'!P655</f>
        <v>0</v>
      </c>
      <c r="Q254" s="47">
        <f>'(Reken)volumes AD'!Q655</f>
        <v>0</v>
      </c>
      <c r="R254"/>
      <c r="S254" s="47">
        <f>'(Reken)volumes AD'!S655</f>
        <v>0</v>
      </c>
    </row>
    <row r="255" spans="2:19" x14ac:dyDescent="0.2">
      <c r="B255" s="2" t="s">
        <v>152</v>
      </c>
      <c r="F255" s="2" t="s">
        <v>89</v>
      </c>
      <c r="J255" s="48">
        <f t="shared" si="17"/>
        <v>0</v>
      </c>
      <c r="L255" s="47">
        <f>'(Reken)volumes AD'!L656</f>
        <v>0</v>
      </c>
      <c r="M255" s="47">
        <f>'(Reken)volumes AD'!M656</f>
        <v>0</v>
      </c>
      <c r="N255" s="47">
        <f>'(Reken)volumes AD'!N656</f>
        <v>0</v>
      </c>
      <c r="O255" s="47">
        <f>'(Reken)volumes AD'!O656</f>
        <v>0</v>
      </c>
      <c r="P255" s="47">
        <f>'(Reken)volumes AD'!P656</f>
        <v>0</v>
      </c>
      <c r="Q255" s="47">
        <f>'(Reken)volumes AD'!Q656</f>
        <v>0</v>
      </c>
      <c r="R255"/>
      <c r="S255" s="47">
        <f>'(Reken)volumes AD'!S656</f>
        <v>0</v>
      </c>
    </row>
    <row r="257" spans="2:23" x14ac:dyDescent="0.2">
      <c r="B257" s="1" t="s">
        <v>154</v>
      </c>
      <c r="R257"/>
    </row>
    <row r="258" spans="2:23" x14ac:dyDescent="0.2">
      <c r="B258" s="2" t="s">
        <v>150</v>
      </c>
      <c r="F258" s="2" t="s">
        <v>89</v>
      </c>
      <c r="J258" s="48">
        <f t="shared" ref="J258:J260" si="18">SUM(L258:S258)</f>
        <v>1007.0647642750519</v>
      </c>
      <c r="L258" s="47">
        <f>'(Reken)volumes AD'!L659</f>
        <v>0</v>
      </c>
      <c r="M258" s="47">
        <f>'(Reken)volumes AD'!M659</f>
        <v>424</v>
      </c>
      <c r="N258" s="47">
        <f>'(Reken)volumes AD'!N659</f>
        <v>161.07228377876453</v>
      </c>
      <c r="O258" s="47">
        <f>'(Reken)volumes AD'!O659</f>
        <v>0</v>
      </c>
      <c r="P258" s="47">
        <f>'(Reken)volumes AD'!P659</f>
        <v>391.99248049628721</v>
      </c>
      <c r="Q258" s="47">
        <f>'(Reken)volumes AD'!Q659</f>
        <v>0</v>
      </c>
      <c r="R258"/>
      <c r="S258" s="47">
        <f>'(Reken)volumes AD'!S659</f>
        <v>30</v>
      </c>
    </row>
    <row r="259" spans="2:23" x14ac:dyDescent="0.2">
      <c r="B259" s="2" t="s">
        <v>151</v>
      </c>
      <c r="F259" s="2" t="s">
        <v>89</v>
      </c>
      <c r="J259" s="48">
        <f t="shared" si="18"/>
        <v>598.1482282169377</v>
      </c>
      <c r="L259" s="47">
        <f>'(Reken)volumes AD'!L660</f>
        <v>0</v>
      </c>
      <c r="M259" s="47">
        <f>'(Reken)volumes AD'!M660</f>
        <v>318</v>
      </c>
      <c r="N259" s="47">
        <f>'(Reken)volumes AD'!N660</f>
        <v>0</v>
      </c>
      <c r="O259" s="47">
        <f>'(Reken)volumes AD'!O660</f>
        <v>0</v>
      </c>
      <c r="P259" s="47">
        <f>'(Reken)volumes AD'!P660</f>
        <v>280.1482282169377</v>
      </c>
      <c r="Q259" s="47">
        <f>'(Reken)volumes AD'!Q660</f>
        <v>0</v>
      </c>
      <c r="R259"/>
      <c r="S259" s="47">
        <f>'(Reken)volumes AD'!S660</f>
        <v>0</v>
      </c>
    </row>
    <row r="260" spans="2:23" x14ac:dyDescent="0.2">
      <c r="B260" s="2" t="s">
        <v>155</v>
      </c>
      <c r="F260" s="2" t="s">
        <v>89</v>
      </c>
      <c r="J260" s="48">
        <f t="shared" si="18"/>
        <v>1053.1324032724915</v>
      </c>
      <c r="L260" s="47">
        <f>'(Reken)volumes AD'!L661</f>
        <v>0</v>
      </c>
      <c r="M260" s="47">
        <f>'(Reken)volumes AD'!M661</f>
        <v>15</v>
      </c>
      <c r="N260" s="47">
        <f>'(Reken)volumes AD'!N661</f>
        <v>501.13240327249144</v>
      </c>
      <c r="O260" s="47">
        <f>'(Reken)volumes AD'!O661</f>
        <v>0</v>
      </c>
      <c r="P260" s="47">
        <f>'(Reken)volumes AD'!P661</f>
        <v>537</v>
      </c>
      <c r="Q260" s="47">
        <f>'(Reken)volumes AD'!Q661</f>
        <v>0</v>
      </c>
      <c r="R260"/>
      <c r="S260" s="47">
        <f>'(Reken)volumes AD'!S661</f>
        <v>0</v>
      </c>
    </row>
    <row r="262" spans="2:23" x14ac:dyDescent="0.2">
      <c r="B262" s="1" t="s">
        <v>156</v>
      </c>
    </row>
    <row r="263" spans="2:23" x14ac:dyDescent="0.2">
      <c r="B263" s="2" t="s">
        <v>150</v>
      </c>
      <c r="F263" s="2" t="s">
        <v>89</v>
      </c>
      <c r="J263" s="48">
        <f t="shared" ref="J263:J265" si="19">SUM(L263:S263)</f>
        <v>574</v>
      </c>
      <c r="L263" s="47">
        <f>'(Reken)volumes AD'!L664</f>
        <v>0</v>
      </c>
      <c r="M263" s="47">
        <f>'(Reken)volumes AD'!M664</f>
        <v>550</v>
      </c>
      <c r="N263" s="47">
        <f>'(Reken)volumes AD'!N664</f>
        <v>0</v>
      </c>
      <c r="O263" s="47">
        <f>'(Reken)volumes AD'!O664</f>
        <v>0</v>
      </c>
      <c r="P263" s="47">
        <f>'(Reken)volumes AD'!P664</f>
        <v>0</v>
      </c>
      <c r="Q263" s="47">
        <f>'(Reken)volumes AD'!Q664</f>
        <v>24</v>
      </c>
      <c r="R263"/>
      <c r="S263" s="47">
        <f>'(Reken)volumes AD'!S664</f>
        <v>0</v>
      </c>
    </row>
    <row r="264" spans="2:23" x14ac:dyDescent="0.2">
      <c r="B264" s="2" t="s">
        <v>151</v>
      </c>
      <c r="F264" s="2" t="s">
        <v>89</v>
      </c>
      <c r="J264" s="48">
        <f t="shared" si="19"/>
        <v>824.67741534295885</v>
      </c>
      <c r="L264" s="47">
        <f>'(Reken)volumes AD'!L665</f>
        <v>0</v>
      </c>
      <c r="M264" s="47">
        <f>'(Reken)volumes AD'!M665</f>
        <v>682</v>
      </c>
      <c r="N264" s="47">
        <f>'(Reken)volumes AD'!N665</f>
        <v>142.67741534295885</v>
      </c>
      <c r="O264" s="47">
        <f>'(Reken)volumes AD'!O665</f>
        <v>0</v>
      </c>
      <c r="P264" s="47">
        <f>'(Reken)volumes AD'!P665</f>
        <v>0</v>
      </c>
      <c r="Q264" s="47">
        <f>'(Reken)volumes AD'!Q665</f>
        <v>0</v>
      </c>
      <c r="R264"/>
      <c r="S264" s="47">
        <f>'(Reken)volumes AD'!S665</f>
        <v>0</v>
      </c>
    </row>
    <row r="265" spans="2:23" x14ac:dyDescent="0.2">
      <c r="B265" s="2" t="s">
        <v>155</v>
      </c>
      <c r="F265" s="2" t="s">
        <v>89</v>
      </c>
      <c r="J265" s="48">
        <f t="shared" si="19"/>
        <v>294.80624954205007</v>
      </c>
      <c r="L265" s="47">
        <f>'(Reken)volumes AD'!L666</f>
        <v>190</v>
      </c>
      <c r="M265" s="47">
        <f>'(Reken)volumes AD'!M666</f>
        <v>0</v>
      </c>
      <c r="N265" s="47">
        <f>'(Reken)volumes AD'!N666</f>
        <v>104.80624954205005</v>
      </c>
      <c r="O265" s="47">
        <f>'(Reken)volumes AD'!O666</f>
        <v>0</v>
      </c>
      <c r="P265" s="47">
        <f>'(Reken)volumes AD'!P666</f>
        <v>0</v>
      </c>
      <c r="Q265" s="47">
        <f>'(Reken)volumes AD'!Q666</f>
        <v>0</v>
      </c>
      <c r="R265"/>
      <c r="S265" s="47">
        <f>'(Reken)volumes AD'!S666</f>
        <v>0</v>
      </c>
    </row>
    <row r="267" spans="2:23" s="9" customFormat="1" x14ac:dyDescent="0.2">
      <c r="B267" s="9" t="s">
        <v>235</v>
      </c>
    </row>
    <row r="269" spans="2:23" x14ac:dyDescent="0.2">
      <c r="B269" s="52" t="s">
        <v>236</v>
      </c>
      <c r="F269" s="2" t="s">
        <v>111</v>
      </c>
      <c r="J269" s="48">
        <f>SUM(L269:S269)</f>
        <v>829172327.42095506</v>
      </c>
      <c r="L269" s="76">
        <f t="shared" ref="L269:Q269" si="20">SUMPRODUCT(L17:L26,L145:L154)</f>
        <v>15674283.814238409</v>
      </c>
      <c r="M269" s="76">
        <f t="shared" si="20"/>
        <v>257086926.65498912</v>
      </c>
      <c r="N269" s="76">
        <f t="shared" si="20"/>
        <v>291001989.31349891</v>
      </c>
      <c r="O269" s="76">
        <f t="shared" si="20"/>
        <v>14160276.78982985</v>
      </c>
      <c r="P269" s="76">
        <f t="shared" si="20"/>
        <v>215312079.23366827</v>
      </c>
      <c r="Q269" s="76">
        <f t="shared" si="20"/>
        <v>14382636.137364771</v>
      </c>
      <c r="R269"/>
      <c r="S269" s="76">
        <f>SUMPRODUCT(S17:S26,S145:S154)</f>
        <v>21554135.477365728</v>
      </c>
    </row>
    <row r="270" spans="2:23" x14ac:dyDescent="0.2">
      <c r="B270" s="2" t="s">
        <v>237</v>
      </c>
      <c r="F270" s="2" t="s">
        <v>111</v>
      </c>
      <c r="J270" s="48">
        <f>SUM(L270:S270)</f>
        <v>263817492.32884005</v>
      </c>
      <c r="L270" s="76">
        <f t="shared" ref="L270:Q270" si="21">SUMPRODUCT(L34:L137,L162:L265)</f>
        <v>5018772.5801394312</v>
      </c>
      <c r="M270" s="76">
        <f t="shared" si="21"/>
        <v>81673149.479024291</v>
      </c>
      <c r="N270" s="76">
        <f t="shared" si="21"/>
        <v>98560769.971494347</v>
      </c>
      <c r="O270" s="76">
        <f t="shared" si="21"/>
        <v>3217257.1382329287</v>
      </c>
      <c r="P270" s="76">
        <f t="shared" si="21"/>
        <v>65372496.412519239</v>
      </c>
      <c r="Q270" s="76">
        <f t="shared" si="21"/>
        <v>3266982.3397484501</v>
      </c>
      <c r="R270"/>
      <c r="S270" s="76">
        <f>SUMPRODUCT(S34:S137,S162:S265)</f>
        <v>6708064.407681372</v>
      </c>
    </row>
    <row r="271" spans="2:23" s="10" customFormat="1" x14ac:dyDescent="0.2">
      <c r="J271" s="53"/>
      <c r="L271" s="51"/>
      <c r="M271" s="51"/>
      <c r="N271" s="51"/>
      <c r="O271" s="51"/>
      <c r="P271" s="51"/>
      <c r="Q271" s="51"/>
      <c r="R271" s="79"/>
      <c r="S271" s="51"/>
    </row>
    <row r="272" spans="2:23" x14ac:dyDescent="0.2">
      <c r="B272" s="1" t="s">
        <v>907</v>
      </c>
      <c r="F272" s="2" t="s">
        <v>111</v>
      </c>
      <c r="J272" s="48">
        <f>SUM(L272:S272)</f>
        <v>1092989819.7497952</v>
      </c>
      <c r="L272" s="48">
        <f>L269+L270</f>
        <v>20693056.394377839</v>
      </c>
      <c r="M272" s="48">
        <f t="shared" ref="M272:S272" si="22">M269+M270</f>
        <v>338760076.13401341</v>
      </c>
      <c r="N272" s="48">
        <f t="shared" si="22"/>
        <v>389562759.28499329</v>
      </c>
      <c r="O272" s="48">
        <f t="shared" si="22"/>
        <v>17377533.928062778</v>
      </c>
      <c r="P272" s="48">
        <f t="shared" si="22"/>
        <v>280684575.64618748</v>
      </c>
      <c r="Q272" s="48">
        <f t="shared" si="22"/>
        <v>17649618.477113221</v>
      </c>
      <c r="R272"/>
      <c r="S272" s="48">
        <f t="shared" si="22"/>
        <v>28262199.8850471</v>
      </c>
      <c r="W272" s="5" t="s">
        <v>1008</v>
      </c>
    </row>
    <row r="274" spans="2:23" s="9" customFormat="1" x14ac:dyDescent="0.2">
      <c r="B274" s="9" t="s">
        <v>306</v>
      </c>
    </row>
    <row r="275" spans="2:23" x14ac:dyDescent="0.2">
      <c r="B275" s="33"/>
    </row>
    <row r="276" spans="2:23" x14ac:dyDescent="0.2">
      <c r="B276" s="2" t="s">
        <v>236</v>
      </c>
      <c r="F276" s="2" t="s">
        <v>111</v>
      </c>
      <c r="J276" s="48">
        <f>SUM(L276:Q276)</f>
        <v>829172327.42095506</v>
      </c>
      <c r="L276" s="36">
        <f t="shared" ref="L276:O277" si="23">L269</f>
        <v>15674283.814238409</v>
      </c>
      <c r="M276" s="36">
        <f t="shared" si="23"/>
        <v>257086926.65498912</v>
      </c>
      <c r="N276" s="36">
        <f t="shared" si="23"/>
        <v>291001989.31349891</v>
      </c>
      <c r="O276" s="36">
        <f t="shared" si="23"/>
        <v>14160276.78982985</v>
      </c>
      <c r="P276" s="39">
        <f>P269+S269</f>
        <v>236866214.711034</v>
      </c>
      <c r="Q276" s="36">
        <f>Q269</f>
        <v>14382636.137364771</v>
      </c>
      <c r="R276"/>
      <c r="S276" s="49"/>
      <c r="W276" s="2" t="s">
        <v>909</v>
      </c>
    </row>
    <row r="277" spans="2:23" x14ac:dyDescent="0.2">
      <c r="B277" s="2" t="s">
        <v>237</v>
      </c>
      <c r="F277" s="2" t="s">
        <v>111</v>
      </c>
      <c r="J277" s="48">
        <f>SUM(L277:Q277)</f>
        <v>263817492.32884002</v>
      </c>
      <c r="L277" s="36">
        <f t="shared" si="23"/>
        <v>5018772.5801394312</v>
      </c>
      <c r="M277" s="36">
        <f t="shared" si="23"/>
        <v>81673149.479024291</v>
      </c>
      <c r="N277" s="36">
        <f t="shared" si="23"/>
        <v>98560769.971494347</v>
      </c>
      <c r="O277" s="36">
        <f t="shared" si="23"/>
        <v>3217257.1382329287</v>
      </c>
      <c r="P277" s="39">
        <f>P270+S270</f>
        <v>72080560.820200607</v>
      </c>
      <c r="Q277" s="36">
        <f>Q270</f>
        <v>3266982.3397484501</v>
      </c>
      <c r="R277"/>
      <c r="S277" s="49"/>
    </row>
    <row r="278" spans="2:23" s="10" customFormat="1" x14ac:dyDescent="0.2">
      <c r="J278" s="53"/>
      <c r="L278" s="80"/>
      <c r="M278" s="80"/>
      <c r="N278" s="80"/>
      <c r="O278" s="80"/>
      <c r="P278" s="81"/>
      <c r="Q278" s="80"/>
      <c r="R278" s="79"/>
      <c r="S278" s="57"/>
    </row>
    <row r="279" spans="2:23" x14ac:dyDescent="0.2">
      <c r="B279" s="1" t="s">
        <v>907</v>
      </c>
      <c r="F279" s="2" t="s">
        <v>111</v>
      </c>
      <c r="J279" s="48">
        <f>SUM(L279:Q279)</f>
        <v>1092989819.7497952</v>
      </c>
      <c r="L279" s="48">
        <f>L276+L277</f>
        <v>20693056.394377839</v>
      </c>
      <c r="M279" s="48">
        <f t="shared" ref="M279" si="24">M276+M277</f>
        <v>338760076.13401341</v>
      </c>
      <c r="N279" s="48">
        <f t="shared" ref="N279" si="25">N276+N277</f>
        <v>389562759.28499329</v>
      </c>
      <c r="O279" s="48">
        <f t="shared" ref="O279" si="26">O276+O277</f>
        <v>17377533.928062778</v>
      </c>
      <c r="P279" s="48">
        <f t="shared" ref="P279" si="27">P276+P277</f>
        <v>308946775.53123462</v>
      </c>
      <c r="Q279" s="48">
        <f t="shared" ref="Q279" si="28">Q276+Q277</f>
        <v>17649618.477113221</v>
      </c>
      <c r="R279"/>
      <c r="S279" s="49"/>
      <c r="W279" s="5" t="s">
        <v>1008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F27"/>
  <sheetViews>
    <sheetView showGridLines="0" zoomScale="85" zoomScaleNormal="85" workbookViewId="0">
      <pane ySplit="3" topLeftCell="A4" activePane="bottomLeft" state="frozen"/>
      <selection activeCell="O39" sqref="O39"/>
      <selection pane="bottomLeft" activeCell="D40" sqref="D40"/>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0.7109375" style="2" customWidth="1"/>
    <col min="7" max="7" width="4.5703125" style="2" customWidth="1"/>
    <col min="8" max="16384" width="9.140625" style="2"/>
  </cols>
  <sheetData>
    <row r="2" spans="2:6" s="13" customFormat="1" ht="18" x14ac:dyDescent="0.2">
      <c r="B2" s="4" t="s">
        <v>23</v>
      </c>
    </row>
    <row r="4" spans="2:6" s="9" customFormat="1" x14ac:dyDescent="0.2">
      <c r="B4" s="9" t="s">
        <v>24</v>
      </c>
    </row>
    <row r="6" spans="2:6" x14ac:dyDescent="0.2">
      <c r="B6" s="34" t="s">
        <v>64</v>
      </c>
    </row>
    <row r="7" spans="2:6" x14ac:dyDescent="0.2">
      <c r="B7" s="34" t="s">
        <v>65</v>
      </c>
    </row>
    <row r="9" spans="2:6" x14ac:dyDescent="0.2">
      <c r="B9" s="20" t="s">
        <v>52</v>
      </c>
      <c r="C9" s="20" t="s">
        <v>53</v>
      </c>
      <c r="D9" s="20" t="s">
        <v>54</v>
      </c>
      <c r="E9" s="20" t="s">
        <v>63</v>
      </c>
      <c r="F9" s="20" t="s">
        <v>60</v>
      </c>
    </row>
    <row r="10" spans="2:6" x14ac:dyDescent="0.2">
      <c r="B10" s="21"/>
      <c r="C10" s="28" t="s">
        <v>62</v>
      </c>
      <c r="D10" s="28" t="s">
        <v>25</v>
      </c>
      <c r="E10" s="28" t="s">
        <v>66</v>
      </c>
      <c r="F10" s="28" t="s">
        <v>61</v>
      </c>
    </row>
    <row r="11" spans="2:6" x14ac:dyDescent="0.2">
      <c r="B11" s="30">
        <v>1</v>
      </c>
      <c r="C11" s="7" t="s">
        <v>571</v>
      </c>
      <c r="D11" s="7"/>
      <c r="E11" s="7"/>
      <c r="F11" s="7"/>
    </row>
    <row r="12" spans="2:6" ht="26.1" customHeight="1" x14ac:dyDescent="0.2">
      <c r="B12" s="7">
        <v>2</v>
      </c>
      <c r="C12" s="109" t="s">
        <v>572</v>
      </c>
      <c r="D12" s="7"/>
      <c r="E12" s="7"/>
      <c r="F12" s="7"/>
    </row>
    <row r="13" spans="2:6" x14ac:dyDescent="0.2">
      <c r="B13" s="7">
        <v>3</v>
      </c>
      <c r="C13" s="7" t="s">
        <v>676</v>
      </c>
      <c r="D13" s="7"/>
      <c r="E13" s="7"/>
      <c r="F13" s="7"/>
    </row>
    <row r="14" spans="2:6" x14ac:dyDescent="0.2">
      <c r="B14" s="7">
        <v>4</v>
      </c>
      <c r="C14" s="7" t="s">
        <v>573</v>
      </c>
      <c r="D14" s="7"/>
      <c r="E14" s="7"/>
      <c r="F14" s="7"/>
    </row>
    <row r="15" spans="2:6" ht="26.1" customHeight="1" x14ac:dyDescent="0.2">
      <c r="B15" s="7">
        <v>5</v>
      </c>
      <c r="C15" s="109" t="s">
        <v>574</v>
      </c>
      <c r="D15" s="7"/>
      <c r="E15" s="7"/>
      <c r="F15" s="7"/>
    </row>
    <row r="16" spans="2:6" x14ac:dyDescent="0.2">
      <c r="B16" s="7">
        <v>6</v>
      </c>
      <c r="C16" s="7" t="s">
        <v>577</v>
      </c>
      <c r="D16" s="7"/>
      <c r="E16" s="7"/>
      <c r="F16" s="7"/>
    </row>
    <row r="17" spans="2:6" x14ac:dyDescent="0.2">
      <c r="B17" s="7">
        <v>7</v>
      </c>
      <c r="C17" s="7" t="s">
        <v>579</v>
      </c>
      <c r="D17" s="7"/>
      <c r="E17" s="7"/>
      <c r="F17" s="7"/>
    </row>
    <row r="18" spans="2:6" x14ac:dyDescent="0.2">
      <c r="B18" s="7">
        <v>8</v>
      </c>
      <c r="C18" s="7" t="s">
        <v>824</v>
      </c>
      <c r="D18" s="7"/>
      <c r="E18" s="7"/>
      <c r="F18" s="7"/>
    </row>
    <row r="19" spans="2:6" x14ac:dyDescent="0.2">
      <c r="B19" s="7">
        <v>9</v>
      </c>
      <c r="C19" s="7" t="s">
        <v>962</v>
      </c>
      <c r="D19" s="7"/>
      <c r="E19" s="7"/>
      <c r="F19" s="7"/>
    </row>
    <row r="20" spans="2:6" ht="26.1" customHeight="1" x14ac:dyDescent="0.2">
      <c r="B20" s="7">
        <v>10</v>
      </c>
      <c r="C20" s="109" t="s">
        <v>1084</v>
      </c>
      <c r="D20" s="7"/>
      <c r="E20" s="7"/>
      <c r="F20" s="7"/>
    </row>
    <row r="21" spans="2:6" ht="26.1" customHeight="1" x14ac:dyDescent="0.2">
      <c r="B21" s="7">
        <v>11</v>
      </c>
      <c r="C21" s="7" t="s">
        <v>1089</v>
      </c>
      <c r="D21" s="109" t="s">
        <v>1022</v>
      </c>
      <c r="E21" s="7"/>
      <c r="F21" s="7"/>
    </row>
    <row r="24" spans="2:6" s="9" customFormat="1" x14ac:dyDescent="0.2">
      <c r="B24" s="9" t="s">
        <v>50</v>
      </c>
    </row>
    <row r="26" spans="2:6" x14ac:dyDescent="0.2">
      <c r="B26" s="34" t="s">
        <v>48</v>
      </c>
    </row>
    <row r="27" spans="2:6" x14ac:dyDescent="0.2">
      <c r="B27" s="34" t="s">
        <v>49</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V44"/>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RowHeight="12.75" x14ac:dyDescent="0.2"/>
  <cols>
    <col min="1" max="1" width="4.7109375" style="2" customWidth="1"/>
    <col min="2" max="2" width="41.42578125" style="2" customWidth="1"/>
    <col min="3" max="4" width="4.7109375" style="2" customWidth="1"/>
    <col min="5" max="5" width="18.28515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2.5703125" style="2" customWidth="1"/>
    <col min="19" max="21" width="2.7109375" style="2" customWidth="1"/>
    <col min="22" max="36" width="13.7109375" style="2" customWidth="1"/>
    <col min="37" max="16384" width="9.140625" style="2"/>
  </cols>
  <sheetData>
    <row r="2" spans="2:22" s="22" customFormat="1" ht="18" x14ac:dyDescent="0.2">
      <c r="B2" s="22" t="s">
        <v>963</v>
      </c>
    </row>
    <row r="4" spans="2:22" x14ac:dyDescent="0.2">
      <c r="B4" s="33" t="s">
        <v>56</v>
      </c>
      <c r="C4" s="1"/>
      <c r="D4" s="1"/>
    </row>
    <row r="5" spans="2:22" x14ac:dyDescent="0.2">
      <c r="B5" s="27" t="s">
        <v>240</v>
      </c>
      <c r="C5" s="3"/>
      <c r="D5" s="3"/>
      <c r="H5" s="23"/>
    </row>
    <row r="6" spans="2:22" x14ac:dyDescent="0.2">
      <c r="B6" s="27"/>
      <c r="C6" s="3"/>
      <c r="D6" s="3"/>
      <c r="H6" s="23"/>
    </row>
    <row r="8" spans="2:22" s="9" customFormat="1" x14ac:dyDescent="0.2">
      <c r="B8" s="9" t="s">
        <v>44</v>
      </c>
      <c r="F8" s="9" t="s">
        <v>26</v>
      </c>
      <c r="H8" s="9" t="s">
        <v>27</v>
      </c>
      <c r="J8" s="9" t="s">
        <v>47</v>
      </c>
      <c r="L8" s="9" t="s">
        <v>81</v>
      </c>
      <c r="M8" s="9" t="s">
        <v>82</v>
      </c>
      <c r="N8" s="9" t="s">
        <v>83</v>
      </c>
      <c r="O8" s="9" t="s">
        <v>85</v>
      </c>
      <c r="P8" s="9" t="s">
        <v>117</v>
      </c>
      <c r="Q8" s="9" t="s">
        <v>86</v>
      </c>
      <c r="V8" s="9" t="s">
        <v>46</v>
      </c>
    </row>
    <row r="11" spans="2:22" s="9" customFormat="1" x14ac:dyDescent="0.2">
      <c r="B11" s="9" t="s">
        <v>211</v>
      </c>
    </row>
    <row r="13" spans="2:22" x14ac:dyDescent="0.2">
      <c r="B13" s="33" t="s">
        <v>238</v>
      </c>
    </row>
    <row r="14" spans="2:22" x14ac:dyDescent="0.2">
      <c r="B14" s="2" t="s">
        <v>241</v>
      </c>
      <c r="F14" s="2" t="s">
        <v>89</v>
      </c>
      <c r="J14" s="48">
        <f>SUM(L14:Q14)</f>
        <v>829798182.34168494</v>
      </c>
      <c r="L14" s="36">
        <f>'SO voor maatstaf'!L386</f>
        <v>16401680.494385676</v>
      </c>
      <c r="M14" s="36">
        <f>'SO voor maatstaf'!M386</f>
        <v>266533758.56356135</v>
      </c>
      <c r="N14" s="36">
        <f>'SO voor maatstaf'!N386</f>
        <v>285455588.10709691</v>
      </c>
      <c r="O14" s="36">
        <f>'SO voor maatstaf'!O386</f>
        <v>12040239.024494292</v>
      </c>
      <c r="P14" s="36">
        <f>'SO voor maatstaf'!P386</f>
        <v>235138144.63941851</v>
      </c>
      <c r="Q14" s="36">
        <f>'SO voor maatstaf'!Q386</f>
        <v>14228771.512728186</v>
      </c>
    </row>
    <row r="16" spans="2:22" x14ac:dyDescent="0.2">
      <c r="B16" s="2" t="s">
        <v>356</v>
      </c>
      <c r="F16" s="2" t="s">
        <v>89</v>
      </c>
      <c r="J16" s="36">
        <f>'SO voor PV'!H449</f>
        <v>828126228.52419913</v>
      </c>
    </row>
    <row r="17" spans="2:17" x14ac:dyDescent="0.2">
      <c r="B17" s="2" t="s">
        <v>357</v>
      </c>
      <c r="F17" s="2" t="s">
        <v>89</v>
      </c>
      <c r="J17" s="36">
        <f>'SO voor PV'!H450</f>
        <v>828046337.09112048</v>
      </c>
    </row>
    <row r="18" spans="2:17" x14ac:dyDescent="0.2">
      <c r="B18" s="2" t="s">
        <v>243</v>
      </c>
      <c r="F18" s="2" t="s">
        <v>89</v>
      </c>
      <c r="J18" s="36">
        <f>'SO voor PV'!H451</f>
        <v>829170310.1796813</v>
      </c>
    </row>
    <row r="19" spans="2:17" x14ac:dyDescent="0.2">
      <c r="B19" s="2" t="s">
        <v>244</v>
      </c>
      <c r="F19" s="2" t="s">
        <v>89</v>
      </c>
      <c r="J19" s="36">
        <f>'SO voor PV'!H452</f>
        <v>831657948.4402467</v>
      </c>
    </row>
    <row r="20" spans="2:17" x14ac:dyDescent="0.2">
      <c r="B20" s="2" t="s">
        <v>245</v>
      </c>
      <c r="F20" s="2" t="s">
        <v>89</v>
      </c>
      <c r="J20" s="36">
        <f>'SO voor PV'!H453</f>
        <v>830603751.79622507</v>
      </c>
    </row>
    <row r="21" spans="2:17" x14ac:dyDescent="0.2">
      <c r="B21" s="2" t="s">
        <v>242</v>
      </c>
      <c r="F21" s="2" t="s">
        <v>89</v>
      </c>
      <c r="J21" s="36">
        <f>'SO voor PV'!H454</f>
        <v>827132846.78858292</v>
      </c>
    </row>
    <row r="22" spans="2:17" x14ac:dyDescent="0.2">
      <c r="B22" s="6"/>
    </row>
    <row r="23" spans="2:17" x14ac:dyDescent="0.2">
      <c r="B23" s="1" t="s">
        <v>235</v>
      </c>
    </row>
    <row r="24" spans="2:17" x14ac:dyDescent="0.2">
      <c r="B24" s="2" t="s">
        <v>239</v>
      </c>
      <c r="F24" s="2" t="s">
        <v>111</v>
      </c>
      <c r="J24" s="48">
        <f>SUM(L24:Q24)</f>
        <v>829172327.42095506</v>
      </c>
      <c r="L24" s="36">
        <f>Begininkomsten!L276</f>
        <v>15674283.814238409</v>
      </c>
      <c r="M24" s="36">
        <f>Begininkomsten!M276</f>
        <v>257086926.65498912</v>
      </c>
      <c r="N24" s="36">
        <f>Begininkomsten!N276</f>
        <v>291001989.31349891</v>
      </c>
      <c r="O24" s="36">
        <f>Begininkomsten!O276</f>
        <v>14160276.78982985</v>
      </c>
      <c r="P24" s="36">
        <f>Begininkomsten!P276</f>
        <v>236866214.711034</v>
      </c>
      <c r="Q24" s="36">
        <f>Begininkomsten!Q276</f>
        <v>14382636.137364771</v>
      </c>
    </row>
    <row r="26" spans="2:17" s="9" customFormat="1" x14ac:dyDescent="0.2">
      <c r="B26" s="9" t="s">
        <v>212</v>
      </c>
    </row>
    <row r="28" spans="2:17" x14ac:dyDescent="0.2">
      <c r="B28" s="1" t="s">
        <v>238</v>
      </c>
    </row>
    <row r="29" spans="2:17" x14ac:dyDescent="0.2">
      <c r="B29" s="2" t="s">
        <v>938</v>
      </c>
      <c r="F29" s="2" t="s">
        <v>89</v>
      </c>
      <c r="J29" s="48">
        <f>SUM(L29:Q29)</f>
        <v>280366757.95199353</v>
      </c>
      <c r="L29" s="36">
        <f>'SO voor maatstaf'!L399</f>
        <v>5505982.2846343154</v>
      </c>
      <c r="M29" s="36">
        <f>'SO voor maatstaf'!M399</f>
        <v>89278102.858918875</v>
      </c>
      <c r="N29" s="36">
        <f>'SO voor maatstaf'!N399</f>
        <v>99477334.853988722</v>
      </c>
      <c r="O29" s="36">
        <f>'SO voor maatstaf'!O399</f>
        <v>3971361.9924819255</v>
      </c>
      <c r="P29" s="36">
        <f>'SO voor maatstaf'!P399</f>
        <v>78559150.739823759</v>
      </c>
      <c r="Q29" s="36">
        <f>'SO voor maatstaf'!Q399</f>
        <v>3574825.2221459462</v>
      </c>
    </row>
    <row r="30" spans="2:17" x14ac:dyDescent="0.2">
      <c r="B30" s="2" t="s">
        <v>246</v>
      </c>
      <c r="F30" s="2" t="s">
        <v>89</v>
      </c>
      <c r="J30" s="48">
        <f>SUM(L30:Q30)</f>
        <v>264524640.82615989</v>
      </c>
      <c r="L30" s="36">
        <f>'SO voor maatstaf'!L411</f>
        <v>5120838.4661773751</v>
      </c>
      <c r="M30" s="36">
        <f>'SO voor maatstaf'!M411</f>
        <v>83821433.468037471</v>
      </c>
      <c r="N30" s="36">
        <f>'SO voor maatstaf'!N411</f>
        <v>94615610.206328645</v>
      </c>
      <c r="O30" s="36">
        <f>'SO voor maatstaf'!O411</f>
        <v>3719013.8211027142</v>
      </c>
      <c r="P30" s="36">
        <f>'SO voor maatstaf'!P411</f>
        <v>73837318.031333953</v>
      </c>
      <c r="Q30" s="36">
        <f>'SO voor maatstaf'!Q411</f>
        <v>3410426.8331797407</v>
      </c>
    </row>
    <row r="32" spans="2:17" x14ac:dyDescent="0.2">
      <c r="B32" s="2" t="s">
        <v>964</v>
      </c>
      <c r="F32" s="2" t="s">
        <v>89</v>
      </c>
      <c r="J32" s="36">
        <f>'SO voor PV'!H457</f>
        <v>237239739.27047077</v>
      </c>
    </row>
    <row r="33" spans="2:17" x14ac:dyDescent="0.2">
      <c r="B33" s="2" t="s">
        <v>965</v>
      </c>
      <c r="F33" s="2" t="s">
        <v>89</v>
      </c>
      <c r="J33" s="36">
        <f>'SO voor PV'!H458</f>
        <v>238180027.2957063</v>
      </c>
    </row>
    <row r="34" spans="2:17" x14ac:dyDescent="0.2">
      <c r="B34" s="2" t="s">
        <v>966</v>
      </c>
      <c r="F34" s="2" t="s">
        <v>89</v>
      </c>
      <c r="J34" s="36">
        <f>'SO voor PV'!H459</f>
        <v>239003631.14149135</v>
      </c>
    </row>
    <row r="35" spans="2:17" x14ac:dyDescent="0.2">
      <c r="B35" s="2" t="s">
        <v>967</v>
      </c>
      <c r="F35" s="2" t="s">
        <v>89</v>
      </c>
      <c r="J35" s="36">
        <f>'SO voor PV'!H460</f>
        <v>239589665.09752646</v>
      </c>
    </row>
    <row r="36" spans="2:17" x14ac:dyDescent="0.2">
      <c r="B36" s="2" t="s">
        <v>968</v>
      </c>
      <c r="F36" s="2" t="s">
        <v>89</v>
      </c>
      <c r="J36" s="36">
        <f>'SO voor PV'!H461</f>
        <v>240062275.10425314</v>
      </c>
    </row>
    <row r="37" spans="2:17" x14ac:dyDescent="0.2">
      <c r="B37" s="2" t="s">
        <v>969</v>
      </c>
      <c r="F37" s="2" t="s">
        <v>89</v>
      </c>
      <c r="J37" s="36">
        <f>'SO voor PV'!H462</f>
        <v>240105087.3025412</v>
      </c>
    </row>
    <row r="39" spans="2:17" x14ac:dyDescent="0.2">
      <c r="B39" s="1" t="s">
        <v>235</v>
      </c>
    </row>
    <row r="40" spans="2:17" x14ac:dyDescent="0.2">
      <c r="B40" s="2" t="s">
        <v>239</v>
      </c>
      <c r="F40" s="2" t="s">
        <v>111</v>
      </c>
      <c r="J40" s="48">
        <f>SUM(L40:Q40)</f>
        <v>263817492.32884002</v>
      </c>
      <c r="L40" s="36">
        <f>Begininkomsten!L277</f>
        <v>5018772.5801394312</v>
      </c>
      <c r="M40" s="36">
        <f>Begininkomsten!M277</f>
        <v>81673149.479024291</v>
      </c>
      <c r="N40" s="36">
        <f>Begininkomsten!N277</f>
        <v>98560769.971494347</v>
      </c>
      <c r="O40" s="36">
        <f>Begininkomsten!O277</f>
        <v>3217257.1382329287</v>
      </c>
      <c r="P40" s="36">
        <f>Begininkomsten!P277</f>
        <v>72080560.820200607</v>
      </c>
      <c r="Q40" s="36">
        <f>Begininkomsten!Q277</f>
        <v>3266982.3397484501</v>
      </c>
    </row>
    <row r="42" spans="2:17" x14ac:dyDescent="0.2">
      <c r="B42" s="2" t="s">
        <v>205</v>
      </c>
      <c r="F42" s="2" t="s">
        <v>166</v>
      </c>
      <c r="J42" s="48">
        <f>SUM(L42:Q42)</f>
        <v>50134932.007732578</v>
      </c>
      <c r="L42" s="36">
        <f>'Berekeningen vergoedingen EAV'!L805</f>
        <v>769242.18</v>
      </c>
      <c r="M42" s="36">
        <f>'Berekeningen vergoedingen EAV'!M805</f>
        <v>15016039.463333836</v>
      </c>
      <c r="N42" s="36">
        <f>'Berekeningen vergoedingen EAV'!N805</f>
        <v>14569319.921730017</v>
      </c>
      <c r="O42" s="36">
        <f>'Berekeningen vergoedingen EAV'!O805</f>
        <v>467099.73</v>
      </c>
      <c r="P42" s="36">
        <f>'Berekeningen vergoedingen EAV'!P805</f>
        <v>18469509.922668725</v>
      </c>
      <c r="Q42" s="36">
        <f>'Berekeningen vergoedingen EAV'!Q805</f>
        <v>843720.79000000015</v>
      </c>
    </row>
    <row r="43" spans="2:17" x14ac:dyDescent="0.2">
      <c r="B43" s="2" t="s">
        <v>206</v>
      </c>
      <c r="F43" s="2" t="s">
        <v>175</v>
      </c>
      <c r="J43" s="48">
        <f>SUM(L43:Q43)</f>
        <v>40355682.18570964</v>
      </c>
      <c r="L43" s="36">
        <f>'Berekeningen vergoedingen EAV'!L806</f>
        <v>861614.67</v>
      </c>
      <c r="M43" s="36">
        <f>'Berekeningen vergoedingen EAV'!M806</f>
        <v>11062617.670001786</v>
      </c>
      <c r="N43" s="36">
        <f>'Berekeningen vergoedingen EAV'!N806</f>
        <v>14310881.359999999</v>
      </c>
      <c r="O43" s="36">
        <f>'Berekeningen vergoedingen EAV'!O806</f>
        <v>410165.5</v>
      </c>
      <c r="P43" s="36">
        <f>'Berekeningen vergoedingen EAV'!P806</f>
        <v>12631235.475707857</v>
      </c>
      <c r="Q43" s="36">
        <f>'Berekeningen vergoedingen EAV'!Q806</f>
        <v>1079167.51</v>
      </c>
    </row>
    <row r="44" spans="2:17" x14ac:dyDescent="0.2">
      <c r="B44" s="2" t="s">
        <v>207</v>
      </c>
      <c r="F44" s="2" t="s">
        <v>173</v>
      </c>
      <c r="J44" s="48">
        <f>SUM(L44:Q44)</f>
        <v>23099824.644724157</v>
      </c>
      <c r="L44" s="36">
        <f>'Berekeningen vergoedingen EAV'!L807</f>
        <v>411570.22000000003</v>
      </c>
      <c r="M44" s="36">
        <f>'Berekeningen vergoedingen EAV'!M807</f>
        <v>6661906.4299997473</v>
      </c>
      <c r="N44" s="36">
        <f>'Berekeningen vergoedingen EAV'!N807</f>
        <v>9287762.9469170291</v>
      </c>
      <c r="O44" s="36">
        <f>'Berekeningen vergoedingen EAV'!O807</f>
        <v>194478.21000000002</v>
      </c>
      <c r="P44" s="36">
        <f>'Berekeningen vergoedingen EAV'!P807</f>
        <v>5870595.3378073797</v>
      </c>
      <c r="Q44" s="36">
        <f>'Berekeningen vergoedingen EAV'!Q807</f>
        <v>673511.5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925</v>
      </c>
    </row>
    <row r="4" spans="2:22" x14ac:dyDescent="0.2">
      <c r="B4" s="33" t="s">
        <v>56</v>
      </c>
      <c r="C4" s="1"/>
      <c r="D4" s="1"/>
    </row>
    <row r="5" spans="2:22" x14ac:dyDescent="0.2">
      <c r="B5" s="27" t="s">
        <v>918</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247</v>
      </c>
      <c r="V10" s="9" t="s">
        <v>46</v>
      </c>
    </row>
    <row r="13" spans="2:22" s="9" customFormat="1" x14ac:dyDescent="0.2">
      <c r="B13" s="9" t="s">
        <v>929</v>
      </c>
    </row>
    <row r="15" spans="2:22" x14ac:dyDescent="0.2">
      <c r="B15" s="33" t="s">
        <v>108</v>
      </c>
    </row>
    <row r="16" spans="2:22" x14ac:dyDescent="0.2">
      <c r="B16" s="2" t="s">
        <v>109</v>
      </c>
      <c r="F16" s="2" t="s">
        <v>89</v>
      </c>
      <c r="I16" s="47">
        <f>'(Reken)volumes TD'!L356</f>
        <v>141944.87595628412</v>
      </c>
    </row>
    <row r="17" spans="2:9" x14ac:dyDescent="0.2">
      <c r="B17" s="2" t="s">
        <v>110</v>
      </c>
      <c r="F17" s="2" t="s">
        <v>89</v>
      </c>
      <c r="I17" s="47">
        <f>'(Reken)volumes TD'!L357</f>
        <v>467889.15918032784</v>
      </c>
    </row>
    <row r="19" spans="2:9" x14ac:dyDescent="0.2">
      <c r="B19" s="1" t="s">
        <v>190</v>
      </c>
    </row>
    <row r="20" spans="2:9" x14ac:dyDescent="0.2">
      <c r="B20" s="2" t="s">
        <v>109</v>
      </c>
      <c r="F20" s="2" t="s">
        <v>89</v>
      </c>
      <c r="I20" s="47">
        <f>'(Reken)volumes TD'!L360</f>
        <v>482</v>
      </c>
    </row>
    <row r="21" spans="2:9" x14ac:dyDescent="0.2">
      <c r="B21" s="2" t="s">
        <v>110</v>
      </c>
      <c r="F21" s="2" t="s">
        <v>89</v>
      </c>
      <c r="I21" s="47">
        <f>'(Reken)volumes TD'!L361</f>
        <v>32998.333333333336</v>
      </c>
    </row>
    <row r="23" spans="2:9" x14ac:dyDescent="0.2">
      <c r="B23" s="1" t="s">
        <v>113</v>
      </c>
    </row>
    <row r="24" spans="2:9" x14ac:dyDescent="0.2">
      <c r="B24" s="2" t="s">
        <v>109</v>
      </c>
      <c r="F24" s="2" t="s">
        <v>89</v>
      </c>
      <c r="I24" s="47">
        <f>'(Reken)volumes TD'!L364</f>
        <v>118.66666666666667</v>
      </c>
    </row>
    <row r="25" spans="2:9" x14ac:dyDescent="0.2">
      <c r="B25" s="2" t="s">
        <v>114</v>
      </c>
      <c r="F25" s="2" t="s">
        <v>89</v>
      </c>
      <c r="I25" s="47">
        <f>'(Reken)volumes TD'!L366</f>
        <v>6927</v>
      </c>
    </row>
    <row r="26" spans="2:9" x14ac:dyDescent="0.2">
      <c r="B26" s="2" t="s">
        <v>115</v>
      </c>
      <c r="F26" s="2" t="s">
        <v>89</v>
      </c>
      <c r="I26" s="47">
        <f>'(Reken)volumes TD'!L365</f>
        <v>24297.111111111109</v>
      </c>
    </row>
    <row r="27" spans="2:9" x14ac:dyDescent="0.2">
      <c r="B27" s="2" t="s">
        <v>116</v>
      </c>
      <c r="F27" s="2" t="s">
        <v>89</v>
      </c>
      <c r="I27" s="47">
        <f>'(Reken)volumes TD'!L367</f>
        <v>0</v>
      </c>
    </row>
    <row r="28" spans="2:9" x14ac:dyDescent="0.2">
      <c r="B28" s="2" t="s">
        <v>191</v>
      </c>
      <c r="F28" s="2" t="s">
        <v>89</v>
      </c>
      <c r="I28" s="47">
        <f>'(Reken)volumes TD'!L368</f>
        <v>31224.111111111109</v>
      </c>
    </row>
    <row r="31" spans="2:9" s="9" customFormat="1" x14ac:dyDescent="0.2">
      <c r="B31" s="9" t="s">
        <v>930</v>
      </c>
    </row>
    <row r="33" spans="2:9" x14ac:dyDescent="0.2">
      <c r="B33" s="33" t="s">
        <v>141</v>
      </c>
    </row>
    <row r="35" spans="2:9" x14ac:dyDescent="0.2">
      <c r="B35" s="1" t="s">
        <v>142</v>
      </c>
    </row>
    <row r="36" spans="2:9" x14ac:dyDescent="0.2">
      <c r="B36" s="2" t="s">
        <v>143</v>
      </c>
      <c r="F36" s="2" t="s">
        <v>89</v>
      </c>
      <c r="I36" s="47">
        <f>'(Reken)volumes AD'!L481</f>
        <v>139219.20644808744</v>
      </c>
    </row>
    <row r="37" spans="2:9" x14ac:dyDescent="0.2">
      <c r="B37" s="27" t="s">
        <v>144</v>
      </c>
      <c r="F37" s="2" t="s">
        <v>89</v>
      </c>
      <c r="I37" s="47">
        <f>'(Reken)volumes AD'!L482</f>
        <v>146.44990892531874</v>
      </c>
    </row>
    <row r="38" spans="2:9" x14ac:dyDescent="0.2">
      <c r="B38" s="2" t="s">
        <v>145</v>
      </c>
      <c r="F38" s="2" t="s">
        <v>89</v>
      </c>
      <c r="I38" s="47">
        <f>'(Reken)volumes AD'!L483</f>
        <v>1947.7040072859745</v>
      </c>
    </row>
    <row r="39" spans="2:9" x14ac:dyDescent="0.2">
      <c r="B39" s="2" t="s">
        <v>146</v>
      </c>
      <c r="F39" s="2" t="s">
        <v>89</v>
      </c>
      <c r="I39" s="47">
        <f>'(Reken)volumes AD'!L484</f>
        <v>631.40892531876136</v>
      </c>
    </row>
    <row r="41" spans="2:9" x14ac:dyDescent="0.2">
      <c r="B41" s="1" t="s">
        <v>147</v>
      </c>
    </row>
    <row r="42" spans="2:9" x14ac:dyDescent="0.2">
      <c r="B42" s="2" t="s">
        <v>143</v>
      </c>
      <c r="F42" s="2" t="s">
        <v>89</v>
      </c>
      <c r="I42" s="47">
        <f>'(Reken)volumes AD'!L487</f>
        <v>0</v>
      </c>
    </row>
    <row r="43" spans="2:9" x14ac:dyDescent="0.2">
      <c r="B43" s="2" t="s">
        <v>144</v>
      </c>
      <c r="F43" s="2" t="s">
        <v>89</v>
      </c>
      <c r="I43" s="47">
        <f>'(Reken)volumes AD'!L488</f>
        <v>0</v>
      </c>
    </row>
    <row r="44" spans="2:9" x14ac:dyDescent="0.2">
      <c r="B44" s="2" t="s">
        <v>145</v>
      </c>
      <c r="F44" s="2" t="s">
        <v>89</v>
      </c>
      <c r="I44" s="47">
        <f>'(Reken)volumes AD'!L489</f>
        <v>0</v>
      </c>
    </row>
    <row r="45" spans="2:9" x14ac:dyDescent="0.2">
      <c r="B45" s="2" t="s">
        <v>146</v>
      </c>
      <c r="F45" s="2" t="s">
        <v>89</v>
      </c>
      <c r="I45" s="47">
        <f>'(Reken)volumes AD'!L490</f>
        <v>0</v>
      </c>
    </row>
    <row r="48" spans="2:9" x14ac:dyDescent="0.2">
      <c r="B48" s="1" t="s">
        <v>148</v>
      </c>
    </row>
    <row r="50" spans="2:9" x14ac:dyDescent="0.2">
      <c r="B50" s="1" t="s">
        <v>149</v>
      </c>
    </row>
    <row r="51" spans="2:9" x14ac:dyDescent="0.2">
      <c r="B51" s="2" t="s">
        <v>150</v>
      </c>
      <c r="F51" s="2" t="s">
        <v>89</v>
      </c>
      <c r="I51" s="47">
        <f>'(Reken)volumes AD'!L496</f>
        <v>392.66666666666669</v>
      </c>
    </row>
    <row r="52" spans="2:9" x14ac:dyDescent="0.2">
      <c r="B52" s="2" t="s">
        <v>151</v>
      </c>
      <c r="F52" s="2" t="s">
        <v>89</v>
      </c>
      <c r="I52" s="47">
        <f>'(Reken)volumes AD'!L497</f>
        <v>106.33333333333333</v>
      </c>
    </row>
    <row r="53" spans="2:9" x14ac:dyDescent="0.2">
      <c r="B53" s="2" t="s">
        <v>152</v>
      </c>
      <c r="F53" s="2" t="s">
        <v>89</v>
      </c>
      <c r="I53" s="47">
        <f>'(Reken)volumes AD'!L498</f>
        <v>0.66666666666666663</v>
      </c>
    </row>
    <row r="55" spans="2:9" x14ac:dyDescent="0.2">
      <c r="B55" s="1" t="s">
        <v>153</v>
      </c>
    </row>
    <row r="56" spans="2:9" x14ac:dyDescent="0.2">
      <c r="B56" s="2" t="s">
        <v>150</v>
      </c>
      <c r="F56" s="2" t="s">
        <v>89</v>
      </c>
      <c r="I56" s="47">
        <f>'(Reken)volumes AD'!L501</f>
        <v>5</v>
      </c>
    </row>
    <row r="57" spans="2:9" x14ac:dyDescent="0.2">
      <c r="B57" s="2" t="s">
        <v>151</v>
      </c>
      <c r="F57" s="2" t="s">
        <v>89</v>
      </c>
      <c r="I57" s="47">
        <f>'(Reken)volumes AD'!L502</f>
        <v>10.666666666666666</v>
      </c>
    </row>
    <row r="58" spans="2:9" x14ac:dyDescent="0.2">
      <c r="B58" s="2" t="s">
        <v>152</v>
      </c>
      <c r="F58" s="2" t="s">
        <v>89</v>
      </c>
      <c r="I58" s="47">
        <f>'(Reken)volumes AD'!L503</f>
        <v>3</v>
      </c>
    </row>
    <row r="60" spans="2:9" x14ac:dyDescent="0.2">
      <c r="B60" s="1" t="s">
        <v>154</v>
      </c>
    </row>
    <row r="61" spans="2:9" x14ac:dyDescent="0.2">
      <c r="B61" s="2" t="s">
        <v>150</v>
      </c>
      <c r="F61" s="2" t="s">
        <v>89</v>
      </c>
      <c r="I61" s="47">
        <f>'(Reken)volumes AD'!L506</f>
        <v>7</v>
      </c>
    </row>
    <row r="62" spans="2:9" x14ac:dyDescent="0.2">
      <c r="B62" s="2" t="s">
        <v>151</v>
      </c>
      <c r="F62" s="2" t="s">
        <v>89</v>
      </c>
      <c r="I62" s="47">
        <f>'(Reken)volumes AD'!L507</f>
        <v>26.666666666666668</v>
      </c>
    </row>
    <row r="63" spans="2:9" x14ac:dyDescent="0.2">
      <c r="B63" s="2" t="s">
        <v>155</v>
      </c>
      <c r="F63" s="2" t="s">
        <v>89</v>
      </c>
      <c r="I63" s="47">
        <f>'(Reken)volumes AD'!L508</f>
        <v>20.333333333333332</v>
      </c>
    </row>
    <row r="65" spans="2:9" x14ac:dyDescent="0.2">
      <c r="B65" s="1" t="s">
        <v>156</v>
      </c>
    </row>
    <row r="66" spans="2:9" x14ac:dyDescent="0.2">
      <c r="B66" s="2" t="s">
        <v>150</v>
      </c>
      <c r="F66" s="2" t="s">
        <v>89</v>
      </c>
      <c r="I66" s="47">
        <f>'(Reken)volumes AD'!L511</f>
        <v>2</v>
      </c>
    </row>
    <row r="67" spans="2:9" x14ac:dyDescent="0.2">
      <c r="B67" s="2" t="s">
        <v>151</v>
      </c>
      <c r="F67" s="2" t="s">
        <v>89</v>
      </c>
      <c r="I67" s="47">
        <f>'(Reken)volumes AD'!L512</f>
        <v>5.333333333333333</v>
      </c>
    </row>
    <row r="68" spans="2:9" x14ac:dyDescent="0.2">
      <c r="B68" s="2" t="s">
        <v>155</v>
      </c>
      <c r="F68" s="2" t="s">
        <v>89</v>
      </c>
      <c r="I68" s="47">
        <f>'(Reken)volumes AD'!L513</f>
        <v>17.333333333333332</v>
      </c>
    </row>
    <row r="71" spans="2:9" x14ac:dyDescent="0.2">
      <c r="B71" s="1" t="s">
        <v>157</v>
      </c>
    </row>
    <row r="73" spans="2:9" x14ac:dyDescent="0.2">
      <c r="B73" s="1" t="s">
        <v>142</v>
      </c>
    </row>
    <row r="74" spans="2:9" x14ac:dyDescent="0.2">
      <c r="B74" s="2" t="s">
        <v>143</v>
      </c>
      <c r="F74" s="2" t="s">
        <v>89</v>
      </c>
      <c r="I74" s="47">
        <f>'(Reken)volumes AD'!L673</f>
        <v>338.31056327782994</v>
      </c>
    </row>
    <row r="75" spans="2:9" x14ac:dyDescent="0.2">
      <c r="B75" s="2" t="s">
        <v>144</v>
      </c>
      <c r="F75" s="2" t="s">
        <v>89</v>
      </c>
      <c r="I75" s="47">
        <f>'(Reken)volumes AD'!L674</f>
        <v>1</v>
      </c>
    </row>
    <row r="76" spans="2:9" x14ac:dyDescent="0.2">
      <c r="B76" s="2" t="s">
        <v>145</v>
      </c>
      <c r="F76" s="2" t="s">
        <v>89</v>
      </c>
      <c r="I76" s="47">
        <f>'(Reken)volumes AD'!L675</f>
        <v>3.000206910821436</v>
      </c>
    </row>
    <row r="77" spans="2:9" x14ac:dyDescent="0.2">
      <c r="B77" s="2" t="s">
        <v>146</v>
      </c>
      <c r="F77" s="2" t="s">
        <v>89</v>
      </c>
      <c r="I77" s="47">
        <f>'(Reken)volumes AD'!L676</f>
        <v>2.9999367768856291</v>
      </c>
    </row>
    <row r="79" spans="2:9" x14ac:dyDescent="0.2">
      <c r="B79" s="1" t="s">
        <v>147</v>
      </c>
    </row>
    <row r="80" spans="2:9" x14ac:dyDescent="0.2">
      <c r="B80" s="2" t="s">
        <v>143</v>
      </c>
      <c r="F80" s="2" t="s">
        <v>89</v>
      </c>
      <c r="I80" s="47">
        <f>'(Reken)volumes AD'!L679</f>
        <v>0</v>
      </c>
    </row>
    <row r="81" spans="2:9" x14ac:dyDescent="0.2">
      <c r="B81" s="2" t="s">
        <v>144</v>
      </c>
      <c r="F81" s="2" t="s">
        <v>89</v>
      </c>
      <c r="I81" s="47">
        <f>'(Reken)volumes AD'!L680</f>
        <v>0</v>
      </c>
    </row>
    <row r="82" spans="2:9" x14ac:dyDescent="0.2">
      <c r="B82" s="2" t="s">
        <v>145</v>
      </c>
      <c r="F82" s="2" t="s">
        <v>89</v>
      </c>
      <c r="I82" s="47">
        <f>'(Reken)volumes AD'!L681</f>
        <v>0</v>
      </c>
    </row>
    <row r="83" spans="2:9" x14ac:dyDescent="0.2">
      <c r="B83" s="2" t="s">
        <v>146</v>
      </c>
      <c r="F83" s="2" t="s">
        <v>89</v>
      </c>
      <c r="I83" s="47">
        <f>'(Reken)volumes AD'!L682</f>
        <v>0</v>
      </c>
    </row>
    <row r="86" spans="2:9" x14ac:dyDescent="0.2">
      <c r="B86" s="1" t="s">
        <v>158</v>
      </c>
    </row>
    <row r="88" spans="2:9" x14ac:dyDescent="0.2">
      <c r="B88" s="1" t="s">
        <v>142</v>
      </c>
    </row>
    <row r="89" spans="2:9" x14ac:dyDescent="0.2">
      <c r="B89" s="2" t="s">
        <v>143</v>
      </c>
      <c r="F89" s="2" t="s">
        <v>89</v>
      </c>
      <c r="I89" s="47">
        <f>'(Reken)volumes AD'!L688</f>
        <v>1078.3721993598535</v>
      </c>
    </row>
    <row r="90" spans="2:9" x14ac:dyDescent="0.2">
      <c r="B90" s="2" t="s">
        <v>144</v>
      </c>
      <c r="F90" s="2" t="s">
        <v>89</v>
      </c>
      <c r="I90" s="47">
        <f>'(Reken)volumes AD'!L689</f>
        <v>55.403087478559179</v>
      </c>
    </row>
    <row r="91" spans="2:9" x14ac:dyDescent="0.2">
      <c r="B91" s="2" t="s">
        <v>145</v>
      </c>
      <c r="F91" s="2" t="s">
        <v>89</v>
      </c>
      <c r="I91" s="47">
        <f>'(Reken)volumes AD'!L690</f>
        <v>31.121109861267339</v>
      </c>
    </row>
    <row r="92" spans="2:9" x14ac:dyDescent="0.2">
      <c r="B92" s="2" t="s">
        <v>146</v>
      </c>
      <c r="F92" s="2" t="s">
        <v>89</v>
      </c>
      <c r="I92" s="47">
        <f>'(Reken)volumes AD'!L691</f>
        <v>19.702970297029701</v>
      </c>
    </row>
    <row r="94" spans="2:9" x14ac:dyDescent="0.2">
      <c r="B94" s="1" t="s">
        <v>147</v>
      </c>
    </row>
    <row r="95" spans="2:9" x14ac:dyDescent="0.2">
      <c r="B95" s="2" t="s">
        <v>143</v>
      </c>
      <c r="F95" s="2" t="s">
        <v>89</v>
      </c>
      <c r="I95" s="47">
        <f>'(Reken)volumes AD'!L694</f>
        <v>0</v>
      </c>
    </row>
    <row r="96" spans="2:9" x14ac:dyDescent="0.2">
      <c r="B96" s="2" t="s">
        <v>144</v>
      </c>
      <c r="F96" s="2" t="s">
        <v>89</v>
      </c>
      <c r="I96" s="47">
        <f>'(Reken)volumes AD'!L695</f>
        <v>0</v>
      </c>
    </row>
    <row r="97" spans="2:9" x14ac:dyDescent="0.2">
      <c r="B97" s="2" t="s">
        <v>145</v>
      </c>
      <c r="F97" s="2" t="s">
        <v>89</v>
      </c>
      <c r="I97" s="47">
        <f>'(Reken)volumes AD'!L696</f>
        <v>0</v>
      </c>
    </row>
    <row r="98" spans="2:9" x14ac:dyDescent="0.2">
      <c r="B98" s="2" t="s">
        <v>146</v>
      </c>
      <c r="F98" s="2" t="s">
        <v>89</v>
      </c>
      <c r="I98" s="47">
        <f>'(Reken)volumes AD'!L697</f>
        <v>0</v>
      </c>
    </row>
    <row r="101" spans="2:9" x14ac:dyDescent="0.2">
      <c r="B101" s="1" t="s">
        <v>159</v>
      </c>
    </row>
    <row r="103" spans="2:9" x14ac:dyDescent="0.2">
      <c r="B103" s="1" t="s">
        <v>149</v>
      </c>
    </row>
    <row r="104" spans="2:9" x14ac:dyDescent="0.2">
      <c r="B104" s="2" t="s">
        <v>150</v>
      </c>
      <c r="F104" s="2" t="s">
        <v>89</v>
      </c>
      <c r="I104" s="47">
        <f>'(Reken)volumes AD'!L703</f>
        <v>5</v>
      </c>
    </row>
    <row r="105" spans="2:9" x14ac:dyDescent="0.2">
      <c r="B105" s="2" t="s">
        <v>151</v>
      </c>
      <c r="F105" s="2" t="s">
        <v>89</v>
      </c>
      <c r="I105" s="47">
        <f>'(Reken)volumes AD'!L704</f>
        <v>0</v>
      </c>
    </row>
    <row r="106" spans="2:9" x14ac:dyDescent="0.2">
      <c r="B106" s="2" t="s">
        <v>152</v>
      </c>
      <c r="F106" s="2" t="s">
        <v>89</v>
      </c>
      <c r="I106" s="47">
        <f>'(Reken)volumes AD'!L705</f>
        <v>0</v>
      </c>
    </row>
    <row r="108" spans="2:9" x14ac:dyDescent="0.2">
      <c r="B108" s="1" t="s">
        <v>153</v>
      </c>
    </row>
    <row r="109" spans="2:9" x14ac:dyDescent="0.2">
      <c r="B109" s="2" t="s">
        <v>150</v>
      </c>
      <c r="F109" s="2" t="s">
        <v>89</v>
      </c>
      <c r="I109" s="47">
        <f>'(Reken)volumes AD'!L708</f>
        <v>1</v>
      </c>
    </row>
    <row r="110" spans="2:9" x14ac:dyDescent="0.2">
      <c r="B110" s="2" t="s">
        <v>151</v>
      </c>
      <c r="F110" s="2" t="s">
        <v>89</v>
      </c>
      <c r="I110" s="47">
        <f>'(Reken)volumes AD'!L709</f>
        <v>0</v>
      </c>
    </row>
    <row r="111" spans="2:9" x14ac:dyDescent="0.2">
      <c r="B111" s="2" t="s">
        <v>152</v>
      </c>
      <c r="F111" s="2" t="s">
        <v>89</v>
      </c>
      <c r="I111" s="47">
        <f>'(Reken)volumes AD'!L710</f>
        <v>0</v>
      </c>
    </row>
    <row r="113" spans="2:9" x14ac:dyDescent="0.2">
      <c r="B113" s="1" t="s">
        <v>154</v>
      </c>
    </row>
    <row r="114" spans="2:9" x14ac:dyDescent="0.2">
      <c r="B114" s="2" t="s">
        <v>150</v>
      </c>
      <c r="F114" s="2" t="s">
        <v>89</v>
      </c>
      <c r="I114" s="47">
        <f>'(Reken)volumes AD'!L713</f>
        <v>0</v>
      </c>
    </row>
    <row r="115" spans="2:9" x14ac:dyDescent="0.2">
      <c r="B115" s="2" t="s">
        <v>151</v>
      </c>
      <c r="F115" s="2" t="s">
        <v>89</v>
      </c>
      <c r="I115" s="47">
        <f>'(Reken)volumes AD'!L714</f>
        <v>0</v>
      </c>
    </row>
    <row r="116" spans="2:9" x14ac:dyDescent="0.2">
      <c r="B116" s="2" t="s">
        <v>155</v>
      </c>
      <c r="F116" s="2" t="s">
        <v>89</v>
      </c>
      <c r="I116" s="47">
        <f>'(Reken)volumes AD'!L715</f>
        <v>0</v>
      </c>
    </row>
    <row r="118" spans="2:9" x14ac:dyDescent="0.2">
      <c r="B118" s="1" t="s">
        <v>156</v>
      </c>
    </row>
    <row r="119" spans="2:9" x14ac:dyDescent="0.2">
      <c r="B119" s="2" t="s">
        <v>150</v>
      </c>
      <c r="F119" s="2" t="s">
        <v>89</v>
      </c>
      <c r="I119" s="47">
        <f>'(Reken)volumes AD'!L718</f>
        <v>0</v>
      </c>
    </row>
    <row r="120" spans="2:9" x14ac:dyDescent="0.2">
      <c r="B120" s="2" t="s">
        <v>151</v>
      </c>
      <c r="F120" s="2" t="s">
        <v>89</v>
      </c>
      <c r="I120" s="47">
        <f>'(Reken)volumes AD'!L719</f>
        <v>0</v>
      </c>
    </row>
    <row r="121" spans="2:9" x14ac:dyDescent="0.2">
      <c r="B121" s="2" t="s">
        <v>155</v>
      </c>
      <c r="F121" s="2" t="s">
        <v>89</v>
      </c>
      <c r="I121" s="47">
        <f>'(Reken)volumes AD'!L720</f>
        <v>1</v>
      </c>
    </row>
    <row r="124" spans="2:9" x14ac:dyDescent="0.2">
      <c r="B124" s="1" t="s">
        <v>160</v>
      </c>
    </row>
    <row r="126" spans="2:9" x14ac:dyDescent="0.2">
      <c r="B126" s="1" t="s">
        <v>149</v>
      </c>
    </row>
    <row r="127" spans="2:9" x14ac:dyDescent="0.2">
      <c r="B127" s="2" t="s">
        <v>150</v>
      </c>
      <c r="F127" s="2" t="s">
        <v>89</v>
      </c>
      <c r="I127" s="47">
        <f>'(Reken)volumes AD'!L726</f>
        <v>0</v>
      </c>
    </row>
    <row r="128" spans="2:9" x14ac:dyDescent="0.2">
      <c r="B128" s="2" t="s">
        <v>151</v>
      </c>
      <c r="F128" s="2" t="s">
        <v>89</v>
      </c>
      <c r="I128" s="47">
        <f>'(Reken)volumes AD'!L727</f>
        <v>0</v>
      </c>
    </row>
    <row r="129" spans="2:9" x14ac:dyDescent="0.2">
      <c r="B129" s="2" t="s">
        <v>152</v>
      </c>
      <c r="F129" s="2" t="s">
        <v>89</v>
      </c>
      <c r="I129" s="47">
        <f>'(Reken)volumes AD'!L728</f>
        <v>0</v>
      </c>
    </row>
    <row r="131" spans="2:9" x14ac:dyDescent="0.2">
      <c r="B131" s="1" t="s">
        <v>153</v>
      </c>
    </row>
    <row r="132" spans="2:9" x14ac:dyDescent="0.2">
      <c r="B132" s="2" t="s">
        <v>150</v>
      </c>
      <c r="F132" s="2" t="s">
        <v>89</v>
      </c>
      <c r="I132" s="47">
        <f>'(Reken)volumes AD'!L731</f>
        <v>17</v>
      </c>
    </row>
    <row r="133" spans="2:9" x14ac:dyDescent="0.2">
      <c r="B133" s="2" t="s">
        <v>151</v>
      </c>
      <c r="F133" s="2" t="s">
        <v>89</v>
      </c>
      <c r="I133" s="47">
        <f>'(Reken)volumes AD'!L732</f>
        <v>0</v>
      </c>
    </row>
    <row r="134" spans="2:9" x14ac:dyDescent="0.2">
      <c r="B134" s="2" t="s">
        <v>152</v>
      </c>
      <c r="F134" s="2" t="s">
        <v>89</v>
      </c>
      <c r="I134" s="47">
        <f>'(Reken)volumes AD'!L733</f>
        <v>0</v>
      </c>
    </row>
    <row r="136" spans="2:9" x14ac:dyDescent="0.2">
      <c r="B136" s="1" t="s">
        <v>154</v>
      </c>
    </row>
    <row r="137" spans="2:9" x14ac:dyDescent="0.2">
      <c r="B137" s="2" t="s">
        <v>150</v>
      </c>
      <c r="F137" s="2" t="s">
        <v>89</v>
      </c>
      <c r="I137" s="47">
        <f>'(Reken)volumes AD'!L736</f>
        <v>0</v>
      </c>
    </row>
    <row r="138" spans="2:9" x14ac:dyDescent="0.2">
      <c r="B138" s="2" t="s">
        <v>151</v>
      </c>
      <c r="F138" s="2" t="s">
        <v>89</v>
      </c>
      <c r="I138" s="47">
        <f>'(Reken)volumes AD'!L737</f>
        <v>0</v>
      </c>
    </row>
    <row r="139" spans="2:9" x14ac:dyDescent="0.2">
      <c r="B139" s="2" t="s">
        <v>155</v>
      </c>
      <c r="F139" s="2" t="s">
        <v>89</v>
      </c>
      <c r="I139" s="47">
        <f>'(Reken)volumes AD'!L738</f>
        <v>0</v>
      </c>
    </row>
    <row r="141" spans="2:9" x14ac:dyDescent="0.2">
      <c r="B141" s="1" t="s">
        <v>156</v>
      </c>
    </row>
    <row r="142" spans="2:9" x14ac:dyDescent="0.2">
      <c r="B142" s="2" t="s">
        <v>150</v>
      </c>
      <c r="F142" s="2" t="s">
        <v>89</v>
      </c>
      <c r="I142" s="47">
        <f>'(Reken)volumes AD'!L741</f>
        <v>0</v>
      </c>
    </row>
    <row r="143" spans="2:9" x14ac:dyDescent="0.2">
      <c r="B143" s="2" t="s">
        <v>151</v>
      </c>
      <c r="F143" s="2" t="s">
        <v>89</v>
      </c>
      <c r="I143" s="47">
        <f>'(Reken)volumes AD'!L742</f>
        <v>0</v>
      </c>
    </row>
    <row r="144" spans="2:9" x14ac:dyDescent="0.2">
      <c r="B144" s="2" t="s">
        <v>155</v>
      </c>
      <c r="F144" s="2" t="s">
        <v>89</v>
      </c>
      <c r="I144" s="47">
        <f>'(Reken)volumes AD'!L743</f>
        <v>190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924</v>
      </c>
    </row>
    <row r="4" spans="2:22" x14ac:dyDescent="0.2">
      <c r="B4" s="33" t="s">
        <v>56</v>
      </c>
      <c r="C4" s="1"/>
      <c r="D4" s="1"/>
    </row>
    <row r="5" spans="2:22" x14ac:dyDescent="0.2">
      <c r="B5" s="27" t="s">
        <v>917</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248</v>
      </c>
      <c r="V10" s="9" t="s">
        <v>46</v>
      </c>
    </row>
    <row r="13" spans="2:22" s="9" customFormat="1" x14ac:dyDescent="0.2">
      <c r="B13" s="9" t="s">
        <v>929</v>
      </c>
    </row>
    <row r="15" spans="2:22" x14ac:dyDescent="0.2">
      <c r="B15" s="33" t="s">
        <v>108</v>
      </c>
    </row>
    <row r="16" spans="2:22" x14ac:dyDescent="0.2">
      <c r="B16" s="2" t="s">
        <v>109</v>
      </c>
      <c r="F16" s="2" t="s">
        <v>89</v>
      </c>
      <c r="I16" s="47">
        <f>'(Reken)volumes TD'!M356</f>
        <v>2282439.1565265926</v>
      </c>
    </row>
    <row r="17" spans="2:9" x14ac:dyDescent="0.2">
      <c r="B17" s="2" t="s">
        <v>110</v>
      </c>
      <c r="F17" s="2" t="s">
        <v>89</v>
      </c>
      <c r="I17" s="47">
        <f>'(Reken)volumes TD'!M357</f>
        <v>7328171.9287251653</v>
      </c>
    </row>
    <row r="19" spans="2:9" x14ac:dyDescent="0.2">
      <c r="B19" s="1" t="s">
        <v>190</v>
      </c>
    </row>
    <row r="20" spans="2:9" x14ac:dyDescent="0.2">
      <c r="B20" s="2" t="s">
        <v>109</v>
      </c>
      <c r="F20" s="2" t="s">
        <v>89</v>
      </c>
      <c r="I20" s="47">
        <f>'(Reken)volumes TD'!M360</f>
        <v>8172.8942186880095</v>
      </c>
    </row>
    <row r="21" spans="2:9" x14ac:dyDescent="0.2">
      <c r="B21" s="2" t="s">
        <v>110</v>
      </c>
      <c r="F21" s="2" t="s">
        <v>89</v>
      </c>
      <c r="I21" s="47">
        <f>'(Reken)volumes TD'!M361</f>
        <v>580645.73452814098</v>
      </c>
    </row>
    <row r="23" spans="2:9" x14ac:dyDescent="0.2">
      <c r="B23" s="1" t="s">
        <v>113</v>
      </c>
    </row>
    <row r="24" spans="2:9" x14ac:dyDescent="0.2">
      <c r="B24" s="2" t="s">
        <v>109</v>
      </c>
      <c r="F24" s="2" t="s">
        <v>89</v>
      </c>
      <c r="I24" s="47">
        <f>'(Reken)volumes TD'!M364</f>
        <v>2649.0247520179205</v>
      </c>
    </row>
    <row r="25" spans="2:9" x14ac:dyDescent="0.2">
      <c r="B25" s="2" t="s">
        <v>114</v>
      </c>
      <c r="F25" s="2" t="s">
        <v>89</v>
      </c>
      <c r="I25" s="47">
        <f>'(Reken)volumes TD'!M366</f>
        <v>0</v>
      </c>
    </row>
    <row r="26" spans="2:9" x14ac:dyDescent="0.2">
      <c r="B26" s="2" t="s">
        <v>115</v>
      </c>
      <c r="F26" s="2" t="s">
        <v>89</v>
      </c>
      <c r="I26" s="47">
        <f>'(Reken)volumes TD'!M365</f>
        <v>0</v>
      </c>
    </row>
    <row r="27" spans="2:9" x14ac:dyDescent="0.2">
      <c r="B27" s="2" t="s">
        <v>116</v>
      </c>
      <c r="F27" s="2" t="s">
        <v>89</v>
      </c>
      <c r="I27" s="47">
        <f>'(Reken)volumes TD'!M367</f>
        <v>783519.48312986642</v>
      </c>
    </row>
    <row r="28" spans="2:9" x14ac:dyDescent="0.2">
      <c r="B28" s="2" t="s">
        <v>191</v>
      </c>
      <c r="F28" s="2" t="s">
        <v>89</v>
      </c>
      <c r="I28" s="47">
        <f>'(Reken)volumes TD'!M368</f>
        <v>783519.48312986642</v>
      </c>
    </row>
    <row r="31" spans="2:9" s="9" customFormat="1" x14ac:dyDescent="0.2">
      <c r="B31" s="9" t="s">
        <v>930</v>
      </c>
    </row>
    <row r="33" spans="2:9" x14ac:dyDescent="0.2">
      <c r="B33" s="33" t="s">
        <v>141</v>
      </c>
    </row>
    <row r="35" spans="2:9" x14ac:dyDescent="0.2">
      <c r="B35" s="1" t="s">
        <v>142</v>
      </c>
    </row>
    <row r="36" spans="2:9" x14ac:dyDescent="0.2">
      <c r="B36" s="2" t="s">
        <v>143</v>
      </c>
      <c r="F36" s="2" t="s">
        <v>89</v>
      </c>
      <c r="I36" s="47">
        <f>'(Reken)volumes AD'!M481</f>
        <v>2241703.0557976454</v>
      </c>
    </row>
    <row r="37" spans="2:9" x14ac:dyDescent="0.2">
      <c r="B37" s="27" t="s">
        <v>144</v>
      </c>
      <c r="F37" s="2" t="s">
        <v>89</v>
      </c>
      <c r="I37" s="47">
        <f>'(Reken)volumes AD'!M482</f>
        <v>7928.7418469988725</v>
      </c>
    </row>
    <row r="38" spans="2:9" x14ac:dyDescent="0.2">
      <c r="B38" s="2" t="s">
        <v>145</v>
      </c>
      <c r="F38" s="2" t="s">
        <v>89</v>
      </c>
      <c r="I38" s="47">
        <f>'(Reken)volumes AD'!M483</f>
        <v>24424.667537870508</v>
      </c>
    </row>
    <row r="39" spans="2:9" x14ac:dyDescent="0.2">
      <c r="B39" s="2" t="s">
        <v>146</v>
      </c>
      <c r="F39" s="2" t="s">
        <v>89</v>
      </c>
      <c r="I39" s="47">
        <f>'(Reken)volumes AD'!M484</f>
        <v>8383.0757728716417</v>
      </c>
    </row>
    <row r="41" spans="2:9" x14ac:dyDescent="0.2">
      <c r="B41" s="1" t="s">
        <v>147</v>
      </c>
    </row>
    <row r="42" spans="2:9" x14ac:dyDescent="0.2">
      <c r="B42" s="2" t="s">
        <v>143</v>
      </c>
      <c r="F42" s="2" t="s">
        <v>89</v>
      </c>
      <c r="I42" s="47">
        <f>'(Reken)volumes AD'!M487</f>
        <v>0</v>
      </c>
    </row>
    <row r="43" spans="2:9" x14ac:dyDescent="0.2">
      <c r="B43" s="2" t="s">
        <v>144</v>
      </c>
      <c r="F43" s="2" t="s">
        <v>89</v>
      </c>
      <c r="I43" s="47">
        <f>'(Reken)volumes AD'!M488</f>
        <v>0</v>
      </c>
    </row>
    <row r="44" spans="2:9" x14ac:dyDescent="0.2">
      <c r="B44" s="2" t="s">
        <v>145</v>
      </c>
      <c r="F44" s="2" t="s">
        <v>89</v>
      </c>
      <c r="I44" s="47">
        <f>'(Reken)volumes AD'!M489</f>
        <v>0</v>
      </c>
    </row>
    <row r="45" spans="2:9" x14ac:dyDescent="0.2">
      <c r="B45" s="2" t="s">
        <v>146</v>
      </c>
      <c r="F45" s="2" t="s">
        <v>89</v>
      </c>
      <c r="I45" s="47">
        <f>'(Reken)volumes AD'!M490</f>
        <v>0</v>
      </c>
    </row>
    <row r="48" spans="2:9" x14ac:dyDescent="0.2">
      <c r="B48" s="1" t="s">
        <v>148</v>
      </c>
    </row>
    <row r="50" spans="2:9" x14ac:dyDescent="0.2">
      <c r="B50" s="1" t="s">
        <v>149</v>
      </c>
    </row>
    <row r="51" spans="2:9" x14ac:dyDescent="0.2">
      <c r="B51" s="2" t="s">
        <v>150</v>
      </c>
      <c r="F51" s="2" t="s">
        <v>89</v>
      </c>
      <c r="I51" s="47">
        <f>'(Reken)volumes AD'!M496</f>
        <v>5752.9729540715753</v>
      </c>
    </row>
    <row r="52" spans="2:9" x14ac:dyDescent="0.2">
      <c r="B52" s="2" t="s">
        <v>151</v>
      </c>
      <c r="F52" s="2" t="s">
        <v>89</v>
      </c>
      <c r="I52" s="47">
        <f>'(Reken)volumes AD'!M497</f>
        <v>2038.1627046850365</v>
      </c>
    </row>
    <row r="53" spans="2:9" x14ac:dyDescent="0.2">
      <c r="B53" s="2" t="s">
        <v>152</v>
      </c>
      <c r="F53" s="2" t="s">
        <v>89</v>
      </c>
      <c r="I53" s="47">
        <f>'(Reken)volumes AD'!M498</f>
        <v>11.949247421512373</v>
      </c>
    </row>
    <row r="55" spans="2:9" x14ac:dyDescent="0.2">
      <c r="B55" s="1" t="s">
        <v>153</v>
      </c>
    </row>
    <row r="56" spans="2:9" x14ac:dyDescent="0.2">
      <c r="B56" s="2" t="s">
        <v>150</v>
      </c>
      <c r="F56" s="2" t="s">
        <v>89</v>
      </c>
      <c r="I56" s="47">
        <f>'(Reken)volumes AD'!M501</f>
        <v>87.257434972842944</v>
      </c>
    </row>
    <row r="57" spans="2:9" x14ac:dyDescent="0.2">
      <c r="B57" s="2" t="s">
        <v>151</v>
      </c>
      <c r="F57" s="2" t="s">
        <v>89</v>
      </c>
      <c r="I57" s="47">
        <f>'(Reken)volumes AD'!M502</f>
        <v>207.01652594200323</v>
      </c>
    </row>
    <row r="58" spans="2:9" x14ac:dyDescent="0.2">
      <c r="B58" s="2" t="s">
        <v>152</v>
      </c>
      <c r="F58" s="2" t="s">
        <v>89</v>
      </c>
      <c r="I58" s="47">
        <f>'(Reken)volumes AD'!M503</f>
        <v>33.85620102761839</v>
      </c>
    </row>
    <row r="60" spans="2:9" x14ac:dyDescent="0.2">
      <c r="B60" s="1" t="s">
        <v>154</v>
      </c>
    </row>
    <row r="61" spans="2:9" x14ac:dyDescent="0.2">
      <c r="B61" s="2" t="s">
        <v>150</v>
      </c>
      <c r="F61" s="2" t="s">
        <v>89</v>
      </c>
      <c r="I61" s="47">
        <f>'(Reken)volumes AD'!M506</f>
        <v>607.97529310064783</v>
      </c>
    </row>
    <row r="62" spans="2:9" x14ac:dyDescent="0.2">
      <c r="B62" s="2" t="s">
        <v>151</v>
      </c>
      <c r="F62" s="2" t="s">
        <v>89</v>
      </c>
      <c r="I62" s="47">
        <f>'(Reken)volumes AD'!M507</f>
        <v>1315.1898370439239</v>
      </c>
    </row>
    <row r="63" spans="2:9" x14ac:dyDescent="0.2">
      <c r="B63" s="2" t="s">
        <v>155</v>
      </c>
      <c r="F63" s="2" t="s">
        <v>89</v>
      </c>
      <c r="I63" s="47">
        <f>'(Reken)volumes AD'!M508</f>
        <v>737.39072122277219</v>
      </c>
    </row>
    <row r="65" spans="2:9" x14ac:dyDescent="0.2">
      <c r="B65" s="1" t="s">
        <v>156</v>
      </c>
    </row>
    <row r="66" spans="2:9" x14ac:dyDescent="0.2">
      <c r="B66" s="2" t="s">
        <v>150</v>
      </c>
      <c r="F66" s="2" t="s">
        <v>89</v>
      </c>
      <c r="I66" s="47">
        <f>'(Reken)volumes AD'!M511</f>
        <v>7.7437625627393096</v>
      </c>
    </row>
    <row r="67" spans="2:9" x14ac:dyDescent="0.2">
      <c r="B67" s="2" t="s">
        <v>151</v>
      </c>
      <c r="F67" s="2" t="s">
        <v>89</v>
      </c>
      <c r="I67" s="47">
        <f>'(Reken)volumes AD'!M512</f>
        <v>46.093948000644623</v>
      </c>
    </row>
    <row r="68" spans="2:9" x14ac:dyDescent="0.2">
      <c r="B68" s="2" t="s">
        <v>155</v>
      </c>
      <c r="F68" s="2" t="s">
        <v>89</v>
      </c>
      <c r="I68" s="47">
        <f>'(Reken)volumes AD'!M513</f>
        <v>54.742342090967846</v>
      </c>
    </row>
    <row r="71" spans="2:9" x14ac:dyDescent="0.2">
      <c r="B71" s="1" t="s">
        <v>157</v>
      </c>
    </row>
    <row r="73" spans="2:9" x14ac:dyDescent="0.2">
      <c r="B73" s="1" t="s">
        <v>142</v>
      </c>
    </row>
    <row r="74" spans="2:9" x14ac:dyDescent="0.2">
      <c r="B74" s="2" t="s">
        <v>143</v>
      </c>
      <c r="F74" s="2" t="s">
        <v>89</v>
      </c>
      <c r="I74" s="47">
        <f>'(Reken)volumes AD'!M673</f>
        <v>6505.0720191774426</v>
      </c>
    </row>
    <row r="75" spans="2:9" x14ac:dyDescent="0.2">
      <c r="B75" s="2" t="s">
        <v>144</v>
      </c>
      <c r="F75" s="2" t="s">
        <v>89</v>
      </c>
      <c r="I75" s="47">
        <f>'(Reken)volumes AD'!M674</f>
        <v>45.804526387009467</v>
      </c>
    </row>
    <row r="76" spans="2:9" x14ac:dyDescent="0.2">
      <c r="B76" s="2" t="s">
        <v>145</v>
      </c>
      <c r="F76" s="2" t="s">
        <v>89</v>
      </c>
      <c r="I76" s="47">
        <f>'(Reken)volumes AD'!M675</f>
        <v>46.191956969921236</v>
      </c>
    </row>
    <row r="77" spans="2:9" x14ac:dyDescent="0.2">
      <c r="B77" s="2" t="s">
        <v>146</v>
      </c>
      <c r="F77" s="2" t="s">
        <v>89</v>
      </c>
      <c r="I77" s="47">
        <f>'(Reken)volumes AD'!M676</f>
        <v>49.255020070667953</v>
      </c>
    </row>
    <row r="79" spans="2:9" x14ac:dyDescent="0.2">
      <c r="B79" s="1" t="s">
        <v>147</v>
      </c>
    </row>
    <row r="80" spans="2:9" x14ac:dyDescent="0.2">
      <c r="B80" s="2" t="s">
        <v>143</v>
      </c>
      <c r="F80" s="2" t="s">
        <v>89</v>
      </c>
      <c r="I80" s="47">
        <f>'(Reken)volumes AD'!M679</f>
        <v>0</v>
      </c>
    </row>
    <row r="81" spans="2:9" x14ac:dyDescent="0.2">
      <c r="B81" s="2" t="s">
        <v>144</v>
      </c>
      <c r="F81" s="2" t="s">
        <v>89</v>
      </c>
      <c r="I81" s="47">
        <f>'(Reken)volumes AD'!M680</f>
        <v>0</v>
      </c>
    </row>
    <row r="82" spans="2:9" x14ac:dyDescent="0.2">
      <c r="B82" s="2" t="s">
        <v>145</v>
      </c>
      <c r="F82" s="2" t="s">
        <v>89</v>
      </c>
      <c r="I82" s="47">
        <f>'(Reken)volumes AD'!M681</f>
        <v>0</v>
      </c>
    </row>
    <row r="83" spans="2:9" x14ac:dyDescent="0.2">
      <c r="B83" s="2" t="s">
        <v>146</v>
      </c>
      <c r="F83" s="2" t="s">
        <v>89</v>
      </c>
      <c r="I83" s="47">
        <f>'(Reken)volumes AD'!M682</f>
        <v>0</v>
      </c>
    </row>
    <row r="86" spans="2:9" x14ac:dyDescent="0.2">
      <c r="B86" s="1" t="s">
        <v>158</v>
      </c>
    </row>
    <row r="88" spans="2:9" x14ac:dyDescent="0.2">
      <c r="B88" s="1" t="s">
        <v>142</v>
      </c>
    </row>
    <row r="89" spans="2:9" x14ac:dyDescent="0.2">
      <c r="B89" s="2" t="s">
        <v>143</v>
      </c>
      <c r="F89" s="2" t="s">
        <v>89</v>
      </c>
      <c r="I89" s="47">
        <f>'(Reken)volumes AD'!M688</f>
        <v>4309.3601368691197</v>
      </c>
    </row>
    <row r="90" spans="2:9" x14ac:dyDescent="0.2">
      <c r="B90" s="2" t="s">
        <v>144</v>
      </c>
      <c r="F90" s="2" t="s">
        <v>89</v>
      </c>
      <c r="I90" s="47">
        <f>'(Reken)volumes AD'!M689</f>
        <v>1844.1958405545927</v>
      </c>
    </row>
    <row r="91" spans="2:9" x14ac:dyDescent="0.2">
      <c r="B91" s="2" t="s">
        <v>145</v>
      </c>
      <c r="F91" s="2" t="s">
        <v>89</v>
      </c>
      <c r="I91" s="47">
        <f>'(Reken)volumes AD'!M690</f>
        <v>0</v>
      </c>
    </row>
    <row r="92" spans="2:9" x14ac:dyDescent="0.2">
      <c r="B92" s="2" t="s">
        <v>146</v>
      </c>
      <c r="F92" s="2" t="s">
        <v>89</v>
      </c>
      <c r="I92" s="47">
        <f>'(Reken)volumes AD'!M691</f>
        <v>0</v>
      </c>
    </row>
    <row r="94" spans="2:9" x14ac:dyDescent="0.2">
      <c r="B94" s="1" t="s">
        <v>147</v>
      </c>
    </row>
    <row r="95" spans="2:9" x14ac:dyDescent="0.2">
      <c r="B95" s="2" t="s">
        <v>143</v>
      </c>
      <c r="F95" s="2" t="s">
        <v>89</v>
      </c>
      <c r="I95" s="47">
        <f>'(Reken)volumes AD'!M694</f>
        <v>0</v>
      </c>
    </row>
    <row r="96" spans="2:9" x14ac:dyDescent="0.2">
      <c r="B96" s="2" t="s">
        <v>144</v>
      </c>
      <c r="F96" s="2" t="s">
        <v>89</v>
      </c>
      <c r="I96" s="47">
        <f>'(Reken)volumes AD'!M695</f>
        <v>0</v>
      </c>
    </row>
    <row r="97" spans="2:9" x14ac:dyDescent="0.2">
      <c r="B97" s="2" t="s">
        <v>145</v>
      </c>
      <c r="F97" s="2" t="s">
        <v>89</v>
      </c>
      <c r="I97" s="47">
        <f>'(Reken)volumes AD'!M696</f>
        <v>0</v>
      </c>
    </row>
    <row r="98" spans="2:9" x14ac:dyDescent="0.2">
      <c r="B98" s="2" t="s">
        <v>146</v>
      </c>
      <c r="F98" s="2" t="s">
        <v>89</v>
      </c>
      <c r="I98" s="47">
        <f>'(Reken)volumes AD'!M697</f>
        <v>0</v>
      </c>
    </row>
    <row r="101" spans="2:9" x14ac:dyDescent="0.2">
      <c r="B101" s="1" t="s">
        <v>159</v>
      </c>
    </row>
    <row r="103" spans="2:9" x14ac:dyDescent="0.2">
      <c r="B103" s="1" t="s">
        <v>149</v>
      </c>
    </row>
    <row r="104" spans="2:9" x14ac:dyDescent="0.2">
      <c r="B104" s="2" t="s">
        <v>150</v>
      </c>
      <c r="F104" s="2" t="s">
        <v>89</v>
      </c>
      <c r="I104" s="47">
        <f>'(Reken)volumes AD'!M703</f>
        <v>25.88581610049394</v>
      </c>
    </row>
    <row r="105" spans="2:9" x14ac:dyDescent="0.2">
      <c r="B105" s="2" t="s">
        <v>151</v>
      </c>
      <c r="F105" s="2" t="s">
        <v>89</v>
      </c>
      <c r="I105" s="47">
        <f>'(Reken)volumes AD'!M704</f>
        <v>5.1501066096582342</v>
      </c>
    </row>
    <row r="106" spans="2:9" x14ac:dyDescent="0.2">
      <c r="B106" s="2" t="s">
        <v>152</v>
      </c>
      <c r="F106" s="2" t="s">
        <v>89</v>
      </c>
      <c r="I106" s="47">
        <f>'(Reken)volumes AD'!M705</f>
        <v>0</v>
      </c>
    </row>
    <row r="108" spans="2:9" x14ac:dyDescent="0.2">
      <c r="B108" s="1" t="s">
        <v>153</v>
      </c>
    </row>
    <row r="109" spans="2:9" x14ac:dyDescent="0.2">
      <c r="B109" s="2" t="s">
        <v>150</v>
      </c>
      <c r="F109" s="2" t="s">
        <v>89</v>
      </c>
      <c r="I109" s="47">
        <f>'(Reken)volumes AD'!M708</f>
        <v>0</v>
      </c>
    </row>
    <row r="110" spans="2:9" x14ac:dyDescent="0.2">
      <c r="B110" s="2" t="s">
        <v>151</v>
      </c>
      <c r="F110" s="2" t="s">
        <v>89</v>
      </c>
      <c r="I110" s="47">
        <f>'(Reken)volumes AD'!M709</f>
        <v>0</v>
      </c>
    </row>
    <row r="111" spans="2:9" x14ac:dyDescent="0.2">
      <c r="B111" s="2" t="s">
        <v>152</v>
      </c>
      <c r="F111" s="2" t="s">
        <v>89</v>
      </c>
      <c r="I111" s="47">
        <f>'(Reken)volumes AD'!M710</f>
        <v>0</v>
      </c>
    </row>
    <row r="113" spans="2:9" x14ac:dyDescent="0.2">
      <c r="B113" s="1" t="s">
        <v>154</v>
      </c>
    </row>
    <row r="114" spans="2:9" x14ac:dyDescent="0.2">
      <c r="B114" s="2" t="s">
        <v>150</v>
      </c>
      <c r="F114" s="2" t="s">
        <v>89</v>
      </c>
      <c r="I114" s="47">
        <f>'(Reken)volumes AD'!M713</f>
        <v>5</v>
      </c>
    </row>
    <row r="115" spans="2:9" x14ac:dyDescent="0.2">
      <c r="B115" s="2" t="s">
        <v>151</v>
      </c>
      <c r="F115" s="2" t="s">
        <v>89</v>
      </c>
      <c r="I115" s="47">
        <f>'(Reken)volumes AD'!M714</f>
        <v>15</v>
      </c>
    </row>
    <row r="116" spans="2:9" x14ac:dyDescent="0.2">
      <c r="B116" s="2" t="s">
        <v>155</v>
      </c>
      <c r="F116" s="2" t="s">
        <v>89</v>
      </c>
      <c r="I116" s="47">
        <f>'(Reken)volumes AD'!M715</f>
        <v>2</v>
      </c>
    </row>
    <row r="118" spans="2:9" x14ac:dyDescent="0.2">
      <c r="B118" s="1" t="s">
        <v>156</v>
      </c>
    </row>
    <row r="119" spans="2:9" x14ac:dyDescent="0.2">
      <c r="B119" s="2" t="s">
        <v>150</v>
      </c>
      <c r="F119" s="2" t="s">
        <v>89</v>
      </c>
      <c r="I119" s="47">
        <f>'(Reken)volumes AD'!M718</f>
        <v>1</v>
      </c>
    </row>
    <row r="120" spans="2:9" x14ac:dyDescent="0.2">
      <c r="B120" s="2" t="s">
        <v>151</v>
      </c>
      <c r="F120" s="2" t="s">
        <v>89</v>
      </c>
      <c r="I120" s="47">
        <f>'(Reken)volumes AD'!M719</f>
        <v>3</v>
      </c>
    </row>
    <row r="121" spans="2:9" x14ac:dyDescent="0.2">
      <c r="B121" s="2" t="s">
        <v>155</v>
      </c>
      <c r="F121" s="2" t="s">
        <v>89</v>
      </c>
      <c r="I121" s="47">
        <f>'(Reken)volumes AD'!M720</f>
        <v>1</v>
      </c>
    </row>
    <row r="124" spans="2:9" x14ac:dyDescent="0.2">
      <c r="B124" s="1" t="s">
        <v>160</v>
      </c>
    </row>
    <row r="126" spans="2:9" x14ac:dyDescent="0.2">
      <c r="B126" s="1" t="s">
        <v>149</v>
      </c>
    </row>
    <row r="127" spans="2:9" x14ac:dyDescent="0.2">
      <c r="B127" s="2" t="s">
        <v>150</v>
      </c>
      <c r="F127" s="2" t="s">
        <v>89</v>
      </c>
      <c r="I127" s="47">
        <f>'(Reken)volumes AD'!M726</f>
        <v>1113.9919487648674</v>
      </c>
    </row>
    <row r="128" spans="2:9" x14ac:dyDescent="0.2">
      <c r="B128" s="2" t="s">
        <v>151</v>
      </c>
      <c r="F128" s="2" t="s">
        <v>89</v>
      </c>
      <c r="I128" s="47">
        <f>'(Reken)volumes AD'!M727</f>
        <v>157.06918659008949</v>
      </c>
    </row>
    <row r="129" spans="2:9" x14ac:dyDescent="0.2">
      <c r="B129" s="2" t="s">
        <v>152</v>
      </c>
      <c r="F129" s="2" t="s">
        <v>89</v>
      </c>
      <c r="I129" s="47">
        <f>'(Reken)volumes AD'!M728</f>
        <v>0</v>
      </c>
    </row>
    <row r="131" spans="2:9" x14ac:dyDescent="0.2">
      <c r="B131" s="1" t="s">
        <v>153</v>
      </c>
    </row>
    <row r="132" spans="2:9" x14ac:dyDescent="0.2">
      <c r="B132" s="2" t="s">
        <v>150</v>
      </c>
      <c r="F132" s="2" t="s">
        <v>89</v>
      </c>
      <c r="I132" s="47">
        <f>'(Reken)volumes AD'!M731</f>
        <v>0</v>
      </c>
    </row>
    <row r="133" spans="2:9" x14ac:dyDescent="0.2">
      <c r="B133" s="2" t="s">
        <v>151</v>
      </c>
      <c r="F133" s="2" t="s">
        <v>89</v>
      </c>
      <c r="I133" s="47">
        <f>'(Reken)volumes AD'!M732</f>
        <v>0</v>
      </c>
    </row>
    <row r="134" spans="2:9" x14ac:dyDescent="0.2">
      <c r="B134" s="2" t="s">
        <v>152</v>
      </c>
      <c r="F134" s="2" t="s">
        <v>89</v>
      </c>
      <c r="I134" s="47">
        <f>'(Reken)volumes AD'!M733</f>
        <v>0</v>
      </c>
    </row>
    <row r="136" spans="2:9" x14ac:dyDescent="0.2">
      <c r="B136" s="1" t="s">
        <v>154</v>
      </c>
    </row>
    <row r="137" spans="2:9" x14ac:dyDescent="0.2">
      <c r="B137" s="2" t="s">
        <v>150</v>
      </c>
      <c r="F137" s="2" t="s">
        <v>89</v>
      </c>
      <c r="I137" s="47">
        <f>'(Reken)volumes AD'!M736</f>
        <v>424</v>
      </c>
    </row>
    <row r="138" spans="2:9" x14ac:dyDescent="0.2">
      <c r="B138" s="2" t="s">
        <v>151</v>
      </c>
      <c r="F138" s="2" t="s">
        <v>89</v>
      </c>
      <c r="I138" s="47">
        <f>'(Reken)volumes AD'!M737</f>
        <v>318</v>
      </c>
    </row>
    <row r="139" spans="2:9" x14ac:dyDescent="0.2">
      <c r="B139" s="2" t="s">
        <v>155</v>
      </c>
      <c r="F139" s="2" t="s">
        <v>89</v>
      </c>
      <c r="I139" s="47">
        <f>'(Reken)volumes AD'!M738</f>
        <v>15</v>
      </c>
    </row>
    <row r="141" spans="2:9" x14ac:dyDescent="0.2">
      <c r="B141" s="1" t="s">
        <v>156</v>
      </c>
    </row>
    <row r="142" spans="2:9" x14ac:dyDescent="0.2">
      <c r="B142" s="2" t="s">
        <v>150</v>
      </c>
      <c r="F142" s="2" t="s">
        <v>89</v>
      </c>
      <c r="I142" s="47">
        <f>'(Reken)volumes AD'!M741</f>
        <v>550</v>
      </c>
    </row>
    <row r="143" spans="2:9" x14ac:dyDescent="0.2">
      <c r="B143" s="2" t="s">
        <v>151</v>
      </c>
      <c r="F143" s="2" t="s">
        <v>89</v>
      </c>
      <c r="I143" s="47">
        <f>'(Reken)volumes AD'!M742</f>
        <v>682</v>
      </c>
    </row>
    <row r="144" spans="2:9" x14ac:dyDescent="0.2">
      <c r="B144" s="2" t="s">
        <v>155</v>
      </c>
      <c r="F144" s="2" t="s">
        <v>89</v>
      </c>
      <c r="I144" s="47">
        <f>'(Reken)volumes AD'!M743</f>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923</v>
      </c>
    </row>
    <row r="4" spans="2:22" x14ac:dyDescent="0.2">
      <c r="B4" s="33" t="s">
        <v>56</v>
      </c>
      <c r="C4" s="1"/>
      <c r="D4" s="1"/>
    </row>
    <row r="5" spans="2:22" x14ac:dyDescent="0.2">
      <c r="B5" s="27" t="s">
        <v>919</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249</v>
      </c>
      <c r="V10" s="9" t="s">
        <v>46</v>
      </c>
    </row>
    <row r="13" spans="2:22" s="9" customFormat="1" x14ac:dyDescent="0.2">
      <c r="B13" s="9" t="s">
        <v>929</v>
      </c>
    </row>
    <row r="15" spans="2:22" x14ac:dyDescent="0.2">
      <c r="B15" s="33" t="s">
        <v>108</v>
      </c>
    </row>
    <row r="16" spans="2:22" x14ac:dyDescent="0.2">
      <c r="B16" s="2" t="s">
        <v>109</v>
      </c>
      <c r="F16" s="2" t="s">
        <v>89</v>
      </c>
      <c r="I16" s="47">
        <f>'(Reken)volumes TD'!N356</f>
        <v>2524370.8748670518</v>
      </c>
    </row>
    <row r="17" spans="2:9" x14ac:dyDescent="0.2">
      <c r="B17" s="2" t="s">
        <v>110</v>
      </c>
      <c r="F17" s="2" t="s">
        <v>89</v>
      </c>
      <c r="I17" s="47">
        <f>'(Reken)volumes TD'!N357</f>
        <v>7874376.5576156462</v>
      </c>
    </row>
    <row r="19" spans="2:9" x14ac:dyDescent="0.2">
      <c r="B19" s="1" t="s">
        <v>190</v>
      </c>
    </row>
    <row r="20" spans="2:9" x14ac:dyDescent="0.2">
      <c r="B20" s="2" t="s">
        <v>109</v>
      </c>
      <c r="F20" s="2" t="s">
        <v>89</v>
      </c>
      <c r="I20" s="47">
        <f>'(Reken)volumes TD'!N360</f>
        <v>8866.3311111111088</v>
      </c>
    </row>
    <row r="21" spans="2:9" x14ac:dyDescent="0.2">
      <c r="B21" s="2" t="s">
        <v>110</v>
      </c>
      <c r="F21" s="2" t="s">
        <v>89</v>
      </c>
      <c r="I21" s="47">
        <f>'(Reken)volumes TD'!N361</f>
        <v>600697.86502657167</v>
      </c>
    </row>
    <row r="23" spans="2:9" x14ac:dyDescent="0.2">
      <c r="B23" s="1" t="s">
        <v>113</v>
      </c>
    </row>
    <row r="24" spans="2:9" x14ac:dyDescent="0.2">
      <c r="B24" s="2" t="s">
        <v>109</v>
      </c>
      <c r="F24" s="2" t="s">
        <v>89</v>
      </c>
      <c r="I24" s="47">
        <f>'(Reken)volumes TD'!N364</f>
        <v>2882.3599999999992</v>
      </c>
    </row>
    <row r="25" spans="2:9" x14ac:dyDescent="0.2">
      <c r="B25" s="2" t="s">
        <v>114</v>
      </c>
      <c r="F25" s="2" t="s">
        <v>89</v>
      </c>
      <c r="I25" s="47">
        <f>'(Reken)volumes TD'!N366</f>
        <v>269154.14666666667</v>
      </c>
    </row>
    <row r="26" spans="2:9" x14ac:dyDescent="0.2">
      <c r="B26" s="2" t="s">
        <v>115</v>
      </c>
      <c r="F26" s="2" t="s">
        <v>89</v>
      </c>
      <c r="I26" s="47">
        <f>'(Reken)volumes TD'!N365</f>
        <v>498818.40444444446</v>
      </c>
    </row>
    <row r="27" spans="2:9" x14ac:dyDescent="0.2">
      <c r="B27" s="2" t="s">
        <v>116</v>
      </c>
      <c r="F27" s="2" t="s">
        <v>89</v>
      </c>
      <c r="I27" s="47">
        <f>'(Reken)volumes TD'!N367</f>
        <v>0</v>
      </c>
    </row>
    <row r="28" spans="2:9" x14ac:dyDescent="0.2">
      <c r="B28" s="2" t="s">
        <v>191</v>
      </c>
      <c r="F28" s="2" t="s">
        <v>89</v>
      </c>
      <c r="I28" s="47">
        <f>'(Reken)volumes TD'!N368</f>
        <v>767972.55111111107</v>
      </c>
    </row>
    <row r="31" spans="2:9" s="9" customFormat="1" x14ac:dyDescent="0.2">
      <c r="B31" s="9" t="s">
        <v>930</v>
      </c>
    </row>
    <row r="33" spans="2:9" x14ac:dyDescent="0.2">
      <c r="B33" s="33" t="s">
        <v>141</v>
      </c>
    </row>
    <row r="35" spans="2:9" x14ac:dyDescent="0.2">
      <c r="B35" s="1" t="s">
        <v>142</v>
      </c>
    </row>
    <row r="36" spans="2:9" x14ac:dyDescent="0.2">
      <c r="B36" s="2" t="s">
        <v>143</v>
      </c>
      <c r="F36" s="2" t="s">
        <v>89</v>
      </c>
      <c r="I36" s="47">
        <f>'(Reken)volumes AD'!N481</f>
        <v>2483722.1559493248</v>
      </c>
    </row>
    <row r="37" spans="2:9" x14ac:dyDescent="0.2">
      <c r="B37" s="27" t="s">
        <v>144</v>
      </c>
      <c r="F37" s="2" t="s">
        <v>89</v>
      </c>
      <c r="I37" s="47">
        <f>'(Reken)volumes AD'!N482</f>
        <v>11857.387227957443</v>
      </c>
    </row>
    <row r="38" spans="2:9" x14ac:dyDescent="0.2">
      <c r="B38" s="2" t="s">
        <v>145</v>
      </c>
      <c r="F38" s="2" t="s">
        <v>89</v>
      </c>
      <c r="I38" s="47">
        <f>'(Reken)volumes AD'!N483</f>
        <v>20497.696622920776</v>
      </c>
    </row>
    <row r="39" spans="2:9" x14ac:dyDescent="0.2">
      <c r="B39" s="2" t="s">
        <v>146</v>
      </c>
      <c r="F39" s="2" t="s">
        <v>89</v>
      </c>
      <c r="I39" s="47">
        <f>'(Reken)volumes AD'!N484</f>
        <v>8293.6350668486411</v>
      </c>
    </row>
    <row r="41" spans="2:9" x14ac:dyDescent="0.2">
      <c r="B41" s="1" t="s">
        <v>147</v>
      </c>
    </row>
    <row r="42" spans="2:9" x14ac:dyDescent="0.2">
      <c r="B42" s="2" t="s">
        <v>143</v>
      </c>
      <c r="F42" s="2" t="s">
        <v>89</v>
      </c>
      <c r="I42" s="47">
        <f>'(Reken)volumes AD'!N487</f>
        <v>0</v>
      </c>
    </row>
    <row r="43" spans="2:9" x14ac:dyDescent="0.2">
      <c r="B43" s="2" t="s">
        <v>144</v>
      </c>
      <c r="F43" s="2" t="s">
        <v>89</v>
      </c>
      <c r="I43" s="47">
        <f>'(Reken)volumes AD'!N488</f>
        <v>0</v>
      </c>
    </row>
    <row r="44" spans="2:9" x14ac:dyDescent="0.2">
      <c r="B44" s="2" t="s">
        <v>145</v>
      </c>
      <c r="F44" s="2" t="s">
        <v>89</v>
      </c>
      <c r="I44" s="47">
        <f>'(Reken)volumes AD'!N489</f>
        <v>0</v>
      </c>
    </row>
    <row r="45" spans="2:9" x14ac:dyDescent="0.2">
      <c r="B45" s="2" t="s">
        <v>146</v>
      </c>
      <c r="F45" s="2" t="s">
        <v>89</v>
      </c>
      <c r="I45" s="47">
        <f>'(Reken)volumes AD'!N490</f>
        <v>0</v>
      </c>
    </row>
    <row r="48" spans="2:9" x14ac:dyDescent="0.2">
      <c r="B48" s="1" t="s">
        <v>148</v>
      </c>
    </row>
    <row r="50" spans="2:9" x14ac:dyDescent="0.2">
      <c r="B50" s="1" t="s">
        <v>149</v>
      </c>
    </row>
    <row r="51" spans="2:9" x14ac:dyDescent="0.2">
      <c r="B51" s="2" t="s">
        <v>150</v>
      </c>
      <c r="F51" s="2" t="s">
        <v>89</v>
      </c>
      <c r="I51" s="47">
        <f>'(Reken)volumes AD'!N496</f>
        <v>6603.6820720567166</v>
      </c>
    </row>
    <row r="52" spans="2:9" x14ac:dyDescent="0.2">
      <c r="B52" s="2" t="s">
        <v>151</v>
      </c>
      <c r="F52" s="2" t="s">
        <v>89</v>
      </c>
      <c r="I52" s="47">
        <f>'(Reken)volumes AD'!N497</f>
        <v>2313.0636075727598</v>
      </c>
    </row>
    <row r="53" spans="2:9" x14ac:dyDescent="0.2">
      <c r="B53" s="2" t="s">
        <v>152</v>
      </c>
      <c r="F53" s="2" t="s">
        <v>89</v>
      </c>
      <c r="I53" s="47">
        <f>'(Reken)volumes AD'!N498</f>
        <v>49.071148137148434</v>
      </c>
    </row>
    <row r="55" spans="2:9" x14ac:dyDescent="0.2">
      <c r="B55" s="1" t="s">
        <v>153</v>
      </c>
    </row>
    <row r="56" spans="2:9" x14ac:dyDescent="0.2">
      <c r="B56" s="2" t="s">
        <v>150</v>
      </c>
      <c r="F56" s="2" t="s">
        <v>89</v>
      </c>
      <c r="I56" s="47">
        <f>'(Reken)volumes AD'!N501</f>
        <v>114.14107362403017</v>
      </c>
    </row>
    <row r="57" spans="2:9" x14ac:dyDescent="0.2">
      <c r="B57" s="2" t="s">
        <v>151</v>
      </c>
      <c r="F57" s="2" t="s">
        <v>89</v>
      </c>
      <c r="I57" s="47">
        <f>'(Reken)volumes AD'!N502</f>
        <v>28.225750213457967</v>
      </c>
    </row>
    <row r="58" spans="2:9" x14ac:dyDescent="0.2">
      <c r="B58" s="2" t="s">
        <v>152</v>
      </c>
      <c r="F58" s="2" t="s">
        <v>89</v>
      </c>
      <c r="I58" s="47">
        <f>'(Reken)volumes AD'!N503</f>
        <v>0.62406235564250967</v>
      </c>
    </row>
    <row r="60" spans="2:9" x14ac:dyDescent="0.2">
      <c r="B60" s="1" t="s">
        <v>154</v>
      </c>
    </row>
    <row r="61" spans="2:9" x14ac:dyDescent="0.2">
      <c r="B61" s="2" t="s">
        <v>150</v>
      </c>
      <c r="F61" s="2" t="s">
        <v>89</v>
      </c>
      <c r="I61" s="47">
        <f>'(Reken)volumes AD'!N506</f>
        <v>614.19879177824168</v>
      </c>
    </row>
    <row r="62" spans="2:9" x14ac:dyDescent="0.2">
      <c r="B62" s="2" t="s">
        <v>151</v>
      </c>
      <c r="F62" s="2" t="s">
        <v>89</v>
      </c>
      <c r="I62" s="47">
        <f>'(Reken)volumes AD'!N507</f>
        <v>1288.5741781336174</v>
      </c>
    </row>
    <row r="63" spans="2:9" x14ac:dyDescent="0.2">
      <c r="B63" s="2" t="s">
        <v>155</v>
      </c>
      <c r="F63" s="2" t="s">
        <v>89</v>
      </c>
      <c r="I63" s="47">
        <f>'(Reken)volumes AD'!N508</f>
        <v>549.0149509673289</v>
      </c>
    </row>
    <row r="65" spans="2:9" x14ac:dyDescent="0.2">
      <c r="B65" s="1" t="s">
        <v>156</v>
      </c>
    </row>
    <row r="66" spans="2:9" x14ac:dyDescent="0.2">
      <c r="B66" s="2" t="s">
        <v>150</v>
      </c>
      <c r="F66" s="2" t="s">
        <v>89</v>
      </c>
      <c r="I66" s="47">
        <f>'(Reken)volumes AD'!N511</f>
        <v>3.9464212553638665</v>
      </c>
    </row>
    <row r="67" spans="2:9" x14ac:dyDescent="0.2">
      <c r="B67" s="2" t="s">
        <v>151</v>
      </c>
      <c r="F67" s="2" t="s">
        <v>89</v>
      </c>
      <c r="I67" s="47">
        <f>'(Reken)volumes AD'!N512</f>
        <v>42.430606596045806</v>
      </c>
    </row>
    <row r="68" spans="2:9" x14ac:dyDescent="0.2">
      <c r="B68" s="2" t="s">
        <v>155</v>
      </c>
      <c r="F68" s="2" t="s">
        <v>89</v>
      </c>
      <c r="I68" s="47">
        <f>'(Reken)volumes AD'!N513</f>
        <v>54.376347101948618</v>
      </c>
    </row>
    <row r="71" spans="2:9" x14ac:dyDescent="0.2">
      <c r="B71" s="1" t="s">
        <v>157</v>
      </c>
    </row>
    <row r="73" spans="2:9" x14ac:dyDescent="0.2">
      <c r="B73" s="1" t="s">
        <v>142</v>
      </c>
    </row>
    <row r="74" spans="2:9" x14ac:dyDescent="0.2">
      <c r="B74" s="2" t="s">
        <v>143</v>
      </c>
      <c r="F74" s="2" t="s">
        <v>89</v>
      </c>
      <c r="I74" s="47">
        <f>'(Reken)volumes AD'!N673</f>
        <v>10901.156203169739</v>
      </c>
    </row>
    <row r="75" spans="2:9" x14ac:dyDescent="0.2">
      <c r="B75" s="2" t="s">
        <v>144</v>
      </c>
      <c r="F75" s="2" t="s">
        <v>89</v>
      </c>
      <c r="I75" s="47">
        <f>'(Reken)volumes AD'!N674</f>
        <v>36.627384109226696</v>
      </c>
    </row>
    <row r="76" spans="2:9" x14ac:dyDescent="0.2">
      <c r="B76" s="2" t="s">
        <v>145</v>
      </c>
      <c r="F76" s="2" t="s">
        <v>89</v>
      </c>
      <c r="I76" s="47">
        <f>'(Reken)volumes AD'!N675</f>
        <v>49.404378565933676</v>
      </c>
    </row>
    <row r="77" spans="2:9" x14ac:dyDescent="0.2">
      <c r="B77" s="2" t="s">
        <v>146</v>
      </c>
      <c r="F77" s="2" t="s">
        <v>89</v>
      </c>
      <c r="I77" s="47">
        <f>'(Reken)volumes AD'!N676</f>
        <v>32.368385956991034</v>
      </c>
    </row>
    <row r="79" spans="2:9" x14ac:dyDescent="0.2">
      <c r="B79" s="1" t="s">
        <v>147</v>
      </c>
    </row>
    <row r="80" spans="2:9" x14ac:dyDescent="0.2">
      <c r="B80" s="2" t="s">
        <v>143</v>
      </c>
      <c r="F80" s="2" t="s">
        <v>89</v>
      </c>
      <c r="I80" s="47">
        <f>'(Reken)volumes AD'!N679</f>
        <v>0</v>
      </c>
    </row>
    <row r="81" spans="2:9" x14ac:dyDescent="0.2">
      <c r="B81" s="2" t="s">
        <v>144</v>
      </c>
      <c r="F81" s="2" t="s">
        <v>89</v>
      </c>
      <c r="I81" s="47">
        <f>'(Reken)volumes AD'!N680</f>
        <v>0</v>
      </c>
    </row>
    <row r="82" spans="2:9" x14ac:dyDescent="0.2">
      <c r="B82" s="2" t="s">
        <v>145</v>
      </c>
      <c r="F82" s="2" t="s">
        <v>89</v>
      </c>
      <c r="I82" s="47">
        <f>'(Reken)volumes AD'!N681</f>
        <v>0</v>
      </c>
    </row>
    <row r="83" spans="2:9" x14ac:dyDescent="0.2">
      <c r="B83" s="2" t="s">
        <v>146</v>
      </c>
      <c r="F83" s="2" t="s">
        <v>89</v>
      </c>
      <c r="I83" s="47">
        <f>'(Reken)volumes AD'!N682</f>
        <v>0</v>
      </c>
    </row>
    <row r="86" spans="2:9" x14ac:dyDescent="0.2">
      <c r="B86" s="1" t="s">
        <v>158</v>
      </c>
    </row>
    <row r="88" spans="2:9" x14ac:dyDescent="0.2">
      <c r="B88" s="1" t="s">
        <v>142</v>
      </c>
    </row>
    <row r="89" spans="2:9" x14ac:dyDescent="0.2">
      <c r="B89" s="2" t="s">
        <v>143</v>
      </c>
      <c r="F89" s="2" t="s">
        <v>89</v>
      </c>
      <c r="I89" s="47">
        <f>'(Reken)volumes AD'!N688</f>
        <v>3797.3810947187635</v>
      </c>
    </row>
    <row r="90" spans="2:9" x14ac:dyDescent="0.2">
      <c r="B90" s="2" t="s">
        <v>144</v>
      </c>
      <c r="F90" s="2" t="s">
        <v>89</v>
      </c>
      <c r="I90" s="47">
        <f>'(Reken)volumes AD'!N689</f>
        <v>218.97378557386605</v>
      </c>
    </row>
    <row r="91" spans="2:9" x14ac:dyDescent="0.2">
      <c r="B91" s="2" t="s">
        <v>145</v>
      </c>
      <c r="F91" s="2" t="s">
        <v>89</v>
      </c>
      <c r="I91" s="47">
        <f>'(Reken)volumes AD'!N690</f>
        <v>295.35998984381933</v>
      </c>
    </row>
    <row r="92" spans="2:9" x14ac:dyDescent="0.2">
      <c r="B92" s="2" t="s">
        <v>146</v>
      </c>
      <c r="F92" s="2" t="s">
        <v>89</v>
      </c>
      <c r="I92" s="47">
        <f>'(Reken)volumes AD'!N691</f>
        <v>193.51171748388165</v>
      </c>
    </row>
    <row r="94" spans="2:9" x14ac:dyDescent="0.2">
      <c r="B94" s="1" t="s">
        <v>147</v>
      </c>
    </row>
    <row r="95" spans="2:9" x14ac:dyDescent="0.2">
      <c r="B95" s="2" t="s">
        <v>143</v>
      </c>
      <c r="F95" s="2" t="s">
        <v>89</v>
      </c>
      <c r="I95" s="47">
        <f>'(Reken)volumes AD'!N694</f>
        <v>0</v>
      </c>
    </row>
    <row r="96" spans="2:9" x14ac:dyDescent="0.2">
      <c r="B96" s="2" t="s">
        <v>144</v>
      </c>
      <c r="F96" s="2" t="s">
        <v>89</v>
      </c>
      <c r="I96" s="47">
        <f>'(Reken)volumes AD'!N695</f>
        <v>0</v>
      </c>
    </row>
    <row r="97" spans="2:9" x14ac:dyDescent="0.2">
      <c r="B97" s="2" t="s">
        <v>145</v>
      </c>
      <c r="F97" s="2" t="s">
        <v>89</v>
      </c>
      <c r="I97" s="47">
        <f>'(Reken)volumes AD'!N696</f>
        <v>0</v>
      </c>
    </row>
    <row r="98" spans="2:9" x14ac:dyDescent="0.2">
      <c r="B98" s="2" t="s">
        <v>146</v>
      </c>
      <c r="F98" s="2" t="s">
        <v>89</v>
      </c>
      <c r="I98" s="47">
        <f>'(Reken)volumes AD'!N697</f>
        <v>0</v>
      </c>
    </row>
    <row r="101" spans="2:9" x14ac:dyDescent="0.2">
      <c r="B101" s="1" t="s">
        <v>159</v>
      </c>
    </row>
    <row r="103" spans="2:9" x14ac:dyDescent="0.2">
      <c r="B103" s="1" t="s">
        <v>149</v>
      </c>
    </row>
    <row r="104" spans="2:9" x14ac:dyDescent="0.2">
      <c r="B104" s="2" t="s">
        <v>150</v>
      </c>
      <c r="F104" s="2" t="s">
        <v>89</v>
      </c>
      <c r="I104" s="47">
        <f>'(Reken)volumes AD'!N703</f>
        <v>24.620325605788363</v>
      </c>
    </row>
    <row r="105" spans="2:9" x14ac:dyDescent="0.2">
      <c r="B105" s="2" t="s">
        <v>151</v>
      </c>
      <c r="F105" s="2" t="s">
        <v>89</v>
      </c>
      <c r="I105" s="47">
        <f>'(Reken)volumes AD'!N704</f>
        <v>2.8848231238452495</v>
      </c>
    </row>
    <row r="106" spans="2:9" x14ac:dyDescent="0.2">
      <c r="B106" s="2" t="s">
        <v>152</v>
      </c>
      <c r="F106" s="2" t="s">
        <v>89</v>
      </c>
      <c r="I106" s="47">
        <f>'(Reken)volumes AD'!N705</f>
        <v>0</v>
      </c>
    </row>
    <row r="108" spans="2:9" x14ac:dyDescent="0.2">
      <c r="B108" s="1" t="s">
        <v>153</v>
      </c>
    </row>
    <row r="109" spans="2:9" x14ac:dyDescent="0.2">
      <c r="B109" s="2" t="s">
        <v>150</v>
      </c>
      <c r="F109" s="2" t="s">
        <v>89</v>
      </c>
      <c r="I109" s="47">
        <f>'(Reken)volumes AD'!N708</f>
        <v>0</v>
      </c>
    </row>
    <row r="110" spans="2:9" x14ac:dyDescent="0.2">
      <c r="B110" s="2" t="s">
        <v>151</v>
      </c>
      <c r="F110" s="2" t="s">
        <v>89</v>
      </c>
      <c r="I110" s="47">
        <f>'(Reken)volumes AD'!N709</f>
        <v>0</v>
      </c>
    </row>
    <row r="111" spans="2:9" x14ac:dyDescent="0.2">
      <c r="B111" s="2" t="s">
        <v>152</v>
      </c>
      <c r="F111" s="2" t="s">
        <v>89</v>
      </c>
      <c r="I111" s="47">
        <f>'(Reken)volumes AD'!N710</f>
        <v>0</v>
      </c>
    </row>
    <row r="113" spans="2:9" x14ac:dyDescent="0.2">
      <c r="B113" s="1" t="s">
        <v>154</v>
      </c>
    </row>
    <row r="114" spans="2:9" x14ac:dyDescent="0.2">
      <c r="B114" s="2" t="s">
        <v>150</v>
      </c>
      <c r="F114" s="2" t="s">
        <v>89</v>
      </c>
      <c r="I114" s="47">
        <f>'(Reken)volumes AD'!N713</f>
        <v>4.5486753099708563</v>
      </c>
    </row>
    <row r="115" spans="2:9" x14ac:dyDescent="0.2">
      <c r="B115" s="2" t="s">
        <v>151</v>
      </c>
      <c r="F115" s="2" t="s">
        <v>89</v>
      </c>
      <c r="I115" s="47">
        <f>'(Reken)volumes AD'!N714</f>
        <v>0</v>
      </c>
    </row>
    <row r="116" spans="2:9" x14ac:dyDescent="0.2">
      <c r="B116" s="2" t="s">
        <v>155</v>
      </c>
      <c r="F116" s="2" t="s">
        <v>89</v>
      </c>
      <c r="I116" s="47">
        <f>'(Reken)volumes AD'!N715</f>
        <v>1.7393843469660459</v>
      </c>
    </row>
    <row r="118" spans="2:9" x14ac:dyDescent="0.2">
      <c r="B118" s="1" t="s">
        <v>156</v>
      </c>
    </row>
    <row r="119" spans="2:9" x14ac:dyDescent="0.2">
      <c r="B119" s="2" t="s">
        <v>150</v>
      </c>
      <c r="F119" s="2" t="s">
        <v>89</v>
      </c>
      <c r="I119" s="47">
        <f>'(Reken)volumes AD'!N718</f>
        <v>4.5486753099708563</v>
      </c>
    </row>
    <row r="120" spans="2:9" x14ac:dyDescent="0.2">
      <c r="B120" s="2" t="s">
        <v>151</v>
      </c>
      <c r="F120" s="2" t="s">
        <v>89</v>
      </c>
      <c r="I120" s="47">
        <f>'(Reken)volumes AD'!N719</f>
        <v>1.0184246582646803</v>
      </c>
    </row>
    <row r="121" spans="2:9" x14ac:dyDescent="0.2">
      <c r="B121" s="2" t="s">
        <v>155</v>
      </c>
      <c r="F121" s="2" t="s">
        <v>89</v>
      </c>
      <c r="I121" s="47">
        <f>'(Reken)volumes AD'!N720</f>
        <v>0.91014153267393194</v>
      </c>
    </row>
    <row r="124" spans="2:9" x14ac:dyDescent="0.2">
      <c r="B124" s="1" t="s">
        <v>160</v>
      </c>
    </row>
    <row r="126" spans="2:9" x14ac:dyDescent="0.2">
      <c r="B126" s="1" t="s">
        <v>149</v>
      </c>
    </row>
    <row r="127" spans="2:9" x14ac:dyDescent="0.2">
      <c r="B127" s="2" t="s">
        <v>150</v>
      </c>
      <c r="F127" s="2" t="s">
        <v>89</v>
      </c>
      <c r="I127" s="47">
        <f>'(Reken)volumes AD'!N726</f>
        <v>645.12113865508525</v>
      </c>
    </row>
    <row r="128" spans="2:9" x14ac:dyDescent="0.2">
      <c r="B128" s="2" t="s">
        <v>151</v>
      </c>
      <c r="F128" s="2" t="s">
        <v>89</v>
      </c>
      <c r="I128" s="47">
        <f>'(Reken)volumes AD'!N727</f>
        <v>238.21190766268901</v>
      </c>
    </row>
    <row r="129" spans="2:9" x14ac:dyDescent="0.2">
      <c r="B129" s="2" t="s">
        <v>152</v>
      </c>
      <c r="F129" s="2" t="s">
        <v>89</v>
      </c>
      <c r="I129" s="47">
        <f>'(Reken)volumes AD'!N728</f>
        <v>0</v>
      </c>
    </row>
    <row r="131" spans="2:9" x14ac:dyDescent="0.2">
      <c r="B131" s="1" t="s">
        <v>153</v>
      </c>
    </row>
    <row r="132" spans="2:9" x14ac:dyDescent="0.2">
      <c r="B132" s="2" t="s">
        <v>150</v>
      </c>
      <c r="F132" s="2" t="s">
        <v>89</v>
      </c>
      <c r="I132" s="47">
        <f>'(Reken)volumes AD'!N731</f>
        <v>0</v>
      </c>
    </row>
    <row r="133" spans="2:9" x14ac:dyDescent="0.2">
      <c r="B133" s="2" t="s">
        <v>151</v>
      </c>
      <c r="F133" s="2" t="s">
        <v>89</v>
      </c>
      <c r="I133" s="47">
        <f>'(Reken)volumes AD'!N732</f>
        <v>0</v>
      </c>
    </row>
    <row r="134" spans="2:9" x14ac:dyDescent="0.2">
      <c r="B134" s="2" t="s">
        <v>152</v>
      </c>
      <c r="F134" s="2" t="s">
        <v>89</v>
      </c>
      <c r="I134" s="47">
        <f>'(Reken)volumes AD'!N733</f>
        <v>0</v>
      </c>
    </row>
    <row r="136" spans="2:9" x14ac:dyDescent="0.2">
      <c r="B136" s="1" t="s">
        <v>154</v>
      </c>
    </row>
    <row r="137" spans="2:9" x14ac:dyDescent="0.2">
      <c r="B137" s="2" t="s">
        <v>150</v>
      </c>
      <c r="F137" s="2" t="s">
        <v>89</v>
      </c>
      <c r="I137" s="47">
        <f>'(Reken)volumes AD'!N736</f>
        <v>161.07228377876453</v>
      </c>
    </row>
    <row r="138" spans="2:9" x14ac:dyDescent="0.2">
      <c r="B138" s="2" t="s">
        <v>151</v>
      </c>
      <c r="F138" s="2" t="s">
        <v>89</v>
      </c>
      <c r="I138" s="47">
        <f>'(Reken)volumes AD'!N737</f>
        <v>0</v>
      </c>
    </row>
    <row r="139" spans="2:9" x14ac:dyDescent="0.2">
      <c r="B139" s="2" t="s">
        <v>155</v>
      </c>
      <c r="F139" s="2" t="s">
        <v>89</v>
      </c>
      <c r="I139" s="47">
        <f>'(Reken)volumes AD'!N738</f>
        <v>501.13240327249144</v>
      </c>
    </row>
    <row r="141" spans="2:9" x14ac:dyDescent="0.2">
      <c r="B141" s="1" t="s">
        <v>156</v>
      </c>
    </row>
    <row r="142" spans="2:9" x14ac:dyDescent="0.2">
      <c r="B142" s="2" t="s">
        <v>150</v>
      </c>
      <c r="F142" s="2" t="s">
        <v>89</v>
      </c>
      <c r="I142" s="47">
        <f>'(Reken)volumes AD'!N741</f>
        <v>0</v>
      </c>
    </row>
    <row r="143" spans="2:9" x14ac:dyDescent="0.2">
      <c r="B143" s="2" t="s">
        <v>151</v>
      </c>
      <c r="F143" s="2" t="s">
        <v>89</v>
      </c>
      <c r="I143" s="47">
        <f>'(Reken)volumes AD'!N742</f>
        <v>142.67741534295885</v>
      </c>
    </row>
    <row r="144" spans="2:9" x14ac:dyDescent="0.2">
      <c r="B144" s="2" t="s">
        <v>155</v>
      </c>
      <c r="F144" s="2" t="s">
        <v>89</v>
      </c>
      <c r="I144" s="47">
        <f>'(Reken)volumes AD'!N743</f>
        <v>104.80624954205005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926</v>
      </c>
    </row>
    <row r="4" spans="2:22" x14ac:dyDescent="0.2">
      <c r="B4" s="33" t="s">
        <v>56</v>
      </c>
      <c r="C4" s="1"/>
      <c r="D4" s="1"/>
    </row>
    <row r="5" spans="2:22" x14ac:dyDescent="0.2">
      <c r="B5" s="27" t="s">
        <v>920</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250</v>
      </c>
      <c r="V10" s="9" t="s">
        <v>46</v>
      </c>
    </row>
    <row r="13" spans="2:22" s="9" customFormat="1" x14ac:dyDescent="0.2">
      <c r="B13" s="9" t="s">
        <v>929</v>
      </c>
    </row>
    <row r="15" spans="2:22" x14ac:dyDescent="0.2">
      <c r="B15" s="33" t="s">
        <v>108</v>
      </c>
    </row>
    <row r="16" spans="2:22" x14ac:dyDescent="0.2">
      <c r="B16" s="2" t="s">
        <v>109</v>
      </c>
      <c r="F16" s="2" t="s">
        <v>89</v>
      </c>
      <c r="I16" s="47">
        <f>'(Reken)volumes TD'!O356</f>
        <v>104555.48666666665</v>
      </c>
    </row>
    <row r="17" spans="2:9" x14ac:dyDescent="0.2">
      <c r="B17" s="2" t="s">
        <v>110</v>
      </c>
      <c r="F17" s="2" t="s">
        <v>89</v>
      </c>
      <c r="I17" s="47">
        <f>'(Reken)volumes TD'!O357</f>
        <v>340514.64999999997</v>
      </c>
    </row>
    <row r="19" spans="2:9" x14ac:dyDescent="0.2">
      <c r="B19" s="1" t="s">
        <v>190</v>
      </c>
    </row>
    <row r="20" spans="2:9" x14ac:dyDescent="0.2">
      <c r="B20" s="2" t="s">
        <v>109</v>
      </c>
      <c r="F20" s="2" t="s">
        <v>89</v>
      </c>
      <c r="I20" s="47">
        <f>'(Reken)volumes TD'!O360</f>
        <v>313.7233333333333</v>
      </c>
    </row>
    <row r="21" spans="2:9" x14ac:dyDescent="0.2">
      <c r="B21" s="2" t="s">
        <v>110</v>
      </c>
      <c r="F21" s="2" t="s">
        <v>89</v>
      </c>
      <c r="I21" s="47">
        <f>'(Reken)volumes TD'!O361</f>
        <v>20660.583333333332</v>
      </c>
    </row>
    <row r="23" spans="2:9" x14ac:dyDescent="0.2">
      <c r="B23" s="1" t="s">
        <v>113</v>
      </c>
    </row>
    <row r="24" spans="2:9" x14ac:dyDescent="0.2">
      <c r="B24" s="2" t="s">
        <v>109</v>
      </c>
      <c r="F24" s="2" t="s">
        <v>89</v>
      </c>
      <c r="I24" s="47">
        <f>'(Reken)volumes TD'!O364</f>
        <v>87.978666666666683</v>
      </c>
    </row>
    <row r="25" spans="2:9" x14ac:dyDescent="0.2">
      <c r="B25" s="2" t="s">
        <v>114</v>
      </c>
      <c r="F25" s="2" t="s">
        <v>89</v>
      </c>
      <c r="I25" s="47">
        <f>'(Reken)volumes TD'!O366</f>
        <v>2877.1333333333337</v>
      </c>
    </row>
    <row r="26" spans="2:9" x14ac:dyDescent="0.2">
      <c r="B26" s="2" t="s">
        <v>115</v>
      </c>
      <c r="F26" s="2" t="s">
        <v>89</v>
      </c>
      <c r="I26" s="47">
        <f>'(Reken)volumes TD'!O365</f>
        <v>24627.766666666663</v>
      </c>
    </row>
    <row r="27" spans="2:9" x14ac:dyDescent="0.2">
      <c r="B27" s="2" t="s">
        <v>116</v>
      </c>
      <c r="F27" s="2" t="s">
        <v>89</v>
      </c>
      <c r="I27" s="47">
        <f>'(Reken)volumes TD'!O367</f>
        <v>0</v>
      </c>
    </row>
    <row r="28" spans="2:9" x14ac:dyDescent="0.2">
      <c r="B28" s="2" t="s">
        <v>191</v>
      </c>
      <c r="F28" s="2" t="s">
        <v>89</v>
      </c>
      <c r="I28" s="47">
        <f>'(Reken)volumes TD'!O368</f>
        <v>27504.899999999998</v>
      </c>
    </row>
    <row r="31" spans="2:9" s="9" customFormat="1" x14ac:dyDescent="0.2">
      <c r="B31" s="9" t="s">
        <v>931</v>
      </c>
    </row>
    <row r="33" spans="2:9" x14ac:dyDescent="0.2">
      <c r="B33" s="33" t="s">
        <v>141</v>
      </c>
    </row>
    <row r="35" spans="2:9" x14ac:dyDescent="0.2">
      <c r="B35" s="1" t="s">
        <v>142</v>
      </c>
    </row>
    <row r="36" spans="2:9" x14ac:dyDescent="0.2">
      <c r="B36" s="2" t="s">
        <v>143</v>
      </c>
      <c r="F36" s="2" t="s">
        <v>89</v>
      </c>
      <c r="I36" s="47">
        <f>'(Reken)volumes AD'!O481</f>
        <v>102655.68666666666</v>
      </c>
    </row>
    <row r="37" spans="2:9" x14ac:dyDescent="0.2">
      <c r="B37" s="27" t="s">
        <v>144</v>
      </c>
      <c r="F37" s="2" t="s">
        <v>89</v>
      </c>
      <c r="I37" s="47">
        <f>'(Reken)volumes AD'!O482</f>
        <v>649.6</v>
      </c>
    </row>
    <row r="38" spans="2:9" x14ac:dyDescent="0.2">
      <c r="B38" s="2" t="s">
        <v>145</v>
      </c>
      <c r="F38" s="2" t="s">
        <v>89</v>
      </c>
      <c r="I38" s="47">
        <f>'(Reken)volumes AD'!O483</f>
        <v>919.7166666666667</v>
      </c>
    </row>
    <row r="39" spans="2:9" x14ac:dyDescent="0.2">
      <c r="B39" s="2" t="s">
        <v>146</v>
      </c>
      <c r="F39" s="2" t="s">
        <v>89</v>
      </c>
      <c r="I39" s="47">
        <f>'(Reken)volumes AD'!O484</f>
        <v>330.48333333333335</v>
      </c>
    </row>
    <row r="41" spans="2:9" x14ac:dyDescent="0.2">
      <c r="B41" s="1" t="s">
        <v>147</v>
      </c>
    </row>
    <row r="42" spans="2:9" x14ac:dyDescent="0.2">
      <c r="B42" s="2" t="s">
        <v>143</v>
      </c>
      <c r="F42" s="2" t="s">
        <v>89</v>
      </c>
      <c r="I42" s="47">
        <f>'(Reken)volumes AD'!O487</f>
        <v>0</v>
      </c>
    </row>
    <row r="43" spans="2:9" x14ac:dyDescent="0.2">
      <c r="B43" s="2" t="s">
        <v>144</v>
      </c>
      <c r="F43" s="2" t="s">
        <v>89</v>
      </c>
      <c r="I43" s="47">
        <f>'(Reken)volumes AD'!O488</f>
        <v>0</v>
      </c>
    </row>
    <row r="44" spans="2:9" x14ac:dyDescent="0.2">
      <c r="B44" s="2" t="s">
        <v>145</v>
      </c>
      <c r="F44" s="2" t="s">
        <v>89</v>
      </c>
      <c r="I44" s="47">
        <f>'(Reken)volumes AD'!O489</f>
        <v>0</v>
      </c>
    </row>
    <row r="45" spans="2:9" x14ac:dyDescent="0.2">
      <c r="B45" s="2" t="s">
        <v>146</v>
      </c>
      <c r="F45" s="2" t="s">
        <v>89</v>
      </c>
      <c r="I45" s="47">
        <f>'(Reken)volumes AD'!O490</f>
        <v>0</v>
      </c>
    </row>
    <row r="48" spans="2:9" x14ac:dyDescent="0.2">
      <c r="B48" s="1" t="s">
        <v>148</v>
      </c>
    </row>
    <row r="50" spans="2:9" x14ac:dyDescent="0.2">
      <c r="B50" s="1" t="s">
        <v>149</v>
      </c>
    </row>
    <row r="51" spans="2:9" x14ac:dyDescent="0.2">
      <c r="B51" s="2" t="s">
        <v>150</v>
      </c>
      <c r="F51" s="2" t="s">
        <v>89</v>
      </c>
      <c r="I51" s="47">
        <f>'(Reken)volumes AD'!O496</f>
        <v>243.62333333333333</v>
      </c>
    </row>
    <row r="52" spans="2:9" x14ac:dyDescent="0.2">
      <c r="B52" s="2" t="s">
        <v>151</v>
      </c>
      <c r="F52" s="2" t="s">
        <v>89</v>
      </c>
      <c r="I52" s="47">
        <f>'(Reken)volumes AD'!O497</f>
        <v>34.986666666666665</v>
      </c>
    </row>
    <row r="53" spans="2:9" x14ac:dyDescent="0.2">
      <c r="B53" s="2" t="s">
        <v>152</v>
      </c>
      <c r="F53" s="2" t="s">
        <v>89</v>
      </c>
      <c r="I53" s="47">
        <f>'(Reken)volumes AD'!O498</f>
        <v>0</v>
      </c>
    </row>
    <row r="55" spans="2:9" x14ac:dyDescent="0.2">
      <c r="B55" s="1" t="s">
        <v>153</v>
      </c>
    </row>
    <row r="56" spans="2:9" x14ac:dyDescent="0.2">
      <c r="B56" s="2" t="s">
        <v>150</v>
      </c>
      <c r="F56" s="2" t="s">
        <v>89</v>
      </c>
      <c r="I56" s="47">
        <f>'(Reken)volumes AD'!O501</f>
        <v>12.88</v>
      </c>
    </row>
    <row r="57" spans="2:9" x14ac:dyDescent="0.2">
      <c r="B57" s="2" t="s">
        <v>151</v>
      </c>
      <c r="F57" s="2" t="s">
        <v>89</v>
      </c>
      <c r="I57" s="47">
        <f>'(Reken)volumes AD'!O502</f>
        <v>17.156666666666666</v>
      </c>
    </row>
    <row r="58" spans="2:9" x14ac:dyDescent="0.2">
      <c r="B58" s="2" t="s">
        <v>152</v>
      </c>
      <c r="F58" s="2" t="s">
        <v>89</v>
      </c>
      <c r="I58" s="47">
        <f>'(Reken)volumes AD'!O503</f>
        <v>3</v>
      </c>
    </row>
    <row r="60" spans="2:9" x14ac:dyDescent="0.2">
      <c r="B60" s="1" t="s">
        <v>154</v>
      </c>
    </row>
    <row r="61" spans="2:9" x14ac:dyDescent="0.2">
      <c r="B61" s="2" t="s">
        <v>150</v>
      </c>
      <c r="F61" s="2" t="s">
        <v>89</v>
      </c>
      <c r="I61" s="47">
        <f>'(Reken)volumes AD'!O506</f>
        <v>10.753333333333332</v>
      </c>
    </row>
    <row r="62" spans="2:9" x14ac:dyDescent="0.2">
      <c r="B62" s="2" t="s">
        <v>151</v>
      </c>
      <c r="F62" s="2" t="s">
        <v>89</v>
      </c>
      <c r="I62" s="47">
        <f>'(Reken)volumes AD'!O507</f>
        <v>44.076666666666675</v>
      </c>
    </row>
    <row r="63" spans="2:9" x14ac:dyDescent="0.2">
      <c r="B63" s="2" t="s">
        <v>155</v>
      </c>
      <c r="F63" s="2" t="s">
        <v>89</v>
      </c>
      <c r="I63" s="47">
        <f>'(Reken)volumes AD'!O508</f>
        <v>13.64</v>
      </c>
    </row>
    <row r="65" spans="2:9" x14ac:dyDescent="0.2">
      <c r="B65" s="1" t="s">
        <v>156</v>
      </c>
    </row>
    <row r="66" spans="2:9" x14ac:dyDescent="0.2">
      <c r="B66" s="2" t="s">
        <v>150</v>
      </c>
      <c r="F66" s="2" t="s">
        <v>89</v>
      </c>
      <c r="I66" s="47">
        <f>'(Reken)volumes AD'!O511</f>
        <v>1.3333333333333333</v>
      </c>
    </row>
    <row r="67" spans="2:9" x14ac:dyDescent="0.2">
      <c r="B67" s="2" t="s">
        <v>151</v>
      </c>
      <c r="F67" s="2" t="s">
        <v>89</v>
      </c>
      <c r="I67" s="47">
        <f>'(Reken)volumes AD'!O512</f>
        <v>6.5266666666666664</v>
      </c>
    </row>
    <row r="68" spans="2:9" x14ac:dyDescent="0.2">
      <c r="B68" s="2" t="s">
        <v>155</v>
      </c>
      <c r="F68" s="2" t="s">
        <v>89</v>
      </c>
      <c r="I68" s="47">
        <f>'(Reken)volumes AD'!O513</f>
        <v>6.1433333333333335</v>
      </c>
    </row>
    <row r="71" spans="2:9" x14ac:dyDescent="0.2">
      <c r="B71" s="1" t="s">
        <v>157</v>
      </c>
    </row>
    <row r="73" spans="2:9" x14ac:dyDescent="0.2">
      <c r="B73" s="1" t="s">
        <v>142</v>
      </c>
    </row>
    <row r="74" spans="2:9" x14ac:dyDescent="0.2">
      <c r="B74" s="2" t="s">
        <v>143</v>
      </c>
      <c r="F74" s="2" t="s">
        <v>89</v>
      </c>
      <c r="I74" s="47">
        <f>'(Reken)volumes AD'!O673</f>
        <v>294</v>
      </c>
    </row>
    <row r="75" spans="2:9" x14ac:dyDescent="0.2">
      <c r="B75" s="2" t="s">
        <v>144</v>
      </c>
      <c r="F75" s="2" t="s">
        <v>89</v>
      </c>
      <c r="I75" s="47">
        <f>'(Reken)volumes AD'!O674</f>
        <v>2</v>
      </c>
    </row>
    <row r="76" spans="2:9" x14ac:dyDescent="0.2">
      <c r="B76" s="2" t="s">
        <v>145</v>
      </c>
      <c r="F76" s="2" t="s">
        <v>89</v>
      </c>
      <c r="I76" s="47">
        <f>'(Reken)volumes AD'!O675</f>
        <v>1</v>
      </c>
    </row>
    <row r="77" spans="2:9" x14ac:dyDescent="0.2">
      <c r="B77" s="2" t="s">
        <v>146</v>
      </c>
      <c r="F77" s="2" t="s">
        <v>89</v>
      </c>
      <c r="I77" s="47">
        <f>'(Reken)volumes AD'!O676</f>
        <v>1</v>
      </c>
    </row>
    <row r="79" spans="2:9" x14ac:dyDescent="0.2">
      <c r="B79" s="1" t="s">
        <v>147</v>
      </c>
    </row>
    <row r="80" spans="2:9" x14ac:dyDescent="0.2">
      <c r="B80" s="2" t="s">
        <v>143</v>
      </c>
      <c r="F80" s="2" t="s">
        <v>89</v>
      </c>
      <c r="I80" s="47">
        <f>'(Reken)volumes AD'!O679</f>
        <v>0</v>
      </c>
    </row>
    <row r="81" spans="2:9" x14ac:dyDescent="0.2">
      <c r="B81" s="2" t="s">
        <v>144</v>
      </c>
      <c r="F81" s="2" t="s">
        <v>89</v>
      </c>
      <c r="I81" s="47">
        <f>'(Reken)volumes AD'!O680</f>
        <v>0</v>
      </c>
    </row>
    <row r="82" spans="2:9" x14ac:dyDescent="0.2">
      <c r="B82" s="2" t="s">
        <v>145</v>
      </c>
      <c r="F82" s="2" t="s">
        <v>89</v>
      </c>
      <c r="I82" s="47">
        <f>'(Reken)volumes AD'!O681</f>
        <v>0</v>
      </c>
    </row>
    <row r="83" spans="2:9" x14ac:dyDescent="0.2">
      <c r="B83" s="2" t="s">
        <v>146</v>
      </c>
      <c r="F83" s="2" t="s">
        <v>89</v>
      </c>
      <c r="I83" s="47">
        <f>'(Reken)volumes AD'!O682</f>
        <v>0</v>
      </c>
    </row>
    <row r="86" spans="2:9" x14ac:dyDescent="0.2">
      <c r="B86" s="1" t="s">
        <v>158</v>
      </c>
    </row>
    <row r="88" spans="2:9" x14ac:dyDescent="0.2">
      <c r="B88" s="1" t="s">
        <v>142</v>
      </c>
    </row>
    <row r="89" spans="2:9" x14ac:dyDescent="0.2">
      <c r="B89" s="2" t="s">
        <v>143</v>
      </c>
      <c r="F89" s="2" t="s">
        <v>89</v>
      </c>
      <c r="I89" s="47">
        <f>'(Reken)volumes AD'!O688</f>
        <v>611</v>
      </c>
    </row>
    <row r="90" spans="2:9" x14ac:dyDescent="0.2">
      <c r="B90" s="2" t="s">
        <v>144</v>
      </c>
      <c r="F90" s="2" t="s">
        <v>89</v>
      </c>
      <c r="I90" s="47">
        <f>'(Reken)volumes AD'!O689</f>
        <v>10</v>
      </c>
    </row>
    <row r="91" spans="2:9" x14ac:dyDescent="0.2">
      <c r="B91" s="2" t="s">
        <v>145</v>
      </c>
      <c r="F91" s="2" t="s">
        <v>89</v>
      </c>
      <c r="I91" s="47">
        <f>'(Reken)volumes AD'!O690</f>
        <v>9</v>
      </c>
    </row>
    <row r="92" spans="2:9" x14ac:dyDescent="0.2">
      <c r="B92" s="2" t="s">
        <v>146</v>
      </c>
      <c r="F92" s="2" t="s">
        <v>89</v>
      </c>
      <c r="I92" s="47">
        <f>'(Reken)volumes AD'!O691</f>
        <v>0</v>
      </c>
    </row>
    <row r="94" spans="2:9" x14ac:dyDescent="0.2">
      <c r="B94" s="1" t="s">
        <v>147</v>
      </c>
    </row>
    <row r="95" spans="2:9" x14ac:dyDescent="0.2">
      <c r="B95" s="2" t="s">
        <v>143</v>
      </c>
      <c r="F95" s="2" t="s">
        <v>89</v>
      </c>
      <c r="I95" s="47">
        <f>'(Reken)volumes AD'!O694</f>
        <v>0</v>
      </c>
    </row>
    <row r="96" spans="2:9" x14ac:dyDescent="0.2">
      <c r="B96" s="2" t="s">
        <v>144</v>
      </c>
      <c r="F96" s="2" t="s">
        <v>89</v>
      </c>
      <c r="I96" s="47">
        <f>'(Reken)volumes AD'!O695</f>
        <v>0</v>
      </c>
    </row>
    <row r="97" spans="2:9" x14ac:dyDescent="0.2">
      <c r="B97" s="2" t="s">
        <v>145</v>
      </c>
      <c r="F97" s="2" t="s">
        <v>89</v>
      </c>
      <c r="I97" s="47">
        <f>'(Reken)volumes AD'!O696</f>
        <v>0</v>
      </c>
    </row>
    <row r="98" spans="2:9" x14ac:dyDescent="0.2">
      <c r="B98" s="2" t="s">
        <v>146</v>
      </c>
      <c r="F98" s="2" t="s">
        <v>89</v>
      </c>
      <c r="I98" s="47">
        <f>'(Reken)volumes AD'!O697</f>
        <v>0</v>
      </c>
    </row>
    <row r="101" spans="2:9" x14ac:dyDescent="0.2">
      <c r="B101" s="1" t="s">
        <v>159</v>
      </c>
    </row>
    <row r="103" spans="2:9" x14ac:dyDescent="0.2">
      <c r="B103" s="1" t="s">
        <v>149</v>
      </c>
    </row>
    <row r="104" spans="2:9" x14ac:dyDescent="0.2">
      <c r="B104" s="2" t="s">
        <v>150</v>
      </c>
      <c r="F104" s="2" t="s">
        <v>89</v>
      </c>
      <c r="I104" s="47">
        <f>'(Reken)volumes AD'!O703</f>
        <v>0</v>
      </c>
    </row>
    <row r="105" spans="2:9" x14ac:dyDescent="0.2">
      <c r="B105" s="2" t="s">
        <v>151</v>
      </c>
      <c r="F105" s="2" t="s">
        <v>89</v>
      </c>
      <c r="I105" s="47">
        <f>'(Reken)volumes AD'!O704</f>
        <v>0</v>
      </c>
    </row>
    <row r="106" spans="2:9" x14ac:dyDescent="0.2">
      <c r="B106" s="2" t="s">
        <v>152</v>
      </c>
      <c r="F106" s="2" t="s">
        <v>89</v>
      </c>
      <c r="I106" s="47">
        <f>'(Reken)volumes AD'!O705</f>
        <v>0</v>
      </c>
    </row>
    <row r="108" spans="2:9" x14ac:dyDescent="0.2">
      <c r="B108" s="1" t="s">
        <v>153</v>
      </c>
    </row>
    <row r="109" spans="2:9" x14ac:dyDescent="0.2">
      <c r="B109" s="2" t="s">
        <v>150</v>
      </c>
      <c r="F109" s="2" t="s">
        <v>89</v>
      </c>
      <c r="I109" s="47">
        <f>'(Reken)volumes AD'!O708</f>
        <v>1</v>
      </c>
    </row>
    <row r="110" spans="2:9" x14ac:dyDescent="0.2">
      <c r="B110" s="2" t="s">
        <v>151</v>
      </c>
      <c r="F110" s="2" t="s">
        <v>89</v>
      </c>
      <c r="I110" s="47">
        <f>'(Reken)volumes AD'!O709</f>
        <v>0</v>
      </c>
    </row>
    <row r="111" spans="2:9" x14ac:dyDescent="0.2">
      <c r="B111" s="2" t="s">
        <v>152</v>
      </c>
      <c r="F111" s="2" t="s">
        <v>89</v>
      </c>
      <c r="I111" s="47">
        <f>'(Reken)volumes AD'!O710</f>
        <v>0</v>
      </c>
    </row>
    <row r="113" spans="2:9" x14ac:dyDescent="0.2">
      <c r="B113" s="1" t="s">
        <v>154</v>
      </c>
    </row>
    <row r="114" spans="2:9" x14ac:dyDescent="0.2">
      <c r="B114" s="2" t="s">
        <v>150</v>
      </c>
      <c r="F114" s="2" t="s">
        <v>89</v>
      </c>
      <c r="I114" s="47">
        <f>'(Reken)volumes AD'!O713</f>
        <v>0</v>
      </c>
    </row>
    <row r="115" spans="2:9" x14ac:dyDescent="0.2">
      <c r="B115" s="2" t="s">
        <v>151</v>
      </c>
      <c r="F115" s="2" t="s">
        <v>89</v>
      </c>
      <c r="I115" s="47">
        <f>'(Reken)volumes AD'!O714</f>
        <v>0</v>
      </c>
    </row>
    <row r="116" spans="2:9" x14ac:dyDescent="0.2">
      <c r="B116" s="2" t="s">
        <v>155</v>
      </c>
      <c r="F116" s="2" t="s">
        <v>89</v>
      </c>
      <c r="I116" s="47">
        <f>'(Reken)volumes AD'!O715</f>
        <v>0</v>
      </c>
    </row>
    <row r="118" spans="2:9" x14ac:dyDescent="0.2">
      <c r="B118" s="1" t="s">
        <v>156</v>
      </c>
    </row>
    <row r="119" spans="2:9" x14ac:dyDescent="0.2">
      <c r="B119" s="2" t="s">
        <v>150</v>
      </c>
      <c r="F119" s="2" t="s">
        <v>89</v>
      </c>
      <c r="I119" s="47">
        <f>'(Reken)volumes AD'!O718</f>
        <v>0</v>
      </c>
    </row>
    <row r="120" spans="2:9" x14ac:dyDescent="0.2">
      <c r="B120" s="2" t="s">
        <v>151</v>
      </c>
      <c r="F120" s="2" t="s">
        <v>89</v>
      </c>
      <c r="I120" s="47">
        <f>'(Reken)volumes AD'!O719</f>
        <v>0</v>
      </c>
    </row>
    <row r="121" spans="2:9" x14ac:dyDescent="0.2">
      <c r="B121" s="2" t="s">
        <v>155</v>
      </c>
      <c r="F121" s="2" t="s">
        <v>89</v>
      </c>
      <c r="I121" s="47">
        <f>'(Reken)volumes AD'!O720</f>
        <v>0</v>
      </c>
    </row>
    <row r="124" spans="2:9" x14ac:dyDescent="0.2">
      <c r="B124" s="1" t="s">
        <v>160</v>
      </c>
    </row>
    <row r="126" spans="2:9" x14ac:dyDescent="0.2">
      <c r="B126" s="1" t="s">
        <v>149</v>
      </c>
    </row>
    <row r="127" spans="2:9" x14ac:dyDescent="0.2">
      <c r="B127" s="2" t="s">
        <v>150</v>
      </c>
      <c r="F127" s="2" t="s">
        <v>89</v>
      </c>
      <c r="I127" s="47">
        <f>'(Reken)volumes AD'!O726</f>
        <v>0</v>
      </c>
    </row>
    <row r="128" spans="2:9" x14ac:dyDescent="0.2">
      <c r="B128" s="2" t="s">
        <v>151</v>
      </c>
      <c r="F128" s="2" t="s">
        <v>89</v>
      </c>
      <c r="I128" s="47">
        <f>'(Reken)volumes AD'!O727</f>
        <v>0</v>
      </c>
    </row>
    <row r="129" spans="2:9" x14ac:dyDescent="0.2">
      <c r="B129" s="2" t="s">
        <v>152</v>
      </c>
      <c r="F129" s="2" t="s">
        <v>89</v>
      </c>
      <c r="I129" s="47">
        <f>'(Reken)volumes AD'!O728</f>
        <v>0</v>
      </c>
    </row>
    <row r="131" spans="2:9" x14ac:dyDescent="0.2">
      <c r="B131" s="1" t="s">
        <v>153</v>
      </c>
    </row>
    <row r="132" spans="2:9" x14ac:dyDescent="0.2">
      <c r="B132" s="2" t="s">
        <v>150</v>
      </c>
      <c r="F132" s="2" t="s">
        <v>89</v>
      </c>
      <c r="I132" s="47">
        <f>'(Reken)volumes AD'!O731</f>
        <v>0</v>
      </c>
    </row>
    <row r="133" spans="2:9" x14ac:dyDescent="0.2">
      <c r="B133" s="2" t="s">
        <v>151</v>
      </c>
      <c r="F133" s="2" t="s">
        <v>89</v>
      </c>
      <c r="I133" s="47">
        <f>'(Reken)volumes AD'!O732</f>
        <v>0</v>
      </c>
    </row>
    <row r="134" spans="2:9" x14ac:dyDescent="0.2">
      <c r="B134" s="2" t="s">
        <v>152</v>
      </c>
      <c r="F134" s="2" t="s">
        <v>89</v>
      </c>
      <c r="I134" s="47">
        <f>'(Reken)volumes AD'!O733</f>
        <v>0</v>
      </c>
    </row>
    <row r="136" spans="2:9" x14ac:dyDescent="0.2">
      <c r="B136" s="1" t="s">
        <v>154</v>
      </c>
    </row>
    <row r="137" spans="2:9" x14ac:dyDescent="0.2">
      <c r="B137" s="2" t="s">
        <v>150</v>
      </c>
      <c r="F137" s="2" t="s">
        <v>89</v>
      </c>
      <c r="I137" s="47">
        <f>'(Reken)volumes AD'!O736</f>
        <v>0</v>
      </c>
    </row>
    <row r="138" spans="2:9" x14ac:dyDescent="0.2">
      <c r="B138" s="2" t="s">
        <v>151</v>
      </c>
      <c r="F138" s="2" t="s">
        <v>89</v>
      </c>
      <c r="I138" s="47">
        <f>'(Reken)volumes AD'!O737</f>
        <v>0</v>
      </c>
    </row>
    <row r="139" spans="2:9" x14ac:dyDescent="0.2">
      <c r="B139" s="2" t="s">
        <v>155</v>
      </c>
      <c r="F139" s="2" t="s">
        <v>89</v>
      </c>
      <c r="I139" s="47">
        <f>'(Reken)volumes AD'!O738</f>
        <v>0</v>
      </c>
    </row>
    <row r="141" spans="2:9" x14ac:dyDescent="0.2">
      <c r="B141" s="1" t="s">
        <v>156</v>
      </c>
    </row>
    <row r="142" spans="2:9" x14ac:dyDescent="0.2">
      <c r="B142" s="2" t="s">
        <v>150</v>
      </c>
      <c r="F142" s="2" t="s">
        <v>89</v>
      </c>
      <c r="I142" s="47">
        <f>'(Reken)volumes AD'!O741</f>
        <v>0</v>
      </c>
    </row>
    <row r="143" spans="2:9" x14ac:dyDescent="0.2">
      <c r="B143" s="2" t="s">
        <v>151</v>
      </c>
      <c r="F143" s="2" t="s">
        <v>89</v>
      </c>
      <c r="I143" s="47">
        <f>'(Reken)volumes AD'!O742</f>
        <v>0</v>
      </c>
    </row>
    <row r="144" spans="2:9" x14ac:dyDescent="0.2">
      <c r="B144" s="2" t="s">
        <v>155</v>
      </c>
      <c r="F144" s="2" t="s">
        <v>89</v>
      </c>
      <c r="I144" s="47">
        <f>'(Reken)volumes AD'!O743</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sheetPr>
  <dimension ref="B2:V144"/>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8" width="2.7109375" style="2" customWidth="1"/>
    <col min="9" max="9" width="22.7109375" style="2" customWidth="1"/>
    <col min="10" max="18" width="12.5703125" style="2" customWidth="1"/>
    <col min="19" max="21" width="2.7109375" style="2" customWidth="1"/>
    <col min="22" max="36" width="13.7109375" style="2" customWidth="1"/>
    <col min="37" max="16384" width="9.140625" style="2"/>
  </cols>
  <sheetData>
    <row r="2" spans="2:22" s="22" customFormat="1" ht="18" x14ac:dyDescent="0.2">
      <c r="B2" s="22" t="s">
        <v>927</v>
      </c>
    </row>
    <row r="4" spans="2:22" x14ac:dyDescent="0.2">
      <c r="B4" s="33" t="s">
        <v>56</v>
      </c>
      <c r="C4" s="1"/>
      <c r="D4" s="1"/>
    </row>
    <row r="5" spans="2:22" x14ac:dyDescent="0.2">
      <c r="B5" s="27" t="s">
        <v>921</v>
      </c>
      <c r="C5" s="3"/>
      <c r="D5" s="3"/>
    </row>
    <row r="6" spans="2:22" x14ac:dyDescent="0.2">
      <c r="B6" s="27"/>
      <c r="C6" s="3"/>
      <c r="D6" s="3"/>
    </row>
    <row r="7" spans="2:22" x14ac:dyDescent="0.2">
      <c r="B7" s="5" t="s">
        <v>29</v>
      </c>
      <c r="C7" s="3"/>
      <c r="D7" s="3"/>
      <c r="H7" s="23"/>
    </row>
    <row r="8" spans="2:22" x14ac:dyDescent="0.2">
      <c r="B8" s="5" t="s">
        <v>939</v>
      </c>
      <c r="C8" s="3"/>
      <c r="D8" s="3"/>
      <c r="H8" s="23"/>
    </row>
    <row r="10" spans="2:22" s="9" customFormat="1" x14ac:dyDescent="0.2">
      <c r="B10" s="9" t="s">
        <v>44</v>
      </c>
      <c r="F10" s="9" t="s">
        <v>26</v>
      </c>
      <c r="I10" s="9" t="s">
        <v>251</v>
      </c>
      <c r="V10" s="9" t="s">
        <v>46</v>
      </c>
    </row>
    <row r="13" spans="2:22" s="9" customFormat="1" x14ac:dyDescent="0.2">
      <c r="B13" s="9" t="s">
        <v>929</v>
      </c>
    </row>
    <row r="15" spans="2:22" x14ac:dyDescent="0.2">
      <c r="B15" s="33" t="s">
        <v>108</v>
      </c>
    </row>
    <row r="16" spans="2:22" x14ac:dyDescent="0.2">
      <c r="B16" s="2" t="s">
        <v>109</v>
      </c>
      <c r="F16" s="2" t="s">
        <v>89</v>
      </c>
      <c r="I16" s="47">
        <f>'(Reken)volumes TD'!P356</f>
        <v>2107343.808447673</v>
      </c>
    </row>
    <row r="17" spans="2:9" x14ac:dyDescent="0.2">
      <c r="B17" s="2" t="s">
        <v>110</v>
      </c>
      <c r="F17" s="2" t="s">
        <v>89</v>
      </c>
      <c r="I17" s="47">
        <f>'(Reken)volumes TD'!P357</f>
        <v>6392096.3850025656</v>
      </c>
    </row>
    <row r="19" spans="2:9" x14ac:dyDescent="0.2">
      <c r="B19" s="1" t="s">
        <v>190</v>
      </c>
    </row>
    <row r="20" spans="2:9" x14ac:dyDescent="0.2">
      <c r="B20" s="2" t="s">
        <v>109</v>
      </c>
      <c r="F20" s="2" t="s">
        <v>89</v>
      </c>
      <c r="I20" s="47">
        <f>'(Reken)volumes TD'!P360</f>
        <v>7369.606621918756</v>
      </c>
    </row>
    <row r="21" spans="2:9" x14ac:dyDescent="0.2">
      <c r="B21" s="2" t="s">
        <v>110</v>
      </c>
      <c r="F21" s="2" t="s">
        <v>89</v>
      </c>
      <c r="I21" s="47">
        <f>'(Reken)volumes TD'!P361</f>
        <v>543247.74890911288</v>
      </c>
    </row>
    <row r="23" spans="2:9" x14ac:dyDescent="0.2">
      <c r="B23" s="1" t="s">
        <v>113</v>
      </c>
    </row>
    <row r="24" spans="2:9" x14ac:dyDescent="0.2">
      <c r="B24" s="2" t="s">
        <v>109</v>
      </c>
      <c r="F24" s="2" t="s">
        <v>89</v>
      </c>
      <c r="I24" s="47">
        <f>'(Reken)volumes TD'!P364</f>
        <v>2180.8802796601235</v>
      </c>
    </row>
    <row r="25" spans="2:9" x14ac:dyDescent="0.2">
      <c r="B25" s="2" t="s">
        <v>114</v>
      </c>
      <c r="F25" s="2" t="s">
        <v>89</v>
      </c>
      <c r="I25" s="47">
        <f>'(Reken)volumes TD'!P366</f>
        <v>10630.242382787381</v>
      </c>
    </row>
    <row r="26" spans="2:9" x14ac:dyDescent="0.2">
      <c r="B26" s="2" t="s">
        <v>115</v>
      </c>
      <c r="F26" s="2" t="s">
        <v>89</v>
      </c>
      <c r="I26" s="47">
        <f>'(Reken)volumes TD'!P365</f>
        <v>66084.034630699898</v>
      </c>
    </row>
    <row r="27" spans="2:9" x14ac:dyDescent="0.2">
      <c r="B27" s="2" t="s">
        <v>116</v>
      </c>
      <c r="F27" s="2" t="s">
        <v>89</v>
      </c>
      <c r="I27" s="47">
        <f>'(Reken)volumes TD'!P367</f>
        <v>597934.14928815875</v>
      </c>
    </row>
    <row r="28" spans="2:9" x14ac:dyDescent="0.2">
      <c r="B28" s="2" t="s">
        <v>191</v>
      </c>
      <c r="F28" s="2" t="s">
        <v>89</v>
      </c>
      <c r="I28" s="47">
        <f>'(Reken)volumes TD'!P368</f>
        <v>674648.42630164605</v>
      </c>
    </row>
    <row r="31" spans="2:9" s="9" customFormat="1" x14ac:dyDescent="0.2">
      <c r="B31" s="9" t="s">
        <v>930</v>
      </c>
    </row>
    <row r="33" spans="2:9" x14ac:dyDescent="0.2">
      <c r="B33" s="33" t="s">
        <v>141</v>
      </c>
    </row>
    <row r="35" spans="2:9" x14ac:dyDescent="0.2">
      <c r="B35" s="1" t="s">
        <v>142</v>
      </c>
    </row>
    <row r="36" spans="2:9" x14ac:dyDescent="0.2">
      <c r="B36" s="2" t="s">
        <v>143</v>
      </c>
      <c r="F36" s="2" t="s">
        <v>89</v>
      </c>
      <c r="I36" s="47">
        <f>'(Reken)volumes AD'!P481</f>
        <v>2077535.275391184</v>
      </c>
    </row>
    <row r="37" spans="2:9" x14ac:dyDescent="0.2">
      <c r="B37" s="27" t="s">
        <v>144</v>
      </c>
      <c r="F37" s="2" t="s">
        <v>89</v>
      </c>
      <c r="I37" s="47">
        <f>'(Reken)volumes AD'!P482</f>
        <v>8101.3601660270151</v>
      </c>
    </row>
    <row r="38" spans="2:9" x14ac:dyDescent="0.2">
      <c r="B38" s="2" t="s">
        <v>145</v>
      </c>
      <c r="F38" s="2" t="s">
        <v>89</v>
      </c>
      <c r="I38" s="47">
        <f>'(Reken)volumes AD'!P483</f>
        <v>15366.162532508224</v>
      </c>
    </row>
    <row r="39" spans="2:9" x14ac:dyDescent="0.2">
      <c r="B39" s="2" t="s">
        <v>146</v>
      </c>
      <c r="F39" s="2" t="s">
        <v>89</v>
      </c>
      <c r="I39" s="47">
        <f>'(Reken)volumes AD'!P484</f>
        <v>6341.0101839231729</v>
      </c>
    </row>
    <row r="41" spans="2:9" x14ac:dyDescent="0.2">
      <c r="B41" s="1" t="s">
        <v>147</v>
      </c>
    </row>
    <row r="42" spans="2:9" x14ac:dyDescent="0.2">
      <c r="B42" s="2" t="s">
        <v>143</v>
      </c>
      <c r="F42" s="2" t="s">
        <v>89</v>
      </c>
      <c r="I42" s="47">
        <f>'(Reken)volumes AD'!P487</f>
        <v>0</v>
      </c>
    </row>
    <row r="43" spans="2:9" x14ac:dyDescent="0.2">
      <c r="B43" s="2" t="s">
        <v>144</v>
      </c>
      <c r="F43" s="2" t="s">
        <v>89</v>
      </c>
      <c r="I43" s="47">
        <f>'(Reken)volumes AD'!P488</f>
        <v>0</v>
      </c>
    </row>
    <row r="44" spans="2:9" x14ac:dyDescent="0.2">
      <c r="B44" s="2" t="s">
        <v>145</v>
      </c>
      <c r="F44" s="2" t="s">
        <v>89</v>
      </c>
      <c r="I44" s="47">
        <f>'(Reken)volumes AD'!P489</f>
        <v>0</v>
      </c>
    </row>
    <row r="45" spans="2:9" x14ac:dyDescent="0.2">
      <c r="B45" s="2" t="s">
        <v>146</v>
      </c>
      <c r="F45" s="2" t="s">
        <v>89</v>
      </c>
      <c r="I45" s="47">
        <f>'(Reken)volumes AD'!P490</f>
        <v>0</v>
      </c>
    </row>
    <row r="48" spans="2:9" x14ac:dyDescent="0.2">
      <c r="B48" s="1" t="s">
        <v>148</v>
      </c>
    </row>
    <row r="50" spans="2:9" x14ac:dyDescent="0.2">
      <c r="B50" s="1" t="s">
        <v>149</v>
      </c>
    </row>
    <row r="51" spans="2:9" x14ac:dyDescent="0.2">
      <c r="B51" s="2" t="s">
        <v>150</v>
      </c>
      <c r="F51" s="2" t="s">
        <v>89</v>
      </c>
      <c r="I51" s="47">
        <f>'(Reken)volumes AD'!P496</f>
        <v>5415.0636821769258</v>
      </c>
    </row>
    <row r="52" spans="2:9" x14ac:dyDescent="0.2">
      <c r="B52" s="2" t="s">
        <v>151</v>
      </c>
      <c r="F52" s="2" t="s">
        <v>89</v>
      </c>
      <c r="I52" s="47">
        <f>'(Reken)volumes AD'!P497</f>
        <v>2659.427484948787</v>
      </c>
    </row>
    <row r="53" spans="2:9" x14ac:dyDescent="0.2">
      <c r="B53" s="2" t="s">
        <v>152</v>
      </c>
      <c r="F53" s="2" t="s">
        <v>89</v>
      </c>
      <c r="I53" s="47">
        <f>'(Reken)volumes AD'!P498</f>
        <v>222.90534009768911</v>
      </c>
    </row>
    <row r="55" spans="2:9" x14ac:dyDescent="0.2">
      <c r="B55" s="1" t="s">
        <v>153</v>
      </c>
    </row>
    <row r="56" spans="2:9" x14ac:dyDescent="0.2">
      <c r="B56" s="2" t="s">
        <v>150</v>
      </c>
      <c r="F56" s="2" t="s">
        <v>89</v>
      </c>
      <c r="I56" s="47">
        <f>'(Reken)volumes AD'!P501</f>
        <v>106.4532256138146</v>
      </c>
    </row>
    <row r="57" spans="2:9" x14ac:dyDescent="0.2">
      <c r="B57" s="2" t="s">
        <v>151</v>
      </c>
      <c r="F57" s="2" t="s">
        <v>89</v>
      </c>
      <c r="I57" s="47">
        <f>'(Reken)volumes AD'!P502</f>
        <v>102.12106726521205</v>
      </c>
    </row>
    <row r="58" spans="2:9" x14ac:dyDescent="0.2">
      <c r="B58" s="2" t="s">
        <v>152</v>
      </c>
      <c r="F58" s="2" t="s">
        <v>89</v>
      </c>
      <c r="I58" s="47">
        <f>'(Reken)volumes AD'!P503</f>
        <v>6.9230695211084381</v>
      </c>
    </row>
    <row r="60" spans="2:9" x14ac:dyDescent="0.2">
      <c r="B60" s="1" t="s">
        <v>154</v>
      </c>
    </row>
    <row r="61" spans="2:9" x14ac:dyDescent="0.2">
      <c r="B61" s="2" t="s">
        <v>150</v>
      </c>
      <c r="F61" s="2" t="s">
        <v>89</v>
      </c>
      <c r="I61" s="47">
        <f>'(Reken)volumes AD'!P506</f>
        <v>84.992614536908519</v>
      </c>
    </row>
    <row r="62" spans="2:9" x14ac:dyDescent="0.2">
      <c r="B62" s="2" t="s">
        <v>151</v>
      </c>
      <c r="F62" s="2" t="s">
        <v>89</v>
      </c>
      <c r="I62" s="47">
        <f>'(Reken)volumes AD'!P507</f>
        <v>183.65947792989928</v>
      </c>
    </row>
    <row r="63" spans="2:9" x14ac:dyDescent="0.2">
      <c r="B63" s="2" t="s">
        <v>155</v>
      </c>
      <c r="F63" s="2" t="s">
        <v>89</v>
      </c>
      <c r="I63" s="47">
        <f>'(Reken)volumes AD'!P508</f>
        <v>509.41685610992403</v>
      </c>
    </row>
    <row r="65" spans="2:9" x14ac:dyDescent="0.2">
      <c r="B65" s="1" t="s">
        <v>156</v>
      </c>
    </row>
    <row r="66" spans="2:9" x14ac:dyDescent="0.2">
      <c r="B66" s="2" t="s">
        <v>150</v>
      </c>
      <c r="F66" s="2" t="s">
        <v>89</v>
      </c>
      <c r="I66" s="47">
        <f>'(Reken)volumes AD'!P511</f>
        <v>33.204105260797867</v>
      </c>
    </row>
    <row r="67" spans="2:9" x14ac:dyDescent="0.2">
      <c r="B67" s="2" t="s">
        <v>151</v>
      </c>
      <c r="F67" s="2" t="s">
        <v>89</v>
      </c>
      <c r="I67" s="47">
        <f>'(Reken)volumes AD'!P512</f>
        <v>78.820586600740299</v>
      </c>
    </row>
    <row r="68" spans="2:9" x14ac:dyDescent="0.2">
      <c r="B68" s="2" t="s">
        <v>155</v>
      </c>
      <c r="F68" s="2" t="s">
        <v>89</v>
      </c>
      <c r="I68" s="47">
        <f>'(Reken)volumes AD'!P513</f>
        <v>36.139799921747858</v>
      </c>
    </row>
    <row r="71" spans="2:9" x14ac:dyDescent="0.2">
      <c r="B71" s="1" t="s">
        <v>157</v>
      </c>
    </row>
    <row r="73" spans="2:9" x14ac:dyDescent="0.2">
      <c r="B73" s="1" t="s">
        <v>142</v>
      </c>
    </row>
    <row r="74" spans="2:9" x14ac:dyDescent="0.2">
      <c r="B74" s="2" t="s">
        <v>143</v>
      </c>
      <c r="F74" s="2" t="s">
        <v>89</v>
      </c>
      <c r="I74" s="47">
        <f>'(Reken)volumes AD'!P673</f>
        <v>4113.0458290156103</v>
      </c>
    </row>
    <row r="75" spans="2:9" x14ac:dyDescent="0.2">
      <c r="B75" s="2" t="s">
        <v>144</v>
      </c>
      <c r="F75" s="2" t="s">
        <v>89</v>
      </c>
      <c r="I75" s="47">
        <f>'(Reken)volumes AD'!P674</f>
        <v>44.598587131339634</v>
      </c>
    </row>
    <row r="76" spans="2:9" x14ac:dyDescent="0.2">
      <c r="B76" s="2" t="s">
        <v>145</v>
      </c>
      <c r="F76" s="2" t="s">
        <v>89</v>
      </c>
      <c r="I76" s="47">
        <f>'(Reken)volumes AD'!P675</f>
        <v>20.941860220880052</v>
      </c>
    </row>
    <row r="77" spans="2:9" x14ac:dyDescent="0.2">
      <c r="B77" s="2" t="s">
        <v>146</v>
      </c>
      <c r="F77" s="2" t="s">
        <v>89</v>
      </c>
      <c r="I77" s="47">
        <f>'(Reken)volumes AD'!P676</f>
        <v>15.509832755873548</v>
      </c>
    </row>
    <row r="79" spans="2:9" x14ac:dyDescent="0.2">
      <c r="B79" s="1" t="s">
        <v>147</v>
      </c>
    </row>
    <row r="80" spans="2:9" x14ac:dyDescent="0.2">
      <c r="B80" s="2" t="s">
        <v>143</v>
      </c>
      <c r="F80" s="2" t="s">
        <v>89</v>
      </c>
      <c r="I80" s="47">
        <f>'(Reken)volumes AD'!P679</f>
        <v>0</v>
      </c>
    </row>
    <row r="81" spans="2:9" x14ac:dyDescent="0.2">
      <c r="B81" s="2" t="s">
        <v>144</v>
      </c>
      <c r="F81" s="2" t="s">
        <v>89</v>
      </c>
      <c r="I81" s="47">
        <f>'(Reken)volumes AD'!P680</f>
        <v>0</v>
      </c>
    </row>
    <row r="82" spans="2:9" x14ac:dyDescent="0.2">
      <c r="B82" s="2" t="s">
        <v>145</v>
      </c>
      <c r="F82" s="2" t="s">
        <v>89</v>
      </c>
      <c r="I82" s="47">
        <f>'(Reken)volumes AD'!P681</f>
        <v>0</v>
      </c>
    </row>
    <row r="83" spans="2:9" x14ac:dyDescent="0.2">
      <c r="B83" s="2" t="s">
        <v>146</v>
      </c>
      <c r="F83" s="2" t="s">
        <v>89</v>
      </c>
      <c r="I83" s="47">
        <f>'(Reken)volumes AD'!P682</f>
        <v>0</v>
      </c>
    </row>
    <row r="86" spans="2:9" x14ac:dyDescent="0.2">
      <c r="B86" s="1" t="s">
        <v>158</v>
      </c>
    </row>
    <row r="88" spans="2:9" x14ac:dyDescent="0.2">
      <c r="B88" s="1" t="s">
        <v>142</v>
      </c>
    </row>
    <row r="89" spans="2:9" x14ac:dyDescent="0.2">
      <c r="B89" s="2" t="s">
        <v>143</v>
      </c>
      <c r="F89" s="2" t="s">
        <v>89</v>
      </c>
      <c r="I89" s="47">
        <f>'(Reken)volumes AD'!P688</f>
        <v>2058.7540425531915</v>
      </c>
    </row>
    <row r="90" spans="2:9" x14ac:dyDescent="0.2">
      <c r="B90" s="2" t="s">
        <v>144</v>
      </c>
      <c r="F90" s="2" t="s">
        <v>89</v>
      </c>
      <c r="I90" s="47">
        <f>'(Reken)volumes AD'!P689</f>
        <v>271.61288461538459</v>
      </c>
    </row>
    <row r="91" spans="2:9" x14ac:dyDescent="0.2">
      <c r="B91" s="2" t="s">
        <v>145</v>
      </c>
      <c r="F91" s="2" t="s">
        <v>89</v>
      </c>
      <c r="I91" s="47">
        <f>'(Reken)volumes AD'!P690</f>
        <v>136.21730769230768</v>
      </c>
    </row>
    <row r="92" spans="2:9" x14ac:dyDescent="0.2">
      <c r="B92" s="2" t="s">
        <v>146</v>
      </c>
      <c r="F92" s="2" t="s">
        <v>89</v>
      </c>
      <c r="I92" s="47">
        <f>'(Reken)volumes AD'!P691</f>
        <v>107.52857142857142</v>
      </c>
    </row>
    <row r="94" spans="2:9" x14ac:dyDescent="0.2">
      <c r="B94" s="1" t="s">
        <v>147</v>
      </c>
    </row>
    <row r="95" spans="2:9" x14ac:dyDescent="0.2">
      <c r="B95" s="2" t="s">
        <v>143</v>
      </c>
      <c r="F95" s="2" t="s">
        <v>89</v>
      </c>
      <c r="I95" s="47">
        <f>'(Reken)volumes AD'!P694</f>
        <v>0</v>
      </c>
    </row>
    <row r="96" spans="2:9" x14ac:dyDescent="0.2">
      <c r="B96" s="2" t="s">
        <v>144</v>
      </c>
      <c r="F96" s="2" t="s">
        <v>89</v>
      </c>
      <c r="I96" s="47">
        <f>'(Reken)volumes AD'!P695</f>
        <v>0</v>
      </c>
    </row>
    <row r="97" spans="2:9" x14ac:dyDescent="0.2">
      <c r="B97" s="2" t="s">
        <v>145</v>
      </c>
      <c r="F97" s="2" t="s">
        <v>89</v>
      </c>
      <c r="I97" s="47">
        <f>'(Reken)volumes AD'!P696</f>
        <v>0</v>
      </c>
    </row>
    <row r="98" spans="2:9" x14ac:dyDescent="0.2">
      <c r="B98" s="2" t="s">
        <v>146</v>
      </c>
      <c r="F98" s="2" t="s">
        <v>89</v>
      </c>
      <c r="I98" s="47">
        <f>'(Reken)volumes AD'!P697</f>
        <v>0</v>
      </c>
    </row>
    <row r="101" spans="2:9" x14ac:dyDescent="0.2">
      <c r="B101" s="1" t="s">
        <v>159</v>
      </c>
    </row>
    <row r="103" spans="2:9" x14ac:dyDescent="0.2">
      <c r="B103" s="1" t="s">
        <v>149</v>
      </c>
    </row>
    <row r="104" spans="2:9" x14ac:dyDescent="0.2">
      <c r="B104" s="2" t="s">
        <v>150</v>
      </c>
      <c r="F104" s="2" t="s">
        <v>89</v>
      </c>
      <c r="I104" s="47">
        <f>'(Reken)volumes AD'!P703</f>
        <v>20.656735917873227</v>
      </c>
    </row>
    <row r="105" spans="2:9" x14ac:dyDescent="0.2">
      <c r="B105" s="2" t="s">
        <v>151</v>
      </c>
      <c r="F105" s="2" t="s">
        <v>89</v>
      </c>
      <c r="I105" s="47">
        <f>'(Reken)volumes AD'!P704</f>
        <v>2.2986339185637297</v>
      </c>
    </row>
    <row r="106" spans="2:9" x14ac:dyDescent="0.2">
      <c r="B106" s="2" t="s">
        <v>152</v>
      </c>
      <c r="F106" s="2" t="s">
        <v>89</v>
      </c>
      <c r="I106" s="47">
        <f>'(Reken)volumes AD'!P705</f>
        <v>0</v>
      </c>
    </row>
    <row r="108" spans="2:9" x14ac:dyDescent="0.2">
      <c r="B108" s="1" t="s">
        <v>153</v>
      </c>
    </row>
    <row r="109" spans="2:9" x14ac:dyDescent="0.2">
      <c r="B109" s="2" t="s">
        <v>150</v>
      </c>
      <c r="F109" s="2" t="s">
        <v>89</v>
      </c>
      <c r="I109" s="47">
        <f>'(Reken)volumes AD'!P708</f>
        <v>1</v>
      </c>
    </row>
    <row r="110" spans="2:9" x14ac:dyDescent="0.2">
      <c r="B110" s="2" t="s">
        <v>151</v>
      </c>
      <c r="F110" s="2" t="s">
        <v>89</v>
      </c>
      <c r="I110" s="47">
        <f>'(Reken)volumes AD'!P709</f>
        <v>0</v>
      </c>
    </row>
    <row r="111" spans="2:9" x14ac:dyDescent="0.2">
      <c r="B111" s="2" t="s">
        <v>152</v>
      </c>
      <c r="F111" s="2" t="s">
        <v>89</v>
      </c>
      <c r="I111" s="47">
        <f>'(Reken)volumes AD'!P710</f>
        <v>0</v>
      </c>
    </row>
    <row r="113" spans="2:9" x14ac:dyDescent="0.2">
      <c r="B113" s="1" t="s">
        <v>154</v>
      </c>
    </row>
    <row r="114" spans="2:9" x14ac:dyDescent="0.2">
      <c r="B114" s="2" t="s">
        <v>150</v>
      </c>
      <c r="F114" s="2" t="s">
        <v>89</v>
      </c>
      <c r="I114" s="47">
        <f>'(Reken)volumes AD'!P713</f>
        <v>7.5762136638709823</v>
      </c>
    </row>
    <row r="115" spans="2:9" x14ac:dyDescent="0.2">
      <c r="B115" s="2" t="s">
        <v>151</v>
      </c>
      <c r="F115" s="2" t="s">
        <v>89</v>
      </c>
      <c r="I115" s="47">
        <f>'(Reken)volumes AD'!P714</f>
        <v>1.7658505573248984</v>
      </c>
    </row>
    <row r="116" spans="2:9" x14ac:dyDescent="0.2">
      <c r="B116" s="2" t="s">
        <v>155</v>
      </c>
      <c r="F116" s="2" t="s">
        <v>89</v>
      </c>
      <c r="I116" s="47">
        <f>'(Reken)volumes AD'!P715</f>
        <v>4.2954293402506671</v>
      </c>
    </row>
    <row r="118" spans="2:9" x14ac:dyDescent="0.2">
      <c r="B118" s="1" t="s">
        <v>156</v>
      </c>
    </row>
    <row r="119" spans="2:9" x14ac:dyDescent="0.2">
      <c r="B119" s="2" t="s">
        <v>150</v>
      </c>
      <c r="F119" s="2" t="s">
        <v>89</v>
      </c>
      <c r="I119" s="47">
        <f>'(Reken)volumes AD'!P718</f>
        <v>0</v>
      </c>
    </row>
    <row r="120" spans="2:9" x14ac:dyDescent="0.2">
      <c r="B120" s="2" t="s">
        <v>151</v>
      </c>
      <c r="F120" s="2" t="s">
        <v>89</v>
      </c>
      <c r="I120" s="47">
        <f>'(Reken)volumes AD'!P719</f>
        <v>0</v>
      </c>
    </row>
    <row r="121" spans="2:9" x14ac:dyDescent="0.2">
      <c r="B121" s="2" t="s">
        <v>155</v>
      </c>
      <c r="F121" s="2" t="s">
        <v>89</v>
      </c>
      <c r="I121" s="47">
        <f>'(Reken)volumes AD'!P720</f>
        <v>0</v>
      </c>
    </row>
    <row r="124" spans="2:9" x14ac:dyDescent="0.2">
      <c r="B124" s="1" t="s">
        <v>160</v>
      </c>
    </row>
    <row r="126" spans="2:9" x14ac:dyDescent="0.2">
      <c r="B126" s="1" t="s">
        <v>149</v>
      </c>
    </row>
    <row r="127" spans="2:9" x14ac:dyDescent="0.2">
      <c r="B127" s="2" t="s">
        <v>150</v>
      </c>
      <c r="F127" s="2" t="s">
        <v>89</v>
      </c>
      <c r="I127" s="47">
        <f>'(Reken)volumes AD'!P726</f>
        <v>242.25379560389754</v>
      </c>
    </row>
    <row r="128" spans="2:9" x14ac:dyDescent="0.2">
      <c r="B128" s="2" t="s">
        <v>151</v>
      </c>
      <c r="F128" s="2" t="s">
        <v>89</v>
      </c>
      <c r="I128" s="47">
        <f>'(Reken)volumes AD'!P727</f>
        <v>108.36803364879074</v>
      </c>
    </row>
    <row r="129" spans="2:9" x14ac:dyDescent="0.2">
      <c r="B129" s="2" t="s">
        <v>152</v>
      </c>
      <c r="F129" s="2" t="s">
        <v>89</v>
      </c>
      <c r="I129" s="47">
        <f>'(Reken)volumes AD'!P728</f>
        <v>0</v>
      </c>
    </row>
    <row r="131" spans="2:9" x14ac:dyDescent="0.2">
      <c r="B131" s="1" t="s">
        <v>153</v>
      </c>
    </row>
    <row r="132" spans="2:9" x14ac:dyDescent="0.2">
      <c r="B132" s="2" t="s">
        <v>150</v>
      </c>
      <c r="F132" s="2" t="s">
        <v>89</v>
      </c>
      <c r="I132" s="47">
        <f>'(Reken)volumes AD'!P731</f>
        <v>0</v>
      </c>
    </row>
    <row r="133" spans="2:9" x14ac:dyDescent="0.2">
      <c r="B133" s="2" t="s">
        <v>151</v>
      </c>
      <c r="F133" s="2" t="s">
        <v>89</v>
      </c>
      <c r="I133" s="47">
        <f>'(Reken)volumes AD'!P732</f>
        <v>0</v>
      </c>
    </row>
    <row r="134" spans="2:9" x14ac:dyDescent="0.2">
      <c r="B134" s="2" t="s">
        <v>152</v>
      </c>
      <c r="F134" s="2" t="s">
        <v>89</v>
      </c>
      <c r="I134" s="47">
        <f>'(Reken)volumes AD'!P733</f>
        <v>0</v>
      </c>
    </row>
    <row r="136" spans="2:9" x14ac:dyDescent="0.2">
      <c r="B136" s="1" t="s">
        <v>154</v>
      </c>
    </row>
    <row r="137" spans="2:9" x14ac:dyDescent="0.2">
      <c r="B137" s="2" t="s">
        <v>150</v>
      </c>
      <c r="F137" s="2" t="s">
        <v>89</v>
      </c>
      <c r="I137" s="47">
        <f>'(Reken)volumes AD'!P736</f>
        <v>421.99248049628721</v>
      </c>
    </row>
    <row r="138" spans="2:9" x14ac:dyDescent="0.2">
      <c r="B138" s="2" t="s">
        <v>151</v>
      </c>
      <c r="F138" s="2" t="s">
        <v>89</v>
      </c>
      <c r="I138" s="47">
        <f>'(Reken)volumes AD'!P737</f>
        <v>280.1482282169377</v>
      </c>
    </row>
    <row r="139" spans="2:9" x14ac:dyDescent="0.2">
      <c r="B139" s="2" t="s">
        <v>155</v>
      </c>
      <c r="F139" s="2" t="s">
        <v>89</v>
      </c>
      <c r="I139" s="47">
        <f>'(Reken)volumes AD'!P738</f>
        <v>537</v>
      </c>
    </row>
    <row r="141" spans="2:9" x14ac:dyDescent="0.2">
      <c r="B141" s="1" t="s">
        <v>156</v>
      </c>
    </row>
    <row r="142" spans="2:9" x14ac:dyDescent="0.2">
      <c r="B142" s="2" t="s">
        <v>150</v>
      </c>
      <c r="F142" s="2" t="s">
        <v>89</v>
      </c>
      <c r="I142" s="47">
        <f>'(Reken)volumes AD'!P741</f>
        <v>0</v>
      </c>
    </row>
    <row r="143" spans="2:9" x14ac:dyDescent="0.2">
      <c r="B143" s="2" t="s">
        <v>151</v>
      </c>
      <c r="F143" s="2" t="s">
        <v>89</v>
      </c>
      <c r="I143" s="47">
        <f>'(Reken)volumes AD'!P742</f>
        <v>0</v>
      </c>
    </row>
    <row r="144" spans="2:9" x14ac:dyDescent="0.2">
      <c r="B144" s="2" t="s">
        <v>155</v>
      </c>
      <c r="F144" s="2" t="s">
        <v>89</v>
      </c>
      <c r="I144" s="47">
        <f>'(Reken)volumes AD'!P743</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26</vt:i4>
      </vt:variant>
    </vt:vector>
  </HeadingPairs>
  <TitlesOfParts>
    <vt:vector size="26" baseType="lpstr">
      <vt:lpstr>Titelblad</vt:lpstr>
      <vt:lpstr>Toelichting</vt:lpstr>
      <vt:lpstr>Bronnen en toepassingen</vt:lpstr>
      <vt:lpstr>Resultaat</vt:lpstr>
      <vt:lpstr>RV Coteq</vt:lpstr>
      <vt:lpstr>RV Enexis</vt:lpstr>
      <vt:lpstr>RV Liander</vt:lpstr>
      <vt:lpstr>RV RENDO</vt:lpstr>
      <vt:lpstr>RV Stedin</vt:lpstr>
      <vt:lpstr>RV Westland</vt:lpstr>
      <vt:lpstr>Input --&gt;</vt:lpstr>
      <vt:lpstr>Volumes TD 2015-2020</vt:lpstr>
      <vt:lpstr>Volumes AD 2015-2020</vt:lpstr>
      <vt:lpstr>Volumes Invoeding 2015-2020</vt:lpstr>
      <vt:lpstr>Volumes corr. Inv. 2015-2020</vt:lpstr>
      <vt:lpstr>Tarieven 2021</vt:lpstr>
      <vt:lpstr>Vergoedingen EAV</vt:lpstr>
      <vt:lpstr>Berekeningen --&gt;</vt:lpstr>
      <vt:lpstr>(Reken)volumes TD</vt:lpstr>
      <vt:lpstr>(Reken)volumes AD</vt:lpstr>
      <vt:lpstr>Rekenvolumes invoeding</vt:lpstr>
      <vt:lpstr>Berekening wegingsfactoren</vt:lpstr>
      <vt:lpstr>SO voor maatstaf</vt:lpstr>
      <vt:lpstr>SO voor PV</vt:lpstr>
      <vt:lpstr>Berekeningen vergoedingen EAV</vt:lpstr>
      <vt:lpstr>Begininkomsten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2024-04-09T09:24:48Z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