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defaultThemeVersion="124226"/>
  <xr:revisionPtr revIDLastSave="0" documentId="13_ncr:1_{C1DD535B-FA98-4749-B9F4-48526E240A91}" xr6:coauthVersionLast="47" xr6:coauthVersionMax="47" xr10:uidLastSave="{00000000-0000-0000-0000-000000000000}"/>
  <bookViews>
    <workbookView xWindow="-120" yWindow="-120" windowWidth="29040" windowHeight="15840" tabRatio="805" xr2:uid="{00000000-000D-0000-FFFF-FFFF00000000}"/>
  </bookViews>
  <sheets>
    <sheet name="Titelblad" sheetId="32" r:id="rId1"/>
    <sheet name="Toelichting" sheetId="33" r:id="rId2"/>
    <sheet name="Bronnen en toepassingen" sheetId="38" r:id="rId3"/>
    <sheet name="1) Totale kosten" sheetId="26" r:id="rId4"/>
    <sheet name="Input --&gt;" sheetId="28" r:id="rId5"/>
    <sheet name="2) Reguleringsparameters" sheetId="27" r:id="rId6"/>
    <sheet name="3) Input operationele kosten" sheetId="14" r:id="rId7"/>
    <sheet name="4) Input inkoopkosten transport" sheetId="35" r:id="rId8"/>
    <sheet name="5) Overige opbrengsten" sheetId="15" r:id="rId9"/>
    <sheet name="6) GAW import" sheetId="6" r:id="rId10"/>
    <sheet name="Berekeningen --&gt;" sheetId="31" r:id="rId11"/>
    <sheet name="7) Berekening gecorrigeerde IT" sheetId="36" r:id="rId12"/>
    <sheet name="8) Berekening Oper. kosten" sheetId="3" r:id="rId13"/>
    <sheet name="9) Berekening Kapitaalkosten" sheetId="8" r:id="rId14"/>
  </sheets>
  <definedNames>
    <definedName name="_7A.A.23">'5) Overige opbrengsten'!#REF!</definedName>
    <definedName name="AS2DocOpenMode" hidden="1">"AS2DocumentEdit"</definedName>
    <definedName name="SAPBEXhrIndnt" hidden="1">"Wide"</definedName>
    <definedName name="SAPsysID" hidden="1">"708C5W7SBKP804JT78WJ0JNKI"</definedName>
    <definedName name="SAPwbID" hidden="1">"ARS"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79" i="3" l="1"/>
  <c r="S278" i="3"/>
  <c r="Q279" i="3"/>
  <c r="P279" i="3"/>
  <c r="O279" i="3"/>
  <c r="N279" i="3"/>
  <c r="M279" i="3"/>
  <c r="L279" i="3"/>
  <c r="Q278" i="3"/>
  <c r="P278" i="3"/>
  <c r="O278" i="3"/>
  <c r="N278" i="3"/>
  <c r="M278" i="3"/>
  <c r="L278" i="3"/>
  <c r="S214" i="3"/>
  <c r="S213" i="3"/>
  <c r="Q214" i="3"/>
  <c r="P214" i="3"/>
  <c r="O214" i="3"/>
  <c r="N214" i="3"/>
  <c r="M214" i="3"/>
  <c r="L214" i="3"/>
  <c r="Q213" i="3"/>
  <c r="P213" i="3"/>
  <c r="O213" i="3"/>
  <c r="N213" i="3"/>
  <c r="M213" i="3"/>
  <c r="L213" i="3"/>
  <c r="L253" i="3" s="1"/>
  <c r="L148" i="3" l="1"/>
  <c r="M148" i="3"/>
  <c r="N148" i="3"/>
  <c r="O148" i="3"/>
  <c r="P148" i="3"/>
  <c r="Q148" i="3"/>
  <c r="S148" i="3"/>
  <c r="L149" i="3"/>
  <c r="M149" i="3"/>
  <c r="N149" i="3"/>
  <c r="O149" i="3"/>
  <c r="P149" i="3"/>
  <c r="Q149" i="3"/>
  <c r="S149" i="3"/>
  <c r="W22" i="8" l="1"/>
  <c r="W23" i="8"/>
  <c r="W24" i="8"/>
  <c r="W29" i="8"/>
  <c r="W30" i="8"/>
  <c r="W31" i="8"/>
  <c r="W36" i="8"/>
  <c r="W37" i="8"/>
  <c r="W38" i="8"/>
  <c r="W43" i="8"/>
  <c r="W44" i="8"/>
  <c r="W45" i="8"/>
  <c r="W50" i="8"/>
  <c r="W51" i="8"/>
  <c r="W52" i="8"/>
  <c r="W59" i="8"/>
  <c r="W60" i="8"/>
  <c r="W61" i="8"/>
  <c r="W64" i="8"/>
  <c r="W65" i="8"/>
  <c r="W66" i="8"/>
  <c r="W69" i="8"/>
  <c r="W70" i="8"/>
  <c r="W71" i="8"/>
  <c r="W74" i="8"/>
  <c r="W75" i="8"/>
  <c r="W76" i="8"/>
  <c r="W79" i="8"/>
  <c r="W80" i="8"/>
  <c r="W81" i="8"/>
  <c r="W221" i="15"/>
  <c r="W183" i="15"/>
  <c r="W145" i="15"/>
  <c r="W107" i="15"/>
  <c r="W69" i="15"/>
  <c r="W31" i="15"/>
  <c r="W86" i="8" l="1"/>
  <c r="W85" i="8"/>
  <c r="L221" i="15" l="1"/>
  <c r="M357" i="3"/>
  <c r="S354" i="3"/>
  <c r="S355" i="3"/>
  <c r="S356" i="3"/>
  <c r="S357" i="3"/>
  <c r="S349" i="3"/>
  <c r="S350" i="3"/>
  <c r="S351" i="3"/>
  <c r="L349" i="3"/>
  <c r="M349" i="3"/>
  <c r="N349" i="3"/>
  <c r="O349" i="3"/>
  <c r="P349" i="3"/>
  <c r="Q349" i="3"/>
  <c r="L350" i="3"/>
  <c r="M350" i="3"/>
  <c r="N350" i="3"/>
  <c r="O350" i="3"/>
  <c r="P350" i="3"/>
  <c r="Q350" i="3"/>
  <c r="L351" i="3"/>
  <c r="M351" i="3"/>
  <c r="N351" i="3"/>
  <c r="O351" i="3"/>
  <c r="P351" i="3"/>
  <c r="Q351" i="3"/>
  <c r="L354" i="3"/>
  <c r="L394" i="3" s="1"/>
  <c r="M354" i="3"/>
  <c r="N354" i="3"/>
  <c r="O354" i="3"/>
  <c r="P354" i="3"/>
  <c r="Q354" i="3"/>
  <c r="L355" i="3"/>
  <c r="M355" i="3"/>
  <c r="N355" i="3"/>
  <c r="O355" i="3"/>
  <c r="P355" i="3"/>
  <c r="Q355" i="3"/>
  <c r="L356" i="3"/>
  <c r="M356" i="3"/>
  <c r="N356" i="3"/>
  <c r="O356" i="3"/>
  <c r="P356" i="3"/>
  <c r="Q356" i="3"/>
  <c r="L357" i="3"/>
  <c r="N357" i="3"/>
  <c r="O357" i="3"/>
  <c r="P357" i="3"/>
  <c r="Q357" i="3"/>
  <c r="M79" i="8" l="1"/>
  <c r="N79" i="8"/>
  <c r="O79" i="8"/>
  <c r="P79" i="8"/>
  <c r="Q79" i="8"/>
  <c r="S79" i="8"/>
  <c r="U79" i="8"/>
  <c r="V79" i="8"/>
  <c r="M80" i="8"/>
  <c r="N80" i="8"/>
  <c r="O80" i="8"/>
  <c r="P80" i="8"/>
  <c r="Q80" i="8"/>
  <c r="S80" i="8"/>
  <c r="U80" i="8"/>
  <c r="V80" i="8"/>
  <c r="M81" i="8"/>
  <c r="N81" i="8"/>
  <c r="O81" i="8"/>
  <c r="P81" i="8"/>
  <c r="Q81" i="8"/>
  <c r="S81" i="8"/>
  <c r="U81" i="8"/>
  <c r="V81" i="8"/>
  <c r="L81" i="8"/>
  <c r="L80" i="8"/>
  <c r="L79" i="8"/>
  <c r="M59" i="8"/>
  <c r="N59" i="8"/>
  <c r="O59" i="8"/>
  <c r="P59" i="8"/>
  <c r="Q59" i="8"/>
  <c r="S59" i="8"/>
  <c r="U59" i="8"/>
  <c r="V59" i="8"/>
  <c r="M60" i="8"/>
  <c r="N60" i="8"/>
  <c r="O60" i="8"/>
  <c r="P60" i="8"/>
  <c r="Q60" i="8"/>
  <c r="S60" i="8"/>
  <c r="U60" i="8"/>
  <c r="V60" i="8"/>
  <c r="M61" i="8"/>
  <c r="N61" i="8"/>
  <c r="O61" i="8"/>
  <c r="P61" i="8"/>
  <c r="Q61" i="8"/>
  <c r="S61" i="8"/>
  <c r="U61" i="8"/>
  <c r="V61" i="8"/>
  <c r="M64" i="8"/>
  <c r="N64" i="8"/>
  <c r="O64" i="8"/>
  <c r="P64" i="8"/>
  <c r="Q64" i="8"/>
  <c r="S64" i="8"/>
  <c r="U64" i="8"/>
  <c r="V64" i="8"/>
  <c r="M65" i="8"/>
  <c r="N65" i="8"/>
  <c r="O65" i="8"/>
  <c r="P65" i="8"/>
  <c r="Q65" i="8"/>
  <c r="S65" i="8"/>
  <c r="U65" i="8"/>
  <c r="V65" i="8"/>
  <c r="M66" i="8"/>
  <c r="N66" i="8"/>
  <c r="O66" i="8"/>
  <c r="P66" i="8"/>
  <c r="Q66" i="8"/>
  <c r="S66" i="8"/>
  <c r="U66" i="8"/>
  <c r="V66" i="8"/>
  <c r="M69" i="8"/>
  <c r="N69" i="8"/>
  <c r="O69" i="8"/>
  <c r="P69" i="8"/>
  <c r="Q69" i="8"/>
  <c r="S69" i="8"/>
  <c r="U69" i="8"/>
  <c r="V69" i="8"/>
  <c r="M70" i="8"/>
  <c r="N70" i="8"/>
  <c r="O70" i="8"/>
  <c r="P70" i="8"/>
  <c r="Q70" i="8"/>
  <c r="S70" i="8"/>
  <c r="U70" i="8"/>
  <c r="V70" i="8"/>
  <c r="M71" i="8"/>
  <c r="N71" i="8"/>
  <c r="O71" i="8"/>
  <c r="P71" i="8"/>
  <c r="Q71" i="8"/>
  <c r="S71" i="8"/>
  <c r="U71" i="8"/>
  <c r="V71" i="8"/>
  <c r="M74" i="8"/>
  <c r="N74" i="8"/>
  <c r="O74" i="8"/>
  <c r="P74" i="8"/>
  <c r="Q74" i="8"/>
  <c r="S74" i="8"/>
  <c r="U74" i="8"/>
  <c r="V74" i="8"/>
  <c r="M75" i="8"/>
  <c r="N75" i="8"/>
  <c r="O75" i="8"/>
  <c r="P75" i="8"/>
  <c r="Q75" i="8"/>
  <c r="S75" i="8"/>
  <c r="U75" i="8"/>
  <c r="V75" i="8"/>
  <c r="M76" i="8"/>
  <c r="N76" i="8"/>
  <c r="O76" i="8"/>
  <c r="P76" i="8"/>
  <c r="Q76" i="8"/>
  <c r="S76" i="8"/>
  <c r="U76" i="8"/>
  <c r="V76" i="8"/>
  <c r="L60" i="8"/>
  <c r="L61" i="8"/>
  <c r="L64" i="8"/>
  <c r="L65" i="8"/>
  <c r="L66" i="8"/>
  <c r="L69" i="8"/>
  <c r="L70" i="8"/>
  <c r="L71" i="8"/>
  <c r="L74" i="8"/>
  <c r="L75" i="8"/>
  <c r="L76" i="8"/>
  <c r="J33" i="6"/>
  <c r="J32" i="6"/>
  <c r="J31" i="6"/>
  <c r="J28" i="6"/>
  <c r="J27" i="6"/>
  <c r="J26" i="6"/>
  <c r="J23" i="6"/>
  <c r="J22" i="6"/>
  <c r="J21" i="6"/>
  <c r="J18" i="6"/>
  <c r="J17" i="6"/>
  <c r="J16" i="6"/>
  <c r="L59" i="8"/>
  <c r="M394" i="3"/>
  <c r="O394" i="3"/>
  <c r="P394" i="3"/>
  <c r="Q394" i="3"/>
  <c r="S394" i="3"/>
  <c r="M395" i="3"/>
  <c r="O395" i="3"/>
  <c r="P395" i="3"/>
  <c r="Q395" i="3"/>
  <c r="S395" i="3"/>
  <c r="M396" i="3"/>
  <c r="O396" i="3"/>
  <c r="P396" i="3"/>
  <c r="Q396" i="3"/>
  <c r="S396" i="3"/>
  <c r="M397" i="3"/>
  <c r="O397" i="3"/>
  <c r="P397" i="3"/>
  <c r="Q397" i="3"/>
  <c r="S397" i="3"/>
  <c r="L395" i="3"/>
  <c r="L396" i="3"/>
  <c r="L397" i="3"/>
  <c r="L391" i="3"/>
  <c r="M391" i="3"/>
  <c r="O391" i="3"/>
  <c r="P391" i="3"/>
  <c r="Q391" i="3"/>
  <c r="S391" i="3"/>
  <c r="M390" i="3"/>
  <c r="O390" i="3"/>
  <c r="P390" i="3"/>
  <c r="Q390" i="3"/>
  <c r="S390" i="3"/>
  <c r="L390" i="3"/>
  <c r="M379" i="3"/>
  <c r="N379" i="3"/>
  <c r="O379" i="3"/>
  <c r="P379" i="3"/>
  <c r="Q379" i="3"/>
  <c r="S379" i="3"/>
  <c r="L379" i="3"/>
  <c r="L376" i="3"/>
  <c r="M375" i="3"/>
  <c r="N375" i="3"/>
  <c r="O375" i="3"/>
  <c r="P375" i="3"/>
  <c r="Q375" i="3"/>
  <c r="S375" i="3"/>
  <c r="L375" i="3"/>
  <c r="M372" i="3"/>
  <c r="N372" i="3"/>
  <c r="O372" i="3"/>
  <c r="P372" i="3"/>
  <c r="Q372" i="3"/>
  <c r="S372" i="3"/>
  <c r="L372" i="3"/>
  <c r="J379" i="3" l="1"/>
  <c r="J372" i="3"/>
  <c r="J59" i="8"/>
  <c r="J70" i="8"/>
  <c r="J75" i="8"/>
  <c r="J69" i="8"/>
  <c r="J61" i="8"/>
  <c r="J81" i="8"/>
  <c r="J76" i="8"/>
  <c r="J64" i="8"/>
  <c r="J74" i="8"/>
  <c r="J66" i="8"/>
  <c r="J60" i="8"/>
  <c r="J80" i="8"/>
  <c r="J71" i="8"/>
  <c r="J65" i="8"/>
  <c r="J79" i="8"/>
  <c r="L86" i="8"/>
  <c r="U86" i="8"/>
  <c r="O86" i="8"/>
  <c r="M85" i="8"/>
  <c r="J375" i="3"/>
  <c r="Q86" i="8"/>
  <c r="Q85" i="8"/>
  <c r="S86" i="8"/>
  <c r="S85" i="8"/>
  <c r="P86" i="8"/>
  <c r="P85" i="8"/>
  <c r="V86" i="8"/>
  <c r="V85" i="8"/>
  <c r="O85" i="8"/>
  <c r="N86" i="8"/>
  <c r="N85" i="8"/>
  <c r="U85" i="8"/>
  <c r="M86" i="8"/>
  <c r="L85" i="8"/>
  <c r="M361" i="3"/>
  <c r="N361" i="3"/>
  <c r="O361" i="3"/>
  <c r="P361" i="3"/>
  <c r="Q361" i="3"/>
  <c r="S361" i="3"/>
  <c r="M362" i="3"/>
  <c r="N362" i="3"/>
  <c r="O362" i="3"/>
  <c r="P362" i="3"/>
  <c r="Q362" i="3"/>
  <c r="S362" i="3"/>
  <c r="M363" i="3"/>
  <c r="N363" i="3"/>
  <c r="O363" i="3"/>
  <c r="P363" i="3"/>
  <c r="Q363" i="3"/>
  <c r="S363" i="3"/>
  <c r="M364" i="3"/>
  <c r="N364" i="3"/>
  <c r="O364" i="3"/>
  <c r="P364" i="3"/>
  <c r="Q364" i="3"/>
  <c r="S364" i="3"/>
  <c r="M365" i="3"/>
  <c r="N365" i="3"/>
  <c r="O365" i="3"/>
  <c r="P365" i="3"/>
  <c r="Q365" i="3"/>
  <c r="S365" i="3"/>
  <c r="M366" i="3"/>
  <c r="N366" i="3"/>
  <c r="O366" i="3"/>
  <c r="P366" i="3"/>
  <c r="Q366" i="3"/>
  <c r="S366" i="3"/>
  <c r="M367" i="3"/>
  <c r="N367" i="3"/>
  <c r="O367" i="3"/>
  <c r="P367" i="3"/>
  <c r="Q367" i="3"/>
  <c r="S367" i="3"/>
  <c r="M368" i="3"/>
  <c r="N368" i="3"/>
  <c r="O368" i="3"/>
  <c r="P368" i="3"/>
  <c r="Q368" i="3"/>
  <c r="S368" i="3"/>
  <c r="M369" i="3"/>
  <c r="N369" i="3"/>
  <c r="O369" i="3"/>
  <c r="P369" i="3"/>
  <c r="Q369" i="3"/>
  <c r="S369" i="3"/>
  <c r="L362" i="3"/>
  <c r="L363" i="3"/>
  <c r="L364" i="3"/>
  <c r="L365" i="3"/>
  <c r="L366" i="3"/>
  <c r="L367" i="3"/>
  <c r="L368" i="3"/>
  <c r="L369" i="3"/>
  <c r="L361" i="3"/>
  <c r="S345" i="3"/>
  <c r="S346" i="3"/>
  <c r="S386" i="3" s="1"/>
  <c r="L345" i="3"/>
  <c r="M345" i="3"/>
  <c r="N345" i="3"/>
  <c r="O345" i="3"/>
  <c r="P345" i="3"/>
  <c r="Q345" i="3"/>
  <c r="L346" i="3"/>
  <c r="L386" i="3" s="1"/>
  <c r="M346" i="3"/>
  <c r="M386" i="3" s="1"/>
  <c r="N346" i="3"/>
  <c r="O346" i="3"/>
  <c r="O386" i="3" s="1"/>
  <c r="P346" i="3"/>
  <c r="P386" i="3" s="1"/>
  <c r="Q346" i="3"/>
  <c r="Q386" i="3" s="1"/>
  <c r="S32" i="36"/>
  <c r="S31" i="36"/>
  <c r="S30" i="36"/>
  <c r="Q32" i="36"/>
  <c r="P32" i="36"/>
  <c r="Q31" i="36"/>
  <c r="P31" i="36"/>
  <c r="Q30" i="36"/>
  <c r="P30" i="36"/>
  <c r="N35" i="36"/>
  <c r="N34" i="36"/>
  <c r="N33" i="36"/>
  <c r="N32" i="36"/>
  <c r="M32" i="36"/>
  <c r="N31" i="36"/>
  <c r="M31" i="36"/>
  <c r="N30" i="36"/>
  <c r="M30" i="36"/>
  <c r="M26" i="36"/>
  <c r="N26" i="36"/>
  <c r="M27" i="36"/>
  <c r="N27" i="36"/>
  <c r="N25" i="36"/>
  <c r="M25" i="36"/>
  <c r="L385" i="3" l="1"/>
  <c r="L389" i="3"/>
  <c r="J368" i="3"/>
  <c r="J364" i="3"/>
  <c r="P385" i="3"/>
  <c r="J85" i="8"/>
  <c r="J86" i="8"/>
  <c r="O385" i="3"/>
  <c r="J366" i="3"/>
  <c r="J367" i="3"/>
  <c r="S385" i="3"/>
  <c r="J369" i="3"/>
  <c r="Q385" i="3"/>
  <c r="J365" i="3"/>
  <c r="J363" i="3"/>
  <c r="J361" i="3"/>
  <c r="J362" i="3"/>
  <c r="M385" i="3"/>
  <c r="J357" i="3"/>
  <c r="N397" i="3"/>
  <c r="J397" i="3" s="1"/>
  <c r="N395" i="3"/>
  <c r="J395" i="3" s="1"/>
  <c r="J355" i="3"/>
  <c r="J351" i="3"/>
  <c r="N391" i="3"/>
  <c r="J391" i="3" s="1"/>
  <c r="J349" i="3"/>
  <c r="J345" i="3"/>
  <c r="N385" i="3"/>
  <c r="J356" i="3"/>
  <c r="N396" i="3"/>
  <c r="J396" i="3" s="1"/>
  <c r="N394" i="3"/>
  <c r="J394" i="3" s="1"/>
  <c r="J354" i="3"/>
  <c r="J350" i="3"/>
  <c r="N390" i="3"/>
  <c r="J390" i="3" s="1"/>
  <c r="J346" i="3"/>
  <c r="N386" i="3"/>
  <c r="J386" i="3" s="1"/>
  <c r="H52" i="36"/>
  <c r="M85" i="36" s="1"/>
  <c r="H53" i="36"/>
  <c r="M86" i="36" s="1"/>
  <c r="H56" i="36"/>
  <c r="P89" i="36" s="1"/>
  <c r="H57" i="36"/>
  <c r="N90" i="36" s="1"/>
  <c r="H58" i="36"/>
  <c r="N91" i="36" s="1"/>
  <c r="H59" i="36"/>
  <c r="N92" i="36" s="1"/>
  <c r="H60" i="36"/>
  <c r="N93" i="36" s="1"/>
  <c r="H61" i="36"/>
  <c r="N94" i="36" s="1"/>
  <c r="H51" i="36"/>
  <c r="N84" i="36" s="1"/>
  <c r="H39" i="36"/>
  <c r="M70" i="36" s="1"/>
  <c r="H40" i="36"/>
  <c r="N71" i="36" s="1"/>
  <c r="H43" i="36"/>
  <c r="S74" i="36" s="1"/>
  <c r="H44" i="36"/>
  <c r="S75" i="36" s="1"/>
  <c r="H45" i="36"/>
  <c r="S76" i="36" s="1"/>
  <c r="H46" i="36"/>
  <c r="N77" i="36" s="1"/>
  <c r="H47" i="36"/>
  <c r="N78" i="36" s="1"/>
  <c r="H48" i="36"/>
  <c r="N79" i="36" s="1"/>
  <c r="H38" i="36"/>
  <c r="M69" i="36" s="1"/>
  <c r="M15" i="36"/>
  <c r="N15" i="36"/>
  <c r="O15" i="36"/>
  <c r="O105" i="36" s="1"/>
  <c r="O343" i="3" s="1"/>
  <c r="O383" i="3" s="1"/>
  <c r="P15" i="36"/>
  <c r="Q15" i="36"/>
  <c r="S15" i="36"/>
  <c r="M16" i="36"/>
  <c r="N16" i="36"/>
  <c r="O16" i="36"/>
  <c r="P16" i="36"/>
  <c r="Q16" i="36"/>
  <c r="S16" i="36"/>
  <c r="L16" i="36"/>
  <c r="L15" i="36"/>
  <c r="L105" i="36" s="1"/>
  <c r="L343" i="3" s="1"/>
  <c r="L383" i="3" s="1"/>
  <c r="L405" i="3" l="1"/>
  <c r="L43" i="26" s="1"/>
  <c r="Q74" i="36"/>
  <c r="Q89" i="36"/>
  <c r="L401" i="3"/>
  <c r="L37" i="26" s="1"/>
  <c r="M84" i="36"/>
  <c r="N89" i="36"/>
  <c r="M91" i="36"/>
  <c r="N85" i="36"/>
  <c r="Q75" i="36"/>
  <c r="M90" i="36"/>
  <c r="S81" i="36"/>
  <c r="M75" i="36"/>
  <c r="P76" i="36"/>
  <c r="P75" i="36"/>
  <c r="P74" i="36"/>
  <c r="N69" i="36"/>
  <c r="S91" i="36"/>
  <c r="S90" i="36"/>
  <c r="S89" i="36"/>
  <c r="M89" i="36"/>
  <c r="M76" i="36"/>
  <c r="N70" i="36"/>
  <c r="M74" i="36"/>
  <c r="N76" i="36"/>
  <c r="N75" i="36"/>
  <c r="N74" i="36"/>
  <c r="Q91" i="36"/>
  <c r="Q90" i="36"/>
  <c r="N86" i="36"/>
  <c r="Q76" i="36"/>
  <c r="M71" i="36"/>
  <c r="P91" i="36"/>
  <c r="P90" i="36"/>
  <c r="J16" i="36"/>
  <c r="J66" i="36" s="1"/>
  <c r="J15" i="36"/>
  <c r="J65" i="36" s="1"/>
  <c r="J385" i="3"/>
  <c r="Q81" i="36" l="1"/>
  <c r="P96" i="36"/>
  <c r="M96" i="36"/>
  <c r="M81" i="36"/>
  <c r="M98" i="36" s="1"/>
  <c r="N96" i="36"/>
  <c r="Q96" i="36"/>
  <c r="Q98" i="36" s="1"/>
  <c r="Q105" i="36" s="1"/>
  <c r="Q343" i="3" s="1"/>
  <c r="Q383" i="3" s="1"/>
  <c r="N81" i="36"/>
  <c r="S96" i="36"/>
  <c r="S98" i="36" s="1"/>
  <c r="S105" i="36" s="1"/>
  <c r="S343" i="3" s="1"/>
  <c r="S383" i="3" s="1"/>
  <c r="P81" i="36"/>
  <c r="P98" i="36" l="1"/>
  <c r="P105" i="36" s="1"/>
  <c r="P343" i="3" s="1"/>
  <c r="P383" i="3" s="1"/>
  <c r="N98" i="36"/>
  <c r="N105" i="36" s="1"/>
  <c r="N343" i="3" s="1"/>
  <c r="N383" i="3" s="1"/>
  <c r="J96" i="36"/>
  <c r="M105" i="36"/>
  <c r="M343" i="3" s="1"/>
  <c r="M383" i="3" s="1"/>
  <c r="J81" i="36"/>
  <c r="J98" i="36" l="1"/>
  <c r="J105" i="36"/>
  <c r="J383" i="3"/>
  <c r="J343" i="3"/>
  <c r="V221" i="15"/>
  <c r="U221" i="15"/>
  <c r="S221" i="15"/>
  <c r="S376" i="3" s="1"/>
  <c r="S389" i="3" s="1"/>
  <c r="M221" i="15"/>
  <c r="M376" i="3" s="1"/>
  <c r="M389" i="3" s="1"/>
  <c r="N221" i="15"/>
  <c r="N376" i="3" s="1"/>
  <c r="O221" i="15"/>
  <c r="O376" i="3" s="1"/>
  <c r="O389" i="3" s="1"/>
  <c r="P221" i="15"/>
  <c r="P376" i="3" s="1"/>
  <c r="P389" i="3" s="1"/>
  <c r="Q221" i="15"/>
  <c r="Q376" i="3" s="1"/>
  <c r="Q389" i="3" s="1"/>
  <c r="J238" i="15"/>
  <c r="J235" i="15"/>
  <c r="J232" i="15"/>
  <c r="J231" i="15"/>
  <c r="J230" i="15"/>
  <c r="J229" i="15"/>
  <c r="J228" i="15"/>
  <c r="J227" i="15"/>
  <c r="J226" i="15"/>
  <c r="J225" i="15"/>
  <c r="J224" i="15"/>
  <c r="J219" i="15"/>
  <c r="J218" i="15"/>
  <c r="J217" i="15"/>
  <c r="J216" i="15"/>
  <c r="J215" i="15"/>
  <c r="J214" i="15"/>
  <c r="J213" i="15"/>
  <c r="J212" i="15"/>
  <c r="J211" i="15"/>
  <c r="J210" i="15"/>
  <c r="J209" i="15"/>
  <c r="J206" i="15"/>
  <c r="J205" i="15"/>
  <c r="Q401" i="3" l="1"/>
  <c r="Q37" i="26" s="1"/>
  <c r="Q405" i="3"/>
  <c r="Q43" i="26" s="1"/>
  <c r="P401" i="3"/>
  <c r="P37" i="26" s="1"/>
  <c r="P405" i="3"/>
  <c r="P43" i="26" s="1"/>
  <c r="O401" i="3"/>
  <c r="O37" i="26" s="1"/>
  <c r="O405" i="3"/>
  <c r="O43" i="26" s="1"/>
  <c r="M401" i="3"/>
  <c r="M37" i="26" s="1"/>
  <c r="M405" i="3"/>
  <c r="M43" i="26" s="1"/>
  <c r="J376" i="3"/>
  <c r="N389" i="3"/>
  <c r="J221" i="15"/>
  <c r="J130" i="14"/>
  <c r="J129" i="14"/>
  <c r="J128" i="14"/>
  <c r="J127" i="14"/>
  <c r="J119" i="14"/>
  <c r="J118" i="14"/>
  <c r="J117" i="14"/>
  <c r="J116" i="14"/>
  <c r="J124" i="14"/>
  <c r="J123" i="14"/>
  <c r="J122" i="14"/>
  <c r="J389" i="3" l="1"/>
  <c r="N405" i="3"/>
  <c r="N401" i="3"/>
  <c r="J405" i="3" l="1"/>
  <c r="N43" i="26"/>
  <c r="J43" i="26" s="1"/>
  <c r="J401" i="3"/>
  <c r="N37" i="26"/>
  <c r="J37" i="26" s="1"/>
  <c r="V50" i="8"/>
  <c r="V51" i="8"/>
  <c r="V52" i="8"/>
  <c r="V43" i="8"/>
  <c r="V44" i="8"/>
  <c r="V45" i="8"/>
  <c r="V36" i="8"/>
  <c r="V37" i="8"/>
  <c r="V38" i="8"/>
  <c r="V22" i="8"/>
  <c r="V23" i="8"/>
  <c r="V24" i="8"/>
  <c r="V29" i="8"/>
  <c r="V30" i="8"/>
  <c r="V31" i="8"/>
  <c r="V183" i="15"/>
  <c r="V145" i="15"/>
  <c r="V107" i="15"/>
  <c r="V69" i="15"/>
  <c r="V31" i="15"/>
  <c r="N183" i="15" l="1"/>
  <c r="J110" i="14" l="1"/>
  <c r="J109" i="14"/>
  <c r="J108" i="14"/>
  <c r="J107" i="14"/>
  <c r="J104" i="14"/>
  <c r="J103" i="14"/>
  <c r="J102" i="14"/>
  <c r="J99" i="14"/>
  <c r="J98" i="14"/>
  <c r="J97" i="14"/>
  <c r="J96" i="14"/>
  <c r="J90" i="14"/>
  <c r="J89" i="14"/>
  <c r="J88" i="14"/>
  <c r="J87" i="14"/>
  <c r="J84" i="14"/>
  <c r="J83" i="14"/>
  <c r="J82" i="14"/>
  <c r="J79" i="14"/>
  <c r="J78" i="14"/>
  <c r="J77" i="14"/>
  <c r="J76" i="14"/>
  <c r="J70" i="14"/>
  <c r="J69" i="14"/>
  <c r="J68" i="14"/>
  <c r="J67" i="14"/>
  <c r="J64" i="14"/>
  <c r="J63" i="14"/>
  <c r="J62" i="14"/>
  <c r="J59" i="14"/>
  <c r="J58" i="14"/>
  <c r="J57" i="14"/>
  <c r="J56" i="14"/>
  <c r="J50" i="14"/>
  <c r="J49" i="14"/>
  <c r="J48" i="14"/>
  <c r="J47" i="14"/>
  <c r="J44" i="14"/>
  <c r="J43" i="14"/>
  <c r="J42" i="14"/>
  <c r="J39" i="14"/>
  <c r="J38" i="14"/>
  <c r="J37" i="14"/>
  <c r="J36" i="14"/>
  <c r="J30" i="14"/>
  <c r="J29" i="14"/>
  <c r="J28" i="14"/>
  <c r="J27" i="14"/>
  <c r="J24" i="14"/>
  <c r="J23" i="14"/>
  <c r="J22" i="14"/>
  <c r="J19" i="14"/>
  <c r="J18" i="14"/>
  <c r="J17" i="14"/>
  <c r="J16" i="14"/>
  <c r="U52" i="8" l="1"/>
  <c r="U51" i="8"/>
  <c r="U50" i="8"/>
  <c r="U45" i="8"/>
  <c r="U44" i="8"/>
  <c r="U43" i="8"/>
  <c r="U38" i="8"/>
  <c r="U37" i="8"/>
  <c r="U36" i="8"/>
  <c r="U31" i="8"/>
  <c r="U30" i="8"/>
  <c r="U29" i="8"/>
  <c r="U24" i="8"/>
  <c r="U23" i="8"/>
  <c r="U22" i="8"/>
  <c r="U183" i="15"/>
  <c r="U145" i="15"/>
  <c r="U107" i="15"/>
  <c r="U69" i="15"/>
  <c r="U31" i="15"/>
  <c r="L18" i="3" l="1"/>
  <c r="L19" i="3"/>
  <c r="M18" i="3"/>
  <c r="N18" i="3"/>
  <c r="O18" i="3"/>
  <c r="P18" i="3"/>
  <c r="Q18" i="3"/>
  <c r="M19" i="3"/>
  <c r="N19" i="3"/>
  <c r="O19" i="3"/>
  <c r="P19" i="3"/>
  <c r="Q19" i="3"/>
  <c r="S18" i="3"/>
  <c r="S19" i="3"/>
  <c r="H20" i="36" l="1"/>
  <c r="H19" i="36"/>
  <c r="H100" i="36" l="1"/>
  <c r="L102" i="36" s="1"/>
  <c r="L103" i="36" s="1"/>
  <c r="L106" i="36" s="1"/>
  <c r="N102" i="36"/>
  <c r="N103" i="36" s="1"/>
  <c r="N106" i="36" s="1"/>
  <c r="N344" i="3" s="1"/>
  <c r="N384" i="3" s="1"/>
  <c r="N402" i="3" s="1"/>
  <c r="N38" i="26" s="1"/>
  <c r="Q102" i="36"/>
  <c r="Q103" i="36" s="1"/>
  <c r="Q106" i="36" s="1"/>
  <c r="Q344" i="3" s="1"/>
  <c r="Q384" i="3" s="1"/>
  <c r="Q402" i="3" s="1"/>
  <c r="Q38" i="26" s="1"/>
  <c r="S102" i="36"/>
  <c r="S103" i="36" s="1"/>
  <c r="S106" i="36" s="1"/>
  <c r="S344" i="3" s="1"/>
  <c r="S384" i="3" s="1"/>
  <c r="P102" i="36"/>
  <c r="P103" i="36" s="1"/>
  <c r="P106" i="36" s="1"/>
  <c r="P344" i="3" s="1"/>
  <c r="P384" i="3" s="1"/>
  <c r="M102" i="36"/>
  <c r="M103" i="36" s="1"/>
  <c r="M106" i="36" s="1"/>
  <c r="O102" i="36" l="1"/>
  <c r="O103" i="36" s="1"/>
  <c r="O106" i="36" s="1"/>
  <c r="O344" i="3" s="1"/>
  <c r="O384" i="3" s="1"/>
  <c r="O402" i="3" s="1"/>
  <c r="O38" i="26" s="1"/>
  <c r="M344" i="3"/>
  <c r="M384" i="3" s="1"/>
  <c r="M402" i="3" s="1"/>
  <c r="M38" i="26" s="1"/>
  <c r="P402" i="3"/>
  <c r="P38" i="26" s="1"/>
  <c r="J103" i="36"/>
  <c r="J106" i="36" l="1"/>
  <c r="L344" i="3"/>
  <c r="J344" i="3" l="1"/>
  <c r="L384" i="3"/>
  <c r="J384" i="3" l="1"/>
  <c r="L402" i="3"/>
  <c r="L38" i="26" l="1"/>
  <c r="J38" i="26" s="1"/>
  <c r="J402" i="3"/>
  <c r="M69" i="15" l="1"/>
  <c r="N69" i="15"/>
  <c r="O69" i="15"/>
  <c r="P69" i="15"/>
  <c r="M31" i="15"/>
  <c r="N31" i="15"/>
  <c r="O31" i="15"/>
  <c r="P31" i="15"/>
  <c r="H17" i="8" l="1"/>
  <c r="L90" i="8" s="1"/>
  <c r="L94" i="8" s="1"/>
  <c r="H16" i="8"/>
  <c r="W90" i="8" l="1"/>
  <c r="W94" i="8" s="1"/>
  <c r="U40" i="26" s="1"/>
  <c r="O90" i="8"/>
  <c r="P90" i="8"/>
  <c r="W89" i="8"/>
  <c r="W93" i="8" s="1"/>
  <c r="U39" i="26" s="1"/>
  <c r="P89" i="8"/>
  <c r="N90" i="8"/>
  <c r="V90" i="8"/>
  <c r="V94" i="8" s="1"/>
  <c r="T40" i="26" s="1"/>
  <c r="Q90" i="8"/>
  <c r="Q94" i="8" s="1"/>
  <c r="Q40" i="26" s="1"/>
  <c r="M90" i="8"/>
  <c r="U90" i="8"/>
  <c r="U94" i="8" s="1"/>
  <c r="S40" i="26" s="1"/>
  <c r="O89" i="8"/>
  <c r="L89" i="8"/>
  <c r="L93" i="8" s="1"/>
  <c r="Q89" i="8"/>
  <c r="Q93" i="8" s="1"/>
  <c r="Q39" i="26" s="1"/>
  <c r="M89" i="8"/>
  <c r="U89" i="8"/>
  <c r="U93" i="8" s="1"/>
  <c r="S39" i="26" s="1"/>
  <c r="N89" i="8"/>
  <c r="V89" i="8"/>
  <c r="Q183" i="15"/>
  <c r="P183" i="15"/>
  <c r="O183" i="15"/>
  <c r="M183" i="15"/>
  <c r="L183" i="15"/>
  <c r="Q145" i="15"/>
  <c r="P145" i="15"/>
  <c r="O145" i="15"/>
  <c r="N145" i="15"/>
  <c r="M145" i="15"/>
  <c r="L145" i="15"/>
  <c r="Q107" i="15"/>
  <c r="P107" i="15"/>
  <c r="O107" i="15"/>
  <c r="N107" i="15"/>
  <c r="M107" i="15"/>
  <c r="L107" i="15"/>
  <c r="Q69" i="15"/>
  <c r="L69" i="15"/>
  <c r="Q31" i="15"/>
  <c r="L31" i="15"/>
  <c r="M93" i="8" l="1"/>
  <c r="M39" i="26" s="1"/>
  <c r="O93" i="8"/>
  <c r="O39" i="26" s="1"/>
  <c r="M94" i="8"/>
  <c r="M40" i="26" s="1"/>
  <c r="O94" i="8"/>
  <c r="O40" i="26" s="1"/>
  <c r="N94" i="8"/>
  <c r="N40" i="26" s="1"/>
  <c r="N93" i="8"/>
  <c r="N39" i="26" s="1"/>
  <c r="P94" i="8"/>
  <c r="P40" i="26" s="1"/>
  <c r="P93" i="8"/>
  <c r="P39" i="26" s="1"/>
  <c r="V93" i="8"/>
  <c r="T39" i="26" s="1"/>
  <c r="J89" i="8"/>
  <c r="J90" i="8"/>
  <c r="L40" i="26" l="1"/>
  <c r="J40" i="26" s="1"/>
  <c r="J94" i="8"/>
  <c r="L39" i="26"/>
  <c r="J39" i="26" s="1"/>
  <c r="J93" i="8"/>
  <c r="S24" i="8"/>
  <c r="M24" i="8"/>
  <c r="N24" i="8"/>
  <c r="O24" i="8"/>
  <c r="Q24" i="8"/>
  <c r="L24" i="8"/>
  <c r="L224" i="3" l="1"/>
  <c r="L264" i="3" l="1"/>
  <c r="S52" i="8" l="1"/>
  <c r="M52" i="8"/>
  <c r="N52" i="8"/>
  <c r="O52" i="8"/>
  <c r="Q52" i="8"/>
  <c r="L52" i="8"/>
  <c r="S183" i="15"/>
  <c r="L51" i="8"/>
  <c r="L285" i="3" l="1"/>
  <c r="S285" i="3"/>
  <c r="S325" i="3" s="1"/>
  <c r="M285" i="3"/>
  <c r="M325" i="3" s="1"/>
  <c r="N285" i="3"/>
  <c r="N325" i="3" s="1"/>
  <c r="O285" i="3"/>
  <c r="O325" i="3" s="1"/>
  <c r="P285" i="3"/>
  <c r="P325" i="3" s="1"/>
  <c r="Q285" i="3"/>
  <c r="Q325" i="3" s="1"/>
  <c r="L220" i="3"/>
  <c r="S220" i="3"/>
  <c r="S260" i="3" s="1"/>
  <c r="M220" i="3"/>
  <c r="M260" i="3" s="1"/>
  <c r="N220" i="3"/>
  <c r="N260" i="3" s="1"/>
  <c r="O220" i="3"/>
  <c r="O260" i="3" s="1"/>
  <c r="P220" i="3"/>
  <c r="P260" i="3" s="1"/>
  <c r="Q220" i="3"/>
  <c r="Q260" i="3" s="1"/>
  <c r="L260" i="3" l="1"/>
  <c r="J260" i="3" s="1"/>
  <c r="J220" i="3"/>
  <c r="L325" i="3"/>
  <c r="J325" i="3" s="1"/>
  <c r="J285" i="3"/>
  <c r="L155" i="3"/>
  <c r="S155" i="3"/>
  <c r="S195" i="3" s="1"/>
  <c r="M155" i="3"/>
  <c r="M195" i="3" s="1"/>
  <c r="N155" i="3"/>
  <c r="N195" i="3" s="1"/>
  <c r="O155" i="3"/>
  <c r="O195" i="3" s="1"/>
  <c r="P155" i="3"/>
  <c r="P195" i="3" s="1"/>
  <c r="Q155" i="3"/>
  <c r="Q195" i="3" s="1"/>
  <c r="L90" i="3"/>
  <c r="S90" i="3"/>
  <c r="S130" i="3" s="1"/>
  <c r="M90" i="3"/>
  <c r="M130" i="3" s="1"/>
  <c r="N90" i="3"/>
  <c r="N130" i="3" s="1"/>
  <c r="O90" i="3"/>
  <c r="O130" i="3" s="1"/>
  <c r="P90" i="3"/>
  <c r="P130" i="3" s="1"/>
  <c r="Q90" i="3"/>
  <c r="Q130" i="3" s="1"/>
  <c r="L25" i="3"/>
  <c r="S25" i="3"/>
  <c r="S65" i="3" s="1"/>
  <c r="M25" i="3"/>
  <c r="M65" i="3" s="1"/>
  <c r="N25" i="3"/>
  <c r="N65" i="3" s="1"/>
  <c r="O25" i="3"/>
  <c r="O65" i="3" s="1"/>
  <c r="P25" i="3"/>
  <c r="P65" i="3" s="1"/>
  <c r="Q25" i="3"/>
  <c r="Q65" i="3" s="1"/>
  <c r="S45" i="8"/>
  <c r="M45" i="8"/>
  <c r="N45" i="8"/>
  <c r="O45" i="8"/>
  <c r="Q45" i="8"/>
  <c r="L45" i="8"/>
  <c r="S38" i="8"/>
  <c r="M38" i="8"/>
  <c r="N38" i="8"/>
  <c r="O38" i="8"/>
  <c r="Q38" i="8"/>
  <c r="L38" i="8"/>
  <c r="S31" i="8"/>
  <c r="M31" i="8"/>
  <c r="N31" i="8"/>
  <c r="O31" i="8"/>
  <c r="Q31" i="8"/>
  <c r="L31" i="8"/>
  <c r="L130" i="3" l="1"/>
  <c r="J130" i="3" s="1"/>
  <c r="J90" i="3"/>
  <c r="L65" i="3"/>
  <c r="J65" i="3" s="1"/>
  <c r="J25" i="3"/>
  <c r="L195" i="3"/>
  <c r="J195" i="3" s="1"/>
  <c r="J155" i="3"/>
  <c r="B69" i="33" l="1"/>
  <c r="B57" i="33"/>
  <c r="B58" i="33" s="1"/>
  <c r="B59" i="33" l="1"/>
  <c r="B63" i="33" s="1"/>
  <c r="B64" i="33"/>
  <c r="S50" i="8"/>
  <c r="M50" i="8"/>
  <c r="N50" i="8"/>
  <c r="O50" i="8"/>
  <c r="Q50" i="8"/>
  <c r="S51" i="8"/>
  <c r="M51" i="8"/>
  <c r="N51" i="8"/>
  <c r="O51" i="8"/>
  <c r="Q51" i="8"/>
  <c r="L50" i="8"/>
  <c r="S37" i="8"/>
  <c r="M37" i="8"/>
  <c r="N37" i="8"/>
  <c r="O37" i="8"/>
  <c r="Q37" i="8"/>
  <c r="L37" i="8"/>
  <c r="S43" i="8"/>
  <c r="M43" i="8"/>
  <c r="N43" i="8"/>
  <c r="O43" i="8"/>
  <c r="Q43" i="8"/>
  <c r="S44" i="8"/>
  <c r="M44" i="8"/>
  <c r="N44" i="8"/>
  <c r="O44" i="8"/>
  <c r="Q44" i="8"/>
  <c r="L44" i="8"/>
  <c r="L43" i="8"/>
  <c r="S36" i="8"/>
  <c r="M36" i="8"/>
  <c r="N36" i="8"/>
  <c r="O36" i="8"/>
  <c r="Q36" i="8"/>
  <c r="L36" i="8"/>
  <c r="S29" i="8"/>
  <c r="M29" i="8"/>
  <c r="N29" i="8"/>
  <c r="O29" i="8"/>
  <c r="Q29" i="8"/>
  <c r="S30" i="8"/>
  <c r="M30" i="8"/>
  <c r="N30" i="8"/>
  <c r="O30" i="8"/>
  <c r="Q30" i="8"/>
  <c r="L30" i="8"/>
  <c r="L29" i="8"/>
  <c r="S22" i="8" l="1"/>
  <c r="M22" i="8"/>
  <c r="N22" i="8"/>
  <c r="O22" i="8"/>
  <c r="Q22" i="8"/>
  <c r="L22" i="8"/>
  <c r="S23" i="8"/>
  <c r="M23" i="8"/>
  <c r="N23" i="8"/>
  <c r="O23" i="8"/>
  <c r="Q23" i="8"/>
  <c r="L23" i="8"/>
  <c r="S296" i="3" l="1"/>
  <c r="M296" i="3"/>
  <c r="N296" i="3"/>
  <c r="O296" i="3"/>
  <c r="Q296" i="3"/>
  <c r="S297" i="3"/>
  <c r="M297" i="3"/>
  <c r="N297" i="3"/>
  <c r="O297" i="3"/>
  <c r="Q297" i="3"/>
  <c r="S298" i="3"/>
  <c r="M298" i="3"/>
  <c r="N298" i="3"/>
  <c r="O298" i="3"/>
  <c r="Q298" i="3"/>
  <c r="S299" i="3"/>
  <c r="M299" i="3"/>
  <c r="N299" i="3"/>
  <c r="O299" i="3"/>
  <c r="Q299" i="3"/>
  <c r="S300" i="3"/>
  <c r="M300" i="3"/>
  <c r="N300" i="3"/>
  <c r="O300" i="3"/>
  <c r="Q300" i="3"/>
  <c r="S301" i="3"/>
  <c r="M301" i="3"/>
  <c r="N301" i="3"/>
  <c r="O301" i="3"/>
  <c r="Q301" i="3"/>
  <c r="S302" i="3"/>
  <c r="M302" i="3"/>
  <c r="N302" i="3"/>
  <c r="O302" i="3"/>
  <c r="Q302" i="3"/>
  <c r="S303" i="3"/>
  <c r="M303" i="3"/>
  <c r="N303" i="3"/>
  <c r="O303" i="3"/>
  <c r="Q303" i="3"/>
  <c r="S304" i="3"/>
  <c r="M304" i="3"/>
  <c r="N304" i="3"/>
  <c r="O304" i="3"/>
  <c r="Q304" i="3"/>
  <c r="S307" i="3"/>
  <c r="M307" i="3"/>
  <c r="N307" i="3"/>
  <c r="O307" i="3"/>
  <c r="Q307" i="3"/>
  <c r="S310" i="3"/>
  <c r="M310" i="3"/>
  <c r="N310" i="3"/>
  <c r="O310" i="3"/>
  <c r="Q310" i="3"/>
  <c r="S314" i="3"/>
  <c r="M314" i="3"/>
  <c r="N314" i="3"/>
  <c r="O314" i="3"/>
  <c r="Q314" i="3"/>
  <c r="L314" i="3"/>
  <c r="L310" i="3"/>
  <c r="L307" i="3"/>
  <c r="L297" i="3"/>
  <c r="L298" i="3"/>
  <c r="L299" i="3"/>
  <c r="L300" i="3"/>
  <c r="L301" i="3"/>
  <c r="L302" i="3"/>
  <c r="L303" i="3"/>
  <c r="L304" i="3"/>
  <c r="L296" i="3"/>
  <c r="S318" i="3"/>
  <c r="M318" i="3"/>
  <c r="N318" i="3"/>
  <c r="O318" i="3"/>
  <c r="P318" i="3"/>
  <c r="Q318" i="3"/>
  <c r="S319" i="3"/>
  <c r="M319" i="3"/>
  <c r="N319" i="3"/>
  <c r="O319" i="3"/>
  <c r="P319" i="3"/>
  <c r="Q319" i="3"/>
  <c r="S280" i="3"/>
  <c r="M280" i="3"/>
  <c r="N280" i="3"/>
  <c r="O280" i="3"/>
  <c r="P280" i="3"/>
  <c r="Q280" i="3"/>
  <c r="S281" i="3"/>
  <c r="S321" i="3" s="1"/>
  <c r="M281" i="3"/>
  <c r="M321" i="3" s="1"/>
  <c r="N281" i="3"/>
  <c r="N321" i="3" s="1"/>
  <c r="O281" i="3"/>
  <c r="O321" i="3" s="1"/>
  <c r="P281" i="3"/>
  <c r="P321" i="3" s="1"/>
  <c r="Q281" i="3"/>
  <c r="Q321" i="3" s="1"/>
  <c r="S284" i="3"/>
  <c r="M284" i="3"/>
  <c r="N284" i="3"/>
  <c r="O284" i="3"/>
  <c r="P284" i="3"/>
  <c r="Q284" i="3"/>
  <c r="S286" i="3"/>
  <c r="S326" i="3" s="1"/>
  <c r="M286" i="3"/>
  <c r="M326" i="3" s="1"/>
  <c r="N286" i="3"/>
  <c r="N326" i="3" s="1"/>
  <c r="O286" i="3"/>
  <c r="O326" i="3" s="1"/>
  <c r="P286" i="3"/>
  <c r="P326" i="3" s="1"/>
  <c r="Q286" i="3"/>
  <c r="Q326" i="3" s="1"/>
  <c r="S289" i="3"/>
  <c r="S329" i="3" s="1"/>
  <c r="M289" i="3"/>
  <c r="M329" i="3" s="1"/>
  <c r="N289" i="3"/>
  <c r="N329" i="3" s="1"/>
  <c r="O289" i="3"/>
  <c r="O329" i="3" s="1"/>
  <c r="P289" i="3"/>
  <c r="P329" i="3" s="1"/>
  <c r="Q289" i="3"/>
  <c r="Q329" i="3" s="1"/>
  <c r="S290" i="3"/>
  <c r="S330" i="3" s="1"/>
  <c r="M290" i="3"/>
  <c r="M330" i="3" s="1"/>
  <c r="N290" i="3"/>
  <c r="N330" i="3" s="1"/>
  <c r="O290" i="3"/>
  <c r="O330" i="3" s="1"/>
  <c r="P290" i="3"/>
  <c r="P330" i="3" s="1"/>
  <c r="Q290" i="3"/>
  <c r="Q330" i="3" s="1"/>
  <c r="S291" i="3"/>
  <c r="S331" i="3" s="1"/>
  <c r="M291" i="3"/>
  <c r="M331" i="3" s="1"/>
  <c r="N291" i="3"/>
  <c r="N331" i="3" s="1"/>
  <c r="O291" i="3"/>
  <c r="O331" i="3" s="1"/>
  <c r="P291" i="3"/>
  <c r="P331" i="3" s="1"/>
  <c r="Q291" i="3"/>
  <c r="Q331" i="3" s="1"/>
  <c r="S292" i="3"/>
  <c r="S332" i="3" s="1"/>
  <c r="M292" i="3"/>
  <c r="M332" i="3" s="1"/>
  <c r="N292" i="3"/>
  <c r="N332" i="3" s="1"/>
  <c r="O292" i="3"/>
  <c r="O332" i="3" s="1"/>
  <c r="P292" i="3"/>
  <c r="P332" i="3" s="1"/>
  <c r="Q292" i="3"/>
  <c r="Q332" i="3" s="1"/>
  <c r="L280" i="3"/>
  <c r="L281" i="3"/>
  <c r="L284" i="3"/>
  <c r="L286" i="3"/>
  <c r="L289" i="3"/>
  <c r="L290" i="3"/>
  <c r="L291" i="3"/>
  <c r="L292" i="3"/>
  <c r="S242" i="3"/>
  <c r="M242" i="3"/>
  <c r="N242" i="3"/>
  <c r="O242" i="3"/>
  <c r="Q242" i="3"/>
  <c r="S245" i="3"/>
  <c r="M245" i="3"/>
  <c r="N245" i="3"/>
  <c r="O245" i="3"/>
  <c r="Q245" i="3"/>
  <c r="S249" i="3"/>
  <c r="M249" i="3"/>
  <c r="N249" i="3"/>
  <c r="O249" i="3"/>
  <c r="Q249" i="3"/>
  <c r="L249" i="3"/>
  <c r="L245" i="3"/>
  <c r="L242" i="3"/>
  <c r="S231" i="3"/>
  <c r="M231" i="3"/>
  <c r="N231" i="3"/>
  <c r="O231" i="3"/>
  <c r="Q231" i="3"/>
  <c r="S232" i="3"/>
  <c r="M232" i="3"/>
  <c r="N232" i="3"/>
  <c r="O232" i="3"/>
  <c r="Q232" i="3"/>
  <c r="S233" i="3"/>
  <c r="M233" i="3"/>
  <c r="N233" i="3"/>
  <c r="O233" i="3"/>
  <c r="Q233" i="3"/>
  <c r="S234" i="3"/>
  <c r="M234" i="3"/>
  <c r="N234" i="3"/>
  <c r="O234" i="3"/>
  <c r="Q234" i="3"/>
  <c r="S235" i="3"/>
  <c r="M235" i="3"/>
  <c r="N235" i="3"/>
  <c r="O235" i="3"/>
  <c r="Q235" i="3"/>
  <c r="S236" i="3"/>
  <c r="M236" i="3"/>
  <c r="N236" i="3"/>
  <c r="O236" i="3"/>
  <c r="Q236" i="3"/>
  <c r="S237" i="3"/>
  <c r="M237" i="3"/>
  <c r="N237" i="3"/>
  <c r="O237" i="3"/>
  <c r="Q237" i="3"/>
  <c r="S238" i="3"/>
  <c r="M238" i="3"/>
  <c r="N238" i="3"/>
  <c r="O238" i="3"/>
  <c r="Q238" i="3"/>
  <c r="S239" i="3"/>
  <c r="M239" i="3"/>
  <c r="N239" i="3"/>
  <c r="O239" i="3"/>
  <c r="Q239" i="3"/>
  <c r="L239" i="3"/>
  <c r="L232" i="3"/>
  <c r="L233" i="3"/>
  <c r="L234" i="3"/>
  <c r="L235" i="3"/>
  <c r="L236" i="3"/>
  <c r="L237" i="3"/>
  <c r="L238" i="3"/>
  <c r="L231" i="3"/>
  <c r="S253" i="3"/>
  <c r="M253" i="3"/>
  <c r="N253" i="3"/>
  <c r="O253" i="3"/>
  <c r="P253" i="3"/>
  <c r="Q253" i="3"/>
  <c r="S254" i="3"/>
  <c r="M254" i="3"/>
  <c r="N254" i="3"/>
  <c r="O254" i="3"/>
  <c r="P254" i="3"/>
  <c r="Q254" i="3"/>
  <c r="S215" i="3"/>
  <c r="M215" i="3"/>
  <c r="N215" i="3"/>
  <c r="O215" i="3"/>
  <c r="P215" i="3"/>
  <c r="Q215" i="3"/>
  <c r="S216" i="3"/>
  <c r="S256" i="3" s="1"/>
  <c r="M216" i="3"/>
  <c r="M256" i="3" s="1"/>
  <c r="N216" i="3"/>
  <c r="N256" i="3" s="1"/>
  <c r="O216" i="3"/>
  <c r="O256" i="3" s="1"/>
  <c r="P216" i="3"/>
  <c r="P256" i="3" s="1"/>
  <c r="Q216" i="3"/>
  <c r="Q256" i="3" s="1"/>
  <c r="S219" i="3"/>
  <c r="M219" i="3"/>
  <c r="N219" i="3"/>
  <c r="O219" i="3"/>
  <c r="P219" i="3"/>
  <c r="Q219" i="3"/>
  <c r="S221" i="3"/>
  <c r="S261" i="3" s="1"/>
  <c r="M221" i="3"/>
  <c r="M261" i="3" s="1"/>
  <c r="N221" i="3"/>
  <c r="N261" i="3" s="1"/>
  <c r="O221" i="3"/>
  <c r="O261" i="3" s="1"/>
  <c r="P221" i="3"/>
  <c r="P261" i="3" s="1"/>
  <c r="Q221" i="3"/>
  <c r="Q261" i="3" s="1"/>
  <c r="S224" i="3"/>
  <c r="S264" i="3" s="1"/>
  <c r="M224" i="3"/>
  <c r="N224" i="3"/>
  <c r="N264" i="3" s="1"/>
  <c r="O224" i="3"/>
  <c r="O264" i="3" s="1"/>
  <c r="P224" i="3"/>
  <c r="P264" i="3" s="1"/>
  <c r="Q224" i="3"/>
  <c r="Q264" i="3" s="1"/>
  <c r="S225" i="3"/>
  <c r="S265" i="3" s="1"/>
  <c r="M225" i="3"/>
  <c r="M265" i="3" s="1"/>
  <c r="N225" i="3"/>
  <c r="N265" i="3" s="1"/>
  <c r="O225" i="3"/>
  <c r="O265" i="3" s="1"/>
  <c r="P225" i="3"/>
  <c r="P265" i="3" s="1"/>
  <c r="Q225" i="3"/>
  <c r="Q265" i="3" s="1"/>
  <c r="S226" i="3"/>
  <c r="S266" i="3" s="1"/>
  <c r="M226" i="3"/>
  <c r="M266" i="3" s="1"/>
  <c r="N226" i="3"/>
  <c r="N266" i="3" s="1"/>
  <c r="O226" i="3"/>
  <c r="O266" i="3" s="1"/>
  <c r="P226" i="3"/>
  <c r="P266" i="3" s="1"/>
  <c r="Q226" i="3"/>
  <c r="Q266" i="3" s="1"/>
  <c r="S227" i="3"/>
  <c r="S267" i="3" s="1"/>
  <c r="M227" i="3"/>
  <c r="M267" i="3" s="1"/>
  <c r="N227" i="3"/>
  <c r="N267" i="3" s="1"/>
  <c r="O227" i="3"/>
  <c r="O267" i="3" s="1"/>
  <c r="P227" i="3"/>
  <c r="P267" i="3" s="1"/>
  <c r="Q227" i="3"/>
  <c r="Q267" i="3" s="1"/>
  <c r="L215" i="3"/>
  <c r="L216" i="3"/>
  <c r="L219" i="3"/>
  <c r="L221" i="3"/>
  <c r="L225" i="3"/>
  <c r="L226" i="3"/>
  <c r="L227" i="3"/>
  <c r="S115" i="3"/>
  <c r="M115" i="3"/>
  <c r="N115" i="3"/>
  <c r="O115" i="3"/>
  <c r="Q115" i="3"/>
  <c r="S119" i="3"/>
  <c r="M119" i="3"/>
  <c r="N119" i="3"/>
  <c r="O119" i="3"/>
  <c r="Q119" i="3"/>
  <c r="L119" i="3"/>
  <c r="L115" i="3"/>
  <c r="S180" i="3"/>
  <c r="M180" i="3"/>
  <c r="N180" i="3"/>
  <c r="O180" i="3"/>
  <c r="Q180" i="3"/>
  <c r="S184" i="3"/>
  <c r="M184" i="3"/>
  <c r="N184" i="3"/>
  <c r="O184" i="3"/>
  <c r="Q184" i="3"/>
  <c r="L184" i="3"/>
  <c r="L180" i="3"/>
  <c r="S177" i="3"/>
  <c r="M177" i="3"/>
  <c r="N177" i="3"/>
  <c r="O177" i="3"/>
  <c r="Q177" i="3"/>
  <c r="L177" i="3"/>
  <c r="S166" i="3"/>
  <c r="M166" i="3"/>
  <c r="N166" i="3"/>
  <c r="O166" i="3"/>
  <c r="Q166" i="3"/>
  <c r="S167" i="3"/>
  <c r="M167" i="3"/>
  <c r="N167" i="3"/>
  <c r="O167" i="3"/>
  <c r="Q167" i="3"/>
  <c r="S168" i="3"/>
  <c r="M168" i="3"/>
  <c r="N168" i="3"/>
  <c r="O168" i="3"/>
  <c r="Q168" i="3"/>
  <c r="S169" i="3"/>
  <c r="M169" i="3"/>
  <c r="N169" i="3"/>
  <c r="O169" i="3"/>
  <c r="Q169" i="3"/>
  <c r="S170" i="3"/>
  <c r="M170" i="3"/>
  <c r="N170" i="3"/>
  <c r="O170" i="3"/>
  <c r="Q170" i="3"/>
  <c r="S171" i="3"/>
  <c r="M171" i="3"/>
  <c r="N171" i="3"/>
  <c r="O171" i="3"/>
  <c r="Q171" i="3"/>
  <c r="S172" i="3"/>
  <c r="M172" i="3"/>
  <c r="N172" i="3"/>
  <c r="O172" i="3"/>
  <c r="Q172" i="3"/>
  <c r="S173" i="3"/>
  <c r="M173" i="3"/>
  <c r="N173" i="3"/>
  <c r="O173" i="3"/>
  <c r="Q173" i="3"/>
  <c r="S174" i="3"/>
  <c r="M174" i="3"/>
  <c r="N174" i="3"/>
  <c r="O174" i="3"/>
  <c r="Q174" i="3"/>
  <c r="L167" i="3"/>
  <c r="L168" i="3"/>
  <c r="L169" i="3"/>
  <c r="L170" i="3"/>
  <c r="L171" i="3"/>
  <c r="L172" i="3"/>
  <c r="L173" i="3"/>
  <c r="L174" i="3"/>
  <c r="L166" i="3"/>
  <c r="S188" i="3"/>
  <c r="M188" i="3"/>
  <c r="N188" i="3"/>
  <c r="O188" i="3"/>
  <c r="P188" i="3"/>
  <c r="Q188" i="3"/>
  <c r="S189" i="3"/>
  <c r="M189" i="3"/>
  <c r="N189" i="3"/>
  <c r="O189" i="3"/>
  <c r="P189" i="3"/>
  <c r="Q189" i="3"/>
  <c r="S150" i="3"/>
  <c r="M150" i="3"/>
  <c r="N150" i="3"/>
  <c r="O150" i="3"/>
  <c r="P150" i="3"/>
  <c r="Q150" i="3"/>
  <c r="S151" i="3"/>
  <c r="S191" i="3" s="1"/>
  <c r="M151" i="3"/>
  <c r="M191" i="3" s="1"/>
  <c r="N151" i="3"/>
  <c r="N191" i="3" s="1"/>
  <c r="O151" i="3"/>
  <c r="O191" i="3" s="1"/>
  <c r="P151" i="3"/>
  <c r="P191" i="3" s="1"/>
  <c r="Q151" i="3"/>
  <c r="Q191" i="3" s="1"/>
  <c r="S154" i="3"/>
  <c r="M154" i="3"/>
  <c r="N154" i="3"/>
  <c r="O154" i="3"/>
  <c r="P154" i="3"/>
  <c r="Q154" i="3"/>
  <c r="S156" i="3"/>
  <c r="S196" i="3" s="1"/>
  <c r="M156" i="3"/>
  <c r="M196" i="3" s="1"/>
  <c r="N156" i="3"/>
  <c r="N196" i="3" s="1"/>
  <c r="O156" i="3"/>
  <c r="O196" i="3" s="1"/>
  <c r="P156" i="3"/>
  <c r="P196" i="3" s="1"/>
  <c r="Q156" i="3"/>
  <c r="Q196" i="3" s="1"/>
  <c r="S159" i="3"/>
  <c r="S199" i="3" s="1"/>
  <c r="M159" i="3"/>
  <c r="M199" i="3" s="1"/>
  <c r="N159" i="3"/>
  <c r="N199" i="3" s="1"/>
  <c r="O159" i="3"/>
  <c r="O199" i="3" s="1"/>
  <c r="P159" i="3"/>
  <c r="P199" i="3" s="1"/>
  <c r="Q159" i="3"/>
  <c r="Q199" i="3" s="1"/>
  <c r="S160" i="3"/>
  <c r="S200" i="3" s="1"/>
  <c r="M160" i="3"/>
  <c r="M200" i="3" s="1"/>
  <c r="N160" i="3"/>
  <c r="N200" i="3" s="1"/>
  <c r="O160" i="3"/>
  <c r="O200" i="3" s="1"/>
  <c r="P160" i="3"/>
  <c r="P200" i="3" s="1"/>
  <c r="Q160" i="3"/>
  <c r="Q200" i="3" s="1"/>
  <c r="S161" i="3"/>
  <c r="S201" i="3" s="1"/>
  <c r="M161" i="3"/>
  <c r="M201" i="3" s="1"/>
  <c r="N161" i="3"/>
  <c r="N201" i="3" s="1"/>
  <c r="O161" i="3"/>
  <c r="O201" i="3" s="1"/>
  <c r="P161" i="3"/>
  <c r="P201" i="3" s="1"/>
  <c r="Q161" i="3"/>
  <c r="Q201" i="3" s="1"/>
  <c r="S162" i="3"/>
  <c r="S202" i="3" s="1"/>
  <c r="M162" i="3"/>
  <c r="M202" i="3" s="1"/>
  <c r="N162" i="3"/>
  <c r="N202" i="3" s="1"/>
  <c r="O162" i="3"/>
  <c r="O202" i="3" s="1"/>
  <c r="P162" i="3"/>
  <c r="P202" i="3" s="1"/>
  <c r="Q162" i="3"/>
  <c r="Q202" i="3" s="1"/>
  <c r="L150" i="3"/>
  <c r="L151" i="3"/>
  <c r="L154" i="3"/>
  <c r="L156" i="3"/>
  <c r="L159" i="3"/>
  <c r="L160" i="3"/>
  <c r="L161" i="3"/>
  <c r="L162" i="3"/>
  <c r="S112" i="3"/>
  <c r="M112" i="3"/>
  <c r="N112" i="3"/>
  <c r="O112" i="3"/>
  <c r="Q112" i="3"/>
  <c r="L112" i="3"/>
  <c r="S101" i="3"/>
  <c r="M101" i="3"/>
  <c r="N101" i="3"/>
  <c r="O101" i="3"/>
  <c r="Q101" i="3"/>
  <c r="S102" i="3"/>
  <c r="M102" i="3"/>
  <c r="N102" i="3"/>
  <c r="O102" i="3"/>
  <c r="Q102" i="3"/>
  <c r="S103" i="3"/>
  <c r="M103" i="3"/>
  <c r="N103" i="3"/>
  <c r="O103" i="3"/>
  <c r="Q103" i="3"/>
  <c r="S104" i="3"/>
  <c r="M104" i="3"/>
  <c r="N104" i="3"/>
  <c r="O104" i="3"/>
  <c r="Q104" i="3"/>
  <c r="S105" i="3"/>
  <c r="M105" i="3"/>
  <c r="N105" i="3"/>
  <c r="O105" i="3"/>
  <c r="Q105" i="3"/>
  <c r="S106" i="3"/>
  <c r="M106" i="3"/>
  <c r="N106" i="3"/>
  <c r="O106" i="3"/>
  <c r="Q106" i="3"/>
  <c r="S107" i="3"/>
  <c r="M107" i="3"/>
  <c r="N107" i="3"/>
  <c r="O107" i="3"/>
  <c r="Q107" i="3"/>
  <c r="S108" i="3"/>
  <c r="M108" i="3"/>
  <c r="N108" i="3"/>
  <c r="O108" i="3"/>
  <c r="Q108" i="3"/>
  <c r="S109" i="3"/>
  <c r="M109" i="3"/>
  <c r="N109" i="3"/>
  <c r="O109" i="3"/>
  <c r="Q109" i="3"/>
  <c r="L102" i="3"/>
  <c r="L103" i="3"/>
  <c r="L104" i="3"/>
  <c r="L105" i="3"/>
  <c r="L106" i="3"/>
  <c r="L107" i="3"/>
  <c r="L108" i="3"/>
  <c r="L109" i="3"/>
  <c r="L101" i="3"/>
  <c r="S83" i="3"/>
  <c r="S123" i="3" s="1"/>
  <c r="M83" i="3"/>
  <c r="M123" i="3" s="1"/>
  <c r="N83" i="3"/>
  <c r="N123" i="3" s="1"/>
  <c r="O83" i="3"/>
  <c r="O123" i="3" s="1"/>
  <c r="P83" i="3"/>
  <c r="P123" i="3" s="1"/>
  <c r="Q83" i="3"/>
  <c r="Q123" i="3" s="1"/>
  <c r="S84" i="3"/>
  <c r="S124" i="3" s="1"/>
  <c r="M84" i="3"/>
  <c r="M124" i="3" s="1"/>
  <c r="N84" i="3"/>
  <c r="N124" i="3" s="1"/>
  <c r="O84" i="3"/>
  <c r="O124" i="3" s="1"/>
  <c r="P84" i="3"/>
  <c r="P124" i="3" s="1"/>
  <c r="Q84" i="3"/>
  <c r="Q124" i="3" s="1"/>
  <c r="S85" i="3"/>
  <c r="M85" i="3"/>
  <c r="N85" i="3"/>
  <c r="O85" i="3"/>
  <c r="P85" i="3"/>
  <c r="Q85" i="3"/>
  <c r="S86" i="3"/>
  <c r="S126" i="3" s="1"/>
  <c r="M86" i="3"/>
  <c r="M126" i="3" s="1"/>
  <c r="N86" i="3"/>
  <c r="N126" i="3" s="1"/>
  <c r="O86" i="3"/>
  <c r="O126" i="3" s="1"/>
  <c r="P86" i="3"/>
  <c r="P126" i="3" s="1"/>
  <c r="Q86" i="3"/>
  <c r="Q126" i="3" s="1"/>
  <c r="S89" i="3"/>
  <c r="M89" i="3"/>
  <c r="N89" i="3"/>
  <c r="O89" i="3"/>
  <c r="P89" i="3"/>
  <c r="Q89" i="3"/>
  <c r="S91" i="3"/>
  <c r="S131" i="3" s="1"/>
  <c r="M91" i="3"/>
  <c r="M131" i="3" s="1"/>
  <c r="N91" i="3"/>
  <c r="N131" i="3" s="1"/>
  <c r="O91" i="3"/>
  <c r="O131" i="3" s="1"/>
  <c r="P91" i="3"/>
  <c r="P131" i="3" s="1"/>
  <c r="Q91" i="3"/>
  <c r="Q131" i="3" s="1"/>
  <c r="S94" i="3"/>
  <c r="S134" i="3" s="1"/>
  <c r="M94" i="3"/>
  <c r="M134" i="3" s="1"/>
  <c r="N94" i="3"/>
  <c r="N134" i="3" s="1"/>
  <c r="O94" i="3"/>
  <c r="O134" i="3" s="1"/>
  <c r="P94" i="3"/>
  <c r="P134" i="3" s="1"/>
  <c r="Q94" i="3"/>
  <c r="Q134" i="3" s="1"/>
  <c r="S95" i="3"/>
  <c r="S135" i="3" s="1"/>
  <c r="M95" i="3"/>
  <c r="M135" i="3" s="1"/>
  <c r="N95" i="3"/>
  <c r="N135" i="3" s="1"/>
  <c r="O95" i="3"/>
  <c r="O135" i="3" s="1"/>
  <c r="P95" i="3"/>
  <c r="P135" i="3" s="1"/>
  <c r="Q95" i="3"/>
  <c r="Q135" i="3" s="1"/>
  <c r="S96" i="3"/>
  <c r="S136" i="3" s="1"/>
  <c r="M96" i="3"/>
  <c r="M136" i="3" s="1"/>
  <c r="N96" i="3"/>
  <c r="N136" i="3" s="1"/>
  <c r="O96" i="3"/>
  <c r="O136" i="3" s="1"/>
  <c r="P96" i="3"/>
  <c r="P136" i="3" s="1"/>
  <c r="Q96" i="3"/>
  <c r="Q136" i="3" s="1"/>
  <c r="S97" i="3"/>
  <c r="S137" i="3" s="1"/>
  <c r="M97" i="3"/>
  <c r="M137" i="3" s="1"/>
  <c r="N97" i="3"/>
  <c r="N137" i="3" s="1"/>
  <c r="O97" i="3"/>
  <c r="O137" i="3" s="1"/>
  <c r="P97" i="3"/>
  <c r="P137" i="3" s="1"/>
  <c r="Q97" i="3"/>
  <c r="Q137" i="3" s="1"/>
  <c r="L84" i="3"/>
  <c r="L85" i="3"/>
  <c r="L86" i="3"/>
  <c r="L89" i="3"/>
  <c r="L91" i="3"/>
  <c r="L94" i="3"/>
  <c r="L95" i="3"/>
  <c r="L96" i="3"/>
  <c r="L97" i="3"/>
  <c r="L83" i="3"/>
  <c r="S54" i="3"/>
  <c r="M54" i="3"/>
  <c r="N54" i="3"/>
  <c r="O54" i="3"/>
  <c r="Q54" i="3"/>
  <c r="L54" i="3"/>
  <c r="S50" i="3"/>
  <c r="M50" i="3"/>
  <c r="N50" i="3"/>
  <c r="O50" i="3"/>
  <c r="Q50" i="3"/>
  <c r="L50" i="3"/>
  <c r="S47" i="3"/>
  <c r="M47" i="3"/>
  <c r="N47" i="3"/>
  <c r="O47" i="3"/>
  <c r="Q47" i="3"/>
  <c r="L47" i="3"/>
  <c r="S36" i="3"/>
  <c r="M36" i="3"/>
  <c r="N36" i="3"/>
  <c r="O36" i="3"/>
  <c r="Q36" i="3"/>
  <c r="S37" i="3"/>
  <c r="M37" i="3"/>
  <c r="N37" i="3"/>
  <c r="O37" i="3"/>
  <c r="Q37" i="3"/>
  <c r="S38" i="3"/>
  <c r="M38" i="3"/>
  <c r="N38" i="3"/>
  <c r="O38" i="3"/>
  <c r="Q38" i="3"/>
  <c r="S39" i="3"/>
  <c r="M39" i="3"/>
  <c r="N39" i="3"/>
  <c r="O39" i="3"/>
  <c r="Q39" i="3"/>
  <c r="S40" i="3"/>
  <c r="M40" i="3"/>
  <c r="N40" i="3"/>
  <c r="O40" i="3"/>
  <c r="Q40" i="3"/>
  <c r="S41" i="3"/>
  <c r="M41" i="3"/>
  <c r="N41" i="3"/>
  <c r="O41" i="3"/>
  <c r="Q41" i="3"/>
  <c r="S42" i="3"/>
  <c r="M42" i="3"/>
  <c r="N42" i="3"/>
  <c r="O42" i="3"/>
  <c r="Q42" i="3"/>
  <c r="S43" i="3"/>
  <c r="M43" i="3"/>
  <c r="N43" i="3"/>
  <c r="O43" i="3"/>
  <c r="Q43" i="3"/>
  <c r="S44" i="3"/>
  <c r="M44" i="3"/>
  <c r="N44" i="3"/>
  <c r="O44" i="3"/>
  <c r="Q44" i="3"/>
  <c r="L37" i="3"/>
  <c r="L38" i="3"/>
  <c r="L39" i="3"/>
  <c r="L40" i="3"/>
  <c r="L41" i="3"/>
  <c r="L42" i="3"/>
  <c r="L43" i="3"/>
  <c r="L44" i="3"/>
  <c r="L36" i="3"/>
  <c r="S58" i="3"/>
  <c r="M58" i="3"/>
  <c r="N58" i="3"/>
  <c r="O58" i="3"/>
  <c r="P58" i="3"/>
  <c r="Q58" i="3"/>
  <c r="S59" i="3"/>
  <c r="M59" i="3"/>
  <c r="N59" i="3"/>
  <c r="O59" i="3"/>
  <c r="P59" i="3"/>
  <c r="Q59" i="3"/>
  <c r="S20" i="3"/>
  <c r="M20" i="3"/>
  <c r="N20" i="3"/>
  <c r="O20" i="3"/>
  <c r="P20" i="3"/>
  <c r="Q20" i="3"/>
  <c r="S21" i="3"/>
  <c r="S61" i="3" s="1"/>
  <c r="M21" i="3"/>
  <c r="M61" i="3" s="1"/>
  <c r="N21" i="3"/>
  <c r="N61" i="3" s="1"/>
  <c r="O21" i="3"/>
  <c r="O61" i="3" s="1"/>
  <c r="P21" i="3"/>
  <c r="P61" i="3" s="1"/>
  <c r="Q21" i="3"/>
  <c r="Q61" i="3" s="1"/>
  <c r="S24" i="3"/>
  <c r="M24" i="3"/>
  <c r="N24" i="3"/>
  <c r="O24" i="3"/>
  <c r="P24" i="3"/>
  <c r="Q24" i="3"/>
  <c r="S26" i="3"/>
  <c r="S66" i="3" s="1"/>
  <c r="M26" i="3"/>
  <c r="M66" i="3" s="1"/>
  <c r="N26" i="3"/>
  <c r="N66" i="3" s="1"/>
  <c r="O26" i="3"/>
  <c r="O66" i="3" s="1"/>
  <c r="P26" i="3"/>
  <c r="P66" i="3" s="1"/>
  <c r="Q26" i="3"/>
  <c r="Q66" i="3" s="1"/>
  <c r="S29" i="3"/>
  <c r="S69" i="3" s="1"/>
  <c r="M29" i="3"/>
  <c r="M69" i="3" s="1"/>
  <c r="N29" i="3"/>
  <c r="N69" i="3" s="1"/>
  <c r="O29" i="3"/>
  <c r="O69" i="3" s="1"/>
  <c r="P29" i="3"/>
  <c r="P69" i="3" s="1"/>
  <c r="Q29" i="3"/>
  <c r="Q69" i="3" s="1"/>
  <c r="S30" i="3"/>
  <c r="S70" i="3" s="1"/>
  <c r="M30" i="3"/>
  <c r="M70" i="3" s="1"/>
  <c r="N30" i="3"/>
  <c r="N70" i="3" s="1"/>
  <c r="O30" i="3"/>
  <c r="O70" i="3" s="1"/>
  <c r="P30" i="3"/>
  <c r="P70" i="3" s="1"/>
  <c r="Q30" i="3"/>
  <c r="Q70" i="3" s="1"/>
  <c r="S31" i="3"/>
  <c r="S71" i="3" s="1"/>
  <c r="M31" i="3"/>
  <c r="M71" i="3" s="1"/>
  <c r="N31" i="3"/>
  <c r="N71" i="3" s="1"/>
  <c r="O31" i="3"/>
  <c r="O71" i="3" s="1"/>
  <c r="P31" i="3"/>
  <c r="P71" i="3" s="1"/>
  <c r="Q31" i="3"/>
  <c r="Q71" i="3" s="1"/>
  <c r="S32" i="3"/>
  <c r="S72" i="3" s="1"/>
  <c r="M32" i="3"/>
  <c r="M72" i="3" s="1"/>
  <c r="N32" i="3"/>
  <c r="N72" i="3" s="1"/>
  <c r="O32" i="3"/>
  <c r="O72" i="3" s="1"/>
  <c r="P32" i="3"/>
  <c r="P72" i="3" s="1"/>
  <c r="Q32" i="3"/>
  <c r="Q72" i="3" s="1"/>
  <c r="L20" i="3"/>
  <c r="L21" i="3"/>
  <c r="L24" i="3"/>
  <c r="L26" i="3"/>
  <c r="L29" i="3"/>
  <c r="L30" i="3"/>
  <c r="L31" i="3"/>
  <c r="L32" i="3"/>
  <c r="Q311" i="3"/>
  <c r="O311" i="3"/>
  <c r="N311" i="3"/>
  <c r="M311" i="3"/>
  <c r="S311" i="3"/>
  <c r="L311" i="3"/>
  <c r="Q246" i="3"/>
  <c r="O246" i="3"/>
  <c r="N246" i="3"/>
  <c r="M246" i="3"/>
  <c r="S145" i="15"/>
  <c r="S246" i="3" s="1"/>
  <c r="Q181" i="3"/>
  <c r="O181" i="3"/>
  <c r="N181" i="3"/>
  <c r="M181" i="3"/>
  <c r="S107" i="15"/>
  <c r="S181" i="3" s="1"/>
  <c r="Q116" i="3"/>
  <c r="O116" i="3"/>
  <c r="N116" i="3"/>
  <c r="M116" i="3"/>
  <c r="S69" i="15"/>
  <c r="S116" i="3" s="1"/>
  <c r="Q51" i="3"/>
  <c r="O51" i="3"/>
  <c r="N51" i="3"/>
  <c r="M51" i="3"/>
  <c r="S31" i="15"/>
  <c r="S51" i="3" s="1"/>
  <c r="J219" i="3" l="1"/>
  <c r="J280" i="3"/>
  <c r="J154" i="3"/>
  <c r="J215" i="3"/>
  <c r="J284" i="3"/>
  <c r="J24" i="3"/>
  <c r="L70" i="3"/>
  <c r="J70" i="3" s="1"/>
  <c r="J30" i="3"/>
  <c r="L61" i="3"/>
  <c r="J61" i="3" s="1"/>
  <c r="J21" i="3"/>
  <c r="L72" i="3"/>
  <c r="J72" i="3" s="1"/>
  <c r="J32" i="3"/>
  <c r="L66" i="3"/>
  <c r="J66" i="3" s="1"/>
  <c r="J26" i="3"/>
  <c r="L59" i="3"/>
  <c r="J59" i="3" s="1"/>
  <c r="J19" i="3"/>
  <c r="L135" i="3"/>
  <c r="J135" i="3" s="1"/>
  <c r="J95" i="3"/>
  <c r="L126" i="3"/>
  <c r="J126" i="3" s="1"/>
  <c r="J86" i="3"/>
  <c r="L202" i="3"/>
  <c r="J202" i="3" s="1"/>
  <c r="J162" i="3"/>
  <c r="L196" i="3"/>
  <c r="J196" i="3" s="1"/>
  <c r="J156" i="3"/>
  <c r="L189" i="3"/>
  <c r="J189" i="3" s="1"/>
  <c r="J149" i="3"/>
  <c r="L265" i="3"/>
  <c r="J265" i="3" s="1"/>
  <c r="J225" i="3"/>
  <c r="M264" i="3"/>
  <c r="J264" i="3" s="1"/>
  <c r="J224" i="3"/>
  <c r="L331" i="3"/>
  <c r="J331" i="3" s="1"/>
  <c r="J291" i="3"/>
  <c r="L71" i="3"/>
  <c r="J71" i="3" s="1"/>
  <c r="J31" i="3"/>
  <c r="L123" i="3"/>
  <c r="J123" i="3" s="1"/>
  <c r="J83" i="3"/>
  <c r="L134" i="3"/>
  <c r="J134" i="3" s="1"/>
  <c r="J94" i="3"/>
  <c r="L125" i="3"/>
  <c r="J85" i="3"/>
  <c r="L201" i="3"/>
  <c r="J201" i="3" s="1"/>
  <c r="J161" i="3"/>
  <c r="J253" i="3"/>
  <c r="J213" i="3"/>
  <c r="L261" i="3"/>
  <c r="J261" i="3" s="1"/>
  <c r="J221" i="3"/>
  <c r="L254" i="3"/>
  <c r="J254" i="3" s="1"/>
  <c r="J214" i="3"/>
  <c r="L330" i="3"/>
  <c r="J330" i="3" s="1"/>
  <c r="J290" i="3"/>
  <c r="L321" i="3"/>
  <c r="J321" i="3" s="1"/>
  <c r="J281" i="3"/>
  <c r="L137" i="3"/>
  <c r="J137" i="3" s="1"/>
  <c r="J97" i="3"/>
  <c r="L131" i="3"/>
  <c r="J131" i="3" s="1"/>
  <c r="J91" i="3"/>
  <c r="L124" i="3"/>
  <c r="J124" i="3" s="1"/>
  <c r="J84" i="3"/>
  <c r="L200" i="3"/>
  <c r="J200" i="3" s="1"/>
  <c r="J160" i="3"/>
  <c r="L191" i="3"/>
  <c r="J191" i="3" s="1"/>
  <c r="J151" i="3"/>
  <c r="L267" i="3"/>
  <c r="J267" i="3" s="1"/>
  <c r="J227" i="3"/>
  <c r="L318" i="3"/>
  <c r="J278" i="3"/>
  <c r="L329" i="3"/>
  <c r="J329" i="3" s="1"/>
  <c r="J289" i="3"/>
  <c r="L58" i="3"/>
  <c r="J58" i="3" s="1"/>
  <c r="J18" i="3"/>
  <c r="L69" i="3"/>
  <c r="J69" i="3" s="1"/>
  <c r="J29" i="3"/>
  <c r="J20" i="3"/>
  <c r="L136" i="3"/>
  <c r="J136" i="3" s="1"/>
  <c r="J96" i="3"/>
  <c r="J89" i="3"/>
  <c r="L188" i="3"/>
  <c r="J188" i="3" s="1"/>
  <c r="J148" i="3"/>
  <c r="L199" i="3"/>
  <c r="J199" i="3" s="1"/>
  <c r="J159" i="3"/>
  <c r="J150" i="3"/>
  <c r="L266" i="3"/>
  <c r="J266" i="3" s="1"/>
  <c r="J226" i="3"/>
  <c r="L256" i="3"/>
  <c r="J256" i="3" s="1"/>
  <c r="J216" i="3"/>
  <c r="L332" i="3"/>
  <c r="J332" i="3" s="1"/>
  <c r="J292" i="3"/>
  <c r="L326" i="3"/>
  <c r="J326" i="3" s="1"/>
  <c r="J286" i="3"/>
  <c r="L319" i="3"/>
  <c r="J319" i="3" s="1"/>
  <c r="J279" i="3"/>
  <c r="L60" i="3"/>
  <c r="L190" i="3"/>
  <c r="N125" i="3"/>
  <c r="L255" i="3"/>
  <c r="Q255" i="3"/>
  <c r="M255" i="3"/>
  <c r="Q320" i="3"/>
  <c r="M320" i="3"/>
  <c r="L320" i="3"/>
  <c r="O60" i="3"/>
  <c r="O125" i="3"/>
  <c r="N255" i="3"/>
  <c r="N320" i="3"/>
  <c r="Q60" i="3"/>
  <c r="M60" i="3"/>
  <c r="Q125" i="3"/>
  <c r="M125" i="3"/>
  <c r="Q190" i="3"/>
  <c r="M190" i="3"/>
  <c r="S255" i="3"/>
  <c r="S320" i="3"/>
  <c r="S60" i="3"/>
  <c r="S125" i="3"/>
  <c r="S190" i="3"/>
  <c r="O255" i="3"/>
  <c r="O320" i="3"/>
  <c r="L246" i="3"/>
  <c r="L259" i="3" s="1"/>
  <c r="O190" i="3"/>
  <c r="N190" i="3"/>
  <c r="L181" i="3"/>
  <c r="L116" i="3"/>
  <c r="N60" i="3"/>
  <c r="L51" i="3"/>
  <c r="L64" i="3" s="1"/>
  <c r="S64" i="3"/>
  <c r="S129" i="3"/>
  <c r="S194" i="3"/>
  <c r="O259" i="3"/>
  <c r="O324" i="3"/>
  <c r="O64" i="3"/>
  <c r="O129" i="3"/>
  <c r="O194" i="3"/>
  <c r="N259" i="3"/>
  <c r="N324" i="3"/>
  <c r="N64" i="3"/>
  <c r="N129" i="3"/>
  <c r="N194" i="3"/>
  <c r="Q259" i="3"/>
  <c r="M259" i="3"/>
  <c r="L324" i="3"/>
  <c r="Q324" i="3"/>
  <c r="M324" i="3"/>
  <c r="Q64" i="3"/>
  <c r="M64" i="3"/>
  <c r="Q129" i="3"/>
  <c r="M129" i="3"/>
  <c r="Q194" i="3"/>
  <c r="M194" i="3"/>
  <c r="S259" i="3"/>
  <c r="S324" i="3"/>
  <c r="J318" i="3" l="1"/>
  <c r="Q76" i="3"/>
  <c r="Q12" i="26" s="1"/>
  <c r="L336" i="3"/>
  <c r="L32" i="26" s="1"/>
  <c r="Q271" i="3"/>
  <c r="Q27" i="26" s="1"/>
  <c r="Q336" i="3"/>
  <c r="Q32" i="26" s="1"/>
  <c r="L129" i="3"/>
  <c r="L141" i="3" s="1"/>
  <c r="L17" i="26" s="1"/>
  <c r="L76" i="3"/>
  <c r="L12" i="26" s="1"/>
  <c r="N271" i="3"/>
  <c r="N27" i="26" s="1"/>
  <c r="M271" i="3"/>
  <c r="M27" i="26" s="1"/>
  <c r="M206" i="3"/>
  <c r="M22" i="26" s="1"/>
  <c r="M76" i="3"/>
  <c r="M12" i="26" s="1"/>
  <c r="M336" i="3"/>
  <c r="M32" i="26" s="1"/>
  <c r="M141" i="3"/>
  <c r="M17" i="26" s="1"/>
  <c r="Q141" i="3"/>
  <c r="Q17" i="26" s="1"/>
  <c r="N141" i="3"/>
  <c r="N17" i="26" s="1"/>
  <c r="L194" i="3"/>
  <c r="O206" i="3"/>
  <c r="O22" i="26" s="1"/>
  <c r="L271" i="3"/>
  <c r="L27" i="26" s="1"/>
  <c r="N76" i="3"/>
  <c r="N12" i="26" s="1"/>
  <c r="O76" i="3"/>
  <c r="O12" i="26" s="1"/>
  <c r="O141" i="3"/>
  <c r="O17" i="26" s="1"/>
  <c r="O336" i="3"/>
  <c r="O271" i="3"/>
  <c r="Q206" i="3"/>
  <c r="Q22" i="26" s="1"/>
  <c r="N336" i="3"/>
  <c r="N32" i="26" s="1"/>
  <c r="N206" i="3"/>
  <c r="N22" i="26" s="1"/>
  <c r="L206" i="3" l="1"/>
  <c r="L22" i="26" s="1"/>
  <c r="O32" i="26"/>
  <c r="O27" i="26"/>
  <c r="J20" i="15" l="1"/>
  <c r="J39" i="15"/>
  <c r="J57" i="15"/>
  <c r="J65" i="15"/>
  <c r="J76" i="15"/>
  <c r="J92" i="15"/>
  <c r="J113" i="15"/>
  <c r="J117" i="15"/>
  <c r="J139" i="15"/>
  <c r="J143" i="15"/>
  <c r="J150" i="15"/>
  <c r="J162" i="15"/>
  <c r="J172" i="15"/>
  <c r="J180" i="15"/>
  <c r="J197" i="15"/>
  <c r="J54" i="15"/>
  <c r="J159" i="15"/>
  <c r="J15" i="15"/>
  <c r="J21" i="15"/>
  <c r="J25" i="15"/>
  <c r="J40" i="15"/>
  <c r="J58" i="15"/>
  <c r="J62" i="15"/>
  <c r="J66" i="15"/>
  <c r="J73" i="15"/>
  <c r="J77" i="15"/>
  <c r="J99" i="15"/>
  <c r="J103" i="15"/>
  <c r="J114" i="15"/>
  <c r="J118" i="15"/>
  <c r="J130" i="15"/>
  <c r="J136" i="15"/>
  <c r="J140" i="15"/>
  <c r="J133" i="15"/>
  <c r="J155" i="15"/>
  <c r="J173" i="15"/>
  <c r="J177" i="15"/>
  <c r="J192" i="15"/>
  <c r="J42" i="15"/>
  <c r="J91" i="15"/>
  <c r="J124" i="15"/>
  <c r="J138" i="15"/>
  <c r="J190" i="15"/>
  <c r="J22" i="15"/>
  <c r="J26" i="15"/>
  <c r="J41" i="15"/>
  <c r="J59" i="15"/>
  <c r="J74" i="15"/>
  <c r="J86" i="15"/>
  <c r="P31" i="8"/>
  <c r="J31" i="8" s="1"/>
  <c r="J96" i="15"/>
  <c r="J100" i="15"/>
  <c r="J137" i="15"/>
  <c r="J141" i="15"/>
  <c r="J156" i="15"/>
  <c r="J178" i="15"/>
  <c r="J24" i="15"/>
  <c r="J45" i="15"/>
  <c r="J61" i="15"/>
  <c r="J80" i="15"/>
  <c r="J98" i="15"/>
  <c r="J129" i="15"/>
  <c r="P237" i="3"/>
  <c r="J237" i="3" s="1"/>
  <c r="J154" i="15"/>
  <c r="J176" i="15"/>
  <c r="J191" i="15"/>
  <c r="J23" i="15"/>
  <c r="J101" i="15"/>
  <c r="J142" i="15"/>
  <c r="J179" i="15"/>
  <c r="J48" i="15"/>
  <c r="P102" i="3"/>
  <c r="J102" i="3" s="1"/>
  <c r="J110" i="15"/>
  <c r="P170" i="3"/>
  <c r="J170" i="3" s="1"/>
  <c r="P249" i="3"/>
  <c r="J249" i="3" s="1"/>
  <c r="J151" i="15"/>
  <c r="J167" i="15"/>
  <c r="J188" i="15"/>
  <c r="J200" i="15"/>
  <c r="J28" i="15"/>
  <c r="P47" i="3"/>
  <c r="J47" i="3" s="1"/>
  <c r="J72" i="15"/>
  <c r="J102" i="15"/>
  <c r="P173" i="3"/>
  <c r="J173" i="3" s="1"/>
  <c r="J187" i="15"/>
  <c r="J134" i="15"/>
  <c r="P242" i="3"/>
  <c r="J242" i="3" s="1"/>
  <c r="J194" i="15"/>
  <c r="J29" i="15"/>
  <c r="J35" i="15"/>
  <c r="J83" i="15"/>
  <c r="P174" i="3"/>
  <c r="J174" i="3" s="1"/>
  <c r="J34" i="15"/>
  <c r="J105" i="15"/>
  <c r="P300" i="3"/>
  <c r="J300" i="3" s="1"/>
  <c r="J53" i="15"/>
  <c r="J78" i="15"/>
  <c r="J111" i="15"/>
  <c r="J152" i="15"/>
  <c r="J174" i="15"/>
  <c r="J189" i="15"/>
  <c r="J60" i="15"/>
  <c r="J97" i="15"/>
  <c r="J149" i="15"/>
  <c r="P234" i="3"/>
  <c r="J234" i="3" s="1"/>
  <c r="J181" i="15"/>
  <c r="J171" i="15"/>
  <c r="J16" i="15"/>
  <c r="P54" i="3"/>
  <c r="J54" i="3" s="1"/>
  <c r="J19" i="15"/>
  <c r="J63" i="15"/>
  <c r="J115" i="15"/>
  <c r="P299" i="3"/>
  <c r="J299" i="3" s="1"/>
  <c r="J193" i="15"/>
  <c r="P40" i="3"/>
  <c r="J40" i="3" s="1"/>
  <c r="J38" i="15"/>
  <c r="P108" i="3"/>
  <c r="J108" i="3" s="1"/>
  <c r="J79" i="15"/>
  <c r="J116" i="15"/>
  <c r="J175" i="15"/>
  <c r="P310" i="3"/>
  <c r="J310" i="3" s="1"/>
  <c r="J121" i="15"/>
  <c r="J27" i="15"/>
  <c r="J153" i="15"/>
  <c r="P297" i="3"/>
  <c r="J297" i="3" s="1"/>
  <c r="J135" i="15"/>
  <c r="J31" i="15"/>
  <c r="J75" i="15"/>
  <c r="P105" i="3"/>
  <c r="J105" i="3" s="1"/>
  <c r="J37" i="15"/>
  <c r="P30" i="8"/>
  <c r="J30" i="8" s="1"/>
  <c r="J104" i="15"/>
  <c r="P239" i="3"/>
  <c r="J239" i="3" s="1"/>
  <c r="J186" i="15"/>
  <c r="J148" i="15"/>
  <c r="P38" i="8"/>
  <c r="J38" i="8" s="1"/>
  <c r="P52" i="8"/>
  <c r="J52" i="8" s="1"/>
  <c r="J145" i="15"/>
  <c r="P44" i="3"/>
  <c r="J44" i="3" s="1"/>
  <c r="P303" i="3"/>
  <c r="J303" i="3" s="1"/>
  <c r="P107" i="3"/>
  <c r="J107" i="3" s="1"/>
  <c r="J95" i="15"/>
  <c r="J36" i="15"/>
  <c r="J64" i="15"/>
  <c r="J67" i="15"/>
  <c r="J168" i="15"/>
  <c r="P314" i="3"/>
  <c r="J314" i="3" s="1"/>
  <c r="J112" i="15"/>
  <c r="P44" i="8"/>
  <c r="J44" i="8" s="1"/>
  <c r="J107" i="15"/>
  <c r="P50" i="3"/>
  <c r="J50" i="3" s="1"/>
  <c r="P112" i="3"/>
  <c r="J112" i="3" s="1"/>
  <c r="J183" i="15"/>
  <c r="P171" i="3"/>
  <c r="J171" i="3" s="1"/>
  <c r="P169" i="3"/>
  <c r="J169" i="3" s="1"/>
  <c r="P246" i="3"/>
  <c r="J246" i="3" s="1"/>
  <c r="P24" i="8"/>
  <c r="J24" i="8" s="1"/>
  <c r="P184" i="3"/>
  <c r="J184" i="3" s="1"/>
  <c r="P311" i="3"/>
  <c r="J311" i="3" s="1"/>
  <c r="P43" i="3"/>
  <c r="J43" i="3" s="1"/>
  <c r="P119" i="3"/>
  <c r="J119" i="3" s="1"/>
  <c r="P37" i="8"/>
  <c r="J37" i="8" s="1"/>
  <c r="P45" i="8"/>
  <c r="J45" i="8" s="1"/>
  <c r="P301" i="3"/>
  <c r="J301" i="3" s="1"/>
  <c r="P232" i="3"/>
  <c r="J232" i="3" s="1"/>
  <c r="P104" i="3"/>
  <c r="J104" i="3" s="1"/>
  <c r="P302" i="3"/>
  <c r="J302" i="3" s="1"/>
  <c r="P236" i="3"/>
  <c r="J236" i="3" s="1"/>
  <c r="P235" i="3"/>
  <c r="J235" i="3" s="1"/>
  <c r="P238" i="3"/>
  <c r="J238" i="3" s="1"/>
  <c r="P180" i="3"/>
  <c r="J180" i="3" s="1"/>
  <c r="P39" i="3"/>
  <c r="J39" i="3" s="1"/>
  <c r="P103" i="3"/>
  <c r="J103" i="3" s="1"/>
  <c r="P42" i="3"/>
  <c r="J42" i="3" s="1"/>
  <c r="P181" i="3"/>
  <c r="J181" i="3" s="1"/>
  <c r="P298" i="3"/>
  <c r="J298" i="3" s="1"/>
  <c r="P304" i="3"/>
  <c r="J304" i="3" s="1"/>
  <c r="J69" i="15"/>
  <c r="P116" i="3"/>
  <c r="J116" i="3" s="1"/>
  <c r="P167" i="3"/>
  <c r="J167" i="3" s="1"/>
  <c r="P23" i="8"/>
  <c r="J23" i="8" s="1"/>
  <c r="P166" i="3"/>
  <c r="J166" i="3" s="1"/>
  <c r="P101" i="3"/>
  <c r="P231" i="3"/>
  <c r="J231" i="3" s="1"/>
  <c r="P22" i="8"/>
  <c r="J22" i="8" s="1"/>
  <c r="P29" i="8"/>
  <c r="P38" i="3"/>
  <c r="J38" i="3" s="1"/>
  <c r="P296" i="3"/>
  <c r="J296" i="3" s="1"/>
  <c r="P115" i="3"/>
  <c r="J115" i="3" s="1"/>
  <c r="P168" i="3"/>
  <c r="J168" i="3" s="1"/>
  <c r="P233" i="3"/>
  <c r="J233" i="3" s="1"/>
  <c r="P50" i="8"/>
  <c r="J50" i="8" s="1"/>
  <c r="P307" i="3"/>
  <c r="J307" i="3" s="1"/>
  <c r="P51" i="8"/>
  <c r="J51" i="8" s="1"/>
  <c r="P172" i="3"/>
  <c r="J172" i="3" s="1"/>
  <c r="P109" i="3"/>
  <c r="J109" i="3" s="1"/>
  <c r="P41" i="3"/>
  <c r="J41" i="3" s="1"/>
  <c r="P37" i="3"/>
  <c r="J37" i="3" s="1"/>
  <c r="P36" i="3"/>
  <c r="J36" i="3" s="1"/>
  <c r="P43" i="8"/>
  <c r="P51" i="3"/>
  <c r="J51" i="3" s="1"/>
  <c r="P106" i="3"/>
  <c r="J106" i="3" s="1"/>
  <c r="P36" i="8"/>
  <c r="P245" i="3"/>
  <c r="J245" i="3" s="1"/>
  <c r="P177" i="3"/>
  <c r="P125" i="3" l="1"/>
  <c r="J125" i="3" s="1"/>
  <c r="J101" i="3"/>
  <c r="P190" i="3"/>
  <c r="J190" i="3" s="1"/>
  <c r="J177" i="3"/>
  <c r="P324" i="3"/>
  <c r="J324" i="3" s="1"/>
  <c r="P194" i="3"/>
  <c r="J194" i="3" s="1"/>
  <c r="P259" i="3"/>
  <c r="J259" i="3" s="1"/>
  <c r="P60" i="3"/>
  <c r="J60" i="3" s="1"/>
  <c r="P64" i="3"/>
  <c r="J64" i="3" s="1"/>
  <c r="P129" i="3"/>
  <c r="J129" i="3" s="1"/>
  <c r="J43" i="8"/>
  <c r="P320" i="3"/>
  <c r="J36" i="8"/>
  <c r="P255" i="3"/>
  <c r="J255" i="3" s="1"/>
  <c r="J29" i="8"/>
  <c r="J320" i="3" l="1"/>
  <c r="P336" i="3"/>
  <c r="J336" i="3" s="1"/>
  <c r="P206" i="3"/>
  <c r="P76" i="3"/>
  <c r="J76" i="3" s="1"/>
  <c r="P271" i="3"/>
  <c r="J271" i="3" s="1"/>
  <c r="P141" i="3"/>
  <c r="J141" i="3" s="1"/>
  <c r="P27" i="26" l="1"/>
  <c r="J27" i="26" s="1"/>
  <c r="P32" i="26"/>
  <c r="J32" i="26" s="1"/>
  <c r="P17" i="26"/>
  <c r="J17" i="26" s="1"/>
  <c r="P12" i="26"/>
  <c r="J12" i="26" s="1"/>
  <c r="J206" i="3"/>
  <c r="P22" i="26"/>
  <c r="J22"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63"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93" authorId="0" shapeId="0" xr:uid="{FC526DA8-82DC-4B6A-ABC1-234970A5AABB}">
      <text>
        <r>
          <rPr>
            <sz val="9"/>
            <color indexed="81"/>
            <rFont val="Tahoma"/>
            <family val="2"/>
          </rPr>
          <t>De kapitaalkosten voor Stedin Personeel BV worden in 2021  voor de helft meegeteld aangezien de BV halverwege het jaar is opgericht.</t>
        </r>
      </text>
    </comment>
  </commentList>
</comments>
</file>

<file path=xl/sharedStrings.xml><?xml version="1.0" encoding="utf-8"?>
<sst xmlns="http://schemas.openxmlformats.org/spreadsheetml/2006/main" count="1977" uniqueCount="569">
  <si>
    <t>Eenheid</t>
  </si>
  <si>
    <t>Enexis</t>
  </si>
  <si>
    <t>Liander</t>
  </si>
  <si>
    <t>RENDO</t>
  </si>
  <si>
    <t>Stedin</t>
  </si>
  <si>
    <t>Westland</t>
  </si>
  <si>
    <t>Inkoop</t>
  </si>
  <si>
    <t>Inkoop transport bij landelijk netbeheerder</t>
  </si>
  <si>
    <t>Inkoop transport bij regionale netbeheerder(s)</t>
  </si>
  <si>
    <t xml:space="preserve">Inkoop energie en vermogen </t>
  </si>
  <si>
    <t>Overige inkoopkosten voor de gereguleerde activiteiten (artikel 16)</t>
  </si>
  <si>
    <t>Reguliere operationele kosten</t>
  </si>
  <si>
    <t>Personeelskosten, uitbesteed werk en andere externe kosten</t>
  </si>
  <si>
    <t>Overige kosten</t>
  </si>
  <si>
    <t>Voorzieningen</t>
  </si>
  <si>
    <t>Afschrijving debiteuren wegens fraude/leegstand </t>
  </si>
  <si>
    <t>Afschrijving debiteuren kleinverbruik overig</t>
  </si>
  <si>
    <t>Afschrijving debiteuren grootverbruik</t>
  </si>
  <si>
    <t>Totaal aan onttrekkingen uit voorzieningen</t>
  </si>
  <si>
    <t>OVERIGE OPBRENGSTEN</t>
  </si>
  <si>
    <t>Fraude en leegstand: In rekening gebrachte elektriciteit</t>
  </si>
  <si>
    <t>Fraude en leegstand: In rekening gebrachte overige kosten</t>
  </si>
  <si>
    <t>Opgegeven te salderen kosten niet-tariefgereguleerde activiteiten</t>
  </si>
  <si>
    <t>AD: Afsluiten en heraansluiten</t>
  </si>
  <si>
    <t>Totaal</t>
  </si>
  <si>
    <t>Opgegeven opbrengsten niet-tariefgereguleerde activiteiten</t>
  </si>
  <si>
    <t>TD + AD: In rekening gebrachte schades en storingen</t>
  </si>
  <si>
    <t>TD + AD: In rekening gebrachte incasso, administratie- en aanmaningskosten</t>
  </si>
  <si>
    <t>Diverse en overig 1 (zie toelichting in opmerking)</t>
  </si>
  <si>
    <t>Diverse en overig 2 (zie toelichting in opmerking)</t>
  </si>
  <si>
    <t>Diverse en overig 3 (zie toelichting in opmerking)</t>
  </si>
  <si>
    <t>Diverse en overig 4 (zie toelichting in opmerking)</t>
  </si>
  <si>
    <t>Diverse en overig 5 (zie toelichting in opmerking)</t>
  </si>
  <si>
    <t>Enduris</t>
  </si>
  <si>
    <t>TD: Uitgevoerde werkzaamheden transportdienst (bijv. verwijderingen)</t>
  </si>
  <si>
    <t>AD: Verplaatsen, wijzigen of verwijderen van aansluitingen</t>
  </si>
  <si>
    <t>AD: PAV Maatwerkaansluitingen</t>
  </si>
  <si>
    <t>AD: Tijdelijke aansluitingen</t>
  </si>
  <si>
    <t>TD + AD: Opbrengst uit verhuur en verkoop materialen e.d.</t>
  </si>
  <si>
    <t>Opgegeven opbrengsten uit desinvesteringen</t>
  </si>
  <si>
    <t>Opbrengsten uit desinvesteringen</t>
  </si>
  <si>
    <t>Afschrijvingen</t>
  </si>
  <si>
    <t>WACC</t>
  </si>
  <si>
    <t>Start-GAW (excl. bijzonderheden)</t>
  </si>
  <si>
    <t>Investeringsbedrag boekjaar Start-GAW</t>
  </si>
  <si>
    <t>Afschrijvingen Start-GAW</t>
  </si>
  <si>
    <t>Boekwaarde Start-GAW</t>
  </si>
  <si>
    <t>Nieuwe Investeringen (excl. Bijzonderheden)</t>
  </si>
  <si>
    <t>Investeringsbedrag boekjaar</t>
  </si>
  <si>
    <t>Boekwaarde</t>
  </si>
  <si>
    <t>Bijzonderheid: UI's</t>
  </si>
  <si>
    <t>Investeringsbedrag UI's</t>
  </si>
  <si>
    <t>Afschrijvingen UI's</t>
  </si>
  <si>
    <t>Boekwaarde UI's</t>
  </si>
  <si>
    <t>Bijzonderheid: overgenomen netten</t>
  </si>
  <si>
    <t>Investeringsbedrag overgenomen netten</t>
  </si>
  <si>
    <t>Afschrijvingen overgenomen netten</t>
  </si>
  <si>
    <t>Boekwaarde overgenomen netten</t>
  </si>
  <si>
    <t>%</t>
  </si>
  <si>
    <t>Op basis van</t>
  </si>
  <si>
    <t>Bron</t>
  </si>
  <si>
    <t>Toelichting</t>
  </si>
  <si>
    <t>Berekende waarde</t>
  </si>
  <si>
    <t>Bedrag in rekening gebrachte kosten n.a.v. fraude en leegstand</t>
  </si>
  <si>
    <t>In rekening gebrachte transport- en aansluitvergoeding fraude en leegstand</t>
  </si>
  <si>
    <t>Maatstaf</t>
  </si>
  <si>
    <t xml:space="preserve">Productiviteitsverandering </t>
  </si>
  <si>
    <t>Met OPEX te salderen kosten niet-tariefgereguleerde activiteiten</t>
  </si>
  <si>
    <t>Opbrengsten niet-tariefgereguleerde activiteiten</t>
  </si>
  <si>
    <t>Niet-tariefinkomsten uit tariefgereguleerde activiteiten</t>
  </si>
  <si>
    <t>OPEX voor berekening maatstaf</t>
  </si>
  <si>
    <t>Beschrijving gegevens</t>
  </si>
  <si>
    <t>Toelichting bij bijzonderheden</t>
  </si>
  <si>
    <t>Omschrijving</t>
  </si>
  <si>
    <t>Coteq</t>
  </si>
  <si>
    <t>Totale kosten 2016</t>
  </si>
  <si>
    <t>Reguliere operationele kosten 2016</t>
  </si>
  <si>
    <t>EUR, pp 2016</t>
  </si>
  <si>
    <t>Totale kosten 2017</t>
  </si>
  <si>
    <t>Reguliere operationele kosten 2017</t>
  </si>
  <si>
    <t>EUR, pp 2017</t>
  </si>
  <si>
    <t>Totale kosten 2018</t>
  </si>
  <si>
    <t>Reguliere operationele kosten 2018</t>
  </si>
  <si>
    <t>EUR, pp 2018</t>
  </si>
  <si>
    <t>Netto; WACC BI2021</t>
  </si>
  <si>
    <t>Netto; WACC EI2026</t>
  </si>
  <si>
    <t>Totale kosten 2019</t>
  </si>
  <si>
    <t>Reguliere operationele kosten 2019</t>
  </si>
  <si>
    <t>EUR, pp 2019</t>
  </si>
  <si>
    <t>Totale kosten 2020</t>
  </si>
  <si>
    <t>Reguliere operationele kosten 2020</t>
  </si>
  <si>
    <t>EUR, pp 2020</t>
  </si>
  <si>
    <t>OPEX 2016</t>
  </si>
  <si>
    <t>OPEX 2017</t>
  </si>
  <si>
    <t>OPEX 2018</t>
  </si>
  <si>
    <t>OPEX 2019</t>
  </si>
  <si>
    <t>OPEX 2020</t>
  </si>
  <si>
    <t>Overige opbrengsten 2016</t>
  </si>
  <si>
    <t>Overige opbrengsten 2017</t>
  </si>
  <si>
    <t>Overige opbrengsten 2018</t>
  </si>
  <si>
    <t>Overige opbrengsten 2019</t>
  </si>
  <si>
    <t>Overige opbrengsten 2020</t>
  </si>
  <si>
    <t>Ophalen gegevens (1)</t>
  </si>
  <si>
    <t>Totaal netto-OPEX ten bate van regulering (3)</t>
  </si>
  <si>
    <t>Netto OPEX (2)</t>
  </si>
  <si>
    <t>OPEX voor berekening productiviteitsverandering</t>
  </si>
  <si>
    <t>WACC-percentages voor berekening kapitaalkosten (reëel, voor belasting)</t>
  </si>
  <si>
    <t xml:space="preserve"> </t>
  </si>
  <si>
    <t>WACC BI2021</t>
  </si>
  <si>
    <t>WACC EI2026</t>
  </si>
  <si>
    <t>Ophalen WACC</t>
  </si>
  <si>
    <t>GAW</t>
  </si>
  <si>
    <t>SALDERING OPBRENGSTEN EN OVERIGE AANPASSINGEN</t>
  </si>
  <si>
    <t>Overige opbrengsten uit PAV Maatwerk</t>
  </si>
  <si>
    <t>waarvan reeds met OPEX gesaldeerd (restant wordt gesaldeerd met KK)</t>
  </si>
  <si>
    <t>Te salderen opbrengsten uit desinvesteringen</t>
  </si>
  <si>
    <t>RUWE GEGEVENS (zoals berekend in GAW bestand)</t>
  </si>
  <si>
    <t>Totaal netto-kapitaalkosten ten bate van regulering (3)</t>
  </si>
  <si>
    <t>Berekening afschrijvingen en GAW</t>
  </si>
  <si>
    <t>Berekening bruto kapitaalkosten</t>
  </si>
  <si>
    <t>Berekening bruto kapitaalkosten (2)</t>
  </si>
  <si>
    <t>Bruto, WACC BI2021</t>
  </si>
  <si>
    <t>Netto, WACC BI2021</t>
  </si>
  <si>
    <t>Bruto, WACC EI2026</t>
  </si>
  <si>
    <t>Tabel 2 - Reguleringsparameters</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</si>
  <si>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</si>
  <si>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</si>
  <si>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</si>
  <si>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</si>
  <si>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</si>
  <si>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</si>
  <si>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</si>
  <si>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</si>
  <si>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</si>
  <si>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</si>
  <si>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</si>
  <si>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Is of wordt gepubliceerd? (j/n)</t>
  </si>
  <si>
    <t>Juridisch integraal onderdeel van bovenstaande besluit(en) (j/n)?</t>
  </si>
  <si>
    <t>Bevat bedrijfsvertrouwelijke gegevens? (j/n)</t>
  </si>
  <si>
    <t>Opmerkingen openbare versiegeschiedenis</t>
  </si>
  <si>
    <t>Toelichting bij dit bestand</t>
  </si>
  <si>
    <t>Toelichting bij de werking van dit model</t>
  </si>
  <si>
    <t>Samenhang van dit bestand met andere bestanden</t>
  </si>
  <si>
    <t>Investeringen</t>
  </si>
  <si>
    <t>GAW model</t>
  </si>
  <si>
    <t>Kosten</t>
  </si>
  <si>
    <t>SO</t>
  </si>
  <si>
    <t>Schematische weergave en/of inhoudsopgave van de werking van dit model</t>
  </si>
  <si>
    <t>Toelichting samenhang tabbladen:</t>
  </si>
  <si>
    <t>Berekeningen</t>
  </si>
  <si>
    <t>Legenda voor gebruik van celkleuren en tabkleuren</t>
  </si>
  <si>
    <t>Celkleur getallen</t>
  </si>
  <si>
    <t>Beschrijving</t>
  </si>
  <si>
    <t>Data en input (bron wordt vermeld)</t>
  </si>
  <si>
    <t>Waarde die zonder berekening wordt overgenomen uit een andere cel</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</si>
  <si>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</si>
  <si>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</si>
  <si>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</si>
  <si>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(zie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</si>
  <si>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</si>
  <si>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</si>
  <si>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</si>
  <si>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</si>
  <si>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</si>
  <si>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</si>
  <si>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</si>
  <si>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</si>
  <si>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</si>
  <si>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</si>
  <si>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</si>
  <si>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</si>
  <si>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</si>
  <si>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</si>
  <si>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</si>
  <si>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</si>
  <si>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</si>
  <si>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Gestandaardiseerde tabbladen, omvat tenminste: 'Titelblad', 'Toelichting' en 'Bronnen en toepassingen'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</si>
  <si>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</si>
  <si>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</si>
  <si>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</si>
  <si>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</si>
  <si>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</si>
  <si>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</si>
  <si>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</si>
  <si>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</si>
  <si>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</si>
  <si>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</si>
  <si>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</si>
  <si>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</si>
  <si>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</si>
  <si>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2) Reguleringsparameters</t>
  </si>
  <si>
    <t>3) Input operationele kosten</t>
  </si>
  <si>
    <t>1) Totale kosten</t>
  </si>
  <si>
    <t>RUWE OPERATIONELE KOSTEN</t>
  </si>
  <si>
    <t>Opmerkingen</t>
  </si>
  <si>
    <t>Reguleringsdata 2018; Tabel 3A - Operationele kosten; rij 12</t>
  </si>
  <si>
    <t>Reguleringsdata 2018; Tabel 3A - Operationele kosten; rij 13</t>
  </si>
  <si>
    <t>Reguleringsdata 2018; Tabel 3A - Operationele kosten; rij 14</t>
  </si>
  <si>
    <t>Reguleringsdata 2018; Tabel 3A - Operationele kosten; rij 15</t>
  </si>
  <si>
    <t>Reguleringsdata 2018; Tabel 3A - Operationele kosten; rij 18</t>
  </si>
  <si>
    <t>Reguleringsdata 2018; Tabel 3A - Operationele kosten; rij 20</t>
  </si>
  <si>
    <t>Reguleringsdata 2018; Tabel 3A - Operationele kosten; rij 27</t>
  </si>
  <si>
    <t>Reguleringsdata 2018; Tabel 3A - Operationele kosten; rij 28</t>
  </si>
  <si>
    <t>Reguleringsdata 2018; Tabel 3A - Operationele kosten; rij 29</t>
  </si>
  <si>
    <t>Reguleringsdata 2018; Tabel 3A - Operationele kosten; rij 30</t>
  </si>
  <si>
    <t>Reguleringsdata 2019; Tabel 3A - Operationele kosten; rij 12</t>
  </si>
  <si>
    <t>Reguleringsdata 2019; Tabel 3A - Operationele kosten; rij 13</t>
  </si>
  <si>
    <t>Reguleringsdata 2019; Tabel 3A - Operationele kosten; rij 14</t>
  </si>
  <si>
    <t>Reguleringsdata 2019; Tabel 3A - Operationele kosten; rij 15</t>
  </si>
  <si>
    <t>Reguleringsdata 2019; Tabel 3A - Operationele kosten; rij 18</t>
  </si>
  <si>
    <t>Reguleringsdata 2019; Tabel 3A - Operationele kosten; rij 20</t>
  </si>
  <si>
    <t>Reguleringsdata 2019; Tabel 3A - Operationele kosten; rij 27</t>
  </si>
  <si>
    <t>Reguleringsdata 2019; Tabel 3A - Operationele kosten; rij 28</t>
  </si>
  <si>
    <t>Reguleringsdata 2019; Tabel 3A - Operationele kosten; rij 29</t>
  </si>
  <si>
    <t>Reguleringsdata 2019; Tabel 3A - Operationele kosten; rij 30</t>
  </si>
  <si>
    <t>Reguleringsdata 2020; Tabel 3A - Operationele kosten; rij 12</t>
  </si>
  <si>
    <t>Reguleringsdata 2020; Tabel 3A - Operationele kosten; rij 13</t>
  </si>
  <si>
    <t>Reguleringsdata 2020; Tabel 3A - Operationele kosten; rij 14</t>
  </si>
  <si>
    <t>Reguleringsdata 2020; Tabel 3A - Operationele kosten; rij 15</t>
  </si>
  <si>
    <t>Reguleringsdata 2020; Tabel 3A - Operationele kosten; rij 18</t>
  </si>
  <si>
    <t>Reguleringsdata 2020; Tabel 3A - Operationele kosten; rij 20</t>
  </si>
  <si>
    <t>Reguleringsdata 2020; Tabel 3A - Operationele kosten; rij 27</t>
  </si>
  <si>
    <t>Reguleringsdata 2020; Tabel 3A - Operationele kosten; rij 28</t>
  </si>
  <si>
    <t>Reguleringsdata 2020; Tabel 3A - Operationele kosten; rij 29</t>
  </si>
  <si>
    <t>Reguleringsdata 2020; Tabel 3A - Operationele kosten; rij 30</t>
  </si>
  <si>
    <t>Reguleringsdata 2017; Tabel 7 - Overige opbrengsten; rij 12</t>
  </si>
  <si>
    <t>Reguleringsdata 2017; Tabel 7 - Overige opbrengsten; rij 13</t>
  </si>
  <si>
    <t>Reguleringsdata 2017; Tabel 7 - Overige opbrengsten; rij 14</t>
  </si>
  <si>
    <t>Reguleringsdata 2017; Tabel 7 - Overige opbrengsten; rij 15</t>
  </si>
  <si>
    <t>Reguleringsdata 2017; Tabel 7 - Overige opbrengsten; rij 16</t>
  </si>
  <si>
    <t>Reguleringsdata 2017; Tabel 7 - Overige opbrengsten; rij 17</t>
  </si>
  <si>
    <t>Reguleringsdata 2017; Tabel 7 - Overige opbrengsten; rij 18</t>
  </si>
  <si>
    <t>Reguleringsdata 2017; Tabel 7 - Overige opbrengsten; rij 19</t>
  </si>
  <si>
    <t>Reguleringsdata 2017; Tabel 7 - Overige opbrengsten; rij 20</t>
  </si>
  <si>
    <t>Reguleringsdata 2017; Tabel 7 - Overige opbrengsten; rij 21</t>
  </si>
  <si>
    <t>Reguleringsdata 2017; Tabel 7 - Overige opbrengsten; rij 22</t>
  </si>
  <si>
    <t>Reguleringsdata 2017; Tabel 7 - Overige opbrengsten; rij 32</t>
  </si>
  <si>
    <t>Reguleringsdata 2017; Tabel 7 - Overige opbrengsten; rij 33</t>
  </si>
  <si>
    <t>Reguleringsdata 2017; Tabel 7 - Overige opbrengsten; rij 34</t>
  </si>
  <si>
    <t>Reguleringsdata 2017; Tabel 7 - Overige opbrengsten; rij 35</t>
  </si>
  <si>
    <t>Reguleringsdata 2017; Tabel 7 - Overige opbrengsten; rij 36</t>
  </si>
  <si>
    <t>Reguleringsdata 2017; Tabel 7 - Overige opbrengsten; rij 37</t>
  </si>
  <si>
    <t>Reguleringsdata 2017; Tabel 7 - Overige opbrengsten; rij 38</t>
  </si>
  <si>
    <t>Reguleringsdata 2017; Tabel 7 - Overige opbrengsten; rij 39</t>
  </si>
  <si>
    <t>Reguleringsdata 2017; Tabel 7 - Overige opbrengsten; rij 40</t>
  </si>
  <si>
    <t>Reguleringsdata 2017; Tabel 6 - Totale opbrengsten; rij 14</t>
  </si>
  <si>
    <t>Reguleringsdata 2018; Tabel 7 - Overige opbrengsten; rij 12</t>
  </si>
  <si>
    <t>Reguleringsdata 2018; Tabel 7 - Overige opbrengsten; rij 13</t>
  </si>
  <si>
    <t>Reguleringsdata 2018; Tabel 7 - Overige opbrengsten; rij 14</t>
  </si>
  <si>
    <t>Reguleringsdata 2018; Tabel 7 - Overige opbrengsten; rij 15</t>
  </si>
  <si>
    <t>Reguleringsdata 2018; Tabel 7 - Overige opbrengsten; rij 16</t>
  </si>
  <si>
    <t>Reguleringsdata 2018; Tabel 7 - Overige opbrengsten; rij 17</t>
  </si>
  <si>
    <t>Reguleringsdata 2018; Tabel 7 - Overige opbrengsten; rij 18</t>
  </si>
  <si>
    <t>Reguleringsdata 2018; Tabel 7 - Overige opbrengsten; rij 19</t>
  </si>
  <si>
    <t>Reguleringsdata 2018; Tabel 7 - Overige opbrengsten; rij 20</t>
  </si>
  <si>
    <t>Reguleringsdata 2018; Tabel 7 - Overige opbrengsten; rij 21</t>
  </si>
  <si>
    <t>Reguleringsdata 2018; Tabel 7 - Overige opbrengsten; rij 22</t>
  </si>
  <si>
    <t>Reguleringsdata 2018; Tabel 7 - Overige opbrengsten; rij 32</t>
  </si>
  <si>
    <t>Reguleringsdata 2018; Tabel 7 - Overige opbrengsten; rij 33</t>
  </si>
  <si>
    <t>Reguleringsdata 2018; Tabel 7 - Overige opbrengsten; rij 34</t>
  </si>
  <si>
    <t>Reguleringsdata 2018; Tabel 7 - Overige opbrengsten; rij 35</t>
  </si>
  <si>
    <t>Reguleringsdata 2018; Tabel 7 - Overige opbrengsten; rij 36</t>
  </si>
  <si>
    <t>Reguleringsdata 2018; Tabel 7 - Overige opbrengsten; rij 37</t>
  </si>
  <si>
    <t>Reguleringsdata 2018; Tabel 7 - Overige opbrengsten; rij 38</t>
  </si>
  <si>
    <t>Reguleringsdata 2018; Tabel 7 - Overige opbrengsten; rij 39</t>
  </si>
  <si>
    <t>Reguleringsdata 2018; Tabel 7 - Overige opbrengsten; rij 40</t>
  </si>
  <si>
    <t>Reguleringsdata 2018; Tabel 6 - Totale opbrengsten; rij 14</t>
  </si>
  <si>
    <t>Reguleringsdata 2019; Tabel 7 - Overige opbrengsten; rij 12</t>
  </si>
  <si>
    <t>Reguleringsdata 2019; Tabel 7 - Overige opbrengsten; rij 13</t>
  </si>
  <si>
    <t>Reguleringsdata 2019; Tabel 7 - Overige opbrengsten; rij 14</t>
  </si>
  <si>
    <t>Reguleringsdata 2019; Tabel 7 - Overige opbrengsten; rij 15</t>
  </si>
  <si>
    <t>Reguleringsdata 2019; Tabel 7 - Overige opbrengsten; rij 16</t>
  </si>
  <si>
    <t>Reguleringsdata 2019; Tabel 7 - Overige opbrengsten; rij 17</t>
  </si>
  <si>
    <t>Reguleringsdata 2019; Tabel 7 - Overige opbrengsten; rij 18</t>
  </si>
  <si>
    <t>Reguleringsdata 2019; Tabel 7 - Overige opbrengsten; rij 19</t>
  </si>
  <si>
    <t>Reguleringsdata 2019; Tabel 7 - Overige opbrengsten; rij 20</t>
  </si>
  <si>
    <t>Reguleringsdata 2019; Tabel 7 - Overige opbrengsten; rij 21</t>
  </si>
  <si>
    <t>Reguleringsdata 2019; Tabel 7 - Overige opbrengsten; rij 22</t>
  </si>
  <si>
    <t>Reguleringsdata 2019; Tabel 7 - Overige opbrengsten; rij 32</t>
  </si>
  <si>
    <t>Reguleringsdata 2019; Tabel 7 - Overige opbrengsten; rij 33</t>
  </si>
  <si>
    <t>Reguleringsdata 2019; Tabel 7 - Overige opbrengsten; rij 34</t>
  </si>
  <si>
    <t>Reguleringsdata 2019; Tabel 7 - Overige opbrengsten; rij 35</t>
  </si>
  <si>
    <t>Reguleringsdata 2019; Tabel 7 - Overige opbrengsten; rij 36</t>
  </si>
  <si>
    <t>Reguleringsdata 2019; Tabel 7 - Overige opbrengsten; rij 37</t>
  </si>
  <si>
    <t>Reguleringsdata 2019; Tabel 7 - Overige opbrengsten; rij 38</t>
  </si>
  <si>
    <t>Reguleringsdata 2019; Tabel 7 - Overige opbrengsten; rij 39</t>
  </si>
  <si>
    <t>Reguleringsdata 2019; Tabel 7 - Overige opbrengsten; rij 40</t>
  </si>
  <si>
    <t>Reguleringsdata 2019; Tabel 6 - Totale opbrengsten; rij 14</t>
  </si>
  <si>
    <t>Reguleringsdata 2020; Tabel 7 - Overige opbrengsten; rij 12</t>
  </si>
  <si>
    <t>Reguleringsdata 2020; Tabel 7 - Overige opbrengsten; rij 13</t>
  </si>
  <si>
    <t>Reguleringsdata 2020; Tabel 7 - Overige opbrengsten; rij 14</t>
  </si>
  <si>
    <t>Reguleringsdata 2020; Tabel 7 - Overige opbrengsten; rij 15</t>
  </si>
  <si>
    <t>Reguleringsdata 2020; Tabel 7 - Overige opbrengsten; rij 16</t>
  </si>
  <si>
    <t>Reguleringsdata 2020; Tabel 7 - Overige opbrengsten; rij 17</t>
  </si>
  <si>
    <t>Reguleringsdata 2020; Tabel 7 - Overige opbrengsten; rij 18</t>
  </si>
  <si>
    <t>Reguleringsdata 2020; Tabel 7 - Overige opbrengsten; rij 19</t>
  </si>
  <si>
    <t>Reguleringsdata 2020; Tabel 7 - Overige opbrengsten; rij 20</t>
  </si>
  <si>
    <t>Reguleringsdata 2020; Tabel 7 - Overige opbrengsten; rij 21</t>
  </si>
  <si>
    <t>Reguleringsdata 2020; Tabel 7 - Overige opbrengsten; rij 22</t>
  </si>
  <si>
    <t>Reguleringsdata 2020; Tabel 7 - Overige opbrengsten; rij 32</t>
  </si>
  <si>
    <t>Reguleringsdata 2020; Tabel 7 - Overige opbrengsten; rij 33</t>
  </si>
  <si>
    <t>Reguleringsdata 2020; Tabel 7 - Overige opbrengsten; rij 34</t>
  </si>
  <si>
    <t>Reguleringsdata 2020; Tabel 7 - Overige opbrengsten; rij 35</t>
  </si>
  <si>
    <t>Reguleringsdata 2020; Tabel 7 - Overige opbrengsten; rij 36</t>
  </si>
  <si>
    <t>Reguleringsdata 2020; Tabel 7 - Overige opbrengsten; rij 37</t>
  </si>
  <si>
    <t>Reguleringsdata 2020; Tabel 7 - Overige opbrengsten; rij 38</t>
  </si>
  <si>
    <t>Reguleringsdata 2020; Tabel 7 - Overige opbrengsten; rij 39</t>
  </si>
  <si>
    <t>Reguleringsdata 2020; Tabel 7 - Overige opbrengsten; rij 40</t>
  </si>
  <si>
    <t>Reguleringsdata 2020; Tabel 6 - Totale opbrengsten; rij 14</t>
  </si>
  <si>
    <t>Reguleringsdata 2016; Tabel 3A - Operationele kosten; rij 12. Informatieverzoek Weert; Tabel 2 Operationele kosten</t>
  </si>
  <si>
    <t>Reguleringsdata 2017; Tabel 3A - Operationele kosten; rij 12. Informatieverzoek Weert; Tabel 2 Operationele kosten</t>
  </si>
  <si>
    <t>Reguleringsdata 2017; Tabel 3A - Operationele kosten; rij 13. Informatieverzoek Weert; Tabel 2 Operationele kosten</t>
  </si>
  <si>
    <t>Reguleringsdata 2017; Tabel 3A - Operationele kosten; rij 14. Informatieverzoek Weert; Tabel 2 Operationele kosten</t>
  </si>
  <si>
    <t>Reguleringsdata 2017; Tabel 3A - Operationele kosten; rij 15. Informatieverzoek Weert; Tabel 2 Operationele kosten</t>
  </si>
  <si>
    <t>Reguleringsdata 2017; Tabel 3A - Operationele kosten; rij 18. Informatieverzoek Weert; Tabel 2 Operationele kosten</t>
  </si>
  <si>
    <t>Reguleringsdata 2017; Tabel 3A - Operationele kosten; rij 20. Informatieverzoek Weert; Tabel 2 Operationele kosten</t>
  </si>
  <si>
    <t>Reguleringsdata 2017; Tabel 3A - Operationele kosten; rij 27. Informatieverzoek Weert; Tabel 2 Operationele kosten</t>
  </si>
  <si>
    <t>Reguleringsdata 2017; Tabel 3A - Operationele kosten; rij 28. Informatieverzoek Weert; Tabel 2 Operationele kosten</t>
  </si>
  <si>
    <t>Reguleringsdata 2017; Tabel 3A - Operationele kosten; rij 29. Informatieverzoek Weert; Tabel 2 Operationele kosten</t>
  </si>
  <si>
    <t>Reguleringsdata 2017; Tabel 3A - Operationele kosten; rij 30. Informatieverzoek Weert; Tabel 2 Operationele kosten</t>
  </si>
  <si>
    <t>Reguleringsdata 2016; Tabel 6 - Totale opbrengsten; rij 14. Informatieverzoek Weert; Tabel 8 Totale opbrengsten</t>
  </si>
  <si>
    <t>Reguleringsdata 2016; Tabel 7 - Overige opbrengsten; rij 12. Informatieverzoek Weert; Tabel 9 Overige opbrengsten</t>
  </si>
  <si>
    <t>Reguleringsdata 2016; Tabel 7 - Overige opbrengsten; rij 13. Informatieverzoek Weert; Tabel 9 Overige opbrengsten</t>
  </si>
  <si>
    <t>Reguleringsdata 2016; Tabel 7 - Overige opbrengsten; rij 14. Informatieverzoek Weert; Tabel 9 Overige opbrengsten</t>
  </si>
  <si>
    <t>Reguleringsdata 2016; Tabel 7 - Overige opbrengsten; rij 15. Informatieverzoek Weert; Tabel 9 Overige opbrengsten</t>
  </si>
  <si>
    <t>Reguleringsdata 2016; Tabel 7 - Overige opbrengsten; rij 16. Informatieverzoek Weert; Tabel 9 Overige opbrengsten</t>
  </si>
  <si>
    <t>Reguleringsdata 2016; Tabel 7 - Overige opbrengsten; rij 17. Informatieverzoek Weert; Tabel 9 Overige opbrengsten</t>
  </si>
  <si>
    <t>Reguleringsdata 2016; Tabel 7 - Overige opbrengsten; rij 18. Informatieverzoek Weert; Tabel 9 Overige opbrengsten</t>
  </si>
  <si>
    <t>Reguleringsdata 2016; Tabel 7 - Overige opbrengsten; rij 19. Informatieverzoek Weert; Tabel 9 Overige opbrengsten</t>
  </si>
  <si>
    <t>Reguleringsdata 2016; Tabel 7 - Overige opbrengsten; rij 20. Informatieverzoek Weert; Tabel 9 Overige opbrengsten</t>
  </si>
  <si>
    <t>Reguleringsdata 2016; Tabel 7 - Overige opbrengsten; rij 21. Informatieverzoek Weert; Tabel 9 Overige opbrengsten</t>
  </si>
  <si>
    <t>Reguleringsdata 2016; Tabel 7 - Overige opbrengsten; rij 22. Informatieverzoek Weert; Tabel 9 Overige opbrengsten</t>
  </si>
  <si>
    <t>Reguleringsdata 2016; Tabel 7 - Overige opbrengsten; rij 32. Informatieverzoek Weert; Tabel 9 Overige opbrengsten</t>
  </si>
  <si>
    <t>Reguleringsdata 2016; Tabel 7 - Overige opbrengsten; rij 33. Informatieverzoek Weert; Tabel 9 Overige opbrengsten</t>
  </si>
  <si>
    <t>Reguleringsdata 2016; Tabel 7 - Overige opbrengsten; rij 34. Informatieverzoek Weert; Tabel 9 Overige opbrengsten</t>
  </si>
  <si>
    <t>Reguleringsdata 2016; Tabel 7 - Overige opbrengsten; rij 35. Informatieverzoek Weert; Tabel 9 Overige opbrengsten</t>
  </si>
  <si>
    <t>Reguleringsdata 2016; Tabel 7 - Overige opbrengsten; rij 36. Informatieverzoek Weert; Tabel 9 Overige opbrengsten</t>
  </si>
  <si>
    <t>Reguleringsdata 2016; Tabel 7 - Overige opbrengsten; rij 37. Informatieverzoek Weert; Tabel 9 Overige opbrengsten</t>
  </si>
  <si>
    <t>Reguleringsdata 2016; Tabel 7 - Overige opbrengsten; rij 38. Informatieverzoek Weert; Tabel 9 Overige opbrengsten</t>
  </si>
  <si>
    <t>Reguleringsdata 2016; Tabel 7 - Overige opbrengsten; rij 39. Informatieverzoek Weert; Tabel 9 Overige opbrengsten</t>
  </si>
  <si>
    <t>Reguleringsdata 2016; Tabel 7 - Overige opbrengsten; rij 40. Informatieverzoek Weert; Tabel 9 Overige opbrengsten</t>
  </si>
  <si>
    <t>Reguleringsdata 2016; Tabel 3A - Operationele kosten; rij 13. Informatieverzoek Weert; Tabel 2 Operationele kosten</t>
  </si>
  <si>
    <t>Reguleringsdata 2016; Tabel 3A - Operationele kosten; rij 14. Informatieverzoek Weert; Tabel 2 Operationele kosten</t>
  </si>
  <si>
    <t>Reguleringsdata 2016; Tabel 3A - Operationele kosten; rij 15. Informatieverzoek Weert; Tabel 2 Operationele kosten</t>
  </si>
  <si>
    <t>Reguleringsdata 2016; Tabel 3A - Operationele kosten; rij 18. Informatieverzoek Weert; Tabel 2 Operationele kosten</t>
  </si>
  <si>
    <t>Reguleringsdata 2016; Tabel 3A - Operationele kosten; rij 20. Informatieverzoek Weert; Tabel 2 Operationele kosten</t>
  </si>
  <si>
    <t>Reguleringsdata 2016; Tabel 3A - Operationele kosten; rij 27. Informatieverzoek Weert; Tabel 2 Operationele kosten</t>
  </si>
  <si>
    <t>Reguleringsdata 2016; Tabel 3A - Operationele kosten; rij 28. Informatieverzoek Weert; Tabel 2 Operationele kosten</t>
  </si>
  <si>
    <t>Reguleringsdata 2016; Tabel 3A - Operationele kosten; rij 29. Informatieverzoek Weert; Tabel 2 Operationele kosten</t>
  </si>
  <si>
    <t>Reguleringsdata 2016; Tabel 3A - Operationele kosten; rij 30. Informatieverzoek Weert; Tabel 2 Operationele kosten</t>
  </si>
  <si>
    <t>Toezichtskosten ACM</t>
  </si>
  <si>
    <t>Netto; excl. IT</t>
  </si>
  <si>
    <t>Netto; Excl. IT</t>
  </si>
  <si>
    <t>Excl. IT</t>
  </si>
  <si>
    <t xml:space="preserve">Netto; Excl. IT </t>
  </si>
  <si>
    <t xml:space="preserve">Op dit tabblad worden alle gegevens verzameld die als input dienen voor het x-factormodel. Dit betreft voor alle jaren de netbeheerders na ruilverkaveling. </t>
  </si>
  <si>
    <r>
      <t>Op dit tabblad staat een overzicht met betrekking tot de GAW berekening (GAW, afschrijvingen, etc., incl. UI's en andere bijzonderheden</t>
    </r>
    <r>
      <rPr>
        <sz val="10"/>
        <rFont val="Calibri"/>
        <family val="2"/>
      </rPr>
      <t>)</t>
    </r>
  </si>
  <si>
    <t>WACC bijlage bij gewijzigd methodebesluit 2017-2021</t>
  </si>
  <si>
    <t>Constante</t>
  </si>
  <si>
    <t>Rijtotaal</t>
  </si>
  <si>
    <t>Doorbelaste kosten buiten de Netwerkgroep</t>
  </si>
  <si>
    <t>Dienstverlening</t>
  </si>
  <si>
    <t>Preventief Onderhoud</t>
  </si>
  <si>
    <t>Overige opbrengsten ('oude afspraken grootverbruik'), Verhuur en dienstverlening, Overige opbrengsten</t>
  </si>
  <si>
    <t xml:space="preserve">Overige opbrengsten (projecten &amp; meterkaststoringen), Opbrengsten TensZ </t>
  </si>
  <si>
    <t>Overeenkomsten gedeelde assets TenneT</t>
  </si>
  <si>
    <t>Opbrengst medegebruik onderstations</t>
  </si>
  <si>
    <t>Wegingsfactoren</t>
  </si>
  <si>
    <t>Afnemers HS (110-150 kV), incl. max 600 uur</t>
  </si>
  <si>
    <t>#</t>
  </si>
  <si>
    <t>Afnemers Trafo HS+TS/MS, incl. max 600 uur</t>
  </si>
  <si>
    <t>Volumes inkoop RNB's bij TenneT</t>
  </si>
  <si>
    <t>Vastrecht</t>
  </si>
  <si>
    <t>kW gecontracteerd per jaar</t>
  </si>
  <si>
    <t>kW max per maand</t>
  </si>
  <si>
    <t>Vastrecht (max 600 uur)</t>
  </si>
  <si>
    <t>kW gecontracteerd per jaar (max 600 uur)</t>
  </si>
  <si>
    <t>kW max per week 
(max 600 uur)</t>
  </si>
  <si>
    <t>Tarieven TenneT</t>
  </si>
  <si>
    <t>Fictieve tarieven TenneT exclusief kosten systeemdienst</t>
  </si>
  <si>
    <t>Ophalen gegevens voor berekening</t>
  </si>
  <si>
    <t>Volumes inkoop bij TenneT EHS-netvlak</t>
  </si>
  <si>
    <t>Volumes inkoop bij TenneT HS-netvlak</t>
  </si>
  <si>
    <t>Fictieve tarieven TenneT EHS-netvlak - excl systeemdienst</t>
  </si>
  <si>
    <t>Fictieve tarieven TenneT HS-netvlak - excl systeemdienst</t>
  </si>
  <si>
    <t>Inkoopkosten transport bij TenneT EHS-netvlak excl. AD en systeemdienst</t>
  </si>
  <si>
    <t>Inkoopkosten transport bij TenneT HS-netvlak excl. AD en systeemdienst</t>
  </si>
  <si>
    <t>Totaal inkoopkosten transport uit transportdienst incl. systeemdienst</t>
  </si>
  <si>
    <t>Verhouding doorrekening extra inkoop op HS aan netvlak Trafo HS+TS/MS</t>
  </si>
  <si>
    <t>Percentage doorberekende systeemdienstinkomsten van bovenliggende netbeheerder</t>
  </si>
  <si>
    <t>Totaal inkoopkosten transport bij TenneT t.b.v. systeemdienst</t>
  </si>
  <si>
    <t xml:space="preserve">Inkoopkosten transport bij TenneT EHS-netvlak excl. AD </t>
  </si>
  <si>
    <t xml:space="preserve">Inkoopkosten transport bij TenneT HS-netvlak excl. AD </t>
  </si>
  <si>
    <t>Totaal inkoopkosten transport uit transportdienst excl. systeemdienst</t>
  </si>
  <si>
    <t>Inkoopkosten transport bij landelijke netbeheerder exclusief systeemdienst</t>
  </si>
  <si>
    <t>Geschatte doorberekende systeemdienstinkomsten van bovenliggende regionale netbeheerder(s)</t>
  </si>
  <si>
    <t>Inkoopkosten transport bij regionale netbeheerders exclusief systeemdienst</t>
  </si>
  <si>
    <t>Opmerking</t>
  </si>
  <si>
    <t>Enexis incl. BV</t>
  </si>
  <si>
    <t>x-factor</t>
  </si>
  <si>
    <t>q-factor</t>
  </si>
  <si>
    <t>5) Overige opbrengsten</t>
  </si>
  <si>
    <t>6) GAW IMPORT</t>
  </si>
  <si>
    <t>4) Input inkoopkosten transport</t>
  </si>
  <si>
    <t>7) Berekening gecorrigeerde IT</t>
  </si>
  <si>
    <t>8) Berekening Oper. Kosten</t>
  </si>
  <si>
    <t>9) Berekening Kapitaalkosten</t>
  </si>
  <si>
    <t>Input</t>
  </si>
  <si>
    <t>Tabel 4 - Input inkoopkosten transport</t>
  </si>
  <si>
    <t>Tabel 9 - Berekening netto kapitaalkosten</t>
  </si>
  <si>
    <t>Tabel 8 - Berekening netto operationele kosten</t>
  </si>
  <si>
    <t>Tabel 7 - Berekening gecorrigeerde inkoopkosten transport</t>
  </si>
  <si>
    <t>Tabel 6 - GAW import</t>
  </si>
  <si>
    <t>Dit blad bevat de input gegevens voor de WACC.</t>
  </si>
  <si>
    <t>Reguleringsdata 2016; Tabel 3A - Operationele kosten; rij 19. Informatieverzoek Weert; Tabel 2 Operationele kosten</t>
  </si>
  <si>
    <t>Reguleringsdata 2017; Tabel 3A - Operationele kosten; rij 19. Informatieverzoek Weert; Tabel 2 Operationele kosten</t>
  </si>
  <si>
    <t>Reguleringsdata 2018; Tabel 3A - Operationele kosten; rij 19</t>
  </si>
  <si>
    <t>Reguleringsdata 2019; Tabel 3A - Operationele kosten; rij 19</t>
  </si>
  <si>
    <t>Reguleringsdata 2020; Tabel 3A - Operationele kosten; rij 19</t>
  </si>
  <si>
    <t>Dit bestand bevat de regulatorische kosten voor de regionale netbeheerders elektriciteit voor de periode 2022-2026. De resultaten van dit model vormen input voor de x-factorberekening.</t>
  </si>
  <si>
    <t>Tabel 3 - Input operationele kosten</t>
  </si>
  <si>
    <t>Tabel 5 - Overige opbrengsten</t>
  </si>
  <si>
    <t>Beschrijving berekening</t>
  </si>
  <si>
    <t>De totalen van Enexis zijn na overname van het netgebied Weert. De totalen van Stedin zijn na overname van Enduris.</t>
  </si>
  <si>
    <t>Dit tabblad betreft de berekening van de inkoopkosten transport, gecorrigeerd voor de kosten van de systeemdienst.</t>
  </si>
  <si>
    <t>Berekening netto operationele kosten 2016</t>
  </si>
  <si>
    <t>Berekening netto operationele kosten 2017</t>
  </si>
  <si>
    <t>Berekening netto operationele kosten 2018</t>
  </si>
  <si>
    <t>Berekening netto operationele kosten 2019</t>
  </si>
  <si>
    <t>Berekening netto operationele kosten 2020</t>
  </si>
  <si>
    <t>Deze cellen verwijzen naar in dit model berekende waarden.</t>
  </si>
  <si>
    <t>Overige opbrengsten; Koers, afrondings, prijs en magazijnverschillen</t>
  </si>
  <si>
    <t>Dienstverlening; Afrekening inkoop netverliezen 2008 t/m 2015</t>
  </si>
  <si>
    <t>Dienstverlening; Afrekening inkoop netverliezen 2015</t>
  </si>
  <si>
    <t xml:space="preserve">Overige opbrengsten; Koers, afrondings, prijs en magazijnverschillen </t>
  </si>
  <si>
    <t xml:space="preserve">Opbrengsten verkoop afval en abonnementen; Koers, afrondings, prijs en magazijnverschillen </t>
  </si>
  <si>
    <t>Doorbelasting van personeelskosten ivm werkzaamheden voor andere groepsmaatschappijen; Afrekening inkoop netverliezen 2016/2017</t>
  </si>
  <si>
    <t>Opbrengsten verkoop afval en abonnementen; Koers, afrondings, prijs en magazijnverschillen</t>
  </si>
  <si>
    <t>Doorbelasting van personeelskosten ivm werkzaamheden voor andere groepsmaatschappijen; Afrekening inkoop netverliezen 2016/2017/2018</t>
  </si>
  <si>
    <t>Overige</t>
  </si>
  <si>
    <t xml:space="preserve">Opbrengsten TensZ </t>
  </si>
  <si>
    <t>Overeenkomst gedeelde assets TenneT</t>
  </si>
  <si>
    <t>Subsidies; Overige opbrengsten</t>
  </si>
  <si>
    <t>Overige w.o. TenneT; Doorbelaste kosten buiten de Netwerkgroep</t>
  </si>
  <si>
    <t>WACC bijlage bij methodebesluit 2014-2016</t>
  </si>
  <si>
    <t>RENDO incl. BV</t>
  </si>
  <si>
    <t>kW max per maand (max 600 uur)</t>
  </si>
  <si>
    <t>WACC-percentages voor berekening maatstaf (reëel plus, voor belasting)</t>
  </si>
  <si>
    <t>Totale kosten 2021</t>
  </si>
  <si>
    <t>EUR, pp 2021</t>
  </si>
  <si>
    <t>Reguliere operationele kosten 2021</t>
  </si>
  <si>
    <t>Totale inkoopkosten transport 2021</t>
  </si>
  <si>
    <t>Totale reguliere kapitaalkosten 2021</t>
  </si>
  <si>
    <t>OPEX 2021</t>
  </si>
  <si>
    <t>Onttrekkingen uit overige voorzieningen</t>
  </si>
  <si>
    <t>Volumes inkoop 2021 bij TenneT HS-netvlak</t>
  </si>
  <si>
    <t>Volumes inkoop 2021 bij TenneT EHS-netvlak</t>
  </si>
  <si>
    <t>Reguleringsdata 2021, 'Tabel 3B - Specificaties inkoop'</t>
  </si>
  <si>
    <t>Tarieven TenneT EHS-netvlak 2021</t>
  </si>
  <si>
    <t>Tarieven TenneT HS-netvlak 2021</t>
  </si>
  <si>
    <t>Rekenmodule tarievenbesluit TenneT 2021, Tab 5_Tarieven en RV 2021, cel L22</t>
  </si>
  <si>
    <t>Rekenmodule tarievenbesluit TenneT 2021, Tab 5_Tarieven en RV 2021, cel M22</t>
  </si>
  <si>
    <t>Rekenmodule tarievenbesluit TenneT 2021, Tab 5_Tarieven en RV 2021, cel N22</t>
  </si>
  <si>
    <t>Rekenmodule tarievenbesluit TenneT 2021, Tab 5_Tarieven en RV 2021, cel L26</t>
  </si>
  <si>
    <t>Rekenmodule tarievenbesluit TenneT 2021, Tab 5_Tarieven en RV 2021, cel M26</t>
  </si>
  <si>
    <t>Rekenmodule tarievenbesluit TenneT 2021, Tab 5_Tarieven en RV 2021, cel N26</t>
  </si>
  <si>
    <t>Rekenmodule tarievenbesluit TenneT 2021, Tab 5_Tarieven en RV 2021, cel O26</t>
  </si>
  <si>
    <t>Rekenmodule tarievenbesluit TenneT 2021, Tab 5_Tarieven en RV 2021, cel P26</t>
  </si>
  <si>
    <t>Fictieve tarieven TenneT EHS-netvlak 2021 - excl systeemdienst</t>
  </si>
  <si>
    <t>Fictieve tarieven TenneT HS-netvlak 2021 - excl systeemdienst</t>
  </si>
  <si>
    <t>Rekenmodule fictieve tarieven TenneT 2021 - exclusief kosten systeemtaak, Tab 5_Tarieven en RV 2021, cel L22</t>
  </si>
  <si>
    <t>Rekenmodule fictieve tarieven TenneT 2021 - exclusief kosten systeemtaak, Tab 5_Tarieven en RV 2021, cel M22</t>
  </si>
  <si>
    <t>Rekenmodule fictieve tarieven TenneT 2021 - exclusief kosten systeemtaak, Tab 5_Tarieven en RV 2021, cel N22</t>
  </si>
  <si>
    <t>Rekenmodule fictieve tarieven TenneT 2021 - exclusief kosten systeemtaak, Tab 5_Tarieven en RV 2021, cel L26</t>
  </si>
  <si>
    <t>Rekenmodule fictieve tarieven TenneT 2021 - exclusief kosten systeemtaak, Tab 5_Tarieven en RV 2021, cel M26</t>
  </si>
  <si>
    <t>Rekenmodule fictieve tarieven TenneT 2021 - exclusief kosten systeemtaak, Tab 5_Tarieven en RV 2021, cel N26</t>
  </si>
  <si>
    <t>Rekenmodule fictieve tarieven TenneT 2021 - exclusief kosten systeemtaak, Tab 5_Tarieven en RV 2021, cel O26</t>
  </si>
  <si>
    <t>Rekenmodule fictieve tarieven TenneT 2021 - exclusief kosten systeemtaak, Tab 5_Tarieven en RV 2021, cel P26</t>
  </si>
  <si>
    <t>Overige opbrengsten 2021</t>
  </si>
  <si>
    <t>Opbrengsten verkoop afval</t>
  </si>
  <si>
    <t>Doorbelasting personeelskosten van individuele medewerkers</t>
  </si>
  <si>
    <t>Overige werkzaamheden (o.a. TenneT); Doorbelaste kosten buiten de Netwerkgroep; Elsta DOW</t>
  </si>
  <si>
    <t>Preventief Onderhoud; Koers, afrondings, prijs en magazijnverschillen</t>
  </si>
  <si>
    <t>Reguleringsdata 2021; Tabel 7 - Overige opbrengsten; rij 14</t>
  </si>
  <si>
    <t>Reguleringsdata 2021; Tabel 7 - Overige opbrengsten; rij 16</t>
  </si>
  <si>
    <t>Reguleringsdata 2021; Tabel 7 - Overige opbrengsten; rij 12</t>
  </si>
  <si>
    <t>Reguleringsdata 2021; Tabel 7 - Overige opbrengsten; rij 13</t>
  </si>
  <si>
    <t>Reguleringsdata 2021; Tabel 7 - Overige opbrengsten; rij 15</t>
  </si>
  <si>
    <t>Reguleringsdata 2021; Tabel 7 - Overige opbrengsten; rij 17</t>
  </si>
  <si>
    <t>Reguleringsdata 2021; Tabel 7 - Overige opbrengsten; rij 18</t>
  </si>
  <si>
    <t>Reguleringsdata 2021; Tabel 7 - Overige opbrengsten; rij 19</t>
  </si>
  <si>
    <t>Reguleringsdata 2021; Tabel 7 - Overige opbrengsten; rij 20</t>
  </si>
  <si>
    <t>Reguleringsdata 2021; Tabel 7 - Overige opbrengsten; rij 21</t>
  </si>
  <si>
    <t>Reguleringsdata 2021; Tabel 7 - Overige opbrengsten; rij 22</t>
  </si>
  <si>
    <t>Reguleringsdata 2021; Tabel 7 - Overige opbrengsten; rij 32</t>
  </si>
  <si>
    <t>Reguleringsdata 2021; Tabel 7 - Overige opbrengsten; rij 33</t>
  </si>
  <si>
    <t>Reguleringsdata 2021; Tabel 7 - Overige opbrengsten; rij 34</t>
  </si>
  <si>
    <t>Reguleringsdata 2021; Tabel 7 - Overige opbrengsten; rij 35</t>
  </si>
  <si>
    <t>Reguleringsdata 2021; Tabel 7 - Overige opbrengsten; rij 36</t>
  </si>
  <si>
    <t>Reguleringsdata 2021; Tabel 7 - Overige opbrengsten; rij 37</t>
  </si>
  <si>
    <t>Reguleringsdata 2021; Tabel 7 - Overige opbrengsten; rij 38</t>
  </si>
  <si>
    <t>Reguleringsdata 2021; Tabel 7 - Overige opbrengsten; rij 39</t>
  </si>
  <si>
    <t>Reguleringsdata 2021; Tabel 7 - Overige opbrengsten; rij 40</t>
  </si>
  <si>
    <t>Reguleringsdata 2021; Tabel 6 - Totale opbrengsten; rij 14</t>
  </si>
  <si>
    <t>Reguleringsdata 2021; Tabel 2B - Desinvesteringen; rij 77</t>
  </si>
  <si>
    <t>GAW 2021</t>
  </si>
  <si>
    <t>Inkoopkosten transport 2021</t>
  </si>
  <si>
    <t>Gegevens TenneT t.b.v. 2021</t>
  </si>
  <si>
    <t>Berekening inkoopkosten transport exclusief systeemdienst 2021</t>
  </si>
  <si>
    <t>Berekening netto operationele kosten 2021</t>
  </si>
  <si>
    <t>Subsidies; Overige opbrengsten; Tennet secundair/tertiair</t>
  </si>
  <si>
    <t>Dienstverlening; Afrekening inkoop netverliezen 2018/2019</t>
  </si>
  <si>
    <t>Berekening kapitaalkosten 2021</t>
  </si>
  <si>
    <t>ACM/23/184726</t>
  </si>
  <si>
    <t>Herstel kostenbestand RNB-E 2022-2026</t>
  </si>
  <si>
    <t>Contactgegevens ACM</t>
  </si>
  <si>
    <t>Regulering.energie@acm.nl</t>
  </si>
  <si>
    <t>n.v.t.</t>
  </si>
  <si>
    <t>Herstel x-factorbesluit RNB-E 2022-2026</t>
  </si>
  <si>
    <t>Reguleringsdata 2016-2021</t>
  </si>
  <si>
    <t>Op dit blad staan de operationele kosten die de netbeheerders voor de jaren 2016 t/m 2021 hebben opgegeven in de reguleringsdata, evenals de overige aanpassingen o.b.v. de ACM.</t>
  </si>
  <si>
    <t>De ruilverkaveling van het gebied Weert van Stedin naar Enexis is gecorrigeerd voor de jaren 2016 en 2017.</t>
  </si>
  <si>
    <t>Reguleringsdata 2021; Tabel 3A - Operationele kosten; rij 12</t>
  </si>
  <si>
    <t>Reguleringsdata 2021; Tabel 3A - Operationele kosten; rij 13</t>
  </si>
  <si>
    <t>Reguleringsdata 2021; Tabel 3A - Operationele kosten; rij 14</t>
  </si>
  <si>
    <t>Reguleringsdata 2021; Tabel 3A - Operationele kosten; rij 15</t>
  </si>
  <si>
    <t>Reguleringsdata 2021; Tabel 3A - Operationele kosten; rij 18</t>
  </si>
  <si>
    <t>Reguleringsdata 2021; Tabel 3A - Operationele kosten; rij 19</t>
  </si>
  <si>
    <t>Reguleringsdata 2021; Tabel 3A - Operationele kosten; rij 20</t>
  </si>
  <si>
    <t>Reguleringsdata 2021; Tabel 3A - Operationele kosten; rij 28</t>
  </si>
  <si>
    <t>Reguleringsdata 2021; Tabel 3A - Operationele kosten; rij 29</t>
  </si>
  <si>
    <t>Reguleringsdata 2021; Tabel 3A - Operationele kosten; rij 30</t>
  </si>
  <si>
    <t>Reguleringsdata 2021; Tabel 3A - Operationele kosten; rij 31</t>
  </si>
  <si>
    <t>Herstel SO-bestand elektriciteit 2022 - 2026, tabblad 'wegingsfactoren', regel 528</t>
  </si>
  <si>
    <t>Herstel SO-bestand elektriciteit 2022 - 2026, tabblad 'wegingsfactoren', regel 530</t>
  </si>
  <si>
    <t>Op dit blad staan de inputgegevens voor de inkoopkosten transport die de netbeheerders voor 2021 hebben opgegeven in de reguleringsdata, evenals de tarieven van TenneT in 2021.</t>
  </si>
  <si>
    <t>Stedin incl. BV</t>
  </si>
  <si>
    <t>Gegevens voor Weert zijn verwerkt in de gegevens van Enexis.</t>
  </si>
  <si>
    <t xml:space="preserve">Enexis, RENDO en Stedin hebben respectievelijk per 2017, 2020 en 2021 een deel van hun activa overgedragen naar een Personeel BV. Om hier rekening mee te kunnen houden in het x-factor model worden op dit tabblad de gegevens weergegeven inclusief en exclusief de activa die is overgeheveld naar de Personeel BV. </t>
  </si>
  <si>
    <t>De totalen van Enexis zijn na overname van het netgebied Weert.</t>
  </si>
  <si>
    <t>Om de berekening overzichtelijk te houden doen we de berekening per jaar. In elk blokje halen we dus de gegevens voor dat jaar op, passen we de bewerkingen voor dat jaar toe en berekenen we de netto operationele kosten voor het betreffende jaar.</t>
  </si>
  <si>
    <t>Inkoop transport bij landelijk netbeheerder exclusief systeemdiensten</t>
  </si>
  <si>
    <t>Inkoop transport bij regionale netbeheerder(s) exclusief systeemdiensten</t>
  </si>
  <si>
    <t>Herstel SO-bestand RNB-E 2022-2026</t>
  </si>
  <si>
    <t>Dit tabblad betreft de berekening van de netto kapitaalkosten per jaar. Dit betreft drie stappen: 1) Eerst worden de ruwe gegevens voor de kapitaalkosten en overige opbrengsten opgehaald. 2) Vervolgens berekenen we de bruto kapitaalkosten 3) Tot slot worden de overige opbrengsten in mindering gebracht op de kapitaalkosten en wordt de overdracht van Enduris verwerkt.</t>
  </si>
  <si>
    <t xml:space="preserve">Dit tabblad betreft de berekening van de netto operationele kosten voor de jaren 2016 t/m 2021. Dit betreft drie stappen: 1) Eerst worden de gegevens (ruwe operationele kosten en overige opbrengsten) opgehaald. 2) Vervolgens worden de ruwe operationele kosten gecorrigeerd met de aanpassingen o.b.v. de ACM en worden de overige opbrengsten geelimineerd van de kostenbasis. 3) Als laatste worden de effecten van de overdracht van Enduris verwerkt. Dit leidt tot de juiste kostenbasis per jaar. </t>
  </si>
  <si>
    <t xml:space="preserve">Op dit tabblad staan de gegevens die de netbeheerder hebben opgegeven in de reguleringsdata voor de jaren 2016 t/m 2021 over de overige opbrengsten. </t>
  </si>
  <si>
    <t>De ruilverkaveling van het gebied Weert van Stedin naar Enexis is gecorrigeerd voor de jaren 2016 en 2017. De kosten van Enexis bevatten ook de kosten van Endinet. Endinet is vanaf 2016 opgegaan in Enexis.</t>
  </si>
  <si>
    <t>De totalen van Enexis zijn na overname van het netgebied Weert en Endinet. De totalen van Stedin zijn na overname van Enduris.</t>
  </si>
  <si>
    <t>Herstel methodebesluit RNB-E 2022-2026</t>
  </si>
  <si>
    <t>Rekenmodule tarievenbesluit TenneT 2021</t>
  </si>
  <si>
    <t>Rekenmodule fictieve tarieven TenneT 2021</t>
  </si>
  <si>
    <t>WACC bijlage bij herstel methodebesluit 2022-2026</t>
  </si>
  <si>
    <t>Reguleringsdata 2017; Tabel 2B - Totale opbrengsten; rij 77</t>
  </si>
  <si>
    <t>Reguleringsdata 2018; Tabel 2B - Totale opbrengsten; rij 77</t>
  </si>
  <si>
    <t>Reguleringsdata 2019; Tabel 2B - Totale opbrengsten; rij 77</t>
  </si>
  <si>
    <t>Reguleringsdata 2020; Tabel 2B - Totale opbrengsten; rij 77</t>
  </si>
  <si>
    <t>Tabel 1 - Totale kosten 2016-2021</t>
  </si>
  <si>
    <t>Herstel x-factorberekening RNB-E 2022-2026</t>
  </si>
  <si>
    <t>Reguleringsdata 2016; Tabel 2B - Totale opbrengsten; rij 77</t>
  </si>
  <si>
    <t>De jaarlijkse kapitaalkosten worden inclusief en exclusief de Personeel BV van Enexis, RENDO en Stedin berekend. Voor Stedin wordt in 2021 het gemiddelde berekend inclusief en exclusief de Personeel BV omdat de BV halverwege het jaar is opgericht.</t>
  </si>
  <si>
    <t>Herstel GAW-bestand RNB-E 2022-2026</t>
  </si>
  <si>
    <t>In de tarievenmodule Tennet 2021 zijn op tabblad 'Tab 14_Budget systeemtaken' cellen W69, W74 en W85 op nul gezet. Op tabblad 'Tab 4_Totale inkomsten TenneT 2021' zijn cellen J41 en J45 op nul gezet.</t>
  </si>
  <si>
    <t>Berekening te salderen opbrengsten op kapitaalkosten 2016</t>
  </si>
  <si>
    <t>Berekening te salderen opbrengsten op kapitaalkosten 2017</t>
  </si>
  <si>
    <t>Berekening te salderen opbrengsten op kapitaalkosten 2018</t>
  </si>
  <si>
    <t>Berekening te salderen opbrengsten op kapitaalkosten 2019</t>
  </si>
  <si>
    <t>Berekening te salderen opbrengsten op kapitaalkosten 2020</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</si>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</sst>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0.00_);_(* \(#,##0.00\);_(* &quot;-&quot;??_);_(@_)"/>
    <numFmt numFmtId="165" formatCode="_(* #,##0_);_(* \(#,##0\);_(* &quot;-&quot;_);_(@_)"/>
    <numFmt numFmtId="166" formatCode="_ * #,##0.00_ ;_ * \-#,##0.00_ ;_ * &quot;-&quot;_ ;_ @_ "/>
    <numFmt numFmtId="167" formatCode="_ * #,##0_ ;_ * \-#,##0_ ;_ * &quot;-&quot;??_ ;_ @_ "/>
    <numFmt numFmtId="168" formatCode="0.000"/>
    <numFmt numFmtId="169" formatCode="_-* #,##0_-;_-* #,##0\-;_-* &quot;-&quot;??_-;_-@_-"/>
  </numFmts>
  <fonts count="3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sz val="10"/>
      <name val="Arial"/>
      <family val="2"/>
    </font>
    <font>
      <b/>
      <sz val="11"/>
      <color indexed="52"/>
      <name val="Calibri"/>
      <family val="2"/>
    </font>
    <font>
      <sz val="11"/>
      <color indexed="17"/>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i/>
      <sz val="10"/>
      <name val="Arial"/>
      <family val="2"/>
    </font>
    <font>
      <sz val="10"/>
      <color rgb="FFFF0000"/>
      <name val="Arial"/>
      <family val="2"/>
    </font>
    <font>
      <sz val="8"/>
      <color indexed="81"/>
      <name val="Tahoma"/>
      <family val="2"/>
    </font>
    <font>
      <b/>
      <sz val="10"/>
      <name val="Arial"/>
      <family val="2"/>
    </font>
    <font>
      <sz val="10"/>
      <color rgb="FF000000"/>
      <name val="Arial"/>
      <family val="2"/>
    </font>
    <font>
      <b/>
      <sz val="10"/>
      <color theme="0"/>
      <name val="Arial"/>
      <family val="2"/>
    </font>
    <font>
      <sz val="11"/>
      <color theme="0"/>
      <name val="Calibri"/>
      <family val="2"/>
      <scheme val="minor"/>
    </font>
    <font>
      <b/>
      <sz val="10"/>
      <color rgb="FFFF0000"/>
      <name val="Arial"/>
      <family val="2"/>
    </font>
    <font>
      <i/>
      <sz val="10"/>
      <color theme="1"/>
      <name val="Arial"/>
      <family val="2"/>
    </font>
    <font>
      <sz val="11"/>
      <color theme="1"/>
      <name val="Arial"/>
      <family val="2"/>
    </font>
    <font>
      <b/>
      <sz val="14"/>
      <color theme="0"/>
      <name val="Arial"/>
      <family val="2"/>
    </font>
    <font>
      <b/>
      <sz val="10"/>
      <color indexed="8"/>
      <name val="Arial"/>
      <family val="2"/>
    </font>
    <font>
      <sz val="10"/>
      <color indexed="55"/>
      <name val="Arial"/>
      <family val="2"/>
    </font>
    <font>
      <u/>
      <sz val="10"/>
      <color theme="10"/>
      <name val="Arial"/>
      <family val="2"/>
    </font>
    <font>
      <sz val="10"/>
      <name val="Calibri"/>
      <family val="2"/>
    </font>
    <font>
      <sz val="10"/>
      <name val="Calibri"/>
      <family val="2"/>
      <scheme val="minor"/>
    </font>
    <font>
      <sz val="8"/>
      <name val="Arial"/>
      <family val="2"/>
    </font>
    <font>
      <sz val="9"/>
      <color indexed="81"/>
      <name val="Tahoma"/>
      <family val="2"/>
    </font>
  </fonts>
  <fills count="46">
    <fill>
      <patternFill patternType="none"/>
    </fill>
    <fill>
      <patternFill patternType="gray125"/>
    </fill>
    <fill>
      <patternFill patternType="solid">
        <fgColor rgb="FF7030A0"/>
        <bgColor indexed="64"/>
      </patternFill>
    </fill>
    <fill>
      <patternFill patternType="solid">
        <fgColor rgb="FFFFFFCC"/>
        <bgColor indexed="64"/>
      </patternFill>
    </fill>
    <fill>
      <patternFill patternType="solid">
        <fgColor rgb="FFFFCC9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theme="0" tint="-0.14999847407452621"/>
        <bgColor indexed="64"/>
      </patternFill>
    </fill>
    <fill>
      <patternFill patternType="solid">
        <fgColor rgb="FFCCFFFF"/>
        <bgColor indexed="64"/>
      </patternFill>
    </fill>
    <fill>
      <patternFill patternType="solid">
        <fgColor rgb="FFFFCCFF"/>
        <bgColor indexed="64"/>
      </patternFill>
    </fill>
    <fill>
      <patternFill patternType="solid">
        <fgColor rgb="FFFF00FF"/>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5F1F7A"/>
        <bgColor indexed="64"/>
      </patternFill>
    </fill>
    <fill>
      <patternFill patternType="solid">
        <fgColor rgb="FFCCC8D9"/>
        <bgColor indexed="64"/>
      </patternFill>
    </fill>
    <fill>
      <patternFill patternType="solid">
        <fgColor rgb="FF99FF99"/>
        <bgColor indexed="64"/>
      </patternFill>
    </fill>
    <fill>
      <patternFill patternType="solid">
        <fgColor rgb="FFE1FFE1"/>
        <bgColor indexed="64"/>
      </patternFill>
    </fill>
    <fill>
      <patternFill patternType="solid">
        <fgColor theme="0" tint="-4.9989318521683403E-2"/>
        <bgColor indexed="64"/>
      </patternFill>
    </fill>
    <fill>
      <patternFill patternType="solid">
        <fgColor indexed="41"/>
        <bgColor indexed="64"/>
      </patternFill>
    </fill>
    <fill>
      <patternFill patternType="solid">
        <fgColor indexed="14"/>
        <bgColor indexed="64"/>
      </patternFill>
    </fill>
    <fill>
      <patternFill patternType="solid">
        <fgColor theme="0" tint="-0.14996795556505021"/>
        <bgColor indexed="64"/>
      </patternFill>
    </fill>
    <fill>
      <patternFill patternType="solid">
        <fgColor rgb="FFFFFFCC"/>
        <bgColor auto="1"/>
      </patternFill>
    </fill>
  </fills>
  <borders count="24">
    <border>
      <left/>
      <right/>
      <top/>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67">
    <xf numFmtId="0" fontId="0" fillId="0" borderId="0">
      <alignment vertical="top"/>
    </xf>
    <xf numFmtId="0" fontId="6" fillId="6" borderId="2" applyNumberFormat="0" applyAlignment="0" applyProtection="0"/>
    <xf numFmtId="0" fontId="7" fillId="5" borderId="0" applyNumberFormat="0" applyBorder="0" applyAlignment="0" applyProtection="0"/>
    <xf numFmtId="0" fontId="8" fillId="0" borderId="3" applyNumberFormat="0" applyFill="0" applyAlignment="0" applyProtection="0"/>
    <xf numFmtId="0" fontId="9" fillId="7" borderId="0" applyNumberFormat="0" applyBorder="0" applyAlignment="0" applyProtection="0"/>
    <xf numFmtId="0" fontId="10" fillId="0" borderId="0" applyNumberFormat="0" applyFill="0" applyBorder="0" applyAlignment="0" applyProtection="0"/>
    <xf numFmtId="0" fontId="11" fillId="0" borderId="4" applyNumberFormat="0" applyFill="0" applyAlignment="0" applyProtection="0"/>
    <xf numFmtId="0" fontId="12" fillId="0" borderId="0" applyNumberFormat="0" applyFill="0" applyBorder="0" applyAlignment="0" applyProtection="0"/>
    <xf numFmtId="0" fontId="5" fillId="0" borderId="0"/>
    <xf numFmtId="0" fontId="5" fillId="0" borderId="0"/>
    <xf numFmtId="0" fontId="4" fillId="0" borderId="0"/>
    <xf numFmtId="0" fontId="19"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19" fillId="35" borderId="0" applyNumberFormat="0" applyBorder="0" applyAlignment="0" applyProtection="0"/>
    <xf numFmtId="0" fontId="4" fillId="0" borderId="0"/>
    <xf numFmtId="0" fontId="4" fillId="0" borderId="0"/>
    <xf numFmtId="0" fontId="4" fillId="0" borderId="0">
      <alignment vertical="top"/>
    </xf>
    <xf numFmtId="49" fontId="23" fillId="37" borderId="6">
      <alignment vertical="top"/>
    </xf>
    <xf numFmtId="49" fontId="16" fillId="0" borderId="0">
      <alignment vertical="top"/>
    </xf>
    <xf numFmtId="49" fontId="13" fillId="0" borderId="0">
      <alignment vertical="top"/>
    </xf>
    <xf numFmtId="49" fontId="16" fillId="38" borderId="6">
      <alignment vertical="top"/>
    </xf>
    <xf numFmtId="49" fontId="16" fillId="38" borderId="6">
      <alignment vertical="top"/>
    </xf>
    <xf numFmtId="165" fontId="4" fillId="9" borderId="0">
      <alignment vertical="top"/>
    </xf>
    <xf numFmtId="165" fontId="4" fillId="3" borderId="0">
      <alignment vertical="top"/>
    </xf>
    <xf numFmtId="165" fontId="4" fillId="10" borderId="0">
      <alignment vertical="top"/>
    </xf>
    <xf numFmtId="165" fontId="4" fillId="39" borderId="0">
      <alignment vertical="top"/>
    </xf>
    <xf numFmtId="165" fontId="4" fillId="40" borderId="0">
      <alignment vertical="top"/>
    </xf>
    <xf numFmtId="165" fontId="4" fillId="11" borderId="0">
      <alignment vertical="top"/>
    </xf>
    <xf numFmtId="165" fontId="4" fillId="4" borderId="0">
      <alignment vertical="top"/>
    </xf>
    <xf numFmtId="164" fontId="4" fillId="3" borderId="0" applyFont="0" applyFill="0" applyBorder="0" applyAlignment="0" applyProtection="0">
      <alignment vertical="top"/>
    </xf>
    <xf numFmtId="49" fontId="20" fillId="0" borderId="0">
      <alignment vertical="top"/>
    </xf>
    <xf numFmtId="0" fontId="1" fillId="0" borderId="0">
      <alignment vertical="top"/>
    </xf>
    <xf numFmtId="49" fontId="23" fillId="37" borderId="1">
      <alignment vertical="top"/>
    </xf>
    <xf numFmtId="49" fontId="16" fillId="38" borderId="1">
      <alignment vertical="top"/>
    </xf>
    <xf numFmtId="49" fontId="16" fillId="38" borderId="1">
      <alignment vertical="top"/>
    </xf>
    <xf numFmtId="49" fontId="26" fillId="0" borderId="0" applyFill="0" applyBorder="0" applyAlignment="0" applyProtection="0"/>
    <xf numFmtId="49" fontId="23" fillId="37" borderId="1">
      <alignment vertical="top"/>
    </xf>
    <xf numFmtId="10" fontId="4" fillId="0" borderId="0" applyFont="0" applyFill="0" applyBorder="0" applyAlignment="0" applyProtection="0">
      <alignment vertical="top"/>
    </xf>
    <xf numFmtId="43" fontId="1" fillId="0" borderId="0" applyFont="0" applyFill="0" applyBorder="0" applyAlignment="0" applyProtection="0"/>
    <xf numFmtId="41" fontId="4" fillId="40" borderId="0">
      <alignment vertical="top"/>
    </xf>
    <xf numFmtId="41" fontId="4" fillId="3" borderId="0">
      <alignment vertical="top"/>
    </xf>
    <xf numFmtId="43" fontId="4" fillId="44" borderId="0" applyNumberFormat="0">
      <alignment vertical="top"/>
    </xf>
    <xf numFmtId="41" fontId="4" fillId="4" borderId="0">
      <alignment vertical="top"/>
    </xf>
    <xf numFmtId="43" fontId="4" fillId="0" borderId="0" applyFont="0" applyFill="0" applyBorder="0" applyAlignment="0" applyProtection="0"/>
    <xf numFmtId="0" fontId="4" fillId="0" borderId="0"/>
    <xf numFmtId="43" fontId="4" fillId="9" borderId="0">
      <alignment vertical="top"/>
    </xf>
  </cellStyleXfs>
  <cellXfs count="200">
    <xf numFmtId="0" fontId="0" fillId="0" borderId="0" xfId="0">
      <alignment vertical="top"/>
    </xf>
    <xf numFmtId="0" fontId="14" fillId="0" borderId="0" xfId="9" applyFont="1"/>
    <xf numFmtId="0" fontId="1" fillId="0" borderId="0" xfId="0" applyFont="1">
      <alignment vertical="top"/>
    </xf>
    <xf numFmtId="0" fontId="2" fillId="0" borderId="0" xfId="0" applyFont="1">
      <alignment vertical="top"/>
    </xf>
    <xf numFmtId="41" fontId="1" fillId="3" borderId="0" xfId="0" applyNumberFormat="1" applyFont="1" applyFill="1">
      <alignment vertical="top"/>
    </xf>
    <xf numFmtId="0" fontId="4" fillId="0" borderId="0" xfId="8" applyFont="1"/>
    <xf numFmtId="0" fontId="4" fillId="0" borderId="0" xfId="9" applyFont="1"/>
    <xf numFmtId="0" fontId="17" fillId="0" borderId="0" xfId="0" applyFont="1" applyAlignment="1">
      <alignment vertical="center"/>
    </xf>
    <xf numFmtId="0" fontId="1" fillId="0" borderId="0" xfId="0" applyFont="1" applyAlignment="1">
      <alignment vertical="center"/>
    </xf>
    <xf numFmtId="0" fontId="14" fillId="0" borderId="0" xfId="8" applyFont="1"/>
    <xf numFmtId="0" fontId="22" fillId="0" borderId="0" xfId="0" applyFont="1">
      <alignment vertical="top"/>
    </xf>
    <xf numFmtId="0" fontId="1" fillId="0" borderId="0" xfId="0" applyFont="1">
      <alignment vertical="top"/>
    </xf>
    <xf numFmtId="0" fontId="4" fillId="0" borderId="0" xfId="37">
      <alignment vertical="top"/>
    </xf>
    <xf numFmtId="0" fontId="23" fillId="37" borderId="6" xfId="38" applyNumberFormat="1">
      <alignment vertical="top"/>
    </xf>
    <xf numFmtId="49" fontId="16" fillId="0" borderId="0" xfId="39">
      <alignment vertical="top"/>
    </xf>
    <xf numFmtId="0" fontId="0" fillId="0" borderId="0" xfId="0" applyAlignment="1">
      <alignment vertical="top"/>
    </xf>
    <xf numFmtId="0" fontId="4" fillId="0" borderId="0" xfId="37" applyFont="1">
      <alignment vertical="top"/>
    </xf>
    <xf numFmtId="49" fontId="13" fillId="0" borderId="0" xfId="40">
      <alignment vertical="top"/>
    </xf>
    <xf numFmtId="0" fontId="23" fillId="37" borderId="1" xfId="53" applyNumberFormat="1">
      <alignment vertical="top"/>
    </xf>
    <xf numFmtId="49" fontId="16" fillId="38" borderId="1" xfId="54">
      <alignment vertical="top"/>
    </xf>
    <xf numFmtId="0" fontId="4" fillId="0" borderId="0" xfId="35"/>
    <xf numFmtId="0" fontId="20" fillId="0" borderId="0" xfId="0" applyFont="1">
      <alignment vertical="top"/>
    </xf>
    <xf numFmtId="0" fontId="4" fillId="0" borderId="0" xfId="36" applyFont="1"/>
    <xf numFmtId="0" fontId="0" fillId="0" borderId="0" xfId="0">
      <alignment vertical="top"/>
    </xf>
    <xf numFmtId="0" fontId="1" fillId="0" borderId="0" xfId="0" applyFont="1">
      <alignment vertical="top"/>
    </xf>
    <xf numFmtId="0" fontId="22" fillId="0" borderId="0" xfId="0" applyFont="1">
      <alignment vertical="top"/>
    </xf>
    <xf numFmtId="0" fontId="0" fillId="36" borderId="0" xfId="0" applyFill="1" applyAlignment="1">
      <alignment vertical="top"/>
    </xf>
    <xf numFmtId="49" fontId="16" fillId="0" borderId="0" xfId="39" applyFont="1">
      <alignment vertical="top"/>
    </xf>
    <xf numFmtId="0" fontId="4" fillId="36" borderId="0" xfId="37" applyFill="1">
      <alignment vertical="top"/>
    </xf>
    <xf numFmtId="0" fontId="23" fillId="37" borderId="6" xfId="38" applyNumberFormat="1" applyFont="1">
      <alignment vertical="top"/>
    </xf>
    <xf numFmtId="0" fontId="0" fillId="36" borderId="0" xfId="0" applyFill="1">
      <alignment vertical="top"/>
    </xf>
    <xf numFmtId="49" fontId="16" fillId="38" borderId="1" xfId="54" applyFont="1">
      <alignment vertical="top"/>
    </xf>
    <xf numFmtId="49" fontId="13" fillId="0" borderId="0" xfId="40" applyFont="1">
      <alignment vertical="top"/>
    </xf>
    <xf numFmtId="0" fontId="16" fillId="38" borderId="1" xfId="54" applyNumberFormat="1">
      <alignment vertical="top"/>
    </xf>
    <xf numFmtId="0" fontId="22" fillId="36" borderId="0" xfId="0" applyFont="1" applyFill="1">
      <alignment vertical="top"/>
    </xf>
    <xf numFmtId="0" fontId="22" fillId="0" borderId="0" xfId="0" applyFont="1" applyAlignment="1">
      <alignment vertical="top"/>
    </xf>
    <xf numFmtId="0" fontId="1" fillId="0" borderId="0" xfId="0" applyFont="1">
      <alignment vertical="top"/>
    </xf>
    <xf numFmtId="0" fontId="2" fillId="0" borderId="0" xfId="0" applyFont="1">
      <alignment vertical="top"/>
    </xf>
    <xf numFmtId="41" fontId="1" fillId="0" borderId="0" xfId="0" applyNumberFormat="1" applyFont="1">
      <alignment vertical="top"/>
    </xf>
    <xf numFmtId="41" fontId="1" fillId="0" borderId="0" xfId="0" applyNumberFormat="1" applyFont="1" applyFill="1">
      <alignment vertical="top"/>
    </xf>
    <xf numFmtId="0" fontId="14" fillId="0" borderId="0" xfId="0" applyFont="1">
      <alignment vertical="top"/>
    </xf>
    <xf numFmtId="0" fontId="2" fillId="0" borderId="0" xfId="0" applyFont="1" applyFill="1" applyBorder="1">
      <alignment vertical="top"/>
    </xf>
    <xf numFmtId="0" fontId="16" fillId="0" borderId="0" xfId="10" applyFont="1"/>
    <xf numFmtId="0" fontId="4" fillId="0" borderId="0" xfId="10" applyFont="1"/>
    <xf numFmtId="41" fontId="14" fillId="0" borderId="0" xfId="0" applyNumberFormat="1" applyFont="1">
      <alignment vertical="top"/>
    </xf>
    <xf numFmtId="0" fontId="1" fillId="0" borderId="0" xfId="0" applyFont="1" applyFill="1">
      <alignment vertical="top"/>
    </xf>
    <xf numFmtId="0" fontId="21" fillId="0" borderId="0" xfId="0" applyFont="1">
      <alignment vertical="top"/>
    </xf>
    <xf numFmtId="0" fontId="1" fillId="36" borderId="0" xfId="0" applyFont="1" applyFill="1">
      <alignment vertical="top"/>
    </xf>
    <xf numFmtId="0" fontId="1" fillId="0" borderId="0" xfId="0" applyFont="1" applyFill="1" applyBorder="1">
      <alignment vertical="top"/>
    </xf>
    <xf numFmtId="0" fontId="22" fillId="0" borderId="0" xfId="0" applyFont="1">
      <alignment vertical="top"/>
    </xf>
    <xf numFmtId="0" fontId="1" fillId="0" borderId="0" xfId="0" applyFont="1">
      <alignment vertical="top"/>
    </xf>
    <xf numFmtId="0" fontId="2" fillId="0" borderId="0" xfId="0" applyFont="1">
      <alignment vertical="top"/>
    </xf>
    <xf numFmtId="41" fontId="1" fillId="0" borderId="0" xfId="0" applyNumberFormat="1" applyFont="1">
      <alignment vertical="top"/>
    </xf>
    <xf numFmtId="0" fontId="16" fillId="0" borderId="0" xfId="10" applyFont="1"/>
    <xf numFmtId="0" fontId="4" fillId="0" borderId="0" xfId="10" applyFont="1"/>
    <xf numFmtId="0" fontId="1" fillId="36" borderId="0" xfId="0" applyFont="1" applyFill="1">
      <alignment vertical="top"/>
    </xf>
    <xf numFmtId="0" fontId="1" fillId="0" borderId="0" xfId="0" applyFont="1" applyFill="1" applyBorder="1">
      <alignment vertical="top"/>
    </xf>
    <xf numFmtId="0" fontId="22" fillId="0" borderId="0" xfId="0" applyFont="1">
      <alignment vertical="top"/>
    </xf>
    <xf numFmtId="0" fontId="22" fillId="36" borderId="0" xfId="0" applyFont="1" applyFill="1">
      <alignment vertical="top"/>
    </xf>
    <xf numFmtId="10" fontId="4" fillId="4" borderId="0" xfId="0" applyNumberFormat="1" applyFont="1" applyFill="1">
      <alignment vertical="top"/>
    </xf>
    <xf numFmtId="0" fontId="4" fillId="0" borderId="8" xfId="37" applyBorder="1">
      <alignment vertical="top"/>
    </xf>
    <xf numFmtId="0" fontId="4" fillId="0" borderId="10" xfId="37" applyBorder="1">
      <alignment vertical="top"/>
    </xf>
    <xf numFmtId="0" fontId="4" fillId="0" borderId="0" xfId="37" applyFill="1">
      <alignment vertical="top"/>
    </xf>
    <xf numFmtId="0" fontId="4" fillId="0" borderId="18" xfId="37" applyBorder="1">
      <alignment vertical="top"/>
    </xf>
    <xf numFmtId="49" fontId="16" fillId="38" borderId="1" xfId="55">
      <alignment vertical="top"/>
    </xf>
    <xf numFmtId="0" fontId="4" fillId="0" borderId="20" xfId="37" applyBorder="1">
      <alignment vertical="top"/>
    </xf>
    <xf numFmtId="165" fontId="4" fillId="39" borderId="0" xfId="46">
      <alignment vertical="top"/>
    </xf>
    <xf numFmtId="1" fontId="13" fillId="0" borderId="0" xfId="37" applyNumberFormat="1" applyFont="1" applyFill="1">
      <alignment vertical="top"/>
    </xf>
    <xf numFmtId="9" fontId="4" fillId="0" borderId="0" xfId="37" applyNumberFormat="1">
      <alignment vertical="top"/>
    </xf>
    <xf numFmtId="0" fontId="4" fillId="0" borderId="12" xfId="37" applyBorder="1">
      <alignment vertical="top"/>
    </xf>
    <xf numFmtId="0" fontId="4" fillId="3" borderId="0" xfId="37" applyFont="1" applyFill="1">
      <alignment vertical="top"/>
    </xf>
    <xf numFmtId="0" fontId="4" fillId="0" borderId="14" xfId="37" applyBorder="1">
      <alignment vertical="top"/>
    </xf>
    <xf numFmtId="165" fontId="4" fillId="40" borderId="5" xfId="47" applyBorder="1">
      <alignment vertical="top"/>
    </xf>
    <xf numFmtId="0" fontId="4" fillId="0" borderId="16" xfId="37" applyBorder="1">
      <alignment vertical="top"/>
    </xf>
    <xf numFmtId="0" fontId="4" fillId="40" borderId="0" xfId="37" applyFill="1" applyBorder="1" applyAlignment="1">
      <alignment horizontal="center" vertical="top"/>
    </xf>
    <xf numFmtId="0" fontId="18" fillId="2" borderId="1" xfId="37" applyFont="1" applyFill="1" applyBorder="1">
      <alignment vertical="top"/>
    </xf>
    <xf numFmtId="165" fontId="4" fillId="4" borderId="0" xfId="49">
      <alignment vertical="top"/>
    </xf>
    <xf numFmtId="165" fontId="4" fillId="10" borderId="0" xfId="45">
      <alignment vertical="top"/>
    </xf>
    <xf numFmtId="0" fontId="0" fillId="8" borderId="0" xfId="0" applyFill="1">
      <alignment vertical="top"/>
    </xf>
    <xf numFmtId="2" fontId="4" fillId="43" borderId="0" xfId="37" applyNumberFormat="1" applyFill="1">
      <alignment vertical="top"/>
    </xf>
    <xf numFmtId="0" fontId="4" fillId="8" borderId="0" xfId="37" applyFill="1">
      <alignment vertical="top"/>
    </xf>
    <xf numFmtId="0" fontId="4" fillId="0" borderId="5" xfId="37" applyFont="1" applyBorder="1" applyAlignment="1">
      <alignment horizontal="left" vertical="top" wrapText="1"/>
    </xf>
    <xf numFmtId="0" fontId="4" fillId="0" borderId="17" xfId="37" applyBorder="1">
      <alignment vertical="top"/>
    </xf>
    <xf numFmtId="0" fontId="4" fillId="41" borderId="0" xfId="37" applyFill="1">
      <alignment vertical="top"/>
    </xf>
    <xf numFmtId="49" fontId="23" fillId="37" borderId="1" xfId="57">
      <alignment vertical="top"/>
    </xf>
    <xf numFmtId="0" fontId="4" fillId="0" borderId="13" xfId="37" applyBorder="1">
      <alignment vertical="top"/>
    </xf>
    <xf numFmtId="0" fontId="4" fillId="3" borderId="0" xfId="37" applyFill="1" applyBorder="1" applyAlignment="1">
      <alignment horizontal="center" vertical="top"/>
    </xf>
    <xf numFmtId="0" fontId="4" fillId="0" borderId="0" xfId="37" applyBorder="1">
      <alignment vertical="top"/>
    </xf>
    <xf numFmtId="0" fontId="4" fillId="0" borderId="19" xfId="37" applyBorder="1">
      <alignment vertical="top"/>
    </xf>
    <xf numFmtId="0" fontId="4" fillId="0" borderId="7" xfId="37" applyBorder="1">
      <alignment vertical="top"/>
    </xf>
    <xf numFmtId="0" fontId="4" fillId="9" borderId="0" xfId="37" applyFill="1" applyBorder="1" applyAlignment="1">
      <alignment horizontal="center" vertical="top"/>
    </xf>
    <xf numFmtId="49" fontId="4" fillId="38" borderId="5" xfId="55" applyFont="1" applyBorder="1">
      <alignment vertical="top"/>
    </xf>
    <xf numFmtId="0" fontId="4" fillId="0" borderId="22" xfId="37" applyBorder="1">
      <alignment vertical="top"/>
    </xf>
    <xf numFmtId="165" fontId="4" fillId="9" borderId="0" xfId="43">
      <alignment vertical="top"/>
    </xf>
    <xf numFmtId="164" fontId="25" fillId="0" borderId="0" xfId="50" applyFont="1" applyFill="1">
      <alignment vertical="top"/>
    </xf>
    <xf numFmtId="49" fontId="23" fillId="37" borderId="1" xfId="53">
      <alignment vertical="top"/>
    </xf>
    <xf numFmtId="0" fontId="4" fillId="0" borderId="9" xfId="37" applyBorder="1">
      <alignment vertical="top"/>
    </xf>
    <xf numFmtId="0" fontId="4" fillId="0" borderId="0" xfId="37" applyFont="1" applyFill="1" applyBorder="1" applyAlignment="1">
      <alignment horizontal="left" vertical="top" wrapText="1"/>
    </xf>
    <xf numFmtId="0" fontId="4" fillId="0" borderId="5" xfId="37" applyBorder="1">
      <alignment vertical="top"/>
    </xf>
    <xf numFmtId="0" fontId="25" fillId="0" borderId="0" xfId="37" applyFont="1" applyFill="1">
      <alignment vertical="top"/>
    </xf>
    <xf numFmtId="0" fontId="23" fillId="37" borderId="1" xfId="57" applyNumberFormat="1">
      <alignment vertical="top"/>
    </xf>
    <xf numFmtId="0" fontId="24" fillId="0" borderId="0" xfId="52" applyFont="1" applyFill="1" applyBorder="1" applyAlignment="1"/>
    <xf numFmtId="1" fontId="4" fillId="0" borderId="0" xfId="37" applyNumberFormat="1" applyFill="1">
      <alignment vertical="top"/>
    </xf>
    <xf numFmtId="0" fontId="14" fillId="0" borderId="0" xfId="37" applyFont="1">
      <alignment vertical="top"/>
    </xf>
    <xf numFmtId="165" fontId="4" fillId="11" borderId="0" xfId="48">
      <alignment vertical="top"/>
    </xf>
    <xf numFmtId="0" fontId="4" fillId="0" borderId="21" xfId="37" applyBorder="1">
      <alignment vertical="top"/>
    </xf>
    <xf numFmtId="0" fontId="4" fillId="0" borderId="5" xfId="37" applyBorder="1" applyAlignment="1">
      <alignment horizontal="left" vertical="top" wrapText="1"/>
    </xf>
    <xf numFmtId="0" fontId="16" fillId="0" borderId="0" xfId="37" applyFont="1">
      <alignment vertical="top"/>
    </xf>
    <xf numFmtId="49" fontId="26" fillId="0" borderId="5" xfId="56" applyBorder="1" applyAlignment="1">
      <alignment vertical="top"/>
    </xf>
    <xf numFmtId="0" fontId="20" fillId="0" borderId="0" xfId="37" applyFont="1" applyFill="1">
      <alignment vertical="top"/>
    </xf>
    <xf numFmtId="0" fontId="4" fillId="0" borderId="5" xfId="37" applyFont="1" applyBorder="1">
      <alignment vertical="top"/>
    </xf>
    <xf numFmtId="165" fontId="4" fillId="40" borderId="0" xfId="47">
      <alignment vertical="top"/>
    </xf>
    <xf numFmtId="0" fontId="4" fillId="0" borderId="11" xfId="37" applyBorder="1">
      <alignment vertical="top"/>
    </xf>
    <xf numFmtId="49" fontId="4" fillId="38" borderId="0" xfId="55" applyFont="1" applyBorder="1">
      <alignment vertical="top"/>
    </xf>
    <xf numFmtId="165" fontId="4" fillId="3" borderId="0" xfId="44">
      <alignment vertical="top"/>
    </xf>
    <xf numFmtId="0" fontId="4" fillId="42" borderId="0" xfId="37" applyFont="1" applyFill="1">
      <alignment vertical="top"/>
    </xf>
    <xf numFmtId="0" fontId="20" fillId="0" borderId="0" xfId="37" applyFont="1">
      <alignment vertical="top"/>
    </xf>
    <xf numFmtId="0" fontId="4" fillId="0" borderId="15" xfId="37" applyBorder="1">
      <alignment vertical="top"/>
    </xf>
    <xf numFmtId="0" fontId="24" fillId="0" borderId="0" xfId="52" applyFont="1" applyFill="1" applyBorder="1" applyAlignment="1">
      <alignment horizontal="center" vertical="top"/>
    </xf>
    <xf numFmtId="0" fontId="1" fillId="0" borderId="0" xfId="0" applyFont="1">
      <alignment vertical="top"/>
    </xf>
    <xf numFmtId="41" fontId="1" fillId="3" borderId="0" xfId="0" applyNumberFormat="1" applyFont="1" applyFill="1">
      <alignment vertical="top"/>
    </xf>
    <xf numFmtId="0" fontId="16" fillId="0" borderId="0" xfId="0" applyFont="1">
      <alignment vertical="top"/>
    </xf>
    <xf numFmtId="41" fontId="1" fillId="4" borderId="0" xfId="0" applyNumberFormat="1" applyFont="1" applyFill="1">
      <alignment vertical="top"/>
    </xf>
    <xf numFmtId="0" fontId="4" fillId="0" borderId="0" xfId="0" applyFont="1">
      <alignment vertical="top"/>
    </xf>
    <xf numFmtId="0" fontId="17" fillId="0" borderId="0" xfId="0" applyFont="1" applyAlignment="1">
      <alignment vertical="center"/>
    </xf>
    <xf numFmtId="0" fontId="1" fillId="0" borderId="0" xfId="0" applyFont="1" applyAlignment="1">
      <alignment vertical="center"/>
    </xf>
    <xf numFmtId="41" fontId="1" fillId="9" borderId="0" xfId="0" applyNumberFormat="1" applyFont="1" applyFill="1">
      <alignment vertical="top"/>
    </xf>
    <xf numFmtId="0" fontId="22" fillId="0" borderId="0" xfId="0" applyFont="1">
      <alignment vertical="top"/>
    </xf>
    <xf numFmtId="41" fontId="1" fillId="10" borderId="0" xfId="0" applyNumberFormat="1" applyFont="1" applyFill="1">
      <alignment vertical="top"/>
    </xf>
    <xf numFmtId="41" fontId="4" fillId="10" borderId="0" xfId="0" applyNumberFormat="1" applyFont="1" applyFill="1">
      <alignment vertical="top"/>
    </xf>
    <xf numFmtId="0" fontId="4" fillId="0" borderId="0" xfId="37" applyFont="1" applyAlignment="1">
      <alignment horizontal="left" vertical="top" wrapText="1"/>
    </xf>
    <xf numFmtId="0" fontId="4" fillId="0" borderId="0" xfId="10" applyFont="1" applyFill="1"/>
    <xf numFmtId="0" fontId="0" fillId="0" borderId="0" xfId="0" applyFont="1">
      <alignment vertical="top"/>
    </xf>
    <xf numFmtId="41" fontId="0" fillId="3" borderId="0" xfId="0" applyNumberFormat="1" applyFont="1" applyFill="1">
      <alignment vertical="top"/>
    </xf>
    <xf numFmtId="41" fontId="0" fillId="36" borderId="0" xfId="0" applyNumberFormat="1" applyFont="1" applyFill="1">
      <alignment vertical="top"/>
    </xf>
    <xf numFmtId="0" fontId="0" fillId="36" borderId="0" xfId="0" applyFont="1" applyFill="1">
      <alignment vertical="top"/>
    </xf>
    <xf numFmtId="41" fontId="0" fillId="9" borderId="0" xfId="0" applyNumberFormat="1" applyFont="1" applyFill="1">
      <alignment vertical="top"/>
    </xf>
    <xf numFmtId="41" fontId="0" fillId="10" borderId="0" xfId="0" applyNumberFormat="1" applyFont="1" applyFill="1">
      <alignment vertical="top"/>
    </xf>
    <xf numFmtId="10" fontId="4" fillId="40" borderId="0" xfId="58" applyFill="1">
      <alignment vertical="top"/>
    </xf>
    <xf numFmtId="0" fontId="16" fillId="38" borderId="6" xfId="41" applyNumberFormat="1" applyAlignment="1">
      <alignment horizontal="left" vertical="top"/>
    </xf>
    <xf numFmtId="166" fontId="22" fillId="0" borderId="0" xfId="0" applyNumberFormat="1" applyFont="1">
      <alignment vertical="top"/>
    </xf>
    <xf numFmtId="41" fontId="4" fillId="3" borderId="0" xfId="0" applyNumberFormat="1" applyFont="1" applyFill="1">
      <alignment vertical="top"/>
    </xf>
    <xf numFmtId="41" fontId="4" fillId="9" borderId="0" xfId="0" applyNumberFormat="1" applyFont="1" applyFill="1">
      <alignment vertical="top"/>
    </xf>
    <xf numFmtId="41" fontId="4" fillId="4" borderId="0" xfId="0" applyNumberFormat="1" applyFont="1" applyFill="1">
      <alignment vertical="top"/>
    </xf>
    <xf numFmtId="41" fontId="4" fillId="0" borderId="0" xfId="0" applyNumberFormat="1" applyFont="1">
      <alignment vertical="top"/>
    </xf>
    <xf numFmtId="41" fontId="4" fillId="0" borderId="0" xfId="0" applyNumberFormat="1" applyFont="1" applyFill="1">
      <alignment vertical="top"/>
    </xf>
    <xf numFmtId="10" fontId="4" fillId="0" borderId="0" xfId="58" applyFill="1">
      <alignment vertical="top"/>
    </xf>
    <xf numFmtId="10" fontId="4" fillId="0" borderId="0" xfId="0" applyNumberFormat="1" applyFont="1" applyFill="1">
      <alignment vertical="top"/>
    </xf>
    <xf numFmtId="49" fontId="16" fillId="38" borderId="6" xfId="41">
      <alignment vertical="top"/>
    </xf>
    <xf numFmtId="0" fontId="1" fillId="0" borderId="0" xfId="0" applyFont="1" applyAlignment="1"/>
    <xf numFmtId="41" fontId="4" fillId="40" borderId="0" xfId="60">
      <alignment vertical="top"/>
    </xf>
    <xf numFmtId="41" fontId="4" fillId="0" borderId="0" xfId="61" applyFill="1">
      <alignment vertical="top"/>
    </xf>
    <xf numFmtId="41" fontId="4" fillId="0" borderId="0" xfId="60" applyFill="1">
      <alignment vertical="top"/>
    </xf>
    <xf numFmtId="49" fontId="16" fillId="38" borderId="23" xfId="41" applyBorder="1">
      <alignment vertical="top"/>
    </xf>
    <xf numFmtId="49" fontId="16" fillId="0" borderId="23" xfId="41" applyFill="1" applyBorder="1">
      <alignment vertical="top"/>
    </xf>
    <xf numFmtId="0" fontId="4" fillId="44" borderId="0" xfId="62" applyNumberFormat="1">
      <alignment vertical="top"/>
    </xf>
    <xf numFmtId="0" fontId="4" fillId="0" borderId="0" xfId="62" applyNumberFormat="1" applyFill="1">
      <alignment vertical="top"/>
    </xf>
    <xf numFmtId="166" fontId="4" fillId="0" borderId="0" xfId="37" applyNumberFormat="1">
      <alignment vertical="top"/>
    </xf>
    <xf numFmtId="0" fontId="14" fillId="44" borderId="0" xfId="62" applyNumberFormat="1" applyFont="1">
      <alignment vertical="top"/>
    </xf>
    <xf numFmtId="43" fontId="4" fillId="40" borderId="0" xfId="59" applyFont="1" applyFill="1" applyAlignment="1">
      <alignment vertical="top"/>
    </xf>
    <xf numFmtId="43" fontId="4" fillId="0" borderId="0" xfId="59" applyFont="1" applyAlignment="1">
      <alignment vertical="top"/>
    </xf>
    <xf numFmtId="43" fontId="1" fillId="0" borderId="0" xfId="59" applyFont="1" applyAlignment="1">
      <alignment vertical="top"/>
    </xf>
    <xf numFmtId="167" fontId="1" fillId="3" borderId="0" xfId="59" applyNumberFormat="1" applyFont="1" applyFill="1" applyAlignment="1"/>
    <xf numFmtId="41" fontId="4" fillId="4" borderId="0" xfId="63">
      <alignment vertical="top"/>
    </xf>
    <xf numFmtId="166" fontId="4" fillId="4" borderId="0" xfId="63" applyNumberFormat="1">
      <alignment vertical="top"/>
    </xf>
    <xf numFmtId="41" fontId="4" fillId="0" borderId="0" xfId="63" applyFill="1">
      <alignment vertical="top"/>
    </xf>
    <xf numFmtId="41" fontId="4" fillId="3" borderId="0" xfId="61">
      <alignment vertical="top"/>
    </xf>
    <xf numFmtId="41" fontId="4" fillId="44" borderId="0" xfId="62" applyNumberFormat="1">
      <alignment vertical="top"/>
    </xf>
    <xf numFmtId="168" fontId="1" fillId="3" borderId="0" xfId="0" applyNumberFormat="1" applyFont="1" applyFill="1" applyAlignment="1"/>
    <xf numFmtId="10" fontId="1" fillId="3" borderId="0" xfId="58" applyFont="1" applyFill="1" applyAlignment="1"/>
    <xf numFmtId="0" fontId="4" fillId="0" borderId="0" xfId="37" applyFont="1" applyAlignment="1">
      <alignment horizontal="left" vertical="top"/>
    </xf>
    <xf numFmtId="0" fontId="4" fillId="45" borderId="0" xfId="37" applyFill="1" applyBorder="1" applyAlignment="1">
      <alignment horizontal="center" vertical="top"/>
    </xf>
    <xf numFmtId="169" fontId="28" fillId="0" borderId="0" xfId="59" applyNumberFormat="1" applyFont="1" applyBorder="1" applyAlignment="1">
      <alignment horizontal="right"/>
    </xf>
    <xf numFmtId="41" fontId="4" fillId="3" borderId="0" xfId="61" applyFont="1">
      <alignment vertical="top"/>
    </xf>
    <xf numFmtId="165" fontId="4" fillId="40" borderId="0" xfId="47" applyFont="1">
      <alignment vertical="top"/>
    </xf>
    <xf numFmtId="41" fontId="4" fillId="40" borderId="0" xfId="60" applyFont="1">
      <alignment vertical="top"/>
    </xf>
    <xf numFmtId="165" fontId="0" fillId="0" borderId="0" xfId="0" applyNumberFormat="1">
      <alignment vertical="top"/>
    </xf>
    <xf numFmtId="0" fontId="0" fillId="0" borderId="0" xfId="0" applyFill="1">
      <alignment vertical="top"/>
    </xf>
    <xf numFmtId="0" fontId="4" fillId="0" borderId="0" xfId="37" applyAlignment="1">
      <alignment vertical="top" wrapText="1"/>
    </xf>
    <xf numFmtId="0" fontId="16" fillId="0" borderId="0" xfId="0" applyFont="1" applyFill="1" applyBorder="1">
      <alignment vertical="top"/>
    </xf>
    <xf numFmtId="41" fontId="14" fillId="0" borderId="0" xfId="61" applyFont="1" applyFill="1">
      <alignment vertical="top"/>
    </xf>
    <xf numFmtId="165" fontId="22" fillId="0" borderId="0" xfId="0" applyNumberFormat="1" applyFont="1">
      <alignment vertical="top"/>
    </xf>
    <xf numFmtId="43" fontId="4" fillId="0" borderId="0" xfId="37" applyNumberFormat="1">
      <alignment vertical="top"/>
    </xf>
    <xf numFmtId="49" fontId="26" fillId="0" borderId="0" xfId="56" applyFill="1" applyBorder="1" applyAlignment="1">
      <alignment horizontal="left" vertical="top" wrapText="1"/>
    </xf>
    <xf numFmtId="0" fontId="4" fillId="36" borderId="0" xfId="37" applyFont="1" applyFill="1">
      <alignment vertical="top"/>
    </xf>
    <xf numFmtId="0" fontId="1" fillId="0" borderId="0" xfId="0" applyFont="1" applyAlignment="1">
      <alignment vertical="top"/>
    </xf>
    <xf numFmtId="0" fontId="1" fillId="36" borderId="0" xfId="0" applyFont="1" applyFill="1" applyAlignment="1">
      <alignment vertical="top"/>
    </xf>
    <xf numFmtId="41" fontId="0" fillId="4" borderId="0" xfId="0" applyNumberFormat="1" applyFont="1" applyFill="1">
      <alignment vertical="top"/>
    </xf>
    <xf numFmtId="41" fontId="0" fillId="0" borderId="0" xfId="0" applyNumberFormat="1" applyFont="1">
      <alignment vertical="top"/>
    </xf>
    <xf numFmtId="0" fontId="0" fillId="0" borderId="0" xfId="0" applyFont="1" applyFill="1" applyBorder="1">
      <alignment vertical="top"/>
    </xf>
    <xf numFmtId="41" fontId="4" fillId="4" borderId="0" xfId="63" applyFont="1">
      <alignment vertical="top"/>
    </xf>
    <xf numFmtId="41" fontId="0" fillId="0" borderId="0" xfId="0" applyNumberFormat="1" applyFont="1" applyFill="1">
      <alignment vertical="top"/>
    </xf>
    <xf numFmtId="0" fontId="4" fillId="36" borderId="0" xfId="0" applyFont="1" applyFill="1">
      <alignment vertical="top"/>
    </xf>
    <xf numFmtId="49" fontId="4" fillId="0" borderId="0" xfId="40" applyFont="1" applyAlignment="1">
      <alignment horizontal="left" vertical="top" wrapText="1"/>
    </xf>
    <xf numFmtId="0" fontId="22" fillId="0" borderId="0" xfId="0" applyFont="1" applyFill="1">
      <alignment vertical="top"/>
    </xf>
    <xf numFmtId="0" fontId="4" fillId="0" borderId="0" xfId="37" applyFont="1" applyAlignment="1">
      <alignment horizontal="left" vertical="top" wrapText="1"/>
    </xf>
    <xf numFmtId="0" fontId="0" fillId="0" borderId="0" xfId="0" applyFont="1" applyAlignment="1">
      <alignment horizontal="left" vertical="top" wrapText="1"/>
    </xf>
    <xf numFmtId="0" fontId="1" fillId="0" borderId="0" xfId="0" applyFont="1" applyAlignment="1">
      <alignment horizontal="left" vertical="top" wrapText="1"/>
    </xf>
    <xf numFmtId="49" fontId="4" fillId="0" borderId="0" xfId="40" applyFont="1" applyAlignment="1">
      <alignment horizontal="left" vertical="top" wrapText="1"/>
    </xf>
    <xf numFmtId="0" fontId="4" fillId="0" borderId="0" xfId="37" applyFont="1" applyFill="1" applyAlignment="1">
      <alignment horizontal="left" vertical="top" wrapText="1"/>
    </xf>
  </cellXfs>
  <cellStyles count="67">
    <cellStyle name="_x000d__x000a_JournalTemplate=C:\COMFO\CTALK\JOURSTD.TPL_x000d__x000a_LbStateAddress=3 3 0 251 1 89 2 311_x000d__x000a_LbStateJou" xfId="65" xr:uid="{947A2B1C-0630-4CA7-957F-1D2743EFD084}"/>
    <cellStyle name="_kop1 Bladtitel" xfId="38" xr:uid="{00000000-0005-0000-0000-000000000000}"/>
    <cellStyle name="_kop1 Bladtitel 2 2" xfId="57" xr:uid="{00000000-0005-0000-0000-000001000000}"/>
    <cellStyle name="_kop1 Bladtitel 3" xfId="53" xr:uid="{00000000-0005-0000-0000-000002000000}"/>
    <cellStyle name="_kop2 Bloktitel" xfId="41" xr:uid="{00000000-0005-0000-0000-000003000000}"/>
    <cellStyle name="_kop2 Bloktitel 2" xfId="42" xr:uid="{00000000-0005-0000-0000-000004000000}"/>
    <cellStyle name="_kop2 Bloktitel 2 2" xfId="55" xr:uid="{00000000-0005-0000-0000-000005000000}"/>
    <cellStyle name="_kop2 Bloktitel 3" xfId="54" xr:uid="{00000000-0005-0000-0000-000006000000}"/>
    <cellStyle name="_kop3 Subkop" xfId="39" xr:uid="{00000000-0005-0000-0000-000007000000}"/>
    <cellStyle name="20% - Accent1" xfId="12" builtinId="30" customBuiltin="1"/>
    <cellStyle name="20% - Accent2" xfId="16" builtinId="34" customBuiltin="1"/>
    <cellStyle name="20% - Accent3" xfId="20" builtinId="38" customBuiltin="1"/>
    <cellStyle name="20% - Accent4" xfId="24" builtinId="42" customBuiltin="1"/>
    <cellStyle name="20% - Accent5" xfId="28" builtinId="46" customBuiltin="1"/>
    <cellStyle name="20% - Accent6" xfId="32" builtinId="50" customBuiltin="1"/>
    <cellStyle name="40% - Accent1" xfId="13" builtinId="31" customBuiltin="1"/>
    <cellStyle name="40% - Accent2" xfId="17" builtinId="35" customBuiltin="1"/>
    <cellStyle name="40% - Accent3" xfId="21" builtinId="39" customBuiltin="1"/>
    <cellStyle name="40% - Accent4" xfId="25" builtinId="43" customBuiltin="1"/>
    <cellStyle name="40% - Accent5" xfId="29" builtinId="47" customBuiltin="1"/>
    <cellStyle name="40% - Accent6" xfId="33" builtinId="51" customBuiltin="1"/>
    <cellStyle name="60% - Accent1" xfId="14" builtinId="32" customBuiltin="1"/>
    <cellStyle name="60% - Accent2" xfId="18" builtinId="36" customBuiltin="1"/>
    <cellStyle name="60% - Accent3" xfId="22" builtinId="40" customBuiltin="1"/>
    <cellStyle name="60% - Accent4" xfId="26" builtinId="44" customBuiltin="1"/>
    <cellStyle name="60% - Accent5" xfId="30" builtinId="48" customBuiltin="1"/>
    <cellStyle name="60% - Accent6" xfId="34" builtinId="52" customBuiltin="1"/>
    <cellStyle name="Accent1" xfId="11" builtinId="29" customBuiltin="1"/>
    <cellStyle name="Accent2" xfId="15" builtinId="33" customBuiltin="1"/>
    <cellStyle name="Accent3" xfId="19" builtinId="37" customBuiltin="1"/>
    <cellStyle name="Accent4" xfId="23" builtinId="41" customBuiltin="1"/>
    <cellStyle name="Accent5" xfId="27" builtinId="45" customBuiltin="1"/>
    <cellStyle name="Accent6" xfId="31" builtinId="49" customBuiltin="1"/>
    <cellStyle name="Berekening" xfId="1" builtinId="22" customBuiltin="1"/>
    <cellStyle name="Cel (tussen)resultaat" xfId="66" xr:uid="{E5BE0AA1-EE47-4058-A945-32E63BA3722C}"/>
    <cellStyle name="Cel (tussen)resultaat 2" xfId="43" xr:uid="{00000000-0005-0000-0000-000021000000}"/>
    <cellStyle name="Cel Berekening" xfId="61" xr:uid="{00000000-0005-0000-0000-000022000000}"/>
    <cellStyle name="Cel Berekening 3" xfId="44" xr:uid="{00000000-0005-0000-0000-000023000000}"/>
    <cellStyle name="Cel Bijzonderheid 2" xfId="45" xr:uid="{00000000-0005-0000-0000-000024000000}"/>
    <cellStyle name="Cel Dataverzoek 2" xfId="46" xr:uid="{00000000-0005-0000-0000-000025000000}"/>
    <cellStyle name="Cel Input" xfId="60" xr:uid="{00000000-0005-0000-0000-000026000000}"/>
    <cellStyle name="Cel Input 2" xfId="47" xr:uid="{00000000-0005-0000-0000-000027000000}"/>
    <cellStyle name="Cel n.v.t. (leeg)" xfId="62" xr:uid="{00000000-0005-0000-0000-000028000000}"/>
    <cellStyle name="Cel PM extern 2" xfId="48" xr:uid="{00000000-0005-0000-0000-000029000000}"/>
    <cellStyle name="Cel Verwijzing" xfId="63" xr:uid="{00000000-0005-0000-0000-00002A000000}"/>
    <cellStyle name="Cel Verwijzing 2" xfId="49" xr:uid="{00000000-0005-0000-0000-00002B000000}"/>
    <cellStyle name="Gekoppelde cel" xfId="3" builtinId="24" customBuiltin="1"/>
    <cellStyle name="Goed" xfId="2" builtinId="26" customBuiltin="1"/>
    <cellStyle name="Hyperlink" xfId="56" builtinId="8"/>
    <cellStyle name="Komma" xfId="59" builtinId="3"/>
    <cellStyle name="Komma 14" xfId="50" xr:uid="{00000000-0005-0000-0000-00002F000000}"/>
    <cellStyle name="Komma 2 2 2" xfId="64" xr:uid="{2B0BE4BF-AF6D-48C9-9D39-738707444B18}"/>
    <cellStyle name="Neutraal" xfId="4" builtinId="28" customBuiltin="1"/>
    <cellStyle name="Opm. INTERN" xfId="51" xr:uid="{00000000-0005-0000-0000-000033000000}"/>
    <cellStyle name="Procent" xfId="58" builtinId="5" customBuiltin="1"/>
    <cellStyle name="Standaard" xfId="0" builtinId="0" customBuiltin="1"/>
    <cellStyle name="Standaard 2 2" xfId="9" xr:uid="{00000000-0005-0000-0000-000035000000}"/>
    <cellStyle name="Standaard 2 2 2" xfId="35" xr:uid="{00000000-0005-0000-0000-000036000000}"/>
    <cellStyle name="Standaard 3" xfId="8" xr:uid="{00000000-0005-0000-0000-000037000000}"/>
    <cellStyle name="Standaard 3 12" xfId="36" xr:uid="{00000000-0005-0000-0000-000038000000}"/>
    <cellStyle name="Standaard 33" xfId="52" xr:uid="{00000000-0005-0000-0000-000039000000}"/>
    <cellStyle name="Standaard 6 2" xfId="10" xr:uid="{00000000-0005-0000-0000-00003A000000}"/>
    <cellStyle name="Standaard ACM-DE" xfId="37" xr:uid="{00000000-0005-0000-0000-00003B000000}"/>
    <cellStyle name="Titel" xfId="5" builtinId="15" customBuiltin="1"/>
    <cellStyle name="Toelichting" xfId="40" xr:uid="{00000000-0005-0000-0000-00003D000000}"/>
    <cellStyle name="Totaal" xfId="6" builtinId="25" customBuiltin="1"/>
    <cellStyle name="Waarschuwingstekst" xfId="7" builtinId="11" customBuiltin="1"/>
  </cellStyles>
  <dxfs count="0"/>
  <tableStyles count="0" defaultTableStyle="TableStyleMedium2" defaultPivotStyle="PivotStyleMedium9"/>
  <colors>
    <mruColors>
      <color rgb="FFCCFFFF"/>
      <color rgb="FFE1FFE1"/>
      <color rgb="FFFFFFCC"/>
      <color rgb="FFCCFFCC"/>
      <color rgb="FFFF00FF"/>
      <color rgb="FFFF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81000"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39688</xdr:colOff>
      <xdr:row>12</xdr:row>
      <xdr:rowOff>63500</xdr:rowOff>
    </xdr:from>
    <xdr:to>
      <xdr:col>9</xdr:col>
      <xdr:colOff>1341438</xdr:colOff>
      <xdr:row>12</xdr:row>
      <xdr:rowOff>63501</xdr:rowOff>
    </xdr:to>
    <xdr:cxnSp macro="">
      <xdr:nvCxnSpPr>
        <xdr:cNvPr id="3" name="Straight Arrow Connector 17">
          <a:extLst>
            <a:ext uri="{FF2B5EF4-FFF2-40B4-BE49-F238E27FC236}">
              <a16:creationId xmlns:a16="http://schemas.microsoft.com/office/drawing/2014/main" id="{00000000-0008-0000-0100-000003000000}"/>
            </a:ext>
          </a:extLst>
        </xdr:cNvPr>
        <xdr:cNvCxnSpPr/>
      </xdr:nvCxnSpPr>
      <xdr:spPr>
        <a:xfrm>
          <a:off x="9164638" y="3044825"/>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12</xdr:row>
      <xdr:rowOff>54428</xdr:rowOff>
    </xdr:from>
    <xdr:to>
      <xdr:col>5</xdr:col>
      <xdr:colOff>1328964</xdr:colOff>
      <xdr:row>12</xdr:row>
      <xdr:rowOff>54429</xdr:rowOff>
    </xdr:to>
    <xdr:cxnSp macro="">
      <xdr:nvCxnSpPr>
        <xdr:cNvPr id="4" name="Straight Arrow Connector 20">
          <a:extLst>
            <a:ext uri="{FF2B5EF4-FFF2-40B4-BE49-F238E27FC236}">
              <a16:creationId xmlns:a16="http://schemas.microsoft.com/office/drawing/2014/main" id="{00000000-0008-0000-0100-000004000000}"/>
            </a:ext>
          </a:extLst>
        </xdr:cNvPr>
        <xdr:cNvCxnSpPr/>
      </xdr:nvCxnSpPr>
      <xdr:spPr>
        <a:xfrm>
          <a:off x="4694464" y="3035753"/>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1474305</xdr:colOff>
      <xdr:row>13</xdr:row>
      <xdr:rowOff>157369</xdr:rowOff>
    </xdr:from>
    <xdr:to>
      <xdr:col>15</xdr:col>
      <xdr:colOff>1474305</xdr:colOff>
      <xdr:row>15</xdr:row>
      <xdr:rowOff>140804</xdr:rowOff>
    </xdr:to>
    <xdr:cxnSp macro="">
      <xdr:nvCxnSpPr>
        <xdr:cNvPr id="6" name="Rechte verbindingslijn met pijl 5">
          <a:extLst>
            <a:ext uri="{FF2B5EF4-FFF2-40B4-BE49-F238E27FC236}">
              <a16:creationId xmlns:a16="http://schemas.microsoft.com/office/drawing/2014/main" id="{00000000-0008-0000-0100-000006000000}"/>
            </a:ext>
          </a:extLst>
        </xdr:cNvPr>
        <xdr:cNvCxnSpPr/>
      </xdr:nvCxnSpPr>
      <xdr:spPr>
        <a:xfrm flipV="1">
          <a:off x="17019105" y="3300619"/>
          <a:ext cx="0" cy="3072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49697</xdr:colOff>
      <xdr:row>12</xdr:row>
      <xdr:rowOff>57978</xdr:rowOff>
    </xdr:from>
    <xdr:to>
      <xdr:col>13</xdr:col>
      <xdr:colOff>1351447</xdr:colOff>
      <xdr:row>12</xdr:row>
      <xdr:rowOff>57979</xdr:rowOff>
    </xdr:to>
    <xdr:cxnSp macro="">
      <xdr:nvCxnSpPr>
        <xdr:cNvPr id="7" name="Straight Arrow Connector 17">
          <a:extLst>
            <a:ext uri="{FF2B5EF4-FFF2-40B4-BE49-F238E27FC236}">
              <a16:creationId xmlns:a16="http://schemas.microsoft.com/office/drawing/2014/main" id="{00000000-0008-0000-0100-000007000000}"/>
            </a:ext>
          </a:extLst>
        </xdr:cNvPr>
        <xdr:cNvCxnSpPr/>
      </xdr:nvCxnSpPr>
      <xdr:spPr>
        <a:xfrm>
          <a:off x="13899047" y="3039303"/>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43</xdr:row>
      <xdr:rowOff>57150</xdr:rowOff>
    </xdr:from>
    <xdr:to>
      <xdr:col>6</xdr:col>
      <xdr:colOff>9525</xdr:colOff>
      <xdr:row>43</xdr:row>
      <xdr:rowOff>57150</xdr:rowOff>
    </xdr:to>
    <xdr:cxnSp macro="">
      <xdr:nvCxnSpPr>
        <xdr:cNvPr id="35" name="Rechte verbindingslijn met pijl 34">
          <a:extLst>
            <a:ext uri="{FF2B5EF4-FFF2-40B4-BE49-F238E27FC236}">
              <a16:creationId xmlns:a16="http://schemas.microsoft.com/office/drawing/2014/main" id="{00000000-0008-0000-0100-000023000000}"/>
            </a:ext>
          </a:extLst>
        </xdr:cNvPr>
        <xdr:cNvCxnSpPr/>
      </xdr:nvCxnSpPr>
      <xdr:spPr>
        <a:xfrm>
          <a:off x="4667250" y="7429500"/>
          <a:ext cx="139065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171450</xdr:colOff>
      <xdr:row>43</xdr:row>
      <xdr:rowOff>66675</xdr:rowOff>
    </xdr:from>
    <xdr:to>
      <xdr:col>5</xdr:col>
      <xdr:colOff>1362075</xdr:colOff>
      <xdr:row>47</xdr:row>
      <xdr:rowOff>76200</xdr:rowOff>
    </xdr:to>
    <xdr:cxnSp macro="">
      <xdr:nvCxnSpPr>
        <xdr:cNvPr id="37" name="Rechte verbindingslijn met pijl 36">
          <a:extLst>
            <a:ext uri="{FF2B5EF4-FFF2-40B4-BE49-F238E27FC236}">
              <a16:creationId xmlns:a16="http://schemas.microsoft.com/office/drawing/2014/main" id="{00000000-0008-0000-0100-000025000000}"/>
            </a:ext>
          </a:extLst>
        </xdr:cNvPr>
        <xdr:cNvCxnSpPr/>
      </xdr:nvCxnSpPr>
      <xdr:spPr>
        <a:xfrm flipV="1">
          <a:off x="4657725" y="7600950"/>
          <a:ext cx="1371600" cy="6572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13607</xdr:colOff>
      <xdr:row>33</xdr:row>
      <xdr:rowOff>55789</xdr:rowOff>
    </xdr:from>
    <xdr:to>
      <xdr:col>5</xdr:col>
      <xdr:colOff>1360714</xdr:colOff>
      <xdr:row>36</xdr:row>
      <xdr:rowOff>81642</xdr:rowOff>
    </xdr:to>
    <xdr:cxnSp macro="">
      <xdr:nvCxnSpPr>
        <xdr:cNvPr id="44" name="Rechte verbindingslijn met pijl 43">
          <a:extLst>
            <a:ext uri="{FF2B5EF4-FFF2-40B4-BE49-F238E27FC236}">
              <a16:creationId xmlns:a16="http://schemas.microsoft.com/office/drawing/2014/main" id="{00000000-0008-0000-0100-00002C000000}"/>
            </a:ext>
          </a:extLst>
        </xdr:cNvPr>
        <xdr:cNvCxnSpPr/>
      </xdr:nvCxnSpPr>
      <xdr:spPr>
        <a:xfrm>
          <a:off x="4680857" y="5539468"/>
          <a:ext cx="1347107" cy="51571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13607</xdr:colOff>
      <xdr:row>37</xdr:row>
      <xdr:rowOff>27216</xdr:rowOff>
    </xdr:from>
    <xdr:to>
      <xdr:col>10</xdr:col>
      <xdr:colOff>0</xdr:colOff>
      <xdr:row>43</xdr:row>
      <xdr:rowOff>108857</xdr:rowOff>
    </xdr:to>
    <xdr:cxnSp macro="">
      <xdr:nvCxnSpPr>
        <xdr:cNvPr id="48" name="Rechte verbindingslijn met pijl 47">
          <a:extLst>
            <a:ext uri="{FF2B5EF4-FFF2-40B4-BE49-F238E27FC236}">
              <a16:creationId xmlns:a16="http://schemas.microsoft.com/office/drawing/2014/main" id="{00000000-0008-0000-0100-000030000000}"/>
            </a:ext>
          </a:extLst>
        </xdr:cNvPr>
        <xdr:cNvCxnSpPr/>
      </xdr:nvCxnSpPr>
      <xdr:spPr>
        <a:xfrm flipV="1">
          <a:off x="9144000" y="6164037"/>
          <a:ext cx="1374321" cy="106135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39688</xdr:colOff>
      <xdr:row>12</xdr:row>
      <xdr:rowOff>63500</xdr:rowOff>
    </xdr:from>
    <xdr:to>
      <xdr:col>9</xdr:col>
      <xdr:colOff>1341438</xdr:colOff>
      <xdr:row>12</xdr:row>
      <xdr:rowOff>63501</xdr:rowOff>
    </xdr:to>
    <xdr:cxnSp macro="">
      <xdr:nvCxnSpPr>
        <xdr:cNvPr id="14" name="Straight Arrow Connector 17">
          <a:extLst>
            <a:ext uri="{FF2B5EF4-FFF2-40B4-BE49-F238E27FC236}">
              <a16:creationId xmlns:a16="http://schemas.microsoft.com/office/drawing/2014/main" id="{00000000-0008-0000-0100-00000E000000}"/>
            </a:ext>
          </a:extLst>
        </xdr:cNvPr>
        <xdr:cNvCxnSpPr/>
      </xdr:nvCxnSpPr>
      <xdr:spPr>
        <a:xfrm>
          <a:off x="9170081" y="3070679"/>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12</xdr:row>
      <xdr:rowOff>54428</xdr:rowOff>
    </xdr:from>
    <xdr:to>
      <xdr:col>5</xdr:col>
      <xdr:colOff>1328964</xdr:colOff>
      <xdr:row>12</xdr:row>
      <xdr:rowOff>54429</xdr:rowOff>
    </xdr:to>
    <xdr:cxnSp macro="">
      <xdr:nvCxnSpPr>
        <xdr:cNvPr id="15" name="Straight Arrow Connector 20">
          <a:extLst>
            <a:ext uri="{FF2B5EF4-FFF2-40B4-BE49-F238E27FC236}">
              <a16:creationId xmlns:a16="http://schemas.microsoft.com/office/drawing/2014/main" id="{00000000-0008-0000-0100-00000F000000}"/>
            </a:ext>
          </a:extLst>
        </xdr:cNvPr>
        <xdr:cNvCxnSpPr/>
      </xdr:nvCxnSpPr>
      <xdr:spPr>
        <a:xfrm>
          <a:off x="4694464" y="3061607"/>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1391478</xdr:colOff>
      <xdr:row>13</xdr:row>
      <xdr:rowOff>0</xdr:rowOff>
    </xdr:from>
    <xdr:to>
      <xdr:col>13</xdr:col>
      <xdr:colOff>1347107</xdr:colOff>
      <xdr:row>15</xdr:row>
      <xdr:rowOff>157370</xdr:rowOff>
    </xdr:to>
    <xdr:cxnSp macro="">
      <xdr:nvCxnSpPr>
        <xdr:cNvPr id="16" name="Rechte verbindingslijn met pijl 15">
          <a:extLst>
            <a:ext uri="{FF2B5EF4-FFF2-40B4-BE49-F238E27FC236}">
              <a16:creationId xmlns:a16="http://schemas.microsoft.com/office/drawing/2014/main" id="{00000000-0008-0000-0100-000010000000}"/>
            </a:ext>
          </a:extLst>
        </xdr:cNvPr>
        <xdr:cNvCxnSpPr/>
      </xdr:nvCxnSpPr>
      <xdr:spPr>
        <a:xfrm flipV="1">
          <a:off x="12222764" y="3170464"/>
          <a:ext cx="2990022" cy="4975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1474305</xdr:colOff>
      <xdr:row>13</xdr:row>
      <xdr:rowOff>157369</xdr:rowOff>
    </xdr:from>
    <xdr:to>
      <xdr:col>15</xdr:col>
      <xdr:colOff>1474305</xdr:colOff>
      <xdr:row>15</xdr:row>
      <xdr:rowOff>140804</xdr:rowOff>
    </xdr:to>
    <xdr:cxnSp macro="">
      <xdr:nvCxnSpPr>
        <xdr:cNvPr id="17" name="Rechte verbindingslijn met pijl 16">
          <a:extLst>
            <a:ext uri="{FF2B5EF4-FFF2-40B4-BE49-F238E27FC236}">
              <a16:creationId xmlns:a16="http://schemas.microsoft.com/office/drawing/2014/main" id="{00000000-0008-0000-0100-000011000000}"/>
            </a:ext>
          </a:extLst>
        </xdr:cNvPr>
        <xdr:cNvCxnSpPr/>
      </xdr:nvCxnSpPr>
      <xdr:spPr>
        <a:xfrm flipV="1">
          <a:off x="17040876" y="3327833"/>
          <a:ext cx="0" cy="32361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12</xdr:row>
      <xdr:rowOff>57150</xdr:rowOff>
    </xdr:from>
    <xdr:to>
      <xdr:col>13</xdr:col>
      <xdr:colOff>1351447</xdr:colOff>
      <xdr:row>12</xdr:row>
      <xdr:rowOff>57979</xdr:rowOff>
    </xdr:to>
    <xdr:cxnSp macro="">
      <xdr:nvCxnSpPr>
        <xdr:cNvPr id="18" name="Straight Arrow Connector 17">
          <a:extLst>
            <a:ext uri="{FF2B5EF4-FFF2-40B4-BE49-F238E27FC236}">
              <a16:creationId xmlns:a16="http://schemas.microsoft.com/office/drawing/2014/main" id="{00000000-0008-0000-0100-000012000000}"/>
            </a:ext>
          </a:extLst>
        </xdr:cNvPr>
        <xdr:cNvCxnSpPr/>
      </xdr:nvCxnSpPr>
      <xdr:spPr>
        <a:xfrm>
          <a:off x="13849350" y="2076450"/>
          <a:ext cx="1351447" cy="82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43</xdr:row>
      <xdr:rowOff>57150</xdr:rowOff>
    </xdr:from>
    <xdr:to>
      <xdr:col>6</xdr:col>
      <xdr:colOff>9525</xdr:colOff>
      <xdr:row>43</xdr:row>
      <xdr:rowOff>57150</xdr:rowOff>
    </xdr:to>
    <xdr:cxnSp macro="">
      <xdr:nvCxnSpPr>
        <xdr:cNvPr id="19" name="Rechte verbindingslijn met pijl 18">
          <a:extLst>
            <a:ext uri="{FF2B5EF4-FFF2-40B4-BE49-F238E27FC236}">
              <a16:creationId xmlns:a16="http://schemas.microsoft.com/office/drawing/2014/main" id="{00000000-0008-0000-0100-000013000000}"/>
            </a:ext>
          </a:extLst>
        </xdr:cNvPr>
        <xdr:cNvCxnSpPr/>
      </xdr:nvCxnSpPr>
      <xdr:spPr>
        <a:xfrm>
          <a:off x="4667250" y="7486650"/>
          <a:ext cx="139745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1361</xdr:colOff>
      <xdr:row>37</xdr:row>
      <xdr:rowOff>40822</xdr:rowOff>
    </xdr:from>
    <xdr:to>
      <xdr:col>6</xdr:col>
      <xdr:colOff>0</xdr:colOff>
      <xdr:row>43</xdr:row>
      <xdr:rowOff>0</xdr:rowOff>
    </xdr:to>
    <xdr:cxnSp macro="">
      <xdr:nvCxnSpPr>
        <xdr:cNvPr id="21" name="Rechte verbindingslijn met pijl 20">
          <a:extLst>
            <a:ext uri="{FF2B5EF4-FFF2-40B4-BE49-F238E27FC236}">
              <a16:creationId xmlns:a16="http://schemas.microsoft.com/office/drawing/2014/main" id="{00000000-0008-0000-0100-000015000000}"/>
            </a:ext>
          </a:extLst>
        </xdr:cNvPr>
        <xdr:cNvCxnSpPr/>
      </xdr:nvCxnSpPr>
      <xdr:spPr>
        <a:xfrm>
          <a:off x="4668611" y="6177643"/>
          <a:ext cx="1386568" cy="93889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171450</xdr:colOff>
      <xdr:row>29</xdr:row>
      <xdr:rowOff>136071</xdr:rowOff>
    </xdr:from>
    <xdr:to>
      <xdr:col>5</xdr:col>
      <xdr:colOff>1333500</xdr:colOff>
      <xdr:row>33</xdr:row>
      <xdr:rowOff>51708</xdr:rowOff>
    </xdr:to>
    <xdr:cxnSp macro="">
      <xdr:nvCxnSpPr>
        <xdr:cNvPr id="22" name="Rechte verbindingslijn met pijl 21">
          <a:extLst>
            <a:ext uri="{FF2B5EF4-FFF2-40B4-BE49-F238E27FC236}">
              <a16:creationId xmlns:a16="http://schemas.microsoft.com/office/drawing/2014/main" id="{00000000-0008-0000-0100-000016000000}"/>
            </a:ext>
          </a:extLst>
        </xdr:cNvPr>
        <xdr:cNvCxnSpPr/>
      </xdr:nvCxnSpPr>
      <xdr:spPr>
        <a:xfrm flipV="1">
          <a:off x="4661807" y="4966607"/>
          <a:ext cx="1338943" cy="56878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28</xdr:row>
      <xdr:rowOff>42182</xdr:rowOff>
    </xdr:from>
    <xdr:to>
      <xdr:col>5</xdr:col>
      <xdr:colOff>1374321</xdr:colOff>
      <xdr:row>29</xdr:row>
      <xdr:rowOff>68035</xdr:rowOff>
    </xdr:to>
    <xdr:cxnSp macro="">
      <xdr:nvCxnSpPr>
        <xdr:cNvPr id="23" name="Rechte verbindingslijn met pijl 22">
          <a:extLst>
            <a:ext uri="{FF2B5EF4-FFF2-40B4-BE49-F238E27FC236}">
              <a16:creationId xmlns:a16="http://schemas.microsoft.com/office/drawing/2014/main" id="{00000000-0008-0000-0100-000017000000}"/>
            </a:ext>
          </a:extLst>
        </xdr:cNvPr>
        <xdr:cNvCxnSpPr/>
      </xdr:nvCxnSpPr>
      <xdr:spPr>
        <a:xfrm>
          <a:off x="4667250" y="4709432"/>
          <a:ext cx="1374321" cy="18913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171450</xdr:colOff>
      <xdr:row>37</xdr:row>
      <xdr:rowOff>38100</xdr:rowOff>
    </xdr:from>
    <xdr:to>
      <xdr:col>6</xdr:col>
      <xdr:colOff>0</xdr:colOff>
      <xdr:row>37</xdr:row>
      <xdr:rowOff>38100</xdr:rowOff>
    </xdr:to>
    <xdr:cxnSp macro="">
      <xdr:nvCxnSpPr>
        <xdr:cNvPr id="26" name="Rechte verbindingslijn met pijl 25">
          <a:extLst>
            <a:ext uri="{FF2B5EF4-FFF2-40B4-BE49-F238E27FC236}">
              <a16:creationId xmlns:a16="http://schemas.microsoft.com/office/drawing/2014/main" id="{00000000-0008-0000-0100-00001A000000}"/>
            </a:ext>
          </a:extLst>
        </xdr:cNvPr>
        <xdr:cNvCxnSpPr/>
      </xdr:nvCxnSpPr>
      <xdr:spPr>
        <a:xfrm>
          <a:off x="4661807" y="5521779"/>
          <a:ext cx="139337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171450</xdr:colOff>
      <xdr:row>37</xdr:row>
      <xdr:rowOff>38100</xdr:rowOff>
    </xdr:from>
    <xdr:to>
      <xdr:col>6</xdr:col>
      <xdr:colOff>0</xdr:colOff>
      <xdr:row>37</xdr:row>
      <xdr:rowOff>38100</xdr:rowOff>
    </xdr:to>
    <xdr:cxnSp macro="">
      <xdr:nvCxnSpPr>
        <xdr:cNvPr id="27" name="Rechte verbindingslijn met pijl 26">
          <a:extLst>
            <a:ext uri="{FF2B5EF4-FFF2-40B4-BE49-F238E27FC236}">
              <a16:creationId xmlns:a16="http://schemas.microsoft.com/office/drawing/2014/main" id="{00000000-0008-0000-0100-00001B000000}"/>
            </a:ext>
          </a:extLst>
        </xdr:cNvPr>
        <xdr:cNvCxnSpPr/>
      </xdr:nvCxnSpPr>
      <xdr:spPr>
        <a:xfrm>
          <a:off x="4661807" y="5521779"/>
          <a:ext cx="139337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1344386</xdr:colOff>
      <xdr:row>31</xdr:row>
      <xdr:rowOff>1</xdr:rowOff>
    </xdr:from>
    <xdr:to>
      <xdr:col>7</xdr:col>
      <xdr:colOff>1347108</xdr:colOff>
      <xdr:row>35</xdr:row>
      <xdr:rowOff>0</xdr:rowOff>
    </xdr:to>
    <xdr:cxnSp macro="">
      <xdr:nvCxnSpPr>
        <xdr:cNvPr id="33" name="Rechte verbindingslijn met pijl 32">
          <a:extLst>
            <a:ext uri="{FF2B5EF4-FFF2-40B4-BE49-F238E27FC236}">
              <a16:creationId xmlns:a16="http://schemas.microsoft.com/office/drawing/2014/main" id="{00000000-0008-0000-0100-000021000000}"/>
            </a:ext>
          </a:extLst>
        </xdr:cNvPr>
        <xdr:cNvCxnSpPr/>
      </xdr:nvCxnSpPr>
      <xdr:spPr>
        <a:xfrm>
          <a:off x="7576457" y="5157108"/>
          <a:ext cx="2722" cy="65314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171450</xdr:colOff>
      <xdr:row>36</xdr:row>
      <xdr:rowOff>92529</xdr:rowOff>
    </xdr:from>
    <xdr:to>
      <xdr:col>10</xdr:col>
      <xdr:colOff>1</xdr:colOff>
      <xdr:row>36</xdr:row>
      <xdr:rowOff>92529</xdr:rowOff>
    </xdr:to>
    <xdr:cxnSp macro="">
      <xdr:nvCxnSpPr>
        <xdr:cNvPr id="38" name="Rechte verbindingslijn met pijl 37">
          <a:extLst>
            <a:ext uri="{FF2B5EF4-FFF2-40B4-BE49-F238E27FC236}">
              <a16:creationId xmlns:a16="http://schemas.microsoft.com/office/drawing/2014/main" id="{00000000-0008-0000-0100-000026000000}"/>
            </a:ext>
          </a:extLst>
        </xdr:cNvPr>
        <xdr:cNvCxnSpPr/>
      </xdr:nvCxnSpPr>
      <xdr:spPr>
        <a:xfrm>
          <a:off x="9124950" y="6066065"/>
          <a:ext cx="139337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1325887</xdr:colOff>
      <xdr:row>14</xdr:row>
      <xdr:rowOff>2589</xdr:rowOff>
    </xdr:from>
    <xdr:to>
      <xdr:col>11</xdr:col>
      <xdr:colOff>1326716</xdr:colOff>
      <xdr:row>16</xdr:row>
      <xdr:rowOff>2739</xdr:rowOff>
    </xdr:to>
    <xdr:cxnSp macro="">
      <xdr:nvCxnSpPr>
        <xdr:cNvPr id="45" name="Straight Arrow Connector 17">
          <a:extLst>
            <a:ext uri="{FF2B5EF4-FFF2-40B4-BE49-F238E27FC236}">
              <a16:creationId xmlns:a16="http://schemas.microsoft.com/office/drawing/2014/main" id="{00000000-0008-0000-0100-00002D000000}"/>
            </a:ext>
          </a:extLst>
        </xdr:cNvPr>
        <xdr:cNvCxnSpPr/>
      </xdr:nvCxnSpPr>
      <xdr:spPr>
        <a:xfrm rot="16200000">
          <a:off x="11984702" y="2516849"/>
          <a:ext cx="324000" cy="82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ulering.energie@acm.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D39"/>
  <sheetViews>
    <sheetView showGridLines="0" tabSelected="1" zoomScale="85" zoomScaleNormal="85" workbookViewId="0">
      <pane ySplit="3" topLeftCell="A4" activePane="bottomLeft" state="frozen"/>
      <selection pane="bottomLeft" activeCell="A4" sqref="A4"/>
    </sheetView>
  </sheetViews>
  <sheetFormatPr defaultRowHeight="12.75" x14ac:dyDescent="0.2"/>
  <cols>
    <col min="1" max="1" width="4.7109375" style="12" customWidth="1"/>
    <col min="2" max="2" width="39.85546875" style="12" customWidth="1"/>
    <col min="3" max="3" width="91.85546875" style="12" customWidth="1"/>
    <col min="4" max="16384" width="9.140625" style="12"/>
  </cols>
  <sheetData>
    <row r="2" spans="2:3" s="95" customFormat="1" ht="18" x14ac:dyDescent="0.2">
      <c r="B2" s="95" t="s">
        <v>514</v>
      </c>
    </row>
    <row r="6" spans="2:3" x14ac:dyDescent="0.2">
      <c r="B6" s="16"/>
    </row>
    <row r="13" spans="2:3" s="19" customFormat="1" x14ac:dyDescent="0.2">
      <c r="B13" s="19" t="s">
        <v>125</v>
      </c>
    </row>
    <row r="14" spans="2:3" s="62" customFormat="1" x14ac:dyDescent="0.2"/>
    <row r="15" spans="2:3" x14ac:dyDescent="0.2">
      <c r="B15" s="81" t="s">
        <v>126</v>
      </c>
      <c r="C15" s="106" t="s">
        <v>513</v>
      </c>
    </row>
    <row r="16" spans="2:3" x14ac:dyDescent="0.2">
      <c r="B16" s="81" t="s">
        <v>127</v>
      </c>
      <c r="C16" s="106" t="s">
        <v>514</v>
      </c>
    </row>
    <row r="17" spans="2:3" x14ac:dyDescent="0.2">
      <c r="B17" s="81" t="s">
        <v>128</v>
      </c>
      <c r="C17" s="106" t="s">
        <v>517</v>
      </c>
    </row>
    <row r="18" spans="2:3" x14ac:dyDescent="0.2">
      <c r="B18" s="81" t="s">
        <v>129</v>
      </c>
      <c r="C18" s="106" t="s">
        <v>518</v>
      </c>
    </row>
    <row r="19" spans="2:3" x14ac:dyDescent="0.2">
      <c r="B19" s="81" t="s">
        <v>130</v>
      </c>
      <c r="C19" s="106" t="s">
        <v>517</v>
      </c>
    </row>
    <row r="20" spans="2:3" x14ac:dyDescent="0.2">
      <c r="B20" s="81" t="s">
        <v>131</v>
      </c>
      <c r="C20" s="106" t="s">
        <v>517</v>
      </c>
    </row>
    <row r="21" spans="2:3" x14ac:dyDescent="0.2">
      <c r="B21" s="81" t="s">
        <v>132</v>
      </c>
      <c r="C21" s="106" t="s">
        <v>558</v>
      </c>
    </row>
    <row r="22" spans="2:3" x14ac:dyDescent="0.2">
      <c r="B22" s="81" t="s">
        <v>133</v>
      </c>
      <c r="C22" s="106" t="s">
        <v>517</v>
      </c>
    </row>
    <row r="25" spans="2:3" s="19" customFormat="1" x14ac:dyDescent="0.2">
      <c r="B25" s="19" t="s">
        <v>134</v>
      </c>
    </row>
    <row r="27" spans="2:3" x14ac:dyDescent="0.2">
      <c r="B27" s="81" t="s">
        <v>135</v>
      </c>
      <c r="C27" s="106" t="s">
        <v>568</v>
      </c>
    </row>
    <row r="28" spans="2:3" x14ac:dyDescent="0.2">
      <c r="B28" s="81" t="s">
        <v>136</v>
      </c>
      <c r="C28" s="106" t="s">
        <v>568</v>
      </c>
    </row>
    <row r="29" spans="2:3" ht="25.5" x14ac:dyDescent="0.2">
      <c r="B29" s="81" t="s">
        <v>137</v>
      </c>
      <c r="C29" s="106" t="s">
        <v>568</v>
      </c>
    </row>
    <row r="30" spans="2:3" x14ac:dyDescent="0.2">
      <c r="B30" s="81" t="s">
        <v>138</v>
      </c>
      <c r="C30" s="106"/>
    </row>
    <row r="31" spans="2:3" x14ac:dyDescent="0.2">
      <c r="B31" s="81" t="s">
        <v>139</v>
      </c>
      <c r="C31" s="106" t="s">
        <v>517</v>
      </c>
    </row>
    <row r="32" spans="2:3" x14ac:dyDescent="0.2">
      <c r="B32" s="81" t="s">
        <v>133</v>
      </c>
      <c r="C32" s="106" t="s">
        <v>517</v>
      </c>
    </row>
    <row r="34" spans="2:4" x14ac:dyDescent="0.2">
      <c r="B34" s="97"/>
      <c r="C34" s="97"/>
      <c r="D34" s="116"/>
    </row>
    <row r="35" spans="2:4" s="148" customFormat="1" x14ac:dyDescent="0.2">
      <c r="B35" s="148" t="s">
        <v>515</v>
      </c>
    </row>
    <row r="37" spans="2:4" x14ac:dyDescent="0.2">
      <c r="B37" s="183" t="s">
        <v>516</v>
      </c>
    </row>
    <row r="39" spans="2:4" x14ac:dyDescent="0.2">
      <c r="B39" s="103"/>
    </row>
  </sheetData>
  <hyperlinks>
    <hyperlink ref="B37" r:id="rId1" xr:uid="{479C75B1-2C7E-4526-9A54-FDCFE8B01403}"/>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3">
    <tabColor rgb="FFE1FFE1"/>
  </sheetPr>
  <dimension ref="A1:Y33"/>
  <sheetViews>
    <sheetView showGridLines="0" zoomScale="85" zoomScaleNormal="85" workbookViewId="0">
      <pane xSplit="6" ySplit="11" topLeftCell="G12" activePane="bottomRight" state="frozen"/>
      <selection pane="topRight" activeCell="G1" sqref="G1"/>
      <selection pane="bottomLeft" activeCell="A12" sqref="A12"/>
      <selection pane="bottomRight" activeCell="G12" sqref="G12"/>
    </sheetView>
  </sheetViews>
  <sheetFormatPr defaultRowHeight="12" customHeight="1" x14ac:dyDescent="0.2"/>
  <cols>
    <col min="1" max="1" width="2.7109375" style="10" customWidth="1"/>
    <col min="2" max="2" width="43" style="10" customWidth="1"/>
    <col min="3" max="3" width="3.28515625" style="10" customWidth="1"/>
    <col min="4" max="4" width="13.7109375" style="10" customWidth="1"/>
    <col min="5" max="5" width="3.28515625" style="10" customWidth="1"/>
    <col min="6" max="6" width="13.7109375" style="10" customWidth="1"/>
    <col min="7" max="7" width="3.28515625" style="127" customWidth="1"/>
    <col min="8" max="8" width="13.7109375" style="127" customWidth="1"/>
    <col min="9" max="9" width="3.28515625" style="10" customWidth="1"/>
    <col min="10" max="10" width="14.42578125" style="10" customWidth="1"/>
    <col min="11" max="11" width="3.7109375" style="10" customWidth="1"/>
    <col min="12" max="17" width="13.7109375" style="10" customWidth="1"/>
    <col min="18" max="18" width="2.7109375" style="127" customWidth="1"/>
    <col min="19" max="19" width="13.7109375" style="10" customWidth="1"/>
    <col min="20" max="20" width="2.7109375" style="127" customWidth="1"/>
    <col min="21" max="23" width="13.7109375" style="127" customWidth="1"/>
    <col min="24" max="24" width="2.7109375" style="10" customWidth="1"/>
    <col min="25" max="25" width="4.28515625" style="10" customWidth="1"/>
    <col min="26" max="28" width="15.5703125" style="10" customWidth="1"/>
    <col min="29" max="16384" width="9.140625" style="10"/>
  </cols>
  <sheetData>
    <row r="1" spans="1:25" s="24" customFormat="1" ht="12.75" x14ac:dyDescent="0.2">
      <c r="A1" s="12"/>
      <c r="B1" s="12"/>
      <c r="C1" s="12"/>
      <c r="D1" s="12"/>
      <c r="E1" s="12"/>
      <c r="F1" s="12"/>
      <c r="G1" s="12"/>
      <c r="H1" s="12"/>
      <c r="I1" s="12"/>
      <c r="J1" s="12"/>
      <c r="K1" s="12"/>
      <c r="L1" s="12"/>
      <c r="M1" s="12"/>
      <c r="N1" s="12"/>
      <c r="O1" s="12"/>
      <c r="P1" s="12"/>
      <c r="Q1" s="12"/>
      <c r="R1" s="12"/>
      <c r="S1" s="12"/>
      <c r="T1" s="12"/>
      <c r="U1" s="12"/>
      <c r="V1" s="12"/>
      <c r="W1" s="12"/>
      <c r="X1" s="12"/>
    </row>
    <row r="2" spans="1:25" s="13" customFormat="1" ht="18" x14ac:dyDescent="0.2">
      <c r="B2" s="13" t="s">
        <v>412</v>
      </c>
    </row>
    <row r="3" spans="1:25" s="24" customFormat="1" ht="12.75" x14ac:dyDescent="0.2">
      <c r="A3" s="12"/>
      <c r="B3" s="12"/>
      <c r="C3" s="12"/>
      <c r="D3" s="12"/>
      <c r="E3" s="12"/>
      <c r="F3" s="12"/>
      <c r="G3" s="12"/>
      <c r="H3" s="12"/>
      <c r="I3" s="12"/>
      <c r="J3" s="12"/>
      <c r="K3" s="12"/>
      <c r="L3" s="12"/>
      <c r="M3" s="12"/>
      <c r="N3" s="12"/>
      <c r="O3" s="12"/>
      <c r="P3" s="12"/>
      <c r="Q3" s="12"/>
      <c r="R3" s="12"/>
      <c r="S3" s="12"/>
      <c r="T3" s="12"/>
      <c r="U3" s="12"/>
      <c r="V3" s="12"/>
      <c r="W3" s="12"/>
      <c r="X3" s="12"/>
    </row>
    <row r="4" spans="1:25" s="24" customFormat="1" ht="12.75" x14ac:dyDescent="0.2">
      <c r="A4" s="12"/>
      <c r="B4" s="14" t="s">
        <v>71</v>
      </c>
      <c r="C4" s="12"/>
      <c r="D4" s="12"/>
      <c r="E4" s="12"/>
      <c r="F4" s="12"/>
      <c r="G4" s="12"/>
      <c r="H4" s="12"/>
      <c r="I4" s="12"/>
      <c r="J4" s="12"/>
      <c r="K4" s="15"/>
      <c r="L4" s="15"/>
      <c r="M4" s="12"/>
      <c r="N4" s="12"/>
      <c r="O4" s="12"/>
      <c r="P4" s="12"/>
      <c r="Q4" s="12"/>
      <c r="R4" s="12"/>
      <c r="S4" s="12"/>
      <c r="T4" s="12"/>
      <c r="U4" s="12"/>
      <c r="V4" s="12"/>
      <c r="W4" s="12"/>
      <c r="X4" s="12"/>
    </row>
    <row r="5" spans="1:25" s="24" customFormat="1" ht="25.5" customHeight="1" x14ac:dyDescent="0.2">
      <c r="A5" s="12"/>
      <c r="B5" s="195" t="s">
        <v>356</v>
      </c>
      <c r="C5" s="195"/>
      <c r="D5" s="195"/>
      <c r="E5" s="195"/>
      <c r="F5" s="195"/>
      <c r="G5" s="12"/>
      <c r="H5" s="12"/>
      <c r="I5" s="12"/>
      <c r="J5" s="12"/>
      <c r="K5" s="12"/>
      <c r="L5" s="12"/>
      <c r="M5" s="12"/>
      <c r="N5" s="12"/>
      <c r="O5" s="12"/>
      <c r="P5" s="12"/>
      <c r="Q5" s="12"/>
      <c r="R5" s="12"/>
      <c r="S5" s="12"/>
      <c r="T5" s="12"/>
      <c r="U5" s="12"/>
      <c r="V5" s="12"/>
      <c r="W5" s="12"/>
      <c r="X5" s="12"/>
    </row>
    <row r="6" spans="1:25" s="24" customFormat="1" ht="12.75" x14ac:dyDescent="0.2">
      <c r="A6" s="12"/>
      <c r="B6" s="16"/>
      <c r="C6" s="12"/>
      <c r="D6" s="12"/>
      <c r="E6" s="12"/>
      <c r="F6" s="12"/>
      <c r="G6" s="12"/>
      <c r="H6" s="12"/>
      <c r="I6" s="12"/>
      <c r="J6" s="12"/>
      <c r="K6" s="12"/>
      <c r="L6" s="12"/>
      <c r="M6" s="12"/>
      <c r="N6" s="12"/>
      <c r="O6" s="12"/>
      <c r="P6" s="12"/>
      <c r="Q6" s="12"/>
      <c r="R6" s="12"/>
      <c r="S6" s="12"/>
      <c r="T6" s="12"/>
      <c r="U6" s="12"/>
      <c r="V6" s="12"/>
      <c r="W6" s="12"/>
      <c r="X6" s="12"/>
    </row>
    <row r="7" spans="1:25" s="24" customFormat="1" ht="12.75" x14ac:dyDescent="0.2">
      <c r="B7" s="17" t="s">
        <v>72</v>
      </c>
      <c r="D7" s="23"/>
      <c r="F7" s="23"/>
      <c r="G7" s="23"/>
      <c r="H7" s="23"/>
      <c r="I7" s="23"/>
      <c r="J7" s="23"/>
      <c r="K7" s="23"/>
      <c r="L7" s="23"/>
      <c r="M7" s="23"/>
      <c r="N7" s="23"/>
      <c r="O7" s="23"/>
      <c r="P7" s="23"/>
      <c r="Q7" s="23"/>
      <c r="R7" s="119"/>
      <c r="S7" s="23"/>
      <c r="T7" s="119"/>
      <c r="U7" s="23"/>
      <c r="V7" s="23"/>
      <c r="W7" s="23"/>
    </row>
    <row r="8" spans="1:25" s="45" customFormat="1" ht="12" customHeight="1" x14ac:dyDescent="0.2">
      <c r="B8" s="199" t="s">
        <v>537</v>
      </c>
      <c r="C8" s="199"/>
      <c r="D8" s="199"/>
      <c r="E8" s="199"/>
      <c r="F8" s="199"/>
      <c r="G8" s="177"/>
      <c r="H8" s="177"/>
      <c r="I8" s="177"/>
      <c r="J8" s="177"/>
      <c r="K8" s="177"/>
      <c r="L8" s="177"/>
      <c r="M8" s="177"/>
      <c r="N8" s="177"/>
      <c r="O8" s="177"/>
      <c r="P8" s="177"/>
      <c r="Q8" s="177"/>
      <c r="S8" s="177"/>
      <c r="U8" s="177"/>
      <c r="V8" s="177"/>
      <c r="W8" s="177"/>
    </row>
    <row r="9" spans="1:25" s="119" customFormat="1" ht="60.75" customHeight="1" x14ac:dyDescent="0.2">
      <c r="B9" s="195" t="s">
        <v>538</v>
      </c>
      <c r="C9" s="195"/>
      <c r="D9" s="195"/>
      <c r="E9" s="195"/>
      <c r="F9" s="23"/>
      <c r="G9" s="23"/>
      <c r="H9" s="23"/>
      <c r="I9" s="23"/>
      <c r="J9" s="23"/>
      <c r="K9" s="23"/>
      <c r="L9" s="23"/>
      <c r="M9" s="23"/>
      <c r="N9" s="176"/>
      <c r="O9" s="23"/>
      <c r="P9" s="23"/>
      <c r="Q9" s="23"/>
      <c r="S9" s="23"/>
      <c r="U9" s="23"/>
      <c r="V9" s="23"/>
      <c r="W9" s="23"/>
    </row>
    <row r="10" spans="1:25" s="24" customFormat="1" ht="12.75" x14ac:dyDescent="0.2">
      <c r="G10" s="119"/>
      <c r="H10" s="119"/>
      <c r="R10" s="119"/>
      <c r="T10" s="119"/>
      <c r="U10" s="119"/>
      <c r="V10" s="119"/>
      <c r="W10" s="119"/>
    </row>
    <row r="11" spans="1:25" s="19" customFormat="1" ht="12" customHeight="1" x14ac:dyDescent="0.2">
      <c r="B11" s="19" t="s">
        <v>73</v>
      </c>
      <c r="D11" s="19" t="s">
        <v>59</v>
      </c>
      <c r="F11" s="19" t="s">
        <v>0</v>
      </c>
      <c r="H11" s="19" t="s">
        <v>358</v>
      </c>
      <c r="J11" s="19" t="s">
        <v>359</v>
      </c>
      <c r="L11" s="19" t="s">
        <v>74</v>
      </c>
      <c r="M11" s="19" t="s">
        <v>1</v>
      </c>
      <c r="N11" s="19" t="s">
        <v>2</v>
      </c>
      <c r="O11" s="19" t="s">
        <v>3</v>
      </c>
      <c r="P11" s="19" t="s">
        <v>4</v>
      </c>
      <c r="Q11" s="19" t="s">
        <v>5</v>
      </c>
      <c r="S11" s="19" t="s">
        <v>33</v>
      </c>
      <c r="U11" s="19" t="s">
        <v>398</v>
      </c>
      <c r="V11" s="19" t="s">
        <v>445</v>
      </c>
      <c r="W11" s="19" t="s">
        <v>536</v>
      </c>
      <c r="Y11" s="19" t="s">
        <v>60</v>
      </c>
    </row>
    <row r="12" spans="1:25" s="25" customFormat="1" ht="12" customHeight="1" x14ac:dyDescent="0.2">
      <c r="B12" s="24"/>
      <c r="G12" s="127"/>
      <c r="H12" s="127"/>
      <c r="R12" s="127"/>
      <c r="T12" s="127"/>
      <c r="U12" s="127"/>
      <c r="V12" s="127"/>
      <c r="W12" s="127"/>
    </row>
    <row r="13" spans="1:25" s="19" customFormat="1" ht="12" customHeight="1" x14ac:dyDescent="0.2">
      <c r="B13" s="19" t="s">
        <v>505</v>
      </c>
      <c r="U13" s="31"/>
      <c r="V13" s="31"/>
      <c r="W13" s="31"/>
    </row>
    <row r="14" spans="1:25" ht="12" customHeight="1" x14ac:dyDescent="0.2">
      <c r="J14" s="181"/>
    </row>
    <row r="15" spans="1:25" ht="12" customHeight="1" x14ac:dyDescent="0.2">
      <c r="A15" s="127"/>
      <c r="B15" s="121" t="s">
        <v>43</v>
      </c>
      <c r="C15" s="5"/>
      <c r="D15" s="5"/>
      <c r="E15" s="5"/>
      <c r="F15" s="119"/>
    </row>
    <row r="16" spans="1:25" ht="12" customHeight="1" x14ac:dyDescent="0.2">
      <c r="A16" s="127"/>
      <c r="B16" s="119" t="s">
        <v>44</v>
      </c>
      <c r="C16" s="5"/>
      <c r="D16" s="5"/>
      <c r="E16" s="5"/>
      <c r="F16" s="119" t="s">
        <v>449</v>
      </c>
      <c r="J16" s="141">
        <f>SUM(L16:S16)</f>
        <v>0</v>
      </c>
      <c r="L16" s="174">
        <v>0</v>
      </c>
      <c r="M16" s="174">
        <v>0</v>
      </c>
      <c r="N16" s="174">
        <v>0</v>
      </c>
      <c r="O16" s="174">
        <v>0</v>
      </c>
      <c r="P16" s="174">
        <v>0</v>
      </c>
      <c r="Q16" s="174">
        <v>0</v>
      </c>
      <c r="R16" s="40"/>
      <c r="S16" s="174">
        <v>0</v>
      </c>
      <c r="T16" s="5"/>
      <c r="U16" s="174">
        <v>0</v>
      </c>
      <c r="V16" s="174">
        <v>0</v>
      </c>
      <c r="W16" s="174">
        <v>0</v>
      </c>
    </row>
    <row r="17" spans="1:23" ht="12" customHeight="1" x14ac:dyDescent="0.2">
      <c r="A17" s="127"/>
      <c r="B17" s="119" t="s">
        <v>45</v>
      </c>
      <c r="C17" s="5"/>
      <c r="D17" s="5"/>
      <c r="E17" s="5"/>
      <c r="F17" s="119" t="s">
        <v>449</v>
      </c>
      <c r="J17" s="141">
        <f>SUM(L17:S17)</f>
        <v>423520823.39982337</v>
      </c>
      <c r="L17" s="174">
        <v>2694768.6039677551</v>
      </c>
      <c r="M17" s="174">
        <v>156747918.36821207</v>
      </c>
      <c r="N17" s="174">
        <v>137353654.23558336</v>
      </c>
      <c r="O17" s="174">
        <v>0</v>
      </c>
      <c r="P17" s="174">
        <v>111070302.0774181</v>
      </c>
      <c r="Q17" s="174">
        <v>4411925.4556983951</v>
      </c>
      <c r="R17" s="40"/>
      <c r="S17" s="174">
        <v>11242254.658943705</v>
      </c>
      <c r="T17" s="5"/>
      <c r="U17" s="174">
        <v>156747918.36821207</v>
      </c>
      <c r="V17" s="174">
        <v>0</v>
      </c>
      <c r="W17" s="174">
        <v>111070302.0774181</v>
      </c>
    </row>
    <row r="18" spans="1:23" ht="12" customHeight="1" x14ac:dyDescent="0.2">
      <c r="A18" s="127"/>
      <c r="B18" s="119" t="s">
        <v>46</v>
      </c>
      <c r="C18" s="5"/>
      <c r="D18" s="5"/>
      <c r="E18" s="5"/>
      <c r="F18" s="119" t="s">
        <v>449</v>
      </c>
      <c r="J18" s="141">
        <f>SUM(L18:S18)</f>
        <v>3399655490.2459807</v>
      </c>
      <c r="L18" s="174">
        <v>4591639.7456214875</v>
      </c>
      <c r="M18" s="174">
        <v>1086240118.0478029</v>
      </c>
      <c r="N18" s="174">
        <v>1462602272.7276361</v>
      </c>
      <c r="O18" s="174">
        <v>0</v>
      </c>
      <c r="P18" s="174">
        <v>769255851.44719243</v>
      </c>
      <c r="Q18" s="174">
        <v>48804080.431740522</v>
      </c>
      <c r="R18" s="40"/>
      <c r="S18" s="174">
        <v>28161527.845986769</v>
      </c>
      <c r="T18" s="5"/>
      <c r="U18" s="174">
        <v>1086240118.0478029</v>
      </c>
      <c r="V18" s="174">
        <v>0</v>
      </c>
      <c r="W18" s="174">
        <v>769255851.44719243</v>
      </c>
    </row>
    <row r="19" spans="1:23" ht="12" customHeight="1" x14ac:dyDescent="0.2">
      <c r="A19" s="127"/>
      <c r="B19" s="119"/>
      <c r="C19" s="5"/>
      <c r="D19" s="5"/>
      <c r="E19" s="5"/>
      <c r="F19" s="119"/>
      <c r="J19" s="5"/>
      <c r="L19" s="5"/>
      <c r="M19" s="5"/>
      <c r="N19" s="5"/>
      <c r="O19" s="9"/>
      <c r="P19" s="5"/>
      <c r="Q19" s="5"/>
      <c r="R19" s="9"/>
      <c r="S19" s="9"/>
      <c r="T19" s="5"/>
      <c r="U19" s="5"/>
      <c r="V19" s="5"/>
      <c r="W19" s="5"/>
    </row>
    <row r="20" spans="1:23" ht="12" customHeight="1" x14ac:dyDescent="0.2">
      <c r="A20" s="127"/>
      <c r="B20" s="121" t="s">
        <v>47</v>
      </c>
      <c r="C20" s="5"/>
      <c r="D20" s="5"/>
      <c r="E20" s="5"/>
      <c r="F20" s="119"/>
      <c r="J20" s="5"/>
      <c r="L20" s="5"/>
      <c r="M20" s="5"/>
      <c r="N20" s="5"/>
      <c r="O20" s="9"/>
      <c r="P20" s="5"/>
      <c r="Q20" s="5"/>
      <c r="R20" s="9"/>
      <c r="S20" s="9"/>
      <c r="T20" s="5"/>
      <c r="U20" s="5"/>
      <c r="V20" s="5"/>
      <c r="W20" s="5"/>
    </row>
    <row r="21" spans="1:23" ht="12" customHeight="1" x14ac:dyDescent="0.2">
      <c r="A21" s="127"/>
      <c r="B21" s="119" t="s">
        <v>48</v>
      </c>
      <c r="C21" s="5"/>
      <c r="D21" s="5"/>
      <c r="E21" s="5"/>
      <c r="F21" s="119" t="s">
        <v>449</v>
      </c>
      <c r="J21" s="141">
        <f>SUM(L21:S21)</f>
        <v>1179918946.1747563</v>
      </c>
      <c r="L21" s="174">
        <v>2326047.2204499939</v>
      </c>
      <c r="M21" s="174">
        <v>346161639.26228118</v>
      </c>
      <c r="N21" s="174">
        <v>463923925.31666112</v>
      </c>
      <c r="O21" s="174">
        <v>3432213.8099999996</v>
      </c>
      <c r="P21" s="174">
        <v>319297226.8016448</v>
      </c>
      <c r="Q21" s="174">
        <v>5384620.6772497576</v>
      </c>
      <c r="R21" s="40"/>
      <c r="S21" s="174">
        <v>39393273.086469583</v>
      </c>
      <c r="T21" s="5"/>
      <c r="U21" s="174">
        <v>346161639.26228118</v>
      </c>
      <c r="V21" s="174">
        <v>3432213.8099999996</v>
      </c>
      <c r="W21" s="174">
        <v>319297226.8016448</v>
      </c>
    </row>
    <row r="22" spans="1:23" ht="12" customHeight="1" x14ac:dyDescent="0.2">
      <c r="A22" s="127"/>
      <c r="B22" s="119" t="s">
        <v>41</v>
      </c>
      <c r="C22" s="5"/>
      <c r="D22" s="5"/>
      <c r="E22" s="5"/>
      <c r="F22" s="119" t="s">
        <v>449</v>
      </c>
      <c r="J22" s="141">
        <f>SUM(L22:S22)</f>
        <v>283644905.53632522</v>
      </c>
      <c r="L22" s="174">
        <v>1374797.7336136186</v>
      </c>
      <c r="M22" s="174">
        <v>81260804.527021006</v>
      </c>
      <c r="N22" s="174">
        <v>94610364.03037867</v>
      </c>
      <c r="O22" s="174">
        <v>1059142.727897617</v>
      </c>
      <c r="P22" s="174">
        <v>89227668.172944218</v>
      </c>
      <c r="Q22" s="174">
        <v>6302037.9988226984</v>
      </c>
      <c r="R22" s="40"/>
      <c r="S22" s="174">
        <v>9810090.3456473891</v>
      </c>
      <c r="T22" s="5"/>
      <c r="U22" s="174">
        <v>85830872.161769599</v>
      </c>
      <c r="V22" s="174">
        <v>1236658.1775808521</v>
      </c>
      <c r="W22" s="174">
        <v>90442388.27361834</v>
      </c>
    </row>
    <row r="23" spans="1:23" ht="12" customHeight="1" x14ac:dyDescent="0.2">
      <c r="A23" s="127"/>
      <c r="B23" s="119" t="s">
        <v>49</v>
      </c>
      <c r="C23" s="5"/>
      <c r="D23" s="5"/>
      <c r="E23" s="5"/>
      <c r="F23" s="119" t="s">
        <v>449</v>
      </c>
      <c r="J23" s="141">
        <f>SUM(L23:S23)</f>
        <v>9753735510.3782101</v>
      </c>
      <c r="L23" s="174">
        <v>46879550.630894914</v>
      </c>
      <c r="M23" s="174">
        <v>2972315458.6370835</v>
      </c>
      <c r="N23" s="174">
        <v>3493725099.765944</v>
      </c>
      <c r="O23" s="174">
        <v>33996032.60931246</v>
      </c>
      <c r="P23" s="174">
        <v>2676587285.80901</v>
      </c>
      <c r="Q23" s="174">
        <v>192895513.85149127</v>
      </c>
      <c r="R23" s="40"/>
      <c r="S23" s="174">
        <v>337336569.07447356</v>
      </c>
      <c r="T23" s="5"/>
      <c r="U23" s="174">
        <v>2981214871.7741809</v>
      </c>
      <c r="V23" s="174">
        <v>34527462.566417746</v>
      </c>
      <c r="W23" s="174">
        <v>2685990270.8584218</v>
      </c>
    </row>
    <row r="24" spans="1:23" ht="12" customHeight="1" x14ac:dyDescent="0.2">
      <c r="A24" s="127"/>
      <c r="B24" s="119"/>
      <c r="C24" s="6"/>
      <c r="D24" s="6"/>
      <c r="E24" s="6"/>
      <c r="F24" s="119"/>
      <c r="J24" s="5"/>
      <c r="L24" s="5"/>
      <c r="M24" s="5"/>
      <c r="N24" s="5"/>
      <c r="O24" s="5"/>
      <c r="P24" s="5"/>
      <c r="Q24" s="5"/>
      <c r="R24" s="9"/>
      <c r="S24" s="9"/>
      <c r="T24" s="5"/>
      <c r="U24" s="5"/>
      <c r="V24" s="5"/>
      <c r="W24" s="5"/>
    </row>
    <row r="25" spans="1:23" ht="12" customHeight="1" x14ac:dyDescent="0.2">
      <c r="A25" s="127"/>
      <c r="B25" s="121" t="s">
        <v>50</v>
      </c>
      <c r="C25" s="6"/>
      <c r="D25" s="6"/>
      <c r="E25" s="6"/>
      <c r="F25" s="119"/>
      <c r="J25" s="6"/>
      <c r="L25" s="6"/>
      <c r="M25" s="6"/>
      <c r="N25" s="6"/>
      <c r="O25" s="6"/>
      <c r="P25" s="6"/>
      <c r="Q25" s="6"/>
      <c r="R25" s="9"/>
      <c r="S25" s="1"/>
      <c r="T25" s="5"/>
      <c r="U25" s="6"/>
      <c r="V25" s="6"/>
      <c r="W25" s="6"/>
    </row>
    <row r="26" spans="1:23" ht="12" customHeight="1" x14ac:dyDescent="0.2">
      <c r="A26" s="127"/>
      <c r="B26" s="119" t="s">
        <v>51</v>
      </c>
      <c r="C26" s="6"/>
      <c r="D26" s="6"/>
      <c r="E26" s="6"/>
      <c r="F26" s="119" t="s">
        <v>449</v>
      </c>
      <c r="J26" s="141">
        <f>SUM(L26:S26)</f>
        <v>0</v>
      </c>
      <c r="L26" s="174">
        <v>0</v>
      </c>
      <c r="M26" s="174">
        <v>0</v>
      </c>
      <c r="N26" s="174">
        <v>0</v>
      </c>
      <c r="O26" s="174">
        <v>0</v>
      </c>
      <c r="P26" s="174">
        <v>0</v>
      </c>
      <c r="Q26" s="174">
        <v>0</v>
      </c>
      <c r="R26" s="40"/>
      <c r="S26" s="174">
        <v>0</v>
      </c>
      <c r="T26" s="5"/>
      <c r="U26" s="174">
        <v>0</v>
      </c>
      <c r="V26" s="174">
        <v>0</v>
      </c>
      <c r="W26" s="174">
        <v>0</v>
      </c>
    </row>
    <row r="27" spans="1:23" ht="12" customHeight="1" x14ac:dyDescent="0.2">
      <c r="A27" s="127"/>
      <c r="B27" s="119" t="s">
        <v>52</v>
      </c>
      <c r="C27" s="6"/>
      <c r="D27" s="6"/>
      <c r="E27" s="6"/>
      <c r="F27" s="119" t="s">
        <v>449</v>
      </c>
      <c r="J27" s="141">
        <f>SUM(L27:S27)</f>
        <v>272902.51426522399</v>
      </c>
      <c r="L27" s="174">
        <v>0</v>
      </c>
      <c r="M27" s="174">
        <v>0</v>
      </c>
      <c r="N27" s="174">
        <v>0</v>
      </c>
      <c r="O27" s="174">
        <v>0</v>
      </c>
      <c r="P27" s="174">
        <v>0</v>
      </c>
      <c r="Q27" s="174">
        <v>0</v>
      </c>
      <c r="R27" s="40"/>
      <c r="S27" s="174">
        <v>272902.51426522399</v>
      </c>
      <c r="T27" s="5"/>
      <c r="U27" s="174">
        <v>0</v>
      </c>
      <c r="V27" s="174">
        <v>0</v>
      </c>
      <c r="W27" s="174">
        <v>0</v>
      </c>
    </row>
    <row r="28" spans="1:23" ht="12" customHeight="1" x14ac:dyDescent="0.2">
      <c r="A28" s="127"/>
      <c r="B28" s="119" t="s">
        <v>53</v>
      </c>
      <c r="C28" s="6"/>
      <c r="D28" s="6"/>
      <c r="E28" s="6"/>
      <c r="F28" s="119" t="s">
        <v>449</v>
      </c>
      <c r="J28" s="141">
        <f>SUM(L28:S28)</f>
        <v>8553526.9106846806</v>
      </c>
      <c r="L28" s="174">
        <v>0</v>
      </c>
      <c r="M28" s="174">
        <v>0</v>
      </c>
      <c r="N28" s="174">
        <v>0</v>
      </c>
      <c r="O28" s="174">
        <v>0</v>
      </c>
      <c r="P28" s="174">
        <v>0</v>
      </c>
      <c r="Q28" s="174">
        <v>0</v>
      </c>
      <c r="R28" s="40"/>
      <c r="S28" s="174">
        <v>8553526.9106846806</v>
      </c>
      <c r="T28" s="5"/>
      <c r="U28" s="174">
        <v>0</v>
      </c>
      <c r="V28" s="174">
        <v>0</v>
      </c>
      <c r="W28" s="174">
        <v>0</v>
      </c>
    </row>
    <row r="29" spans="1:23" ht="12" customHeight="1" x14ac:dyDescent="0.2">
      <c r="A29" s="127"/>
      <c r="B29" s="119"/>
      <c r="C29" s="6"/>
      <c r="D29" s="6"/>
      <c r="E29" s="6"/>
      <c r="F29" s="119"/>
      <c r="J29" s="6"/>
      <c r="L29" s="6"/>
      <c r="M29" s="6"/>
      <c r="N29" s="6"/>
      <c r="O29" s="6"/>
      <c r="P29" s="6"/>
      <c r="Q29" s="6"/>
      <c r="R29" s="9"/>
      <c r="S29" s="1"/>
      <c r="T29" s="5"/>
      <c r="U29" s="6"/>
      <c r="V29" s="6"/>
      <c r="W29" s="6"/>
    </row>
    <row r="30" spans="1:23" ht="12" customHeight="1" x14ac:dyDescent="0.2">
      <c r="A30" s="127"/>
      <c r="B30" s="121" t="s">
        <v>54</v>
      </c>
      <c r="C30" s="6"/>
      <c r="D30" s="6"/>
      <c r="E30" s="6"/>
      <c r="F30" s="119"/>
      <c r="J30" s="6"/>
      <c r="L30" s="6"/>
      <c r="M30" s="6"/>
      <c r="N30" s="6"/>
      <c r="O30" s="6"/>
      <c r="P30" s="6"/>
      <c r="Q30" s="6"/>
      <c r="R30" s="9"/>
      <c r="S30" s="1"/>
      <c r="T30" s="5"/>
      <c r="U30" s="6"/>
      <c r="V30" s="6"/>
      <c r="W30" s="6"/>
    </row>
    <row r="31" spans="1:23" ht="12" customHeight="1" x14ac:dyDescent="0.2">
      <c r="A31" s="127"/>
      <c r="B31" s="119" t="s">
        <v>55</v>
      </c>
      <c r="C31" s="6"/>
      <c r="D31" s="6"/>
      <c r="E31" s="6"/>
      <c r="F31" s="119" t="s">
        <v>449</v>
      </c>
      <c r="J31" s="141">
        <f>SUM(L31:S31)</f>
        <v>0</v>
      </c>
      <c r="L31" s="174">
        <v>0</v>
      </c>
      <c r="M31" s="174">
        <v>0</v>
      </c>
      <c r="N31" s="174">
        <v>0</v>
      </c>
      <c r="O31" s="174">
        <v>0</v>
      </c>
      <c r="P31" s="174">
        <v>0</v>
      </c>
      <c r="Q31" s="174">
        <v>0</v>
      </c>
      <c r="R31" s="40"/>
      <c r="S31" s="174">
        <v>0</v>
      </c>
      <c r="T31" s="5"/>
      <c r="U31" s="174">
        <v>0</v>
      </c>
      <c r="V31" s="174">
        <v>0</v>
      </c>
      <c r="W31" s="174">
        <v>0</v>
      </c>
    </row>
    <row r="32" spans="1:23" ht="12" customHeight="1" x14ac:dyDescent="0.2">
      <c r="A32" s="127"/>
      <c r="B32" s="119" t="s">
        <v>56</v>
      </c>
      <c r="C32" s="119"/>
      <c r="D32" s="119"/>
      <c r="E32" s="119"/>
      <c r="F32" s="119" t="s">
        <v>449</v>
      </c>
      <c r="J32" s="141">
        <f>SUM(L32:S32)</f>
        <v>1588307.69516466</v>
      </c>
      <c r="L32" s="174">
        <v>0</v>
      </c>
      <c r="M32" s="174">
        <v>10821.698646287719</v>
      </c>
      <c r="N32" s="174">
        <v>474349.59814525576</v>
      </c>
      <c r="O32" s="174">
        <v>0</v>
      </c>
      <c r="P32" s="174">
        <v>984711.81028910424</v>
      </c>
      <c r="Q32" s="174">
        <v>0</v>
      </c>
      <c r="R32" s="40"/>
      <c r="S32" s="174">
        <v>118424.58808401224</v>
      </c>
      <c r="T32" s="5"/>
      <c r="U32" s="174">
        <v>10821.698646287719</v>
      </c>
      <c r="V32" s="174">
        <v>0</v>
      </c>
      <c r="W32" s="174">
        <v>984711.81028910424</v>
      </c>
    </row>
    <row r="33" spans="1:23" ht="12" customHeight="1" x14ac:dyDescent="0.2">
      <c r="A33" s="127"/>
      <c r="B33" s="119" t="s">
        <v>57</v>
      </c>
      <c r="C33" s="119"/>
      <c r="D33" s="119"/>
      <c r="E33" s="119"/>
      <c r="F33" s="119" t="s">
        <v>449</v>
      </c>
      <c r="J33" s="141">
        <f>SUM(L33:S33)</f>
        <v>13284678.776927961</v>
      </c>
      <c r="L33" s="174">
        <v>0</v>
      </c>
      <c r="M33" s="174">
        <v>218325.47344169801</v>
      </c>
      <c r="N33" s="174">
        <v>1337624.1056864001</v>
      </c>
      <c r="O33" s="174">
        <v>0</v>
      </c>
      <c r="P33" s="174">
        <v>11669516.903757857</v>
      </c>
      <c r="Q33" s="174">
        <v>0</v>
      </c>
      <c r="R33" s="40"/>
      <c r="S33" s="174">
        <v>59212.294042006135</v>
      </c>
      <c r="T33" s="5"/>
      <c r="U33" s="174">
        <v>218325.47344169801</v>
      </c>
      <c r="V33" s="174">
        <v>0</v>
      </c>
      <c r="W33" s="174">
        <v>11669516.903757857</v>
      </c>
    </row>
  </sheetData>
  <mergeCells count="3">
    <mergeCell ref="B5:F5"/>
    <mergeCell ref="B8:F8"/>
    <mergeCell ref="B9:E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
  <sheetViews>
    <sheetView showGridLines="0" zoomScale="85" zoomScaleNormal="85" workbookViewId="0"/>
  </sheetViews>
  <sheetFormatPr defaultRowHeight="12.75" x14ac:dyDescent="0.2"/>
  <cols>
    <col min="1" max="16384" width="9.140625" style="78"/>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A1:U109"/>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2" customHeight="1" x14ac:dyDescent="0.2"/>
  <cols>
    <col min="1" max="1" width="2.7109375" style="127" customWidth="1"/>
    <col min="2" max="2" width="67" style="127" customWidth="1"/>
    <col min="3" max="3" width="2.7109375" style="127" customWidth="1"/>
    <col min="4" max="4" width="13.7109375" style="127" customWidth="1"/>
    <col min="5" max="5" width="2.7109375" style="127" customWidth="1"/>
    <col min="6" max="6" width="13.7109375" style="127" customWidth="1"/>
    <col min="7" max="7" width="2.7109375" style="127" customWidth="1"/>
    <col min="8" max="8" width="13.7109375" style="127" customWidth="1"/>
    <col min="9" max="9" width="2.7109375" style="127" customWidth="1"/>
    <col min="10" max="10" width="15" style="127" customWidth="1"/>
    <col min="11" max="11" width="2.7109375" style="127" customWidth="1"/>
    <col min="12" max="17" width="13.7109375" style="127" customWidth="1"/>
    <col min="18" max="18" width="2.7109375" style="58" customWidth="1"/>
    <col min="19" max="19" width="13.7109375" style="127" customWidth="1"/>
    <col min="20" max="20" width="2.7109375" style="127" customWidth="1"/>
    <col min="21" max="21" width="14.7109375" style="127" customWidth="1"/>
    <col min="22" max="22" width="17.42578125" style="127" customWidth="1"/>
    <col min="23" max="23" width="20" style="127" customWidth="1"/>
    <col min="24" max="24" width="9.140625" style="127"/>
    <col min="25" max="25" width="4.5703125" style="127" customWidth="1"/>
    <col min="26" max="26" width="9.140625" style="127" customWidth="1"/>
    <col min="27" max="16384" width="9.140625" style="127"/>
  </cols>
  <sheetData>
    <row r="1" spans="1:21" s="119" customFormat="1" ht="12.75" x14ac:dyDescent="0.2">
      <c r="A1" s="12"/>
      <c r="B1" s="12"/>
      <c r="C1" s="12"/>
      <c r="D1" s="12"/>
      <c r="E1" s="12"/>
      <c r="F1" s="12"/>
      <c r="G1" s="12"/>
      <c r="H1" s="12"/>
      <c r="I1" s="12"/>
      <c r="J1" s="12"/>
      <c r="K1" s="12"/>
      <c r="L1" s="12"/>
      <c r="M1" s="12"/>
      <c r="N1" s="12"/>
      <c r="O1" s="12"/>
      <c r="P1" s="12"/>
      <c r="Q1" s="12"/>
      <c r="R1" s="28"/>
      <c r="S1" s="12"/>
      <c r="T1" s="12"/>
    </row>
    <row r="2" spans="1:21" s="13" customFormat="1" ht="18" x14ac:dyDescent="0.2">
      <c r="B2" s="13" t="s">
        <v>411</v>
      </c>
    </row>
    <row r="3" spans="1:21" s="119" customFormat="1" ht="12" customHeight="1" x14ac:dyDescent="0.2">
      <c r="A3" s="12"/>
      <c r="B3" s="12"/>
      <c r="C3" s="12"/>
      <c r="D3" s="12"/>
      <c r="E3" s="12"/>
      <c r="F3" s="12"/>
      <c r="G3" s="12"/>
      <c r="H3" s="12"/>
      <c r="I3" s="12"/>
      <c r="J3" s="12"/>
      <c r="K3" s="12"/>
      <c r="L3" s="12"/>
      <c r="M3" s="12"/>
      <c r="N3" s="12"/>
      <c r="O3" s="12"/>
      <c r="P3" s="12"/>
      <c r="Q3" s="12"/>
      <c r="R3" s="28"/>
      <c r="S3" s="12"/>
      <c r="T3" s="12"/>
    </row>
    <row r="4" spans="1:21" s="119" customFormat="1" ht="12" customHeight="1" x14ac:dyDescent="0.2">
      <c r="A4" s="12"/>
      <c r="B4" s="14" t="s">
        <v>422</v>
      </c>
      <c r="C4" s="12"/>
      <c r="D4" s="12"/>
      <c r="E4" s="12"/>
      <c r="F4" s="12"/>
      <c r="G4" s="12"/>
      <c r="H4" s="12"/>
      <c r="I4" s="12"/>
      <c r="J4" s="12"/>
      <c r="K4" s="15"/>
      <c r="L4" s="15"/>
      <c r="M4" s="12"/>
      <c r="N4" s="12"/>
      <c r="O4" s="12"/>
      <c r="P4" s="12"/>
      <c r="Q4" s="12"/>
      <c r="R4" s="26"/>
      <c r="S4" s="12"/>
      <c r="T4" s="15"/>
    </row>
    <row r="5" spans="1:21" s="119" customFormat="1" ht="12" customHeight="1" x14ac:dyDescent="0.2">
      <c r="A5" s="12"/>
      <c r="B5" s="195" t="s">
        <v>424</v>
      </c>
      <c r="C5" s="195"/>
      <c r="D5" s="195"/>
      <c r="E5" s="195"/>
      <c r="F5" s="195"/>
      <c r="G5" s="12"/>
      <c r="H5" s="12"/>
      <c r="I5" s="12"/>
      <c r="J5" s="12"/>
      <c r="K5" s="12"/>
      <c r="L5" s="12"/>
      <c r="M5" s="12"/>
      <c r="N5" s="12"/>
      <c r="O5" s="12"/>
      <c r="P5" s="12"/>
      <c r="Q5" s="12"/>
      <c r="R5" s="28"/>
      <c r="S5" s="12"/>
      <c r="T5" s="12"/>
    </row>
    <row r="6" spans="1:21" s="119" customFormat="1" ht="12" customHeight="1" x14ac:dyDescent="0.2">
      <c r="A6" s="12"/>
      <c r="B6" s="16"/>
      <c r="C6" s="12"/>
      <c r="D6" s="12"/>
      <c r="E6" s="12"/>
      <c r="F6" s="12"/>
      <c r="G6" s="12"/>
      <c r="H6" s="12"/>
      <c r="I6" s="12"/>
      <c r="J6" s="12"/>
      <c r="K6" s="12"/>
      <c r="L6" s="12"/>
      <c r="M6" s="12"/>
      <c r="N6" s="12"/>
      <c r="O6" s="12"/>
      <c r="P6" s="12"/>
      <c r="Q6" s="12"/>
      <c r="R6" s="28"/>
      <c r="S6" s="12"/>
      <c r="T6" s="12"/>
    </row>
    <row r="7" spans="1:21" s="119" customFormat="1" ht="12" customHeight="1" x14ac:dyDescent="0.2">
      <c r="B7" s="17" t="s">
        <v>72</v>
      </c>
      <c r="D7" s="23"/>
      <c r="F7" s="23"/>
      <c r="G7" s="23"/>
      <c r="H7" s="23"/>
      <c r="I7" s="23"/>
      <c r="J7" s="23"/>
      <c r="K7" s="23"/>
      <c r="L7" s="23"/>
      <c r="M7" s="23"/>
      <c r="N7" s="23"/>
      <c r="O7" s="23"/>
      <c r="P7" s="23"/>
      <c r="Q7" s="23"/>
      <c r="R7" s="30"/>
      <c r="S7" s="23"/>
      <c r="T7" s="23"/>
    </row>
    <row r="8" spans="1:21" s="119" customFormat="1" ht="12" customHeight="1" x14ac:dyDescent="0.2">
      <c r="B8" s="195" t="s">
        <v>539</v>
      </c>
      <c r="C8" s="195"/>
      <c r="D8" s="195"/>
      <c r="E8" s="195"/>
      <c r="F8" s="195"/>
      <c r="G8" s="23"/>
      <c r="H8" s="23"/>
      <c r="I8" s="23"/>
      <c r="J8" s="23"/>
      <c r="K8" s="23"/>
      <c r="L8" s="23"/>
      <c r="M8" s="23"/>
      <c r="N8" s="23"/>
      <c r="O8" s="23"/>
      <c r="P8" s="23"/>
      <c r="Q8" s="23"/>
      <c r="R8" s="30"/>
      <c r="S8" s="23"/>
      <c r="T8" s="23"/>
    </row>
    <row r="9" spans="1:21" s="119" customFormat="1" ht="12" customHeight="1" x14ac:dyDescent="0.2">
      <c r="R9" s="55"/>
    </row>
    <row r="10" spans="1:21" s="19" customFormat="1" ht="12" customHeight="1" x14ac:dyDescent="0.2">
      <c r="B10" s="19" t="s">
        <v>73</v>
      </c>
      <c r="D10" s="19" t="s">
        <v>59</v>
      </c>
      <c r="F10" s="19" t="s">
        <v>0</v>
      </c>
      <c r="H10" s="19" t="s">
        <v>358</v>
      </c>
      <c r="J10" s="19" t="s">
        <v>359</v>
      </c>
      <c r="L10" s="19" t="s">
        <v>74</v>
      </c>
      <c r="M10" s="19" t="s">
        <v>1</v>
      </c>
      <c r="N10" s="19" t="s">
        <v>2</v>
      </c>
      <c r="O10" s="19" t="s">
        <v>3</v>
      </c>
      <c r="P10" s="19" t="s">
        <v>4</v>
      </c>
      <c r="Q10" s="19" t="s">
        <v>5</v>
      </c>
      <c r="S10" s="19" t="s">
        <v>33</v>
      </c>
      <c r="U10" s="19" t="s">
        <v>397</v>
      </c>
    </row>
    <row r="12" spans="1:21" s="148" customFormat="1" ht="12" customHeight="1" x14ac:dyDescent="0.2">
      <c r="B12" s="148" t="s">
        <v>380</v>
      </c>
    </row>
    <row r="13" spans="1:21" s="12" customFormat="1" ht="12" customHeight="1" x14ac:dyDescent="0.2">
      <c r="R13" s="62"/>
    </row>
    <row r="14" spans="1:21" s="12" customFormat="1" ht="12" customHeight="1" x14ac:dyDescent="0.2">
      <c r="B14" s="107" t="s">
        <v>506</v>
      </c>
      <c r="R14" s="62"/>
    </row>
    <row r="15" spans="1:21" s="12" customFormat="1" ht="12" customHeight="1" x14ac:dyDescent="0.2">
      <c r="B15" s="119" t="s">
        <v>7</v>
      </c>
      <c r="F15" s="12" t="s">
        <v>449</v>
      </c>
      <c r="J15" s="162">
        <f>SUM(L15:Q15,S15)</f>
        <v>701822492.33806717</v>
      </c>
      <c r="L15" s="163">
        <f>'3) Input operationele kosten'!L116</f>
        <v>0</v>
      </c>
      <c r="M15" s="163">
        <f>'3) Input operationele kosten'!M116</f>
        <v>259305871.07806715</v>
      </c>
      <c r="N15" s="163">
        <f>'3) Input operationele kosten'!N116</f>
        <v>254495030.78</v>
      </c>
      <c r="O15" s="163">
        <f>'3) Input operationele kosten'!O116</f>
        <v>0</v>
      </c>
      <c r="P15" s="163">
        <f>'3) Input operationele kosten'!P116</f>
        <v>157028179.81999999</v>
      </c>
      <c r="Q15" s="163">
        <f>'3) Input operationele kosten'!Q116</f>
        <v>13708126.73</v>
      </c>
      <c r="R15" s="62"/>
      <c r="S15" s="163">
        <f>'3) Input operationele kosten'!S116</f>
        <v>17285283.930000003</v>
      </c>
    </row>
    <row r="16" spans="1:21" s="12" customFormat="1" ht="12" customHeight="1" x14ac:dyDescent="0.2">
      <c r="B16" s="119" t="s">
        <v>8</v>
      </c>
      <c r="F16" s="12" t="s">
        <v>449</v>
      </c>
      <c r="J16" s="162">
        <f>SUM(L16:Q16,S16)</f>
        <v>10721335.032500001</v>
      </c>
      <c r="L16" s="163">
        <f>'3) Input operationele kosten'!L117</f>
        <v>3771680.46</v>
      </c>
      <c r="M16" s="163">
        <f>'3) Input operationele kosten'!M117</f>
        <v>118250.7925</v>
      </c>
      <c r="N16" s="163">
        <f>'3) Input operationele kosten'!N117</f>
        <v>1549514.31</v>
      </c>
      <c r="O16" s="163">
        <f>'3) Input operationele kosten'!O117</f>
        <v>2437196.8599999994</v>
      </c>
      <c r="P16" s="163">
        <f>'3) Input operationele kosten'!P117</f>
        <v>2556451.3899999997</v>
      </c>
      <c r="Q16" s="163">
        <f>'3) Input operationele kosten'!Q117</f>
        <v>288241.21999999997</v>
      </c>
      <c r="R16" s="62"/>
      <c r="S16" s="163">
        <f>'3) Input operationele kosten'!S117</f>
        <v>0</v>
      </c>
    </row>
    <row r="17" spans="2:19" s="12" customFormat="1" ht="12" customHeight="1" x14ac:dyDescent="0.2">
      <c r="R17" s="62"/>
    </row>
    <row r="18" spans="2:19" s="12" customFormat="1" ht="12" customHeight="1" x14ac:dyDescent="0.2">
      <c r="B18" s="107" t="s">
        <v>367</v>
      </c>
      <c r="R18" s="62"/>
    </row>
    <row r="19" spans="2:19" s="12" customFormat="1" ht="12" customHeight="1" x14ac:dyDescent="0.2">
      <c r="B19" s="149" t="s">
        <v>368</v>
      </c>
      <c r="F19" s="12" t="s">
        <v>369</v>
      </c>
      <c r="H19" s="164">
        <f>'4) Input inkoopkosten transport'!H14</f>
        <v>22.19165329801444</v>
      </c>
      <c r="R19" s="62"/>
    </row>
    <row r="20" spans="2:19" s="12" customFormat="1" ht="12" customHeight="1" x14ac:dyDescent="0.2">
      <c r="B20" s="149" t="s">
        <v>370</v>
      </c>
      <c r="F20" s="12" t="s">
        <v>369</v>
      </c>
      <c r="H20" s="164">
        <f>'4) Input inkoopkosten transport'!H15</f>
        <v>38.584961427931539</v>
      </c>
      <c r="R20" s="62"/>
    </row>
    <row r="21" spans="2:19" s="12" customFormat="1" ht="12" customHeight="1" x14ac:dyDescent="0.2"/>
    <row r="22" spans="2:19" s="12" customFormat="1" ht="12" customHeight="1" x14ac:dyDescent="0.2">
      <c r="B22" s="107" t="s">
        <v>507</v>
      </c>
    </row>
    <row r="23" spans="2:19" s="12" customFormat="1" ht="12" customHeight="1" x14ac:dyDescent="0.2"/>
    <row r="24" spans="2:19" s="12" customFormat="1" ht="12" customHeight="1" x14ac:dyDescent="0.2">
      <c r="B24" s="107" t="s">
        <v>381</v>
      </c>
    </row>
    <row r="25" spans="2:19" s="12" customFormat="1" ht="12" customHeight="1" x14ac:dyDescent="0.2">
      <c r="B25" s="12" t="s">
        <v>372</v>
      </c>
      <c r="F25" s="12" t="s">
        <v>369</v>
      </c>
      <c r="L25" s="155"/>
      <c r="M25" s="163">
        <f>'4) Input inkoopkosten transport'!M20</f>
        <v>0.99999679460467872</v>
      </c>
      <c r="N25" s="163">
        <f>'4) Input inkoopkosten transport'!N20</f>
        <v>1</v>
      </c>
      <c r="O25" s="155"/>
      <c r="P25" s="155"/>
      <c r="Q25" s="155"/>
      <c r="R25" s="156"/>
      <c r="S25" s="155"/>
    </row>
    <row r="26" spans="2:19" s="12" customFormat="1" ht="12" customHeight="1" x14ac:dyDescent="0.2">
      <c r="B26" s="12" t="s">
        <v>373</v>
      </c>
      <c r="F26" s="12" t="s">
        <v>369</v>
      </c>
      <c r="L26" s="155"/>
      <c r="M26" s="163">
        <f>'4) Input inkoopkosten transport'!M21</f>
        <v>152592</v>
      </c>
      <c r="N26" s="163">
        <f>'4) Input inkoopkosten transport'!N21</f>
        <v>929398.00270270265</v>
      </c>
      <c r="O26" s="155"/>
      <c r="P26" s="155"/>
      <c r="Q26" s="155"/>
      <c r="R26" s="156"/>
      <c r="S26" s="155"/>
    </row>
    <row r="27" spans="2:19" s="12" customFormat="1" ht="12" customHeight="1" x14ac:dyDescent="0.2">
      <c r="B27" s="12" t="s">
        <v>374</v>
      </c>
      <c r="F27" s="12" t="s">
        <v>369</v>
      </c>
      <c r="L27" s="155"/>
      <c r="M27" s="163">
        <f>'4) Input inkoopkosten transport'!M22</f>
        <v>1495356</v>
      </c>
      <c r="N27" s="163">
        <f>'4) Input inkoopkosten transport'!N22</f>
        <v>8151156</v>
      </c>
      <c r="O27" s="155"/>
      <c r="P27" s="155"/>
      <c r="Q27" s="155"/>
      <c r="R27" s="156"/>
      <c r="S27" s="155"/>
    </row>
    <row r="28" spans="2:19" s="12" customFormat="1" ht="12" customHeight="1" x14ac:dyDescent="0.2">
      <c r="R28" s="62"/>
    </row>
    <row r="29" spans="2:19" s="12" customFormat="1" ht="12" customHeight="1" x14ac:dyDescent="0.2">
      <c r="B29" s="107" t="s">
        <v>382</v>
      </c>
      <c r="R29" s="62"/>
    </row>
    <row r="30" spans="2:19" s="12" customFormat="1" ht="12" customHeight="1" x14ac:dyDescent="0.2">
      <c r="B30" s="12" t="s">
        <v>372</v>
      </c>
      <c r="F30" s="12" t="s">
        <v>369</v>
      </c>
      <c r="L30" s="155"/>
      <c r="M30" s="163">
        <f>'4) Input inkoopkosten transport'!M25</f>
        <v>3</v>
      </c>
      <c r="N30" s="163">
        <f>'4) Input inkoopkosten transport'!N25</f>
        <v>4</v>
      </c>
      <c r="O30" s="155"/>
      <c r="P30" s="163">
        <f>'4) Input inkoopkosten transport'!P25</f>
        <v>3</v>
      </c>
      <c r="Q30" s="163">
        <f>'4) Input inkoopkosten transport'!Q25</f>
        <v>1</v>
      </c>
      <c r="R30" s="165"/>
      <c r="S30" s="163">
        <f>'4) Input inkoopkosten transport'!S25</f>
        <v>1</v>
      </c>
    </row>
    <row r="31" spans="2:19" s="12" customFormat="1" ht="12" customHeight="1" x14ac:dyDescent="0.2">
      <c r="B31" s="12" t="s">
        <v>373</v>
      </c>
      <c r="F31" s="12" t="s">
        <v>369</v>
      </c>
      <c r="L31" s="155"/>
      <c r="M31" s="163">
        <f>'4) Input inkoopkosten transport'!M26</f>
        <v>4825296</v>
      </c>
      <c r="N31" s="163">
        <f>'4) Input inkoopkosten transport'!N26</f>
        <v>4461872.9999999991</v>
      </c>
      <c r="O31" s="155"/>
      <c r="P31" s="163">
        <f>'4) Input inkoopkosten transport'!P26</f>
        <v>3030336</v>
      </c>
      <c r="Q31" s="163">
        <f>'4) Input inkoopkosten transport'!Q26</f>
        <v>309037.00000000006</v>
      </c>
      <c r="R31" s="165"/>
      <c r="S31" s="163">
        <f>'4) Input inkoopkosten transport'!S26</f>
        <v>333676.00343999994</v>
      </c>
    </row>
    <row r="32" spans="2:19" s="12" customFormat="1" ht="12" customHeight="1" x14ac:dyDescent="0.2">
      <c r="B32" s="12" t="s">
        <v>374</v>
      </c>
      <c r="F32" s="12" t="s">
        <v>369</v>
      </c>
      <c r="L32" s="155"/>
      <c r="M32" s="163">
        <f>'4) Input inkoopkosten transport'!M27</f>
        <v>50368344</v>
      </c>
      <c r="N32" s="163">
        <f>'4) Input inkoopkosten transport'!N27</f>
        <v>45113824</v>
      </c>
      <c r="O32" s="155"/>
      <c r="P32" s="163">
        <f>'4) Input inkoopkosten transport'!P27</f>
        <v>32094656</v>
      </c>
      <c r="Q32" s="163">
        <f>'4) Input inkoopkosten transport'!Q27</f>
        <v>2303828</v>
      </c>
      <c r="R32" s="165"/>
      <c r="S32" s="163">
        <f>'4) Input inkoopkosten transport'!S27</f>
        <v>3249304</v>
      </c>
    </row>
    <row r="33" spans="2:19" s="12" customFormat="1" ht="12" customHeight="1" x14ac:dyDescent="0.2">
      <c r="B33" s="12" t="s">
        <v>375</v>
      </c>
      <c r="F33" s="12" t="s">
        <v>369</v>
      </c>
      <c r="L33" s="155"/>
      <c r="M33" s="155"/>
      <c r="N33" s="163">
        <f>'4) Input inkoopkosten transport'!N28</f>
        <v>1</v>
      </c>
      <c r="O33" s="155"/>
      <c r="P33" s="155"/>
      <c r="Q33" s="155"/>
      <c r="R33" s="156"/>
      <c r="S33" s="155"/>
    </row>
    <row r="34" spans="2:19" s="12" customFormat="1" ht="12" customHeight="1" x14ac:dyDescent="0.2">
      <c r="B34" s="12" t="s">
        <v>376</v>
      </c>
      <c r="F34" s="12" t="s">
        <v>369</v>
      </c>
      <c r="L34" s="155"/>
      <c r="M34" s="155"/>
      <c r="N34" s="163">
        <f>'4) Input inkoopkosten transport'!N29</f>
        <v>38699</v>
      </c>
      <c r="O34" s="155"/>
      <c r="P34" s="155"/>
      <c r="Q34" s="155"/>
      <c r="R34" s="156"/>
      <c r="S34" s="155"/>
    </row>
    <row r="35" spans="2:19" s="12" customFormat="1" ht="12" customHeight="1" x14ac:dyDescent="0.2">
      <c r="B35" s="12" t="s">
        <v>377</v>
      </c>
      <c r="F35" s="12" t="s">
        <v>369</v>
      </c>
      <c r="L35" s="155"/>
      <c r="M35" s="155"/>
      <c r="N35" s="163">
        <f>'4) Input inkoopkosten transport'!N30</f>
        <v>59220.000000000007</v>
      </c>
      <c r="O35" s="155"/>
      <c r="P35" s="155"/>
      <c r="Q35" s="155"/>
      <c r="R35" s="156"/>
      <c r="S35" s="155"/>
    </row>
    <row r="36" spans="2:19" s="12" customFormat="1" ht="12" customHeight="1" x14ac:dyDescent="0.2">
      <c r="B36" s="62"/>
      <c r="C36" s="62"/>
      <c r="D36" s="62"/>
      <c r="E36" s="62"/>
      <c r="F36" s="62"/>
    </row>
    <row r="37" spans="2:19" s="12" customFormat="1" ht="12" customHeight="1" x14ac:dyDescent="0.2">
      <c r="B37" s="107" t="s">
        <v>458</v>
      </c>
    </row>
    <row r="38" spans="2:19" s="12" customFormat="1" ht="12" customHeight="1" x14ac:dyDescent="0.2">
      <c r="B38" s="12" t="s">
        <v>372</v>
      </c>
      <c r="F38" s="12" t="s">
        <v>449</v>
      </c>
      <c r="H38" s="164">
        <f>'4) Input inkoopkosten transport'!H35</f>
        <v>12478.96</v>
      </c>
    </row>
    <row r="39" spans="2:19" s="12" customFormat="1" ht="12" customHeight="1" x14ac:dyDescent="0.2">
      <c r="B39" s="12" t="s">
        <v>373</v>
      </c>
      <c r="F39" s="12" t="s">
        <v>449</v>
      </c>
      <c r="H39" s="164">
        <f>'4) Input inkoopkosten transport'!H36</f>
        <v>14.8</v>
      </c>
    </row>
    <row r="40" spans="2:19" s="12" customFormat="1" ht="12" customHeight="1" x14ac:dyDescent="0.2">
      <c r="B40" s="12" t="s">
        <v>374</v>
      </c>
      <c r="F40" s="12" t="s">
        <v>449</v>
      </c>
      <c r="H40" s="164">
        <f>'4) Input inkoopkosten transport'!H37</f>
        <v>1.5</v>
      </c>
    </row>
    <row r="41" spans="2:19" s="12" customFormat="1" ht="12" customHeight="1" x14ac:dyDescent="0.2">
      <c r="H41" s="157"/>
    </row>
    <row r="42" spans="2:19" s="12" customFormat="1" ht="12" customHeight="1" x14ac:dyDescent="0.2">
      <c r="B42" s="107" t="s">
        <v>459</v>
      </c>
      <c r="H42" s="157"/>
    </row>
    <row r="43" spans="2:19" s="12" customFormat="1" ht="12" customHeight="1" x14ac:dyDescent="0.2">
      <c r="B43" s="12" t="s">
        <v>372</v>
      </c>
      <c r="F43" s="12" t="s">
        <v>449</v>
      </c>
      <c r="H43" s="164">
        <f>'4) Input inkoopkosten transport'!H40</f>
        <v>2760</v>
      </c>
    </row>
    <row r="44" spans="2:19" s="12" customFormat="1" ht="12" customHeight="1" x14ac:dyDescent="0.2">
      <c r="B44" s="12" t="s">
        <v>373</v>
      </c>
      <c r="F44" s="12" t="s">
        <v>449</v>
      </c>
      <c r="H44" s="164">
        <f>'4) Input inkoopkosten transport'!H41</f>
        <v>24.8</v>
      </c>
    </row>
    <row r="45" spans="2:19" s="12" customFormat="1" ht="12" customHeight="1" x14ac:dyDescent="0.2">
      <c r="B45" s="12" t="s">
        <v>374</v>
      </c>
      <c r="F45" s="12" t="s">
        <v>449</v>
      </c>
      <c r="H45" s="164">
        <f>'4) Input inkoopkosten transport'!H42</f>
        <v>2.42</v>
      </c>
    </row>
    <row r="46" spans="2:19" s="12" customFormat="1" ht="12" customHeight="1" x14ac:dyDescent="0.2">
      <c r="B46" s="12" t="s">
        <v>375</v>
      </c>
      <c r="F46" s="12" t="s">
        <v>449</v>
      </c>
      <c r="H46" s="164">
        <f>'4) Input inkoopkosten transport'!H43</f>
        <v>2760</v>
      </c>
    </row>
    <row r="47" spans="2:19" s="12" customFormat="1" ht="12" customHeight="1" x14ac:dyDescent="0.2">
      <c r="B47" s="12" t="s">
        <v>376</v>
      </c>
      <c r="F47" s="12" t="s">
        <v>449</v>
      </c>
      <c r="H47" s="164">
        <f>'4) Input inkoopkosten transport'!H44</f>
        <v>12.38</v>
      </c>
    </row>
    <row r="48" spans="2:19" s="12" customFormat="1" ht="12" customHeight="1" x14ac:dyDescent="0.2">
      <c r="B48" s="12" t="s">
        <v>377</v>
      </c>
      <c r="F48" s="12" t="s">
        <v>449</v>
      </c>
      <c r="H48" s="164">
        <f>'4) Input inkoopkosten transport'!H45</f>
        <v>0.84</v>
      </c>
    </row>
    <row r="49" spans="2:8" s="12" customFormat="1" ht="12" customHeight="1" x14ac:dyDescent="0.2">
      <c r="H49" s="182"/>
    </row>
    <row r="50" spans="2:8" s="12" customFormat="1" ht="12" customHeight="1" x14ac:dyDescent="0.2">
      <c r="B50" s="107" t="s">
        <v>383</v>
      </c>
      <c r="H50" s="182"/>
    </row>
    <row r="51" spans="2:8" s="12" customFormat="1" ht="12" customHeight="1" x14ac:dyDescent="0.2">
      <c r="B51" s="12" t="s">
        <v>372</v>
      </c>
      <c r="F51" s="12" t="s">
        <v>449</v>
      </c>
      <c r="H51" s="164">
        <f>'4) Input inkoopkosten transport'!H50</f>
        <v>12478.96</v>
      </c>
    </row>
    <row r="52" spans="2:8" s="12" customFormat="1" ht="12" customHeight="1" x14ac:dyDescent="0.2">
      <c r="B52" s="12" t="s">
        <v>373</v>
      </c>
      <c r="F52" s="12" t="s">
        <v>449</v>
      </c>
      <c r="H52" s="164">
        <f>'4) Input inkoopkosten transport'!H51</f>
        <v>7.54</v>
      </c>
    </row>
    <row r="53" spans="2:8" s="12" customFormat="1" ht="12" customHeight="1" x14ac:dyDescent="0.2">
      <c r="B53" s="12" t="s">
        <v>374</v>
      </c>
      <c r="F53" s="12" t="s">
        <v>449</v>
      </c>
      <c r="H53" s="164">
        <f>'4) Input inkoopkosten transport'!H52</f>
        <v>0.76</v>
      </c>
    </row>
    <row r="54" spans="2:8" s="12" customFormat="1" ht="12" customHeight="1" x14ac:dyDescent="0.2">
      <c r="H54" s="157"/>
    </row>
    <row r="55" spans="2:8" s="12" customFormat="1" ht="12" customHeight="1" x14ac:dyDescent="0.2">
      <c r="B55" s="107" t="s">
        <v>384</v>
      </c>
      <c r="H55" s="157"/>
    </row>
    <row r="56" spans="2:8" s="12" customFormat="1" ht="12" customHeight="1" x14ac:dyDescent="0.2">
      <c r="B56" s="12" t="s">
        <v>372</v>
      </c>
      <c r="F56" s="12" t="s">
        <v>449</v>
      </c>
      <c r="H56" s="164">
        <f>'4) Input inkoopkosten transport'!H55</f>
        <v>2760</v>
      </c>
    </row>
    <row r="57" spans="2:8" s="12" customFormat="1" ht="12" customHeight="1" x14ac:dyDescent="0.2">
      <c r="B57" s="12" t="s">
        <v>373</v>
      </c>
      <c r="F57" s="12" t="s">
        <v>449</v>
      </c>
      <c r="H57" s="164">
        <f>'4) Input inkoopkosten transport'!H56</f>
        <v>18.079999999999998</v>
      </c>
    </row>
    <row r="58" spans="2:8" s="12" customFormat="1" ht="12" customHeight="1" x14ac:dyDescent="0.2">
      <c r="B58" s="12" t="s">
        <v>374</v>
      </c>
      <c r="F58" s="12" t="s">
        <v>449</v>
      </c>
      <c r="H58" s="164">
        <f>'4) Input inkoopkosten transport'!H57</f>
        <v>1.76</v>
      </c>
    </row>
    <row r="59" spans="2:8" s="12" customFormat="1" ht="12" customHeight="1" x14ac:dyDescent="0.2">
      <c r="B59" s="12" t="s">
        <v>375</v>
      </c>
      <c r="F59" s="12" t="s">
        <v>449</v>
      </c>
      <c r="H59" s="164">
        <f>'4) Input inkoopkosten transport'!H58</f>
        <v>2760</v>
      </c>
    </row>
    <row r="60" spans="2:8" s="12" customFormat="1" ht="12" customHeight="1" x14ac:dyDescent="0.2">
      <c r="B60" s="12" t="s">
        <v>376</v>
      </c>
      <c r="F60" s="12" t="s">
        <v>449</v>
      </c>
      <c r="H60" s="164">
        <f>'4) Input inkoopkosten transport'!H59</f>
        <v>9.0399999999999991</v>
      </c>
    </row>
    <row r="61" spans="2:8" s="12" customFormat="1" ht="12" customHeight="1" x14ac:dyDescent="0.2">
      <c r="B61" s="12" t="s">
        <v>377</v>
      </c>
      <c r="F61" s="12" t="s">
        <v>449</v>
      </c>
      <c r="H61" s="164">
        <f>'4) Input inkoopkosten transport'!H60</f>
        <v>0.61</v>
      </c>
    </row>
    <row r="62" spans="2:8" s="12" customFormat="1" ht="12" customHeight="1" x14ac:dyDescent="0.2"/>
    <row r="63" spans="2:8" s="148" customFormat="1" ht="12" customHeight="1" x14ac:dyDescent="0.2">
      <c r="B63" s="148" t="s">
        <v>508</v>
      </c>
    </row>
    <row r="64" spans="2:8" s="12" customFormat="1" ht="12" customHeight="1" x14ac:dyDescent="0.2"/>
    <row r="65" spans="1:19" s="12" customFormat="1" ht="12" customHeight="1" x14ac:dyDescent="0.2">
      <c r="B65" s="119" t="s">
        <v>7</v>
      </c>
      <c r="F65" s="12" t="s">
        <v>449</v>
      </c>
      <c r="J65" s="76">
        <f>J15</f>
        <v>701822492.33806717</v>
      </c>
    </row>
    <row r="66" spans="1:19" s="12" customFormat="1" ht="12" customHeight="1" x14ac:dyDescent="0.2">
      <c r="B66" s="119" t="s">
        <v>8</v>
      </c>
      <c r="F66" s="12" t="s">
        <v>449</v>
      </c>
      <c r="J66" s="76">
        <f>J16</f>
        <v>10721335.032500001</v>
      </c>
    </row>
    <row r="67" spans="1:19" s="12" customFormat="1" ht="12" customHeight="1" x14ac:dyDescent="0.2"/>
    <row r="68" spans="1:19" s="12" customFormat="1" ht="12" customHeight="1" x14ac:dyDescent="0.2">
      <c r="B68" s="107" t="s">
        <v>391</v>
      </c>
    </row>
    <row r="69" spans="1:19" s="12" customFormat="1" ht="12" customHeight="1" x14ac:dyDescent="0.2">
      <c r="B69" s="12" t="s">
        <v>372</v>
      </c>
      <c r="F69" s="12" t="s">
        <v>369</v>
      </c>
      <c r="L69" s="155"/>
      <c r="M69" s="166">
        <f t="shared" ref="M69:N71" si="0">$H38*M25</f>
        <v>12478.92</v>
      </c>
      <c r="N69" s="166">
        <f t="shared" si="0"/>
        <v>12478.96</v>
      </c>
      <c r="O69" s="155"/>
      <c r="P69" s="155"/>
      <c r="Q69" s="155"/>
      <c r="R69" s="156"/>
      <c r="S69" s="155"/>
    </row>
    <row r="70" spans="1:19" s="12" customFormat="1" ht="12" customHeight="1" x14ac:dyDescent="0.2">
      <c r="B70" s="12" t="s">
        <v>373</v>
      </c>
      <c r="F70" s="12" t="s">
        <v>369</v>
      </c>
      <c r="L70" s="155"/>
      <c r="M70" s="166">
        <f t="shared" si="0"/>
        <v>2258361.6</v>
      </c>
      <c r="N70" s="166">
        <f t="shared" si="0"/>
        <v>13755090.439999999</v>
      </c>
      <c r="O70" s="155"/>
      <c r="P70" s="155"/>
      <c r="Q70" s="155"/>
      <c r="R70" s="156"/>
      <c r="S70" s="155"/>
    </row>
    <row r="71" spans="1:19" s="12" customFormat="1" ht="12" customHeight="1" x14ac:dyDescent="0.2">
      <c r="B71" s="12" t="s">
        <v>374</v>
      </c>
      <c r="F71" s="12" t="s">
        <v>369</v>
      </c>
      <c r="L71" s="155"/>
      <c r="M71" s="166">
        <f t="shared" si="0"/>
        <v>2243034</v>
      </c>
      <c r="N71" s="166">
        <f t="shared" si="0"/>
        <v>12226734</v>
      </c>
      <c r="O71" s="155"/>
      <c r="P71" s="155"/>
      <c r="Q71" s="155"/>
      <c r="R71" s="156"/>
      <c r="S71" s="155"/>
    </row>
    <row r="72" spans="1:19" s="12" customFormat="1" ht="12" customHeight="1" x14ac:dyDescent="0.2">
      <c r="R72" s="62"/>
    </row>
    <row r="73" spans="1:19" s="12" customFormat="1" ht="12" customHeight="1" x14ac:dyDescent="0.2">
      <c r="B73" s="107" t="s">
        <v>392</v>
      </c>
      <c r="R73" s="62"/>
    </row>
    <row r="74" spans="1:19" s="12" customFormat="1" ht="12" customHeight="1" x14ac:dyDescent="0.2">
      <c r="B74" s="12" t="s">
        <v>372</v>
      </c>
      <c r="F74" s="12" t="s">
        <v>369</v>
      </c>
      <c r="L74" s="155"/>
      <c r="M74" s="166">
        <f t="shared" ref="M74:N76" si="1">$H43*M30</f>
        <v>8280</v>
      </c>
      <c r="N74" s="166">
        <f t="shared" si="1"/>
        <v>11040</v>
      </c>
      <c r="O74" s="155"/>
      <c r="P74" s="166">
        <f t="shared" ref="P74:Q76" si="2">$H43*P30</f>
        <v>8280</v>
      </c>
      <c r="Q74" s="166">
        <f t="shared" si="2"/>
        <v>2760</v>
      </c>
      <c r="R74" s="151"/>
      <c r="S74" s="166">
        <f>$H43*S30</f>
        <v>2760</v>
      </c>
    </row>
    <row r="75" spans="1:19" s="12" customFormat="1" ht="12" customHeight="1" x14ac:dyDescent="0.2">
      <c r="B75" s="12" t="s">
        <v>373</v>
      </c>
      <c r="F75" s="12" t="s">
        <v>369</v>
      </c>
      <c r="L75" s="155"/>
      <c r="M75" s="166">
        <f t="shared" si="1"/>
        <v>119667340.8</v>
      </c>
      <c r="N75" s="166">
        <f t="shared" si="1"/>
        <v>110654450.39999998</v>
      </c>
      <c r="O75" s="155"/>
      <c r="P75" s="166">
        <f t="shared" si="2"/>
        <v>75152332.799999997</v>
      </c>
      <c r="Q75" s="166">
        <f t="shared" si="2"/>
        <v>7664117.6000000015</v>
      </c>
      <c r="R75" s="151"/>
      <c r="S75" s="166">
        <f>$H44*S31</f>
        <v>8275164.8853119984</v>
      </c>
    </row>
    <row r="76" spans="1:19" ht="12" customHeight="1" x14ac:dyDescent="0.2">
      <c r="A76" s="12"/>
      <c r="B76" s="12" t="s">
        <v>374</v>
      </c>
      <c r="C76" s="12"/>
      <c r="D76" s="12"/>
      <c r="E76" s="12"/>
      <c r="F76" s="12" t="s">
        <v>369</v>
      </c>
      <c r="L76" s="155"/>
      <c r="M76" s="166">
        <f t="shared" si="1"/>
        <v>121891392.47999999</v>
      </c>
      <c r="N76" s="166">
        <f t="shared" si="1"/>
        <v>109175454.08</v>
      </c>
      <c r="O76" s="155"/>
      <c r="P76" s="166">
        <f t="shared" si="2"/>
        <v>77669067.519999996</v>
      </c>
      <c r="Q76" s="166">
        <f t="shared" si="2"/>
        <v>5575263.7599999998</v>
      </c>
      <c r="R76" s="151"/>
      <c r="S76" s="166">
        <f>$H45*S32</f>
        <v>7863315.6799999997</v>
      </c>
    </row>
    <row r="77" spans="1:19" ht="12" customHeight="1" x14ac:dyDescent="0.2">
      <c r="A77" s="12"/>
      <c r="B77" s="12" t="s">
        <v>375</v>
      </c>
      <c r="C77" s="12"/>
      <c r="D77" s="12"/>
      <c r="E77" s="12"/>
      <c r="F77" s="12" t="s">
        <v>369</v>
      </c>
      <c r="L77" s="155"/>
      <c r="M77" s="155"/>
      <c r="N77" s="166">
        <f>$H46*N33</f>
        <v>2760</v>
      </c>
      <c r="O77" s="155"/>
      <c r="P77" s="155"/>
      <c r="Q77" s="155"/>
      <c r="R77" s="156"/>
      <c r="S77" s="155"/>
    </row>
    <row r="78" spans="1:19" ht="12" customHeight="1" x14ac:dyDescent="0.2">
      <c r="A78" s="12"/>
      <c r="B78" s="12" t="s">
        <v>376</v>
      </c>
      <c r="C78" s="12"/>
      <c r="D78" s="12"/>
      <c r="E78" s="12"/>
      <c r="F78" s="12" t="s">
        <v>369</v>
      </c>
      <c r="L78" s="155"/>
      <c r="M78" s="155"/>
      <c r="N78" s="166">
        <f>$H47*N34</f>
        <v>479093.62000000005</v>
      </c>
      <c r="O78" s="155"/>
      <c r="P78" s="155"/>
      <c r="Q78" s="155"/>
      <c r="R78" s="156"/>
      <c r="S78" s="155"/>
    </row>
    <row r="79" spans="1:19" ht="12" customHeight="1" x14ac:dyDescent="0.2">
      <c r="A79" s="12"/>
      <c r="B79" s="12" t="s">
        <v>377</v>
      </c>
      <c r="C79" s="12"/>
      <c r="D79" s="12"/>
      <c r="E79" s="12"/>
      <c r="F79" s="12" t="s">
        <v>369</v>
      </c>
      <c r="L79" s="155"/>
      <c r="M79" s="155"/>
      <c r="N79" s="166">
        <f>$H48*N35</f>
        <v>49744.800000000003</v>
      </c>
      <c r="O79" s="155"/>
      <c r="P79" s="155"/>
      <c r="Q79" s="155"/>
      <c r="R79" s="156"/>
      <c r="S79" s="155"/>
    </row>
    <row r="80" spans="1:19" ht="12" customHeight="1" x14ac:dyDescent="0.2">
      <c r="A80" s="12"/>
      <c r="B80" s="12"/>
      <c r="C80" s="12"/>
      <c r="D80" s="12"/>
      <c r="E80" s="12"/>
      <c r="F80" s="12"/>
    </row>
    <row r="81" spans="1:19" ht="12" customHeight="1" x14ac:dyDescent="0.2">
      <c r="A81" s="12"/>
      <c r="B81" s="12" t="s">
        <v>387</v>
      </c>
      <c r="C81" s="12"/>
      <c r="D81" s="12"/>
      <c r="E81" s="12"/>
      <c r="F81" s="12" t="s">
        <v>449</v>
      </c>
      <c r="J81" s="162">
        <f>SUM(L81:Q81,S81)</f>
        <v>674660796.34531212</v>
      </c>
      <c r="L81" s="155"/>
      <c r="M81" s="166">
        <f>SUM(M69:M79)</f>
        <v>246080887.79999998</v>
      </c>
      <c r="N81" s="166">
        <f>SUM(N69:N79)</f>
        <v>246366846.30000001</v>
      </c>
      <c r="O81" s="155"/>
      <c r="P81" s="166">
        <f t="shared" ref="P81:Q81" si="3">SUM(P69:P79)</f>
        <v>152829680.31999999</v>
      </c>
      <c r="Q81" s="166">
        <f t="shared" si="3"/>
        <v>13242141.360000001</v>
      </c>
      <c r="R81" s="151"/>
      <c r="S81" s="166">
        <f>SUM(S69:S79)</f>
        <v>16141240.565311998</v>
      </c>
    </row>
    <row r="82" spans="1:19" ht="12" customHeight="1" x14ac:dyDescent="0.2">
      <c r="A82" s="12"/>
      <c r="B82" s="12"/>
      <c r="C82" s="12"/>
      <c r="D82" s="12"/>
      <c r="E82" s="12"/>
      <c r="F82" s="12"/>
    </row>
    <row r="83" spans="1:19" ht="12" customHeight="1" x14ac:dyDescent="0.2">
      <c r="A83" s="12"/>
      <c r="B83" s="107" t="s">
        <v>385</v>
      </c>
      <c r="C83" s="12"/>
      <c r="D83" s="12"/>
      <c r="E83" s="12"/>
      <c r="F83" s="12"/>
    </row>
    <row r="84" spans="1:19" ht="12" customHeight="1" x14ac:dyDescent="0.2">
      <c r="A84" s="12"/>
      <c r="B84" s="12" t="s">
        <v>372</v>
      </c>
      <c r="C84" s="12"/>
      <c r="D84" s="12"/>
      <c r="E84" s="12"/>
      <c r="F84" s="12" t="s">
        <v>369</v>
      </c>
      <c r="L84" s="155"/>
      <c r="M84" s="166">
        <f t="shared" ref="M84:N86" si="4">$H51*M25</f>
        <v>12478.92</v>
      </c>
      <c r="N84" s="166">
        <f t="shared" si="4"/>
        <v>12478.96</v>
      </c>
      <c r="O84" s="155"/>
      <c r="P84" s="155"/>
      <c r="Q84" s="155"/>
      <c r="R84" s="156"/>
      <c r="S84" s="155"/>
    </row>
    <row r="85" spans="1:19" ht="12" customHeight="1" x14ac:dyDescent="0.2">
      <c r="A85" s="12"/>
      <c r="B85" s="12" t="s">
        <v>373</v>
      </c>
      <c r="C85" s="12"/>
      <c r="D85" s="12"/>
      <c r="E85" s="12"/>
      <c r="F85" s="12" t="s">
        <v>369</v>
      </c>
      <c r="L85" s="155"/>
      <c r="M85" s="166">
        <f t="shared" si="4"/>
        <v>1150543.68</v>
      </c>
      <c r="N85" s="166">
        <f t="shared" si="4"/>
        <v>7007660.9403783781</v>
      </c>
      <c r="O85" s="155"/>
      <c r="P85" s="155"/>
      <c r="Q85" s="155"/>
      <c r="R85" s="156"/>
      <c r="S85" s="155"/>
    </row>
    <row r="86" spans="1:19" ht="12" customHeight="1" x14ac:dyDescent="0.2">
      <c r="A86" s="12"/>
      <c r="B86" s="12" t="s">
        <v>374</v>
      </c>
      <c r="C86" s="12"/>
      <c r="D86" s="12"/>
      <c r="E86" s="12"/>
      <c r="F86" s="12" t="s">
        <v>369</v>
      </c>
      <c r="L86" s="155"/>
      <c r="M86" s="166">
        <f t="shared" si="4"/>
        <v>1136470.56</v>
      </c>
      <c r="N86" s="166">
        <f t="shared" si="4"/>
        <v>6194878.5600000005</v>
      </c>
      <c r="O86" s="155"/>
      <c r="P86" s="155"/>
      <c r="Q86" s="155"/>
      <c r="R86" s="156"/>
      <c r="S86" s="155"/>
    </row>
    <row r="87" spans="1:19" ht="12" customHeight="1" x14ac:dyDescent="0.2">
      <c r="A87" s="12"/>
      <c r="B87" s="12"/>
      <c r="C87" s="12"/>
      <c r="D87" s="12"/>
      <c r="E87" s="12"/>
      <c r="F87" s="12"/>
      <c r="L87" s="12"/>
      <c r="M87" s="12"/>
      <c r="N87" s="12"/>
      <c r="O87" s="12"/>
      <c r="P87" s="12"/>
      <c r="Q87" s="12"/>
      <c r="R87" s="62"/>
      <c r="S87" s="12"/>
    </row>
    <row r="88" spans="1:19" ht="12" customHeight="1" x14ac:dyDescent="0.2">
      <c r="A88" s="12"/>
      <c r="B88" s="107" t="s">
        <v>386</v>
      </c>
      <c r="C88" s="12"/>
      <c r="D88" s="12"/>
      <c r="E88" s="12"/>
      <c r="F88" s="12"/>
      <c r="L88" s="12"/>
      <c r="M88" s="12"/>
      <c r="N88" s="12"/>
      <c r="O88" s="12"/>
      <c r="P88" s="12"/>
      <c r="Q88" s="12"/>
      <c r="R88" s="62"/>
      <c r="S88" s="12"/>
    </row>
    <row r="89" spans="1:19" ht="12" customHeight="1" x14ac:dyDescent="0.2">
      <c r="A89" s="12"/>
      <c r="B89" s="12" t="s">
        <v>372</v>
      </c>
      <c r="C89" s="12"/>
      <c r="D89" s="12"/>
      <c r="E89" s="12"/>
      <c r="F89" s="12" t="s">
        <v>369</v>
      </c>
      <c r="L89" s="155"/>
      <c r="M89" s="166">
        <f t="shared" ref="M89:N91" si="5">$H56*M30</f>
        <v>8280</v>
      </c>
      <c r="N89" s="166">
        <f t="shared" si="5"/>
        <v>11040</v>
      </c>
      <c r="O89" s="155"/>
      <c r="P89" s="166">
        <f t="shared" ref="P89:Q91" si="6">$H56*P30</f>
        <v>8280</v>
      </c>
      <c r="Q89" s="166">
        <f t="shared" si="6"/>
        <v>2760</v>
      </c>
      <c r="R89" s="151"/>
      <c r="S89" s="166">
        <f>$H56*S30</f>
        <v>2760</v>
      </c>
    </row>
    <row r="90" spans="1:19" ht="12" customHeight="1" x14ac:dyDescent="0.2">
      <c r="A90" s="12"/>
      <c r="B90" s="12" t="s">
        <v>373</v>
      </c>
      <c r="C90" s="12"/>
      <c r="D90" s="12"/>
      <c r="E90" s="12"/>
      <c r="F90" s="12" t="s">
        <v>369</v>
      </c>
      <c r="L90" s="155"/>
      <c r="M90" s="166">
        <f t="shared" si="5"/>
        <v>87241351.679999992</v>
      </c>
      <c r="N90" s="166">
        <f t="shared" si="5"/>
        <v>80670663.839999974</v>
      </c>
      <c r="O90" s="155"/>
      <c r="P90" s="166">
        <f t="shared" si="6"/>
        <v>54788474.879999995</v>
      </c>
      <c r="Q90" s="166">
        <f t="shared" si="6"/>
        <v>5587388.9600000009</v>
      </c>
      <c r="R90" s="151"/>
      <c r="S90" s="166">
        <f>$H57*S31</f>
        <v>6032862.1421951987</v>
      </c>
    </row>
    <row r="91" spans="1:19" ht="12" customHeight="1" x14ac:dyDescent="0.2">
      <c r="A91" s="12"/>
      <c r="B91" s="12" t="s">
        <v>374</v>
      </c>
      <c r="C91" s="12"/>
      <c r="D91" s="12"/>
      <c r="E91" s="12"/>
      <c r="F91" s="12" t="s">
        <v>369</v>
      </c>
      <c r="L91" s="155"/>
      <c r="M91" s="166">
        <f t="shared" si="5"/>
        <v>88648285.439999998</v>
      </c>
      <c r="N91" s="166">
        <f t="shared" si="5"/>
        <v>79400330.239999995</v>
      </c>
      <c r="O91" s="155"/>
      <c r="P91" s="166">
        <f t="shared" si="6"/>
        <v>56486594.560000002</v>
      </c>
      <c r="Q91" s="166">
        <f t="shared" si="6"/>
        <v>4054737.28</v>
      </c>
      <c r="R91" s="151"/>
      <c r="S91" s="166">
        <f>$H58*S32</f>
        <v>5718775.04</v>
      </c>
    </row>
    <row r="92" spans="1:19" ht="12" customHeight="1" x14ac:dyDescent="0.2">
      <c r="A92" s="12"/>
      <c r="B92" s="12" t="s">
        <v>375</v>
      </c>
      <c r="C92" s="12"/>
      <c r="D92" s="12"/>
      <c r="E92" s="12"/>
      <c r="F92" s="12" t="s">
        <v>369</v>
      </c>
      <c r="L92" s="155"/>
      <c r="M92" s="155"/>
      <c r="N92" s="166">
        <f>$H59*N33</f>
        <v>2760</v>
      </c>
      <c r="O92" s="155"/>
      <c r="P92" s="155"/>
      <c r="Q92" s="155"/>
      <c r="R92" s="156"/>
      <c r="S92" s="155"/>
    </row>
    <row r="93" spans="1:19" ht="12" customHeight="1" x14ac:dyDescent="0.2">
      <c r="A93" s="12"/>
      <c r="B93" s="12" t="s">
        <v>376</v>
      </c>
      <c r="C93" s="12"/>
      <c r="D93" s="12"/>
      <c r="E93" s="12"/>
      <c r="F93" s="12" t="s">
        <v>369</v>
      </c>
      <c r="L93" s="155"/>
      <c r="M93" s="155"/>
      <c r="N93" s="166">
        <f>$H60*N34</f>
        <v>349838.95999999996</v>
      </c>
      <c r="O93" s="155"/>
      <c r="P93" s="155"/>
      <c r="Q93" s="155"/>
      <c r="R93" s="156"/>
      <c r="S93" s="155"/>
    </row>
    <row r="94" spans="1:19" ht="12" customHeight="1" x14ac:dyDescent="0.2">
      <c r="A94" s="12"/>
      <c r="B94" s="12" t="s">
        <v>377</v>
      </c>
      <c r="C94" s="12"/>
      <c r="D94" s="12"/>
      <c r="E94" s="12"/>
      <c r="F94" s="12" t="s">
        <v>369</v>
      </c>
      <c r="L94" s="155"/>
      <c r="M94" s="155"/>
      <c r="N94" s="166">
        <f>$H61*N35</f>
        <v>36124.200000000004</v>
      </c>
      <c r="O94" s="155"/>
      <c r="P94" s="155"/>
      <c r="Q94" s="155"/>
      <c r="R94" s="156"/>
      <c r="S94" s="155"/>
    </row>
    <row r="95" spans="1:19" ht="12" customHeight="1" x14ac:dyDescent="0.2">
      <c r="A95" s="12"/>
      <c r="B95" s="12"/>
      <c r="C95" s="12"/>
      <c r="D95" s="12"/>
      <c r="E95" s="12"/>
      <c r="F95" s="12"/>
    </row>
    <row r="96" spans="1:19" ht="12" customHeight="1" x14ac:dyDescent="0.2">
      <c r="A96" s="12"/>
      <c r="B96" s="12" t="s">
        <v>393</v>
      </c>
      <c r="C96" s="12"/>
      <c r="D96" s="12"/>
      <c r="E96" s="12"/>
      <c r="F96" s="12" t="s">
        <v>449</v>
      </c>
      <c r="J96" s="162">
        <f>SUM(L96:Q96,S96)</f>
        <v>484565818.84257346</v>
      </c>
      <c r="L96" s="155"/>
      <c r="M96" s="166">
        <f>SUM(M84:M94)</f>
        <v>178197410.27999997</v>
      </c>
      <c r="N96" s="166">
        <f t="shared" ref="N96:S96" si="7">SUM(N84:N94)</f>
        <v>173685775.70037833</v>
      </c>
      <c r="O96" s="155"/>
      <c r="P96" s="166">
        <f t="shared" si="7"/>
        <v>111283349.44</v>
      </c>
      <c r="Q96" s="166">
        <f t="shared" si="7"/>
        <v>9644886.2400000002</v>
      </c>
      <c r="R96" s="151"/>
      <c r="S96" s="166">
        <f t="shared" si="7"/>
        <v>11754397.182195198</v>
      </c>
    </row>
    <row r="97" spans="1:19" ht="12" customHeight="1" x14ac:dyDescent="0.2">
      <c r="A97" s="12"/>
      <c r="B97" s="12"/>
      <c r="C97" s="12"/>
      <c r="D97" s="12"/>
      <c r="E97" s="12"/>
      <c r="F97" s="12"/>
    </row>
    <row r="98" spans="1:19" ht="12" customHeight="1" x14ac:dyDescent="0.2">
      <c r="A98" s="12"/>
      <c r="B98" s="12" t="s">
        <v>390</v>
      </c>
      <c r="C98" s="12"/>
      <c r="D98" s="12"/>
      <c r="E98" s="12"/>
      <c r="F98" s="12" t="s">
        <v>449</v>
      </c>
      <c r="J98" s="162">
        <f>SUM(L98:Q98,S98)</f>
        <v>190094977.50273851</v>
      </c>
      <c r="L98" s="155"/>
      <c r="M98" s="166">
        <f>M81-M96</f>
        <v>67883477.520000011</v>
      </c>
      <c r="N98" s="166">
        <f t="shared" ref="N98:Q98" si="8">N81-N96</f>
        <v>72681070.599621683</v>
      </c>
      <c r="O98" s="155"/>
      <c r="P98" s="166">
        <f t="shared" si="8"/>
        <v>41546330.879999995</v>
      </c>
      <c r="Q98" s="166">
        <f t="shared" si="8"/>
        <v>3597255.120000001</v>
      </c>
      <c r="R98" s="151"/>
      <c r="S98" s="166">
        <f>S81-S96</f>
        <v>4386843.3831168003</v>
      </c>
    </row>
    <row r="99" spans="1:19" ht="12" customHeight="1" x14ac:dyDescent="0.2">
      <c r="A99" s="12"/>
      <c r="B99" s="12"/>
      <c r="C99" s="12"/>
      <c r="D99" s="12"/>
      <c r="E99" s="12"/>
      <c r="F99" s="12"/>
    </row>
    <row r="100" spans="1:19" ht="12" customHeight="1" x14ac:dyDescent="0.2">
      <c r="A100" s="12"/>
      <c r="B100" s="149" t="s">
        <v>388</v>
      </c>
      <c r="C100" s="12"/>
      <c r="D100" s="12"/>
      <c r="E100" s="12"/>
      <c r="F100" s="12"/>
      <c r="H100" s="168">
        <f>H19/H20</f>
        <v>0.57513737157580691</v>
      </c>
    </row>
    <row r="101" spans="1:19" ht="12" customHeight="1" x14ac:dyDescent="0.2">
      <c r="A101" s="12"/>
      <c r="B101" s="12"/>
      <c r="C101" s="12"/>
      <c r="D101" s="12"/>
      <c r="E101" s="12"/>
      <c r="F101" s="12"/>
    </row>
    <row r="102" spans="1:19" ht="12" customHeight="1" x14ac:dyDescent="0.2">
      <c r="A102" s="12"/>
      <c r="B102" s="12" t="s">
        <v>389</v>
      </c>
      <c r="C102" s="62"/>
      <c r="D102" s="62"/>
      <c r="E102" s="62"/>
      <c r="F102" s="12" t="s">
        <v>58</v>
      </c>
      <c r="L102" s="169">
        <f t="shared" ref="L102:Q102" si="9">L16*$H$100/$J$65</f>
        <v>3.0908590275606504E-3</v>
      </c>
      <c r="M102" s="169">
        <f t="shared" si="9"/>
        <v>9.6905486398183972E-5</v>
      </c>
      <c r="N102" s="169">
        <f t="shared" si="9"/>
        <v>1.2698133747517711E-3</v>
      </c>
      <c r="O102" s="169">
        <f t="shared" si="9"/>
        <v>1.9972614320231861E-3</v>
      </c>
      <c r="P102" s="169">
        <f t="shared" si="9"/>
        <v>2.094989472491387E-3</v>
      </c>
      <c r="Q102" s="169">
        <f t="shared" si="9"/>
        <v>2.3621114948642693E-4</v>
      </c>
      <c r="S102" s="169">
        <f>S16*$H$100/$J$65</f>
        <v>0</v>
      </c>
    </row>
    <row r="103" spans="1:19" ht="12" customHeight="1" x14ac:dyDescent="0.2">
      <c r="A103" s="12"/>
      <c r="B103" s="12" t="s">
        <v>395</v>
      </c>
      <c r="C103" s="12"/>
      <c r="D103" s="12"/>
      <c r="E103" s="12"/>
      <c r="F103" s="12" t="s">
        <v>449</v>
      </c>
      <c r="J103" s="162">
        <f>SUM(L103:Q103,S103)</f>
        <v>1670182.0652479243</v>
      </c>
      <c r="L103" s="166">
        <f>L102*$J$98</f>
        <v>587556.77730827802</v>
      </c>
      <c r="M103" s="166">
        <f t="shared" ref="M103:S103" si="10">M102*$J$98</f>
        <v>18421.246256754715</v>
      </c>
      <c r="N103" s="166">
        <f t="shared" si="10"/>
        <v>241385.14490611438</v>
      </c>
      <c r="O103" s="166">
        <f t="shared" si="10"/>
        <v>379669.36698753486</v>
      </c>
      <c r="P103" s="166">
        <f t="shared" si="10"/>
        <v>398246.97664172424</v>
      </c>
      <c r="Q103" s="166">
        <f t="shared" si="10"/>
        <v>44902.553147518331</v>
      </c>
      <c r="R103" s="151"/>
      <c r="S103" s="166">
        <f t="shared" si="10"/>
        <v>0</v>
      </c>
    </row>
    <row r="104" spans="1:19" ht="12" customHeight="1" x14ac:dyDescent="0.2">
      <c r="A104" s="12"/>
      <c r="B104" s="12"/>
      <c r="C104" s="12"/>
      <c r="D104" s="12"/>
      <c r="E104" s="12"/>
      <c r="F104" s="12"/>
    </row>
    <row r="105" spans="1:19" ht="12" customHeight="1" x14ac:dyDescent="0.2">
      <c r="A105" s="12"/>
      <c r="B105" s="62" t="s">
        <v>394</v>
      </c>
      <c r="C105" s="12"/>
      <c r="D105" s="12"/>
      <c r="E105" s="12"/>
      <c r="F105" s="12" t="s">
        <v>449</v>
      </c>
      <c r="J105" s="162">
        <f t="shared" ref="J105:J106" si="11">SUM(L105:Q105,S105)</f>
        <v>511727514.8353287</v>
      </c>
      <c r="L105" s="93">
        <f t="shared" ref="L105:Q105" si="12">L15-L98</f>
        <v>0</v>
      </c>
      <c r="M105" s="93">
        <f t="shared" si="12"/>
        <v>191422393.55806714</v>
      </c>
      <c r="N105" s="93">
        <f t="shared" si="12"/>
        <v>181813960.18037832</v>
      </c>
      <c r="O105" s="93">
        <f t="shared" si="12"/>
        <v>0</v>
      </c>
      <c r="P105" s="93">
        <f t="shared" si="12"/>
        <v>115481848.94</v>
      </c>
      <c r="Q105" s="93">
        <f t="shared" si="12"/>
        <v>10110871.609999999</v>
      </c>
      <c r="R105" s="151"/>
      <c r="S105" s="93">
        <f>S15-S98</f>
        <v>12898440.546883203</v>
      </c>
    </row>
    <row r="106" spans="1:19" ht="12" customHeight="1" x14ac:dyDescent="0.2">
      <c r="A106" s="12"/>
      <c r="B106" s="12" t="s">
        <v>396</v>
      </c>
      <c r="C106" s="12"/>
      <c r="D106" s="12"/>
      <c r="E106" s="12"/>
      <c r="F106" s="12" t="s">
        <v>449</v>
      </c>
      <c r="J106" s="162">
        <f t="shared" si="11"/>
        <v>9051152.9672520757</v>
      </c>
      <c r="L106" s="93">
        <f t="shared" ref="L106:Q106" si="13">L16-L103</f>
        <v>3184123.6826917222</v>
      </c>
      <c r="M106" s="93">
        <f t="shared" si="13"/>
        <v>99829.546243245277</v>
      </c>
      <c r="N106" s="93">
        <f t="shared" si="13"/>
        <v>1308129.1650938857</v>
      </c>
      <c r="O106" s="93">
        <f t="shared" si="13"/>
        <v>2057527.4930124646</v>
      </c>
      <c r="P106" s="93">
        <f t="shared" si="13"/>
        <v>2158204.4133582753</v>
      </c>
      <c r="Q106" s="93">
        <f t="shared" si="13"/>
        <v>243338.66685248163</v>
      </c>
      <c r="R106" s="151"/>
      <c r="S106" s="93">
        <f>S16-S103</f>
        <v>0</v>
      </c>
    </row>
    <row r="107" spans="1:19" ht="12" customHeight="1" x14ac:dyDescent="0.2">
      <c r="A107" s="12"/>
    </row>
    <row r="108" spans="1:19" ht="12" customHeight="1" x14ac:dyDescent="0.2">
      <c r="A108" s="12"/>
    </row>
    <row r="109" spans="1:19" ht="12" customHeight="1" x14ac:dyDescent="0.2">
      <c r="M109" s="181"/>
    </row>
  </sheetData>
  <mergeCells count="2">
    <mergeCell ref="B8:F8"/>
    <mergeCell ref="B5:F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4">
    <tabColor rgb="FFFFFFCC"/>
  </sheetPr>
  <dimension ref="A1:Z413"/>
  <sheetViews>
    <sheetView showGridLines="0" zoomScale="85" zoomScaleNormal="85" workbookViewId="0">
      <pane xSplit="6" ySplit="11" topLeftCell="G12" activePane="bottomRight" state="frozen"/>
      <selection pane="topRight" activeCell="G1" sqref="G1"/>
      <selection pane="bottomLeft" activeCell="A12" sqref="A12"/>
      <selection pane="bottomRight" activeCell="G12" sqref="G12"/>
    </sheetView>
  </sheetViews>
  <sheetFormatPr defaultRowHeight="12" customHeight="1" x14ac:dyDescent="0.2"/>
  <cols>
    <col min="1" max="1" width="2.7109375" style="10" customWidth="1"/>
    <col min="2" max="2" width="67" style="10" customWidth="1"/>
    <col min="3" max="3" width="2.7109375" style="10" customWidth="1"/>
    <col min="4" max="4" width="13.7109375" style="10" customWidth="1"/>
    <col min="5" max="5" width="2.7109375" style="10" customWidth="1"/>
    <col min="6" max="6" width="13.7109375" style="10" customWidth="1"/>
    <col min="7" max="7" width="2.7109375" style="132" customWidth="1"/>
    <col min="8" max="8" width="13.7109375" style="132" customWidth="1"/>
    <col min="9" max="9" width="2.7109375" style="132" customWidth="1"/>
    <col min="10" max="10" width="15" style="132" customWidth="1"/>
    <col min="11" max="11" width="2.7109375" style="132" customWidth="1"/>
    <col min="12" max="17" width="13.7109375" style="132" customWidth="1"/>
    <col min="18" max="18" width="2.7109375" style="135" customWidth="1"/>
    <col min="19" max="19" width="13.7109375" style="132" customWidth="1"/>
    <col min="20" max="20" width="2.7109375" style="132" customWidth="1"/>
    <col min="21" max="21" width="14.7109375" style="132" customWidth="1"/>
    <col min="22" max="22" width="17.42578125" style="132" customWidth="1"/>
    <col min="23" max="23" width="20" style="132" customWidth="1"/>
    <col min="24" max="24" width="9.140625" style="132"/>
    <col min="25" max="25" width="4.5703125" style="132" customWidth="1"/>
    <col min="26" max="26" width="9.140625" style="132" customWidth="1"/>
    <col min="27" max="16384" width="9.140625" style="10"/>
  </cols>
  <sheetData>
    <row r="1" spans="1:26" s="24" customFormat="1" ht="12.75" x14ac:dyDescent="0.2">
      <c r="A1" s="12"/>
      <c r="B1" s="12"/>
      <c r="C1" s="12"/>
      <c r="D1" s="12"/>
      <c r="E1" s="12"/>
      <c r="F1" s="12"/>
      <c r="G1" s="12"/>
      <c r="H1" s="12"/>
      <c r="I1" s="12"/>
      <c r="J1" s="12"/>
      <c r="K1" s="12"/>
      <c r="L1" s="12"/>
      <c r="M1" s="12"/>
      <c r="N1" s="12"/>
      <c r="O1" s="12"/>
      <c r="P1" s="12"/>
      <c r="Q1" s="12"/>
      <c r="R1" s="28"/>
      <c r="S1" s="12"/>
      <c r="T1" s="12"/>
    </row>
    <row r="2" spans="1:26" s="13" customFormat="1" ht="18" x14ac:dyDescent="0.2">
      <c r="B2" s="13" t="s">
        <v>410</v>
      </c>
    </row>
    <row r="3" spans="1:26" s="119" customFormat="1" ht="12.75" customHeight="1" x14ac:dyDescent="0.2">
      <c r="A3" s="12"/>
      <c r="B3" s="16"/>
      <c r="C3" s="12"/>
      <c r="D3" s="12"/>
      <c r="E3" s="12"/>
      <c r="F3" s="12"/>
      <c r="G3" s="12"/>
      <c r="H3" s="12"/>
      <c r="I3" s="12"/>
      <c r="J3" s="12"/>
      <c r="K3" s="12"/>
      <c r="L3" s="12"/>
      <c r="M3" s="12"/>
      <c r="N3" s="12"/>
      <c r="O3" s="12"/>
      <c r="P3" s="12"/>
      <c r="Q3" s="12"/>
      <c r="R3" s="28"/>
      <c r="S3" s="12"/>
      <c r="T3" s="12"/>
    </row>
    <row r="4" spans="1:26" s="24" customFormat="1" ht="12.75" x14ac:dyDescent="0.2">
      <c r="A4" s="12"/>
      <c r="B4" s="27" t="s">
        <v>422</v>
      </c>
      <c r="C4" s="16"/>
      <c r="D4" s="16"/>
      <c r="E4" s="16"/>
      <c r="F4" s="16"/>
      <c r="G4" s="12"/>
      <c r="H4" s="12"/>
      <c r="I4" s="12"/>
      <c r="J4" s="12"/>
      <c r="K4" s="15"/>
      <c r="L4" s="15"/>
      <c r="M4" s="12"/>
      <c r="N4" s="12"/>
      <c r="O4" s="12"/>
      <c r="P4" s="12"/>
      <c r="Q4" s="12"/>
      <c r="R4" s="26"/>
      <c r="S4" s="12"/>
      <c r="T4" s="15"/>
    </row>
    <row r="5" spans="1:26" s="24" customFormat="1" ht="76.5" customHeight="1" x14ac:dyDescent="0.2">
      <c r="A5" s="12"/>
      <c r="B5" s="195" t="s">
        <v>545</v>
      </c>
      <c r="C5" s="195"/>
      <c r="D5" s="195"/>
      <c r="E5" s="16"/>
      <c r="F5" s="16"/>
      <c r="G5" s="12"/>
      <c r="H5" s="12"/>
      <c r="I5" s="12"/>
      <c r="J5" s="12"/>
      <c r="K5" s="12"/>
      <c r="L5" s="12"/>
      <c r="M5" s="12"/>
      <c r="N5" s="12"/>
      <c r="O5" s="12"/>
      <c r="P5" s="12"/>
      <c r="Q5" s="12"/>
      <c r="R5" s="28"/>
      <c r="S5" s="12"/>
      <c r="T5" s="12"/>
    </row>
    <row r="6" spans="1:26" s="24" customFormat="1" ht="12.75" customHeight="1" x14ac:dyDescent="0.2">
      <c r="A6" s="12"/>
      <c r="B6" s="16"/>
      <c r="C6" s="16"/>
      <c r="D6" s="16"/>
      <c r="E6" s="16"/>
      <c r="F6" s="16"/>
      <c r="G6" s="12"/>
      <c r="H6" s="12"/>
      <c r="I6" s="12"/>
      <c r="J6" s="12"/>
      <c r="K6" s="12"/>
      <c r="L6" s="12"/>
      <c r="M6" s="12"/>
      <c r="N6" s="12"/>
      <c r="O6" s="12"/>
      <c r="P6" s="12"/>
      <c r="Q6" s="12"/>
      <c r="R6" s="28"/>
      <c r="S6" s="12"/>
      <c r="T6" s="12"/>
    </row>
    <row r="7" spans="1:26" s="24" customFormat="1" ht="12.75" x14ac:dyDescent="0.2">
      <c r="B7" s="32" t="s">
        <v>72</v>
      </c>
      <c r="C7" s="119"/>
      <c r="D7" s="119"/>
      <c r="E7" s="119"/>
      <c r="F7" s="119"/>
      <c r="G7" s="23"/>
      <c r="H7" s="23"/>
      <c r="I7" s="23"/>
      <c r="J7" s="23"/>
      <c r="K7" s="23"/>
      <c r="L7" s="23"/>
      <c r="M7" s="23"/>
      <c r="N7" s="23"/>
      <c r="O7" s="23"/>
      <c r="P7" s="23"/>
      <c r="Q7" s="23"/>
      <c r="R7" s="30"/>
      <c r="S7" s="23"/>
      <c r="T7" s="23"/>
    </row>
    <row r="8" spans="1:26" s="24" customFormat="1" ht="38.25" customHeight="1" x14ac:dyDescent="0.2">
      <c r="B8" s="195" t="s">
        <v>540</v>
      </c>
      <c r="C8" s="195"/>
      <c r="D8" s="195"/>
      <c r="E8" s="119"/>
      <c r="F8" s="119"/>
      <c r="G8" s="23"/>
      <c r="H8" s="23"/>
      <c r="I8" s="23"/>
      <c r="J8" s="23"/>
      <c r="K8" s="23"/>
      <c r="L8" s="23"/>
      <c r="M8" s="23"/>
      <c r="N8" s="23"/>
      <c r="O8" s="23"/>
      <c r="P8" s="23"/>
      <c r="Q8" s="23"/>
      <c r="R8" s="30"/>
      <c r="S8" s="23"/>
      <c r="T8" s="23"/>
    </row>
    <row r="9" spans="1:26" s="119" customFormat="1" ht="12.75" customHeight="1" x14ac:dyDescent="0.2">
      <c r="B9" s="195" t="s">
        <v>423</v>
      </c>
      <c r="C9" s="195"/>
      <c r="D9" s="195"/>
      <c r="E9" s="195"/>
      <c r="F9" s="195"/>
      <c r="G9" s="23"/>
      <c r="H9" s="23"/>
      <c r="I9" s="23"/>
      <c r="J9" s="23"/>
      <c r="K9" s="23"/>
      <c r="L9" s="23"/>
      <c r="M9" s="23"/>
      <c r="N9" s="23"/>
      <c r="O9" s="23"/>
      <c r="P9" s="23"/>
      <c r="Q9" s="23"/>
      <c r="R9" s="30"/>
      <c r="S9" s="23"/>
      <c r="T9" s="23"/>
    </row>
    <row r="10" spans="1:26" s="119" customFormat="1" ht="12.75" customHeight="1" x14ac:dyDescent="0.2">
      <c r="A10" s="12"/>
      <c r="B10" s="16"/>
      <c r="C10" s="16"/>
      <c r="D10" s="16"/>
      <c r="E10" s="16"/>
      <c r="F10" s="16"/>
      <c r="G10" s="12"/>
      <c r="H10" s="12"/>
      <c r="I10" s="12"/>
      <c r="J10" s="12"/>
      <c r="K10" s="12"/>
      <c r="L10" s="12"/>
      <c r="M10" s="12"/>
      <c r="N10" s="12"/>
      <c r="O10" s="12"/>
      <c r="P10" s="12"/>
      <c r="Q10" s="12"/>
      <c r="R10" s="28"/>
      <c r="S10" s="12"/>
      <c r="T10" s="12"/>
    </row>
    <row r="11" spans="1:26" s="19" customFormat="1" ht="12" customHeight="1" x14ac:dyDescent="0.2">
      <c r="B11" s="31" t="s">
        <v>73</v>
      </c>
      <c r="C11" s="31"/>
      <c r="D11" s="31" t="s">
        <v>59</v>
      </c>
      <c r="E11" s="31"/>
      <c r="F11" s="31" t="s">
        <v>0</v>
      </c>
      <c r="H11" s="19" t="s">
        <v>358</v>
      </c>
      <c r="J11" s="19" t="s">
        <v>359</v>
      </c>
      <c r="L11" s="19" t="s">
        <v>74</v>
      </c>
      <c r="M11" s="19" t="s">
        <v>1</v>
      </c>
      <c r="N11" s="19" t="s">
        <v>2</v>
      </c>
      <c r="O11" s="19" t="s">
        <v>3</v>
      </c>
      <c r="P11" s="19" t="s">
        <v>4</v>
      </c>
      <c r="Q11" s="19" t="s">
        <v>5</v>
      </c>
      <c r="S11" s="19" t="s">
        <v>33</v>
      </c>
      <c r="U11" s="19" t="s">
        <v>397</v>
      </c>
    </row>
    <row r="12" spans="1:26" s="25" customFormat="1" ht="12" customHeight="1" x14ac:dyDescent="0.2">
      <c r="B12" s="119"/>
      <c r="C12" s="119"/>
      <c r="D12" s="119"/>
      <c r="E12" s="119"/>
      <c r="F12" s="119"/>
      <c r="G12" s="127"/>
      <c r="H12" s="127"/>
      <c r="R12" s="34"/>
    </row>
    <row r="13" spans="1:26" s="19" customFormat="1" ht="12" customHeight="1" x14ac:dyDescent="0.2">
      <c r="B13" s="31" t="s">
        <v>425</v>
      </c>
      <c r="C13" s="31"/>
      <c r="D13" s="31"/>
      <c r="E13" s="31"/>
      <c r="F13" s="31"/>
    </row>
    <row r="14" spans="1:26" s="49" customFormat="1" ht="12" customHeight="1" x14ac:dyDescent="0.2">
      <c r="B14" s="119"/>
      <c r="C14" s="119"/>
      <c r="D14" s="119"/>
      <c r="E14" s="119"/>
      <c r="F14" s="119"/>
      <c r="G14" s="132"/>
      <c r="H14" s="132"/>
      <c r="I14" s="132"/>
      <c r="J14" s="132"/>
      <c r="K14" s="132"/>
      <c r="L14" s="132"/>
      <c r="M14" s="132"/>
      <c r="N14" s="132"/>
      <c r="O14" s="132"/>
      <c r="P14" s="132"/>
      <c r="Q14" s="132"/>
      <c r="R14" s="135"/>
      <c r="S14" s="132"/>
      <c r="T14" s="132"/>
      <c r="U14" s="132"/>
      <c r="V14" s="132"/>
      <c r="W14" s="132"/>
      <c r="X14" s="132"/>
      <c r="Y14" s="132"/>
      <c r="Z14" s="132"/>
    </row>
    <row r="15" spans="1:26" s="49" customFormat="1" ht="12" customHeight="1" x14ac:dyDescent="0.2">
      <c r="B15" s="51" t="s">
        <v>102</v>
      </c>
      <c r="C15" s="119"/>
      <c r="D15" s="119"/>
      <c r="E15" s="119"/>
      <c r="F15" s="119"/>
      <c r="G15" s="132"/>
      <c r="H15" s="132"/>
      <c r="I15" s="132"/>
      <c r="J15" s="132"/>
      <c r="K15" s="132"/>
      <c r="L15" s="132"/>
      <c r="M15" s="132"/>
      <c r="N15" s="132"/>
      <c r="O15" s="132"/>
      <c r="P15" s="132"/>
      <c r="Q15" s="132"/>
      <c r="R15" s="135"/>
      <c r="S15" s="132"/>
      <c r="T15" s="132"/>
      <c r="U15" s="132"/>
      <c r="V15" s="132"/>
      <c r="W15" s="132"/>
      <c r="X15" s="132"/>
      <c r="Y15" s="132"/>
      <c r="Z15" s="132"/>
    </row>
    <row r="16" spans="1:26" s="49" customFormat="1" ht="12" customHeight="1" x14ac:dyDescent="0.2">
      <c r="B16" s="121" t="s">
        <v>193</v>
      </c>
      <c r="C16" s="119"/>
      <c r="D16" s="119"/>
      <c r="E16" s="119"/>
      <c r="F16" s="119"/>
      <c r="G16" s="132"/>
      <c r="H16" s="132"/>
      <c r="I16" s="132"/>
      <c r="J16" s="132"/>
      <c r="K16" s="132"/>
      <c r="L16" s="132"/>
      <c r="M16" s="132"/>
      <c r="N16" s="132"/>
      <c r="O16" s="132"/>
      <c r="P16" s="132"/>
      <c r="Q16" s="132"/>
      <c r="R16" s="135"/>
      <c r="S16" s="132"/>
      <c r="T16" s="132"/>
      <c r="U16" s="132"/>
      <c r="V16" s="132"/>
      <c r="W16" s="132"/>
      <c r="X16" s="132"/>
      <c r="Y16" s="132"/>
      <c r="Z16" s="132"/>
    </row>
    <row r="17" spans="2:26" s="36" customFormat="1" ht="12" customHeight="1" x14ac:dyDescent="0.2">
      <c r="B17" s="51" t="s">
        <v>6</v>
      </c>
      <c r="C17" s="119"/>
      <c r="D17" s="119"/>
      <c r="E17" s="119"/>
      <c r="F17" s="119"/>
      <c r="G17" s="132"/>
      <c r="H17" s="132"/>
      <c r="I17" s="132"/>
      <c r="J17" s="132"/>
      <c r="K17" s="132"/>
      <c r="L17" s="132"/>
      <c r="M17" s="132"/>
      <c r="N17" s="132"/>
      <c r="O17" s="132"/>
      <c r="P17" s="132"/>
      <c r="Q17" s="132"/>
      <c r="R17" s="135"/>
      <c r="S17" s="132"/>
      <c r="T17" s="132"/>
      <c r="U17" s="132"/>
      <c r="V17" s="132"/>
      <c r="W17" s="132"/>
      <c r="X17" s="132"/>
      <c r="Y17" s="132"/>
      <c r="Z17" s="132"/>
    </row>
    <row r="18" spans="2:26" s="36" customFormat="1" ht="12" customHeight="1" x14ac:dyDescent="0.2">
      <c r="B18" s="119" t="s">
        <v>7</v>
      </c>
      <c r="C18" s="119"/>
      <c r="D18" s="119"/>
      <c r="E18" s="119"/>
      <c r="F18" s="119" t="s">
        <v>77</v>
      </c>
      <c r="G18" s="132"/>
      <c r="H18" s="132"/>
      <c r="I18" s="132"/>
      <c r="J18" s="133">
        <f>SUM(L18:S18)</f>
        <v>449635227.26949102</v>
      </c>
      <c r="K18" s="132"/>
      <c r="L18" s="187">
        <f>'3) Input operationele kosten'!L16</f>
        <v>0</v>
      </c>
      <c r="M18" s="187">
        <f>'3) Input operationele kosten'!M16</f>
        <v>168365881.88999999</v>
      </c>
      <c r="N18" s="187">
        <f>'3) Input operationele kosten'!N16</f>
        <v>162369324.03999999</v>
      </c>
      <c r="O18" s="187">
        <f>'3) Input operationele kosten'!O16</f>
        <v>0</v>
      </c>
      <c r="P18" s="187">
        <f>'3) Input operationele kosten'!P16</f>
        <v>102145610.84</v>
      </c>
      <c r="Q18" s="187">
        <f>'3) Input operationele kosten'!Q16</f>
        <v>6427942.3394910097</v>
      </c>
      <c r="R18" s="134"/>
      <c r="S18" s="187">
        <f>'3) Input operationele kosten'!S16</f>
        <v>10326468.159999998</v>
      </c>
      <c r="T18" s="132"/>
      <c r="U18" s="132"/>
      <c r="V18" s="132"/>
      <c r="W18" s="132"/>
      <c r="X18" s="132"/>
      <c r="Y18" s="132"/>
      <c r="Z18" s="132"/>
    </row>
    <row r="19" spans="2:26" s="36" customFormat="1" ht="12" customHeight="1" x14ac:dyDescent="0.2">
      <c r="B19" s="119" t="s">
        <v>8</v>
      </c>
      <c r="C19" s="119"/>
      <c r="D19" s="119"/>
      <c r="E19" s="119"/>
      <c r="F19" s="119" t="s">
        <v>77</v>
      </c>
      <c r="G19" s="132"/>
      <c r="H19" s="132"/>
      <c r="I19" s="132"/>
      <c r="J19" s="133">
        <f t="shared" ref="J19:J21" si="0">SUM(L19:S19)</f>
        <v>10617154.986532025</v>
      </c>
      <c r="K19" s="132"/>
      <c r="L19" s="187">
        <f>'3) Input operationele kosten'!L17</f>
        <v>3384368</v>
      </c>
      <c r="M19" s="187">
        <f>'3) Input operationele kosten'!M17</f>
        <v>345008.1657320261</v>
      </c>
      <c r="N19" s="187">
        <f>'3) Input operationele kosten'!N17</f>
        <v>1324634.1839999999</v>
      </c>
      <c r="O19" s="187">
        <f>'3) Input operationele kosten'!O17</f>
        <v>2242880.09</v>
      </c>
      <c r="P19" s="187">
        <f>'3) Input operationele kosten'!P17</f>
        <v>3029065.3299999987</v>
      </c>
      <c r="Q19" s="187">
        <f>'3) Input operationele kosten'!Q17</f>
        <v>291199.21680000005</v>
      </c>
      <c r="R19" s="134"/>
      <c r="S19" s="187">
        <f>'3) Input operationele kosten'!S17</f>
        <v>0</v>
      </c>
      <c r="T19" s="132"/>
      <c r="U19" s="132"/>
      <c r="V19" s="132"/>
      <c r="W19" s="132"/>
      <c r="X19" s="132"/>
      <c r="Y19" s="132"/>
      <c r="Z19" s="132"/>
    </row>
    <row r="20" spans="2:26" s="36" customFormat="1" ht="12" customHeight="1" x14ac:dyDescent="0.2">
      <c r="B20" s="119" t="s">
        <v>9</v>
      </c>
      <c r="C20" s="119"/>
      <c r="D20" s="119"/>
      <c r="E20" s="119"/>
      <c r="F20" s="119" t="s">
        <v>77</v>
      </c>
      <c r="G20" s="132"/>
      <c r="H20" s="132"/>
      <c r="I20" s="132"/>
      <c r="J20" s="133">
        <f t="shared" si="0"/>
        <v>162156561.84999999</v>
      </c>
      <c r="K20" s="132"/>
      <c r="L20" s="187">
        <f>'3) Input operationele kosten'!L18</f>
        <v>599183</v>
      </c>
      <c r="M20" s="187">
        <f>'3) Input operationele kosten'!M18</f>
        <v>59982373.788028285</v>
      </c>
      <c r="N20" s="187">
        <f>'3) Input operationele kosten'!N18</f>
        <v>61055556</v>
      </c>
      <c r="O20" s="187">
        <f>'3) Input operationele kosten'!O18</f>
        <v>454489.98</v>
      </c>
      <c r="P20" s="187">
        <f>'3) Input operationele kosten'!P18</f>
        <v>33814907.081971712</v>
      </c>
      <c r="Q20" s="187">
        <f>'3) Input operationele kosten'!Q18</f>
        <v>1957414.55</v>
      </c>
      <c r="R20" s="134"/>
      <c r="S20" s="187">
        <f>'3) Input operationele kosten'!S18</f>
        <v>4292637.4499999993</v>
      </c>
      <c r="T20" s="132"/>
      <c r="U20" s="132"/>
      <c r="V20" s="132"/>
      <c r="W20" s="132"/>
      <c r="X20" s="132"/>
      <c r="Y20" s="132"/>
      <c r="Z20" s="132"/>
    </row>
    <row r="21" spans="2:26" s="36" customFormat="1" ht="12" customHeight="1" x14ac:dyDescent="0.2">
      <c r="B21" s="119" t="s">
        <v>10</v>
      </c>
      <c r="C21" s="119"/>
      <c r="D21" s="119"/>
      <c r="E21" s="119"/>
      <c r="F21" s="119" t="s">
        <v>77</v>
      </c>
      <c r="G21" s="132"/>
      <c r="H21" s="132"/>
      <c r="I21" s="132"/>
      <c r="J21" s="133">
        <f t="shared" si="0"/>
        <v>0</v>
      </c>
      <c r="K21" s="132"/>
      <c r="L21" s="187">
        <f>'3) Input operationele kosten'!L19</f>
        <v>0</v>
      </c>
      <c r="M21" s="187">
        <f>'3) Input operationele kosten'!M19</f>
        <v>0</v>
      </c>
      <c r="N21" s="187">
        <f>'3) Input operationele kosten'!N19</f>
        <v>0</v>
      </c>
      <c r="O21" s="187">
        <f>'3) Input operationele kosten'!O19</f>
        <v>0</v>
      </c>
      <c r="P21" s="187">
        <f>'3) Input operationele kosten'!P19</f>
        <v>0</v>
      </c>
      <c r="Q21" s="187">
        <f>'3) Input operationele kosten'!Q19</f>
        <v>0</v>
      </c>
      <c r="R21" s="134"/>
      <c r="S21" s="187">
        <f>'3) Input operationele kosten'!S19</f>
        <v>0</v>
      </c>
      <c r="T21" s="132"/>
      <c r="U21" s="132"/>
      <c r="V21" s="132"/>
      <c r="W21" s="132"/>
      <c r="X21" s="132"/>
      <c r="Y21" s="132"/>
      <c r="Z21" s="132"/>
    </row>
    <row r="22" spans="2:26" s="36" customFormat="1" ht="12" customHeight="1" x14ac:dyDescent="0.2">
      <c r="B22" s="119"/>
      <c r="C22" s="119"/>
      <c r="D22" s="119"/>
      <c r="E22" s="119"/>
      <c r="F22" s="119"/>
      <c r="G22" s="132"/>
      <c r="H22" s="132"/>
      <c r="I22" s="132"/>
      <c r="J22" s="188"/>
      <c r="K22" s="188"/>
      <c r="L22" s="188"/>
      <c r="M22" s="188"/>
      <c r="N22" s="188"/>
      <c r="O22" s="188"/>
      <c r="P22" s="188"/>
      <c r="Q22" s="188"/>
      <c r="R22" s="188"/>
      <c r="S22" s="188"/>
      <c r="T22" s="188"/>
      <c r="U22" s="132"/>
      <c r="V22" s="132"/>
      <c r="W22" s="132"/>
      <c r="X22" s="132"/>
      <c r="Y22" s="132"/>
      <c r="Z22" s="132"/>
    </row>
    <row r="23" spans="2:26" s="36" customFormat="1" ht="12" customHeight="1" x14ac:dyDescent="0.2">
      <c r="B23" s="51" t="s">
        <v>11</v>
      </c>
      <c r="C23" s="119"/>
      <c r="D23" s="119"/>
      <c r="E23" s="119"/>
      <c r="F23" s="119"/>
      <c r="G23" s="132"/>
      <c r="H23" s="132"/>
      <c r="I23" s="132"/>
      <c r="J23" s="188"/>
      <c r="K23" s="188"/>
      <c r="L23" s="188"/>
      <c r="M23" s="188"/>
      <c r="N23" s="188"/>
      <c r="O23" s="188"/>
      <c r="P23" s="188"/>
      <c r="Q23" s="188"/>
      <c r="R23" s="188"/>
      <c r="S23" s="188"/>
      <c r="T23" s="188"/>
      <c r="U23" s="132"/>
      <c r="V23" s="132"/>
      <c r="W23" s="132"/>
      <c r="X23" s="132"/>
      <c r="Y23" s="132"/>
      <c r="Z23" s="132"/>
    </row>
    <row r="24" spans="2:26" s="36" customFormat="1" ht="12" customHeight="1" x14ac:dyDescent="0.2">
      <c r="B24" s="119" t="s">
        <v>12</v>
      </c>
      <c r="C24" s="119"/>
      <c r="D24" s="119"/>
      <c r="E24" s="119"/>
      <c r="F24" s="119" t="s">
        <v>77</v>
      </c>
      <c r="G24" s="132"/>
      <c r="H24" s="132"/>
      <c r="I24" s="132"/>
      <c r="J24" s="133">
        <f>SUM(L24:S24)</f>
        <v>823409949.62412262</v>
      </c>
      <c r="K24" s="132"/>
      <c r="L24" s="187">
        <f>'3) Input operationele kosten'!L22</f>
        <v>4330676</v>
      </c>
      <c r="M24" s="187">
        <f>'3) Input operationele kosten'!M22</f>
        <v>257727636.42505801</v>
      </c>
      <c r="N24" s="187">
        <f>'3) Input operationele kosten'!N22</f>
        <v>334535432.41055858</v>
      </c>
      <c r="O24" s="187">
        <f>'3) Input operationele kosten'!O22</f>
        <v>2092307.61</v>
      </c>
      <c r="P24" s="187">
        <f>'3) Input operationele kosten'!P22</f>
        <v>193431201.9361912</v>
      </c>
      <c r="Q24" s="187">
        <f>'3) Input operationele kosten'!Q22</f>
        <v>8245407.8762845658</v>
      </c>
      <c r="R24" s="134"/>
      <c r="S24" s="187">
        <f>'3) Input operationele kosten'!S22</f>
        <v>23047287.36603016</v>
      </c>
      <c r="T24" s="132"/>
      <c r="U24" s="132"/>
      <c r="V24" s="132"/>
      <c r="W24" s="132"/>
      <c r="X24" s="132"/>
      <c r="Y24" s="132"/>
      <c r="Z24" s="132"/>
    </row>
    <row r="25" spans="2:26" s="119" customFormat="1" ht="12" customHeight="1" x14ac:dyDescent="0.2">
      <c r="B25" s="119" t="s">
        <v>350</v>
      </c>
      <c r="F25" s="119" t="s">
        <v>77</v>
      </c>
      <c r="G25" s="132"/>
      <c r="H25" s="132"/>
      <c r="I25" s="132"/>
      <c r="J25" s="133">
        <f t="shared" ref="J25:J26" si="1">SUM(L25:S25)</f>
        <v>724618.73961678089</v>
      </c>
      <c r="K25" s="132"/>
      <c r="L25" s="187">
        <f>'3) Input operationele kosten'!L23</f>
        <v>2681</v>
      </c>
      <c r="M25" s="187">
        <f>'3) Input operationele kosten'!M23</f>
        <v>320733.74925137253</v>
      </c>
      <c r="N25" s="187">
        <f>'3) Input operationele kosten'!N23</f>
        <v>223252.39798857534</v>
      </c>
      <c r="O25" s="187">
        <f>'3) Input operationele kosten'!O23</f>
        <v>6131.79</v>
      </c>
      <c r="P25" s="187">
        <f>'3) Input operationele kosten'!P23</f>
        <v>142336.49795553571</v>
      </c>
      <c r="Q25" s="187">
        <f>'3) Input operationele kosten'!Q23</f>
        <v>10885.0544212972</v>
      </c>
      <c r="R25" s="134"/>
      <c r="S25" s="187">
        <f>'3) Input operationele kosten'!S23</f>
        <v>18598.25</v>
      </c>
      <c r="T25" s="132"/>
      <c r="U25" s="132"/>
      <c r="V25" s="132"/>
      <c r="W25" s="132"/>
      <c r="X25" s="132"/>
      <c r="Y25" s="132"/>
      <c r="Z25" s="132"/>
    </row>
    <row r="26" spans="2:26" s="36" customFormat="1" ht="12" customHeight="1" x14ac:dyDescent="0.2">
      <c r="B26" s="119" t="s">
        <v>13</v>
      </c>
      <c r="C26" s="119"/>
      <c r="D26" s="119"/>
      <c r="E26" s="119"/>
      <c r="F26" s="119" t="s">
        <v>77</v>
      </c>
      <c r="G26" s="132"/>
      <c r="H26" s="132"/>
      <c r="I26" s="132"/>
      <c r="J26" s="133">
        <f t="shared" si="1"/>
        <v>2315487.65</v>
      </c>
      <c r="K26" s="132"/>
      <c r="L26" s="187">
        <f>'3) Input operationele kosten'!L24</f>
        <v>15396</v>
      </c>
      <c r="M26" s="187">
        <f>'3) Input operationele kosten'!M24</f>
        <v>761971</v>
      </c>
      <c r="N26" s="187">
        <f>'3) Input operationele kosten'!N24</f>
        <v>815422</v>
      </c>
      <c r="O26" s="187">
        <f>'3) Input operationele kosten'!O24</f>
        <v>154488.65</v>
      </c>
      <c r="P26" s="187">
        <f>'3) Input operationele kosten'!P24</f>
        <v>553395</v>
      </c>
      <c r="Q26" s="187">
        <f>'3) Input operationele kosten'!Q24</f>
        <v>14815</v>
      </c>
      <c r="R26" s="134"/>
      <c r="S26" s="187">
        <f>'3) Input operationele kosten'!S24</f>
        <v>0</v>
      </c>
      <c r="T26" s="132"/>
      <c r="U26" s="132"/>
      <c r="V26" s="132"/>
      <c r="W26" s="132"/>
      <c r="X26" s="132"/>
      <c r="Y26" s="132"/>
      <c r="Z26" s="132"/>
    </row>
    <row r="27" spans="2:26" s="36" customFormat="1" ht="12" customHeight="1" x14ac:dyDescent="0.2">
      <c r="B27" s="119"/>
      <c r="C27" s="119"/>
      <c r="D27" s="119"/>
      <c r="E27" s="119"/>
      <c r="F27" s="119"/>
      <c r="G27" s="132"/>
      <c r="H27" s="132"/>
      <c r="I27" s="132"/>
      <c r="J27" s="188"/>
      <c r="K27" s="188"/>
      <c r="L27" s="188"/>
      <c r="M27" s="188"/>
      <c r="N27" s="188"/>
      <c r="O27" s="188"/>
      <c r="P27" s="188"/>
      <c r="Q27" s="188"/>
      <c r="R27" s="188"/>
      <c r="S27" s="188"/>
      <c r="T27" s="188"/>
      <c r="U27" s="132"/>
      <c r="V27" s="132"/>
      <c r="W27" s="132"/>
      <c r="X27" s="132"/>
      <c r="Y27" s="132"/>
      <c r="Z27" s="132"/>
    </row>
    <row r="28" spans="2:26" s="36" customFormat="1" ht="12" customHeight="1" x14ac:dyDescent="0.2">
      <c r="B28" s="51" t="s">
        <v>14</v>
      </c>
      <c r="C28" s="119"/>
      <c r="D28" s="119"/>
      <c r="E28" s="119"/>
      <c r="F28" s="119"/>
      <c r="G28" s="132"/>
      <c r="H28" s="132"/>
      <c r="I28" s="132"/>
      <c r="J28" s="188"/>
      <c r="K28" s="188"/>
      <c r="L28" s="188"/>
      <c r="M28" s="188"/>
      <c r="N28" s="188"/>
      <c r="O28" s="188"/>
      <c r="P28" s="188"/>
      <c r="Q28" s="188"/>
      <c r="R28" s="188"/>
      <c r="S28" s="188"/>
      <c r="T28" s="188"/>
      <c r="U28" s="132"/>
      <c r="V28" s="132"/>
      <c r="W28" s="132"/>
      <c r="X28" s="132"/>
      <c r="Y28" s="132"/>
      <c r="Z28" s="132"/>
    </row>
    <row r="29" spans="2:26" s="36" customFormat="1" ht="12" customHeight="1" x14ac:dyDescent="0.2">
      <c r="B29" s="119" t="s">
        <v>15</v>
      </c>
      <c r="C29" s="119"/>
      <c r="D29" s="119"/>
      <c r="E29" s="119"/>
      <c r="F29" s="119" t="s">
        <v>77</v>
      </c>
      <c r="G29" s="132"/>
      <c r="H29" s="132"/>
      <c r="I29" s="132"/>
      <c r="J29" s="133">
        <f>SUM(L29:S29)</f>
        <v>4915803.0889218822</v>
      </c>
      <c r="K29" s="132"/>
      <c r="L29" s="187">
        <f>'3) Input operationele kosten'!L27</f>
        <v>12292</v>
      </c>
      <c r="M29" s="187">
        <f>'3) Input operationele kosten'!M27</f>
        <v>1928713.4459019748</v>
      </c>
      <c r="N29" s="187">
        <f>'3) Input operationele kosten'!N27</f>
        <v>1471393.0756646986</v>
      </c>
      <c r="O29" s="187">
        <f>'3) Input operationele kosten'!O27</f>
        <v>115013.19</v>
      </c>
      <c r="P29" s="187">
        <f>'3) Input operationele kosten'!P27</f>
        <v>1381691.8773552086</v>
      </c>
      <c r="Q29" s="187">
        <f>'3) Input operationele kosten'!Q27</f>
        <v>6699.4999999999991</v>
      </c>
      <c r="R29" s="134"/>
      <c r="S29" s="187">
        <f>'3) Input operationele kosten'!S27</f>
        <v>0</v>
      </c>
      <c r="T29" s="132"/>
      <c r="U29" s="132"/>
      <c r="V29" s="132"/>
      <c r="W29" s="132"/>
      <c r="X29" s="132"/>
      <c r="Y29" s="132"/>
      <c r="Z29" s="132"/>
    </row>
    <row r="30" spans="2:26" s="36" customFormat="1" ht="12" customHeight="1" x14ac:dyDescent="0.2">
      <c r="B30" s="119" t="s">
        <v>16</v>
      </c>
      <c r="C30" s="119"/>
      <c r="D30" s="119"/>
      <c r="E30" s="119"/>
      <c r="F30" s="119" t="s">
        <v>77</v>
      </c>
      <c r="G30" s="132"/>
      <c r="H30" s="132"/>
      <c r="I30" s="132"/>
      <c r="J30" s="133">
        <f t="shared" ref="J30:J32" si="2">SUM(L30:S30)</f>
        <v>1280258.9833676356</v>
      </c>
      <c r="K30" s="132"/>
      <c r="L30" s="187">
        <f>'3) Input operationele kosten'!L28</f>
        <v>184</v>
      </c>
      <c r="M30" s="187">
        <f>'3) Input operationele kosten'!M28</f>
        <v>857669.67929164763</v>
      </c>
      <c r="N30" s="187">
        <f>'3) Input operationele kosten'!N28</f>
        <v>0</v>
      </c>
      <c r="O30" s="187">
        <f>'3) Input operationele kosten'!O28</f>
        <v>5058.3900000000003</v>
      </c>
      <c r="P30" s="187">
        <f>'3) Input operationele kosten'!P28</f>
        <v>416395.45407598803</v>
      </c>
      <c r="Q30" s="187">
        <f>'3) Input operationele kosten'!Q28</f>
        <v>951.46</v>
      </c>
      <c r="R30" s="134"/>
      <c r="S30" s="187">
        <f>'3) Input operationele kosten'!S28</f>
        <v>0</v>
      </c>
      <c r="T30" s="132"/>
      <c r="U30" s="132"/>
      <c r="V30" s="132"/>
      <c r="W30" s="132"/>
      <c r="X30" s="132"/>
      <c r="Y30" s="132"/>
      <c r="Z30" s="132"/>
    </row>
    <row r="31" spans="2:26" s="36" customFormat="1" ht="12" customHeight="1" x14ac:dyDescent="0.2">
      <c r="B31" s="119" t="s">
        <v>17</v>
      </c>
      <c r="C31" s="119"/>
      <c r="D31" s="119"/>
      <c r="E31" s="119"/>
      <c r="F31" s="119" t="s">
        <v>77</v>
      </c>
      <c r="G31" s="132"/>
      <c r="H31" s="132"/>
      <c r="I31" s="132"/>
      <c r="J31" s="133">
        <f t="shared" si="2"/>
        <v>2553074.4388384498</v>
      </c>
      <c r="K31" s="132"/>
      <c r="L31" s="187">
        <f>'3) Input operationele kosten'!L29</f>
        <v>3453</v>
      </c>
      <c r="M31" s="187">
        <f>'3) Input operationele kosten'!M29</f>
        <v>971130.60590310488</v>
      </c>
      <c r="N31" s="187">
        <f>'3) Input operationele kosten'!N29</f>
        <v>827061.958277122</v>
      </c>
      <c r="O31" s="187">
        <f>'3) Input operationele kosten'!O29</f>
        <v>4297.79</v>
      </c>
      <c r="P31" s="187">
        <f>'3) Input operationele kosten'!P29</f>
        <v>405562.3827847403</v>
      </c>
      <c r="Q31" s="187">
        <f>'3) Input operationele kosten'!Q29</f>
        <v>224049.35595318998</v>
      </c>
      <c r="R31" s="134"/>
      <c r="S31" s="187">
        <f>'3) Input operationele kosten'!S29</f>
        <v>117519.3459202926</v>
      </c>
      <c r="T31" s="132"/>
      <c r="U31" s="132"/>
      <c r="V31" s="132"/>
      <c r="W31" s="132"/>
      <c r="X31" s="132"/>
      <c r="Y31" s="132"/>
      <c r="Z31" s="132"/>
    </row>
    <row r="32" spans="2:26" s="36" customFormat="1" ht="12" customHeight="1" x14ac:dyDescent="0.2">
      <c r="B32" s="119" t="s">
        <v>18</v>
      </c>
      <c r="C32" s="119"/>
      <c r="D32" s="119"/>
      <c r="E32" s="119"/>
      <c r="F32" s="119" t="s">
        <v>77</v>
      </c>
      <c r="G32" s="132"/>
      <c r="H32" s="132"/>
      <c r="I32" s="132"/>
      <c r="J32" s="133">
        <f t="shared" si="2"/>
        <v>24915665.612801727</v>
      </c>
      <c r="K32" s="132"/>
      <c r="L32" s="187">
        <f>'3) Input operationele kosten'!L30</f>
        <v>0</v>
      </c>
      <c r="M32" s="187">
        <f>'3) Input operationele kosten'!M30</f>
        <v>2640182.349696212</v>
      </c>
      <c r="N32" s="187">
        <f>'3) Input operationele kosten'!N30</f>
        <v>17664211.721074909</v>
      </c>
      <c r="O32" s="187">
        <f>'3) Input operationele kosten'!O30</f>
        <v>12867.83</v>
      </c>
      <c r="P32" s="187">
        <f>'3) Input operationele kosten'!P30</f>
        <v>4064072.302030609</v>
      </c>
      <c r="Q32" s="187">
        <f>'3) Input operationele kosten'!Q30</f>
        <v>12250</v>
      </c>
      <c r="R32" s="134"/>
      <c r="S32" s="187">
        <f>'3) Input operationele kosten'!S30</f>
        <v>522081.40999999992</v>
      </c>
      <c r="T32" s="132"/>
      <c r="U32" s="132"/>
      <c r="V32" s="132"/>
      <c r="W32" s="132"/>
      <c r="X32" s="132"/>
      <c r="Y32" s="132"/>
      <c r="Z32" s="132"/>
    </row>
    <row r="33" spans="2:26" s="49" customFormat="1" ht="12" customHeight="1" x14ac:dyDescent="0.2">
      <c r="B33" s="119"/>
      <c r="C33" s="119"/>
      <c r="D33" s="119"/>
      <c r="E33" s="119"/>
      <c r="F33" s="119"/>
      <c r="G33" s="132"/>
      <c r="H33" s="132"/>
      <c r="I33" s="132"/>
      <c r="J33" s="188"/>
      <c r="K33" s="132"/>
      <c r="L33" s="132"/>
      <c r="M33" s="132"/>
      <c r="N33" s="132"/>
      <c r="O33" s="132"/>
      <c r="P33" s="132"/>
      <c r="Q33" s="132"/>
      <c r="R33" s="135"/>
      <c r="S33" s="132"/>
      <c r="T33" s="132"/>
      <c r="U33" s="132"/>
      <c r="V33" s="132"/>
      <c r="W33" s="132"/>
      <c r="X33" s="132"/>
      <c r="Y33" s="132"/>
      <c r="Z33" s="132"/>
    </row>
    <row r="34" spans="2:26" s="49" customFormat="1" ht="12" customHeight="1" x14ac:dyDescent="0.2">
      <c r="B34" s="121" t="s">
        <v>19</v>
      </c>
      <c r="C34" s="119"/>
      <c r="D34" s="119"/>
      <c r="E34" s="119"/>
      <c r="F34" s="119"/>
      <c r="G34" s="132"/>
      <c r="H34" s="132"/>
      <c r="I34" s="132"/>
      <c r="J34" s="188"/>
      <c r="K34" s="132"/>
      <c r="L34" s="132"/>
      <c r="M34" s="132"/>
      <c r="N34" s="132"/>
      <c r="O34" s="132"/>
      <c r="P34" s="132"/>
      <c r="Q34" s="132"/>
      <c r="R34" s="135"/>
      <c r="S34" s="132"/>
      <c r="T34" s="132"/>
      <c r="U34" s="132"/>
      <c r="V34" s="132"/>
      <c r="W34" s="132"/>
      <c r="X34" s="132"/>
      <c r="Y34" s="132"/>
      <c r="Z34" s="132"/>
    </row>
    <row r="35" spans="2:26" s="49" customFormat="1" ht="12" customHeight="1" x14ac:dyDescent="0.2">
      <c r="B35" s="53" t="s">
        <v>69</v>
      </c>
      <c r="C35" s="54"/>
      <c r="D35" s="54"/>
      <c r="E35" s="54"/>
      <c r="F35" s="56"/>
      <c r="G35" s="132"/>
      <c r="H35" s="189"/>
      <c r="I35" s="132"/>
      <c r="J35" s="188"/>
      <c r="K35" s="132"/>
      <c r="L35" s="132"/>
      <c r="M35" s="132"/>
      <c r="N35" s="132"/>
      <c r="O35" s="132"/>
      <c r="P35" s="132"/>
      <c r="Q35" s="132"/>
      <c r="R35" s="135"/>
      <c r="S35" s="132"/>
      <c r="T35" s="132"/>
      <c r="U35" s="132"/>
      <c r="V35" s="132"/>
      <c r="W35" s="132"/>
      <c r="X35" s="132"/>
      <c r="Y35" s="132"/>
      <c r="Z35" s="132"/>
    </row>
    <row r="36" spans="2:26" s="49" customFormat="1" ht="12" customHeight="1" x14ac:dyDescent="0.2">
      <c r="B36" s="54" t="s">
        <v>20</v>
      </c>
      <c r="C36" s="54"/>
      <c r="D36" s="54"/>
      <c r="E36" s="54"/>
      <c r="F36" s="56" t="s">
        <v>77</v>
      </c>
      <c r="G36" s="132"/>
      <c r="H36" s="189"/>
      <c r="I36" s="132"/>
      <c r="J36" s="133">
        <f>SUM(L36:S36)</f>
        <v>6742145.5246468252</v>
      </c>
      <c r="K36" s="132"/>
      <c r="L36" s="187">
        <f>'5) Overige opbrengsten'!L34</f>
        <v>85005.47</v>
      </c>
      <c r="M36" s="187">
        <f>'5) Overige opbrengsten'!M34</f>
        <v>3515885.3301046486</v>
      </c>
      <c r="N36" s="187">
        <f>'5) Overige opbrengsten'!N34</f>
        <v>1259431.0666468248</v>
      </c>
      <c r="O36" s="187">
        <f>'5) Overige opbrengsten'!O34</f>
        <v>178641.38</v>
      </c>
      <c r="P36" s="187">
        <f>'5) Overige opbrengsten'!P34</f>
        <v>1561961.4198953519</v>
      </c>
      <c r="Q36" s="187">
        <f>'5) Overige opbrengsten'!Q34</f>
        <v>30735.819999999992</v>
      </c>
      <c r="R36" s="135"/>
      <c r="S36" s="187">
        <f>'5) Overige opbrengsten'!S34</f>
        <v>110485.03799999999</v>
      </c>
      <c r="T36" s="132"/>
      <c r="U36" s="132"/>
      <c r="V36" s="132"/>
      <c r="W36" s="132"/>
      <c r="X36" s="132"/>
      <c r="Y36" s="132"/>
      <c r="Z36" s="132"/>
    </row>
    <row r="37" spans="2:26" s="49" customFormat="1" ht="12" customHeight="1" x14ac:dyDescent="0.2">
      <c r="B37" s="54" t="s">
        <v>21</v>
      </c>
      <c r="C37" s="54"/>
      <c r="D37" s="54"/>
      <c r="E37" s="54"/>
      <c r="F37" s="56" t="s">
        <v>77</v>
      </c>
      <c r="G37" s="132"/>
      <c r="H37" s="189"/>
      <c r="I37" s="132"/>
      <c r="J37" s="133">
        <f t="shared" ref="J37:J44" si="3">SUM(L37:S37)</f>
        <v>2600003.6803633091</v>
      </c>
      <c r="K37" s="132"/>
      <c r="L37" s="187">
        <f>'5) Overige opbrengsten'!L35</f>
        <v>52618.45</v>
      </c>
      <c r="M37" s="187">
        <f>'5) Overige opbrengsten'!M35</f>
        <v>1090573.5074342871</v>
      </c>
      <c r="N37" s="187">
        <f>'5) Overige opbrengsten'!N35</f>
        <v>200168.68254495965</v>
      </c>
      <c r="O37" s="187">
        <f>'5) Overige opbrengsten'!O35</f>
        <v>0</v>
      </c>
      <c r="P37" s="187">
        <f>'5) Overige opbrengsten'!P35</f>
        <v>1236189.0383840622</v>
      </c>
      <c r="Q37" s="187">
        <f>'5) Overige opbrengsten'!Q35</f>
        <v>14639</v>
      </c>
      <c r="R37" s="135"/>
      <c r="S37" s="187">
        <f>'5) Overige opbrengsten'!S35</f>
        <v>5815.0020000000004</v>
      </c>
      <c r="T37" s="132"/>
      <c r="U37" s="132"/>
      <c r="V37" s="132"/>
      <c r="W37" s="132"/>
      <c r="X37" s="132"/>
      <c r="Y37" s="132"/>
      <c r="Z37" s="132"/>
    </row>
    <row r="38" spans="2:26" s="49" customFormat="1" ht="12" customHeight="1" x14ac:dyDescent="0.2">
      <c r="B38" s="54" t="s">
        <v>26</v>
      </c>
      <c r="C38" s="54"/>
      <c r="D38" s="54"/>
      <c r="E38" s="54"/>
      <c r="F38" s="56" t="s">
        <v>77</v>
      </c>
      <c r="G38" s="132"/>
      <c r="H38" s="189"/>
      <c r="I38" s="132"/>
      <c r="J38" s="133">
        <f t="shared" si="3"/>
        <v>10304288.392309558</v>
      </c>
      <c r="K38" s="132"/>
      <c r="L38" s="187">
        <f>'5) Overige opbrengsten'!L36</f>
        <v>14631.829999999993</v>
      </c>
      <c r="M38" s="187">
        <f>'5) Overige opbrengsten'!M36</f>
        <v>4089261.485407481</v>
      </c>
      <c r="N38" s="187">
        <f>'5) Overige opbrengsten'!N36</f>
        <v>3073171.7500000005</v>
      </c>
      <c r="O38" s="187">
        <f>'5) Overige opbrengsten'!O36</f>
        <v>31131.88</v>
      </c>
      <c r="P38" s="187">
        <f>'5) Overige opbrengsten'!P36</f>
        <v>2566507.4561885083</v>
      </c>
      <c r="Q38" s="187">
        <f>'5) Overige opbrengsten'!Q36</f>
        <v>295942.80999999994</v>
      </c>
      <c r="R38" s="135"/>
      <c r="S38" s="187">
        <f>'5) Overige opbrengsten'!S36</f>
        <v>233641.18071356785</v>
      </c>
      <c r="T38" s="132"/>
      <c r="U38" s="132"/>
      <c r="V38" s="132"/>
      <c r="W38" s="132"/>
      <c r="X38" s="132"/>
      <c r="Y38" s="132"/>
      <c r="Z38" s="132"/>
    </row>
    <row r="39" spans="2:26" s="49" customFormat="1" ht="12" customHeight="1" x14ac:dyDescent="0.2">
      <c r="B39" s="54" t="s">
        <v>27</v>
      </c>
      <c r="C39" s="54"/>
      <c r="D39" s="54"/>
      <c r="E39" s="54"/>
      <c r="F39" s="56" t="s">
        <v>77</v>
      </c>
      <c r="G39" s="132"/>
      <c r="H39" s="189"/>
      <c r="I39" s="132"/>
      <c r="J39" s="133">
        <f t="shared" si="3"/>
        <v>2394033.6202950627</v>
      </c>
      <c r="K39" s="132"/>
      <c r="L39" s="187">
        <f>'5) Overige opbrengsten'!L37</f>
        <v>0</v>
      </c>
      <c r="M39" s="187">
        <f>'5) Overige opbrengsten'!M37</f>
        <v>16933.380995878004</v>
      </c>
      <c r="N39" s="187">
        <f>'5) Overige opbrengsten'!N37</f>
        <v>1086476.3874550404</v>
      </c>
      <c r="O39" s="187">
        <f>'5) Overige opbrengsten'!O37</f>
        <v>6248.77</v>
      </c>
      <c r="P39" s="187">
        <f>'5) Overige opbrengsten'!P37</f>
        <v>1281981.3368441442</v>
      </c>
      <c r="Q39" s="187">
        <f>'5) Overige opbrengsten'!Q37</f>
        <v>2393.7449999999999</v>
      </c>
      <c r="R39" s="135"/>
      <c r="S39" s="187">
        <f>'5) Overige opbrengsten'!S37</f>
        <v>0</v>
      </c>
      <c r="T39" s="132"/>
      <c r="U39" s="132"/>
      <c r="V39" s="132"/>
      <c r="W39" s="132"/>
      <c r="X39" s="132"/>
      <c r="Y39" s="132"/>
      <c r="Z39" s="132"/>
    </row>
    <row r="40" spans="2:26" s="49" customFormat="1" ht="12" customHeight="1" x14ac:dyDescent="0.2">
      <c r="B40" s="54" t="s">
        <v>28</v>
      </c>
      <c r="C40" s="54"/>
      <c r="D40" s="54"/>
      <c r="E40" s="54"/>
      <c r="F40" s="56" t="s">
        <v>77</v>
      </c>
      <c r="G40" s="132"/>
      <c r="H40" s="189"/>
      <c r="I40" s="132"/>
      <c r="J40" s="133">
        <f t="shared" si="3"/>
        <v>472545.23</v>
      </c>
      <c r="K40" s="132"/>
      <c r="L40" s="187">
        <f>'5) Overige opbrengsten'!L38</f>
        <v>0</v>
      </c>
      <c r="M40" s="187">
        <f>'5) Overige opbrengsten'!M38</f>
        <v>0</v>
      </c>
      <c r="N40" s="187">
        <f>'5) Overige opbrengsten'!N38</f>
        <v>473009.75</v>
      </c>
      <c r="O40" s="187">
        <f>'5) Overige opbrengsten'!O38</f>
        <v>-464.52</v>
      </c>
      <c r="P40" s="187">
        <f>'5) Overige opbrengsten'!P38</f>
        <v>0</v>
      </c>
      <c r="Q40" s="187">
        <f>'5) Overige opbrengsten'!Q38</f>
        <v>0</v>
      </c>
      <c r="R40" s="135"/>
      <c r="S40" s="187">
        <f>'5) Overige opbrengsten'!S38</f>
        <v>0</v>
      </c>
      <c r="T40" s="132"/>
      <c r="U40" s="132"/>
      <c r="V40" s="132"/>
      <c r="W40" s="132"/>
      <c r="X40" s="132"/>
      <c r="Y40" s="132"/>
      <c r="Z40" s="132"/>
    </row>
    <row r="41" spans="2:26" s="49" customFormat="1" ht="12" customHeight="1" x14ac:dyDescent="0.2">
      <c r="B41" s="54" t="s">
        <v>29</v>
      </c>
      <c r="C41" s="54"/>
      <c r="D41" s="54"/>
      <c r="E41" s="54"/>
      <c r="F41" s="56" t="s">
        <v>77</v>
      </c>
      <c r="G41" s="132"/>
      <c r="H41" s="189"/>
      <c r="I41" s="132"/>
      <c r="J41" s="133">
        <f t="shared" si="3"/>
        <v>1785525.5900000078</v>
      </c>
      <c r="K41" s="132"/>
      <c r="L41" s="187">
        <f>'5) Overige opbrengsten'!L39</f>
        <v>0</v>
      </c>
      <c r="M41" s="187">
        <f>'5) Overige opbrengsten'!M39</f>
        <v>0</v>
      </c>
      <c r="N41" s="187">
        <f>'5) Overige opbrengsten'!N39</f>
        <v>1706960.8200000077</v>
      </c>
      <c r="O41" s="187">
        <f>'5) Overige opbrengsten'!O39</f>
        <v>78564.77</v>
      </c>
      <c r="P41" s="187">
        <f>'5) Overige opbrengsten'!P39</f>
        <v>0</v>
      </c>
      <c r="Q41" s="187">
        <f>'5) Overige opbrengsten'!Q39</f>
        <v>0</v>
      </c>
      <c r="R41" s="135"/>
      <c r="S41" s="187">
        <f>'5) Overige opbrengsten'!S39</f>
        <v>0</v>
      </c>
      <c r="T41" s="132"/>
      <c r="U41" s="132"/>
      <c r="V41" s="132"/>
      <c r="W41" s="132"/>
      <c r="X41" s="132"/>
      <c r="Y41" s="132"/>
      <c r="Z41" s="132"/>
    </row>
    <row r="42" spans="2:26" s="49" customFormat="1" ht="12" customHeight="1" x14ac:dyDescent="0.2">
      <c r="B42" s="54" t="s">
        <v>30</v>
      </c>
      <c r="C42" s="54"/>
      <c r="D42" s="54"/>
      <c r="E42" s="54"/>
      <c r="F42" s="56" t="s">
        <v>77</v>
      </c>
      <c r="G42" s="132"/>
      <c r="H42" s="189"/>
      <c r="I42" s="132"/>
      <c r="J42" s="133">
        <f t="shared" si="3"/>
        <v>79089.62</v>
      </c>
      <c r="K42" s="132"/>
      <c r="L42" s="187">
        <f>'5) Overige opbrengsten'!L40</f>
        <v>0</v>
      </c>
      <c r="M42" s="187">
        <f>'5) Overige opbrengsten'!M40</f>
        <v>0</v>
      </c>
      <c r="N42" s="187">
        <f>'5) Overige opbrengsten'!N40</f>
        <v>79089.62</v>
      </c>
      <c r="O42" s="187">
        <f>'5) Overige opbrengsten'!O40</f>
        <v>0</v>
      </c>
      <c r="P42" s="187">
        <f>'5) Overige opbrengsten'!P40</f>
        <v>0</v>
      </c>
      <c r="Q42" s="187">
        <f>'5) Overige opbrengsten'!Q40</f>
        <v>0</v>
      </c>
      <c r="R42" s="135"/>
      <c r="S42" s="187">
        <f>'5) Overige opbrengsten'!S40</f>
        <v>0</v>
      </c>
      <c r="T42" s="132"/>
      <c r="U42" s="132"/>
      <c r="V42" s="132"/>
      <c r="W42" s="132"/>
      <c r="X42" s="132"/>
      <c r="Y42" s="132"/>
      <c r="Z42" s="132"/>
    </row>
    <row r="43" spans="2:26" s="49" customFormat="1" ht="12" customHeight="1" x14ac:dyDescent="0.2">
      <c r="B43" s="54" t="s">
        <v>31</v>
      </c>
      <c r="C43" s="54"/>
      <c r="D43" s="54"/>
      <c r="E43" s="54"/>
      <c r="F43" s="56" t="s">
        <v>77</v>
      </c>
      <c r="G43" s="132"/>
      <c r="H43" s="189"/>
      <c r="I43" s="132"/>
      <c r="J43" s="133">
        <f t="shared" si="3"/>
        <v>1500000</v>
      </c>
      <c r="K43" s="132"/>
      <c r="L43" s="187">
        <f>'5) Overige opbrengsten'!L41</f>
        <v>0</v>
      </c>
      <c r="M43" s="187">
        <f>'5) Overige opbrengsten'!M41</f>
        <v>0</v>
      </c>
      <c r="N43" s="187">
        <f>'5) Overige opbrengsten'!N41</f>
        <v>1500000</v>
      </c>
      <c r="O43" s="187">
        <f>'5) Overige opbrengsten'!O41</f>
        <v>0</v>
      </c>
      <c r="P43" s="187">
        <f>'5) Overige opbrengsten'!P41</f>
        <v>0</v>
      </c>
      <c r="Q43" s="187">
        <f>'5) Overige opbrengsten'!Q41</f>
        <v>0</v>
      </c>
      <c r="R43" s="135"/>
      <c r="S43" s="187">
        <f>'5) Overige opbrengsten'!S41</f>
        <v>0</v>
      </c>
      <c r="T43" s="132"/>
      <c r="U43" s="132"/>
      <c r="V43" s="132"/>
      <c r="W43" s="132"/>
      <c r="X43" s="132"/>
      <c r="Y43" s="132"/>
      <c r="Z43" s="132"/>
    </row>
    <row r="44" spans="2:26" s="49" customFormat="1" ht="12" customHeight="1" x14ac:dyDescent="0.2">
      <c r="B44" s="54" t="s">
        <v>32</v>
      </c>
      <c r="C44" s="54"/>
      <c r="D44" s="54"/>
      <c r="E44" s="54"/>
      <c r="F44" s="56" t="s">
        <v>77</v>
      </c>
      <c r="G44" s="132"/>
      <c r="H44" s="189"/>
      <c r="I44" s="132"/>
      <c r="J44" s="133">
        <f t="shared" si="3"/>
        <v>0</v>
      </c>
      <c r="K44" s="132"/>
      <c r="L44" s="187">
        <f>'5) Overige opbrengsten'!L42</f>
        <v>0</v>
      </c>
      <c r="M44" s="187">
        <f>'5) Overige opbrengsten'!M42</f>
        <v>0</v>
      </c>
      <c r="N44" s="187">
        <f>'5) Overige opbrengsten'!N42</f>
        <v>0</v>
      </c>
      <c r="O44" s="187">
        <f>'5) Overige opbrengsten'!O42</f>
        <v>0</v>
      </c>
      <c r="P44" s="187">
        <f>'5) Overige opbrengsten'!P42</f>
        <v>0</v>
      </c>
      <c r="Q44" s="187">
        <f>'5) Overige opbrengsten'!Q42</f>
        <v>0</v>
      </c>
      <c r="R44" s="135"/>
      <c r="S44" s="187">
        <f>'5) Overige opbrengsten'!S42</f>
        <v>0</v>
      </c>
      <c r="T44" s="132"/>
      <c r="U44" s="132"/>
      <c r="V44" s="132"/>
      <c r="W44" s="132"/>
      <c r="X44" s="132"/>
      <c r="Y44" s="132"/>
      <c r="Z44" s="132"/>
    </row>
    <row r="45" spans="2:26" s="49" customFormat="1" ht="12" customHeight="1" x14ac:dyDescent="0.2">
      <c r="B45" s="119"/>
      <c r="C45" s="119"/>
      <c r="D45" s="119"/>
      <c r="E45" s="119"/>
      <c r="F45" s="119"/>
      <c r="G45" s="132"/>
      <c r="H45" s="132"/>
      <c r="I45" s="132"/>
      <c r="J45" s="188"/>
      <c r="K45" s="132"/>
      <c r="L45" s="132"/>
      <c r="M45" s="132"/>
      <c r="N45" s="132"/>
      <c r="O45" s="132"/>
      <c r="P45" s="132"/>
      <c r="Q45" s="132"/>
      <c r="R45" s="135"/>
      <c r="S45" s="132"/>
      <c r="T45" s="132"/>
      <c r="U45" s="132"/>
      <c r="V45" s="132"/>
      <c r="W45" s="132"/>
      <c r="X45" s="132"/>
      <c r="Y45" s="132"/>
      <c r="Z45" s="132"/>
    </row>
    <row r="46" spans="2:26" s="49" customFormat="1" ht="12" customHeight="1" x14ac:dyDescent="0.2">
      <c r="B46" s="53" t="s">
        <v>63</v>
      </c>
      <c r="C46" s="54"/>
      <c r="D46" s="54"/>
      <c r="E46" s="54"/>
      <c r="F46" s="56"/>
      <c r="G46" s="132"/>
      <c r="H46" s="189"/>
      <c r="I46" s="132"/>
      <c r="J46" s="188"/>
      <c r="K46" s="132"/>
      <c r="L46" s="132"/>
      <c r="M46" s="132"/>
      <c r="N46" s="132"/>
      <c r="O46" s="132"/>
      <c r="P46" s="132"/>
      <c r="Q46" s="132"/>
      <c r="R46" s="135"/>
      <c r="S46" s="132"/>
      <c r="T46" s="132"/>
      <c r="U46" s="132"/>
      <c r="V46" s="132"/>
      <c r="W46" s="132"/>
      <c r="X46" s="132"/>
      <c r="Y46" s="132"/>
      <c r="Z46" s="132"/>
    </row>
    <row r="47" spans="2:26" s="49" customFormat="1" ht="12" customHeight="1" x14ac:dyDescent="0.2">
      <c r="B47" s="54" t="s">
        <v>64</v>
      </c>
      <c r="C47" s="54"/>
      <c r="D47" s="54"/>
      <c r="E47" s="54"/>
      <c r="F47" s="56" t="s">
        <v>77</v>
      </c>
      <c r="G47" s="132"/>
      <c r="H47" s="189"/>
      <c r="I47" s="132"/>
      <c r="J47" s="133">
        <f t="shared" ref="J47" si="4">SUM(L47:S47)</f>
        <v>1442278.9461521921</v>
      </c>
      <c r="K47" s="132"/>
      <c r="L47" s="187">
        <f>'5) Overige opbrengsten'!L45</f>
        <v>11520.67</v>
      </c>
      <c r="M47" s="187">
        <f>'5) Overige opbrengsten'!M45</f>
        <v>448237.2367503533</v>
      </c>
      <c r="N47" s="187">
        <f>'5) Overige opbrengsten'!N45</f>
        <v>201349.56615219335</v>
      </c>
      <c r="O47" s="187">
        <f>'5) Overige opbrengsten'!O45</f>
        <v>1161.96</v>
      </c>
      <c r="P47" s="187">
        <f>'5) Overige opbrengsten'!P45</f>
        <v>780009.51324964548</v>
      </c>
      <c r="Q47" s="187">
        <f>'5) Overige opbrengsten'!Q45</f>
        <v>0</v>
      </c>
      <c r="R47" s="135"/>
      <c r="S47" s="187">
        <f>'5) Overige opbrengsten'!S45</f>
        <v>0</v>
      </c>
      <c r="T47" s="132"/>
      <c r="U47" s="132"/>
      <c r="V47" s="132"/>
      <c r="W47" s="132"/>
      <c r="X47" s="132"/>
      <c r="Y47" s="132"/>
      <c r="Z47" s="132"/>
    </row>
    <row r="48" spans="2:26" s="49" customFormat="1" ht="12" customHeight="1" x14ac:dyDescent="0.2">
      <c r="B48" s="119"/>
      <c r="C48" s="54"/>
      <c r="D48" s="54"/>
      <c r="E48" s="54"/>
      <c r="F48" s="56"/>
      <c r="G48" s="132"/>
      <c r="H48" s="189"/>
      <c r="I48" s="132"/>
      <c r="J48" s="188"/>
      <c r="K48" s="132"/>
      <c r="L48" s="132"/>
      <c r="M48" s="132"/>
      <c r="N48" s="132"/>
      <c r="O48" s="132"/>
      <c r="P48" s="132"/>
      <c r="Q48" s="132"/>
      <c r="R48" s="135"/>
      <c r="S48" s="132"/>
      <c r="T48" s="132"/>
      <c r="U48" s="132"/>
      <c r="V48" s="132"/>
      <c r="W48" s="132"/>
      <c r="X48" s="132"/>
      <c r="Y48" s="132"/>
      <c r="Z48" s="132"/>
    </row>
    <row r="49" spans="2:26" s="49" customFormat="1" ht="12" customHeight="1" x14ac:dyDescent="0.2">
      <c r="B49" s="51" t="s">
        <v>22</v>
      </c>
      <c r="C49" s="54"/>
      <c r="D49" s="54"/>
      <c r="E49" s="54"/>
      <c r="F49" s="119"/>
      <c r="G49" s="132"/>
      <c r="H49" s="132"/>
      <c r="I49" s="132"/>
      <c r="J49" s="188"/>
      <c r="K49" s="132"/>
      <c r="L49" s="132"/>
      <c r="M49" s="132"/>
      <c r="N49" s="132"/>
      <c r="O49" s="132"/>
      <c r="P49" s="132"/>
      <c r="Q49" s="132"/>
      <c r="R49" s="135"/>
      <c r="S49" s="132"/>
      <c r="T49" s="132"/>
      <c r="U49" s="132"/>
      <c r="V49" s="132"/>
      <c r="W49" s="132"/>
      <c r="X49" s="132"/>
      <c r="Y49" s="132"/>
      <c r="Z49" s="132"/>
    </row>
    <row r="50" spans="2:26" s="49" customFormat="1" ht="12" customHeight="1" x14ac:dyDescent="0.2">
      <c r="B50" s="119" t="s">
        <v>23</v>
      </c>
      <c r="C50" s="54"/>
      <c r="D50" s="54"/>
      <c r="E50" s="54"/>
      <c r="F50" s="56" t="s">
        <v>77</v>
      </c>
      <c r="G50" s="132"/>
      <c r="H50" s="189"/>
      <c r="I50" s="132"/>
      <c r="J50" s="133">
        <f t="shared" ref="J50:J51" si="5">SUM(L50:S50)</f>
        <v>2317517.7777502574</v>
      </c>
      <c r="K50" s="132"/>
      <c r="L50" s="187">
        <f>'5) Overige opbrengsten'!L23</f>
        <v>69857.119999999981</v>
      </c>
      <c r="M50" s="187">
        <f>'5) Overige opbrengsten'!M23</f>
        <v>1363980.6050503599</v>
      </c>
      <c r="N50" s="187">
        <f>'5) Overige opbrengsten'!N23</f>
        <v>137883.01999999996</v>
      </c>
      <c r="O50" s="187">
        <f>'5) Overige opbrengsten'!O23</f>
        <v>17170.05</v>
      </c>
      <c r="P50" s="187">
        <f>'5) Overige opbrengsten'!P23</f>
        <v>635611.80269989814</v>
      </c>
      <c r="Q50" s="187">
        <f>'5) Overige opbrengsten'!Q23</f>
        <v>18740.920000000013</v>
      </c>
      <c r="R50" s="135"/>
      <c r="S50" s="187">
        <f>'5) Overige opbrengsten'!S23</f>
        <v>74274.259999999995</v>
      </c>
      <c r="T50" s="132"/>
      <c r="U50" s="132"/>
      <c r="V50" s="132"/>
      <c r="W50" s="132"/>
      <c r="X50" s="132"/>
      <c r="Y50" s="132"/>
      <c r="Z50" s="132"/>
    </row>
    <row r="51" spans="2:26" s="49" customFormat="1" ht="12" customHeight="1" x14ac:dyDescent="0.2">
      <c r="B51" s="119" t="s">
        <v>24</v>
      </c>
      <c r="C51" s="54"/>
      <c r="D51" s="54"/>
      <c r="E51" s="54"/>
      <c r="F51" s="56" t="s">
        <v>77</v>
      </c>
      <c r="G51" s="132"/>
      <c r="H51" s="189"/>
      <c r="I51" s="132"/>
      <c r="J51" s="133">
        <f t="shared" si="5"/>
        <v>83700145.530407816</v>
      </c>
      <c r="K51" s="132"/>
      <c r="L51" s="187">
        <f>'5) Overige opbrengsten'!L31</f>
        <v>110234.64244053012</v>
      </c>
      <c r="M51" s="187">
        <f>'5) Overige opbrengsten'!M31</f>
        <v>44738340.374987498</v>
      </c>
      <c r="N51" s="187">
        <f>'5) Overige opbrengsten'!N31</f>
        <v>20696506.685715627</v>
      </c>
      <c r="O51" s="187">
        <f>'5) Overige opbrengsten'!O31</f>
        <v>57685.55</v>
      </c>
      <c r="P51" s="187">
        <f>'5) Overige opbrengsten'!P31</f>
        <v>16820888.530164842</v>
      </c>
      <c r="Q51" s="187">
        <f>'5) Overige opbrengsten'!Q31</f>
        <v>489307.22709933401</v>
      </c>
      <c r="R51" s="135"/>
      <c r="S51" s="187">
        <f>'5) Overige opbrengsten'!S31</f>
        <v>787182.52</v>
      </c>
      <c r="T51" s="132"/>
      <c r="U51" s="132"/>
      <c r="V51" s="132"/>
      <c r="W51" s="132"/>
      <c r="X51" s="132"/>
      <c r="Y51" s="132"/>
      <c r="Z51" s="132"/>
    </row>
    <row r="52" spans="2:26" s="49" customFormat="1" ht="12" customHeight="1" x14ac:dyDescent="0.2">
      <c r="B52" s="119"/>
      <c r="C52" s="54"/>
      <c r="D52" s="54"/>
      <c r="E52" s="54"/>
      <c r="F52" s="56"/>
      <c r="G52" s="132"/>
      <c r="H52" s="189"/>
      <c r="I52" s="132"/>
      <c r="J52" s="188"/>
      <c r="K52" s="132"/>
      <c r="L52" s="132"/>
      <c r="M52" s="132"/>
      <c r="N52" s="132"/>
      <c r="O52" s="132"/>
      <c r="P52" s="132"/>
      <c r="Q52" s="132"/>
      <c r="R52" s="135"/>
      <c r="S52" s="132"/>
      <c r="T52" s="132"/>
      <c r="U52" s="132"/>
      <c r="V52" s="132"/>
      <c r="W52" s="132"/>
      <c r="X52" s="132"/>
      <c r="Y52" s="132"/>
      <c r="Z52" s="132"/>
    </row>
    <row r="53" spans="2:26" s="49" customFormat="1" ht="12" customHeight="1" x14ac:dyDescent="0.2">
      <c r="B53" s="51" t="s">
        <v>25</v>
      </c>
      <c r="C53" s="54"/>
      <c r="D53" s="54"/>
      <c r="E53" s="54"/>
      <c r="F53" s="56"/>
      <c r="G53" s="132"/>
      <c r="H53" s="189"/>
      <c r="I53" s="132"/>
      <c r="J53" s="188"/>
      <c r="K53" s="132"/>
      <c r="L53" s="132"/>
      <c r="M53" s="132"/>
      <c r="N53" s="132"/>
      <c r="O53" s="132"/>
      <c r="P53" s="132"/>
      <c r="Q53" s="132"/>
      <c r="R53" s="135"/>
      <c r="S53" s="132"/>
      <c r="T53" s="132"/>
      <c r="U53" s="132"/>
      <c r="V53" s="132"/>
      <c r="W53" s="132"/>
      <c r="X53" s="132"/>
      <c r="Y53" s="132"/>
      <c r="Z53" s="132"/>
    </row>
    <row r="54" spans="2:26" s="49" customFormat="1" ht="12" customHeight="1" x14ac:dyDescent="0.2">
      <c r="B54" s="119" t="s">
        <v>23</v>
      </c>
      <c r="C54" s="54"/>
      <c r="D54" s="54"/>
      <c r="E54" s="54"/>
      <c r="F54" s="56" t="s">
        <v>77</v>
      </c>
      <c r="G54" s="132"/>
      <c r="H54" s="189"/>
      <c r="I54" s="132"/>
      <c r="J54" s="133">
        <f t="shared" ref="J54" si="6">SUM(L54:S54)</f>
        <v>2263331.6377502577</v>
      </c>
      <c r="K54" s="132"/>
      <c r="L54" s="187">
        <f>'5) Overige opbrengsten'!L16</f>
        <v>15670.98</v>
      </c>
      <c r="M54" s="187">
        <f>'5) Overige opbrengsten'!M16</f>
        <v>1363980.6050503599</v>
      </c>
      <c r="N54" s="187">
        <f>'5) Overige opbrengsten'!N16</f>
        <v>137883.01999999996</v>
      </c>
      <c r="O54" s="187">
        <f>'5) Overige opbrengsten'!O16</f>
        <v>17170.05</v>
      </c>
      <c r="P54" s="187">
        <f>'5) Overige opbrengsten'!P16</f>
        <v>635611.80269989814</v>
      </c>
      <c r="Q54" s="187">
        <f>'5) Overige opbrengsten'!Q16</f>
        <v>18740.920000000013</v>
      </c>
      <c r="R54" s="135"/>
      <c r="S54" s="187">
        <f>'5) Overige opbrengsten'!S16</f>
        <v>74274.259999999995</v>
      </c>
      <c r="T54" s="132"/>
      <c r="U54" s="132"/>
      <c r="V54" s="132"/>
      <c r="W54" s="132"/>
      <c r="X54" s="132"/>
      <c r="Y54" s="132"/>
      <c r="Z54" s="132"/>
    </row>
    <row r="55" spans="2:26" s="49" customFormat="1" ht="12" customHeight="1" x14ac:dyDescent="0.2">
      <c r="B55" s="119"/>
      <c r="C55" s="119"/>
      <c r="D55" s="119"/>
      <c r="E55" s="119"/>
      <c r="F55" s="119"/>
      <c r="G55" s="132"/>
      <c r="H55" s="132"/>
      <c r="I55" s="132"/>
      <c r="J55" s="188"/>
      <c r="K55" s="132"/>
      <c r="L55" s="132"/>
      <c r="M55" s="132"/>
      <c r="N55" s="132"/>
      <c r="O55" s="132"/>
      <c r="P55" s="132"/>
      <c r="Q55" s="132"/>
      <c r="R55" s="135"/>
      <c r="S55" s="132"/>
      <c r="T55" s="132"/>
      <c r="U55" s="132"/>
      <c r="V55" s="132"/>
      <c r="W55" s="132"/>
      <c r="X55" s="132"/>
      <c r="Y55" s="132"/>
      <c r="Z55" s="132"/>
    </row>
    <row r="56" spans="2:26" s="49" customFormat="1" ht="12" customHeight="1" x14ac:dyDescent="0.2">
      <c r="B56" s="51" t="s">
        <v>104</v>
      </c>
      <c r="C56" s="119"/>
      <c r="D56" s="119"/>
      <c r="E56" s="119"/>
      <c r="F56" s="119"/>
      <c r="G56" s="132"/>
      <c r="H56" s="132"/>
      <c r="I56" s="132"/>
      <c r="J56" s="188"/>
      <c r="K56" s="132"/>
      <c r="L56" s="132"/>
      <c r="M56" s="132"/>
      <c r="N56" s="132"/>
      <c r="O56" s="132"/>
      <c r="P56" s="132"/>
      <c r="Q56" s="132"/>
      <c r="R56" s="135"/>
      <c r="S56" s="132"/>
      <c r="T56" s="132"/>
      <c r="U56" s="132"/>
      <c r="V56" s="132"/>
      <c r="W56" s="132"/>
      <c r="X56" s="132"/>
      <c r="Y56" s="132"/>
      <c r="Z56" s="132"/>
    </row>
    <row r="57" spans="2:26" s="49" customFormat="1" ht="12" customHeight="1" x14ac:dyDescent="0.2">
      <c r="B57" s="51" t="s">
        <v>6</v>
      </c>
      <c r="C57" s="119"/>
      <c r="D57" s="119"/>
      <c r="E57" s="119"/>
      <c r="F57" s="119"/>
      <c r="G57" s="132"/>
      <c r="H57" s="132"/>
      <c r="I57" s="132"/>
      <c r="J57" s="188"/>
      <c r="K57" s="132"/>
      <c r="L57" s="132"/>
      <c r="M57" s="132"/>
      <c r="N57" s="132"/>
      <c r="O57" s="132"/>
      <c r="P57" s="132"/>
      <c r="Q57" s="132"/>
      <c r="R57" s="135"/>
      <c r="S57" s="132"/>
      <c r="T57" s="132"/>
      <c r="U57" s="132"/>
      <c r="V57" s="132"/>
      <c r="W57" s="132"/>
      <c r="X57" s="132"/>
      <c r="Y57" s="132"/>
      <c r="Z57" s="132"/>
    </row>
    <row r="58" spans="2:26" s="49" customFormat="1" ht="12" customHeight="1" x14ac:dyDescent="0.2">
      <c r="B58" s="119" t="s">
        <v>7</v>
      </c>
      <c r="C58" s="119"/>
      <c r="D58" s="119"/>
      <c r="E58" s="119"/>
      <c r="F58" s="119" t="s">
        <v>77</v>
      </c>
      <c r="G58" s="132"/>
      <c r="H58" s="132"/>
      <c r="I58" s="132"/>
      <c r="J58" s="133">
        <f t="shared" ref="J58:J61" si="7">SUM(L58:S58)</f>
        <v>449635227.26949102</v>
      </c>
      <c r="K58" s="132"/>
      <c r="L58" s="190">
        <f>L18</f>
        <v>0</v>
      </c>
      <c r="M58" s="190">
        <f t="shared" ref="M58:Q58" si="8">M18</f>
        <v>168365881.88999999</v>
      </c>
      <c r="N58" s="190">
        <f t="shared" si="8"/>
        <v>162369324.03999999</v>
      </c>
      <c r="O58" s="190">
        <f t="shared" si="8"/>
        <v>0</v>
      </c>
      <c r="P58" s="190">
        <f t="shared" si="8"/>
        <v>102145610.84</v>
      </c>
      <c r="Q58" s="190">
        <f t="shared" si="8"/>
        <v>6427942.3394910097</v>
      </c>
      <c r="R58" s="134"/>
      <c r="S58" s="190">
        <f t="shared" ref="S58" si="9">S18</f>
        <v>10326468.159999998</v>
      </c>
      <c r="T58" s="132"/>
      <c r="U58" s="132"/>
      <c r="V58" s="132"/>
      <c r="W58" s="132"/>
      <c r="X58" s="132"/>
      <c r="Y58" s="132"/>
      <c r="Z58" s="132"/>
    </row>
    <row r="59" spans="2:26" s="49" customFormat="1" ht="12" customHeight="1" x14ac:dyDescent="0.2">
      <c r="B59" s="119" t="s">
        <v>8</v>
      </c>
      <c r="C59" s="119"/>
      <c r="D59" s="119"/>
      <c r="E59" s="119"/>
      <c r="F59" s="119" t="s">
        <v>77</v>
      </c>
      <c r="G59" s="132"/>
      <c r="H59" s="132"/>
      <c r="I59" s="132"/>
      <c r="J59" s="133">
        <f t="shared" si="7"/>
        <v>10617154.986532025</v>
      </c>
      <c r="K59" s="132"/>
      <c r="L59" s="190">
        <f>L19</f>
        <v>3384368</v>
      </c>
      <c r="M59" s="190">
        <f t="shared" ref="M59:Q59" si="10">M19</f>
        <v>345008.1657320261</v>
      </c>
      <c r="N59" s="190">
        <f t="shared" si="10"/>
        <v>1324634.1839999999</v>
      </c>
      <c r="O59" s="190">
        <f t="shared" si="10"/>
        <v>2242880.09</v>
      </c>
      <c r="P59" s="190">
        <f t="shared" si="10"/>
        <v>3029065.3299999987</v>
      </c>
      <c r="Q59" s="190">
        <f t="shared" si="10"/>
        <v>291199.21680000005</v>
      </c>
      <c r="R59" s="134"/>
      <c r="S59" s="190">
        <f t="shared" ref="S59" si="11">S19</f>
        <v>0</v>
      </c>
      <c r="T59" s="132"/>
      <c r="U59" s="132"/>
      <c r="V59" s="132"/>
      <c r="W59" s="132"/>
      <c r="X59" s="132"/>
      <c r="Y59" s="132"/>
      <c r="Z59" s="132"/>
    </row>
    <row r="60" spans="2:26" s="49" customFormat="1" ht="12" customHeight="1" x14ac:dyDescent="0.2">
      <c r="B60" s="119" t="s">
        <v>9</v>
      </c>
      <c r="C60" s="119"/>
      <c r="D60" s="119"/>
      <c r="E60" s="119"/>
      <c r="F60" s="119" t="s">
        <v>77</v>
      </c>
      <c r="G60" s="132"/>
      <c r="H60" s="132"/>
      <c r="I60" s="132"/>
      <c r="J60" s="133">
        <f t="shared" si="7"/>
        <v>151372133.69883764</v>
      </c>
      <c r="K60" s="132"/>
      <c r="L60" s="133">
        <f>L20-SUM(L36:L37,L47)</f>
        <v>450038.41000000003</v>
      </c>
      <c r="M60" s="133">
        <f t="shared" ref="M60:Q60" si="12">M20-SUM(M36:M37,M47)</f>
        <v>54927677.713738993</v>
      </c>
      <c r="N60" s="133">
        <f t="shared" si="12"/>
        <v>59394606.684656024</v>
      </c>
      <c r="O60" s="133">
        <f t="shared" si="12"/>
        <v>274686.64</v>
      </c>
      <c r="P60" s="133">
        <f t="shared" si="12"/>
        <v>30236747.110442653</v>
      </c>
      <c r="Q60" s="133">
        <f t="shared" si="12"/>
        <v>1912039.73</v>
      </c>
      <c r="R60" s="134"/>
      <c r="S60" s="133">
        <f t="shared" ref="S60" si="13">S20-SUM(S36:S37,S47)</f>
        <v>4176337.4099999992</v>
      </c>
      <c r="T60" s="132"/>
      <c r="U60" s="132"/>
      <c r="V60" s="132"/>
      <c r="W60" s="132"/>
      <c r="X60" s="132"/>
      <c r="Y60" s="132"/>
      <c r="Z60" s="132"/>
    </row>
    <row r="61" spans="2:26" s="49" customFormat="1" ht="12" customHeight="1" x14ac:dyDescent="0.2">
      <c r="B61" s="119" t="s">
        <v>10</v>
      </c>
      <c r="C61" s="119"/>
      <c r="D61" s="119"/>
      <c r="E61" s="119"/>
      <c r="F61" s="119" t="s">
        <v>77</v>
      </c>
      <c r="G61" s="132"/>
      <c r="H61" s="132"/>
      <c r="I61" s="132"/>
      <c r="J61" s="133">
        <f t="shared" si="7"/>
        <v>0</v>
      </c>
      <c r="K61" s="132"/>
      <c r="L61" s="133">
        <f>L21</f>
        <v>0</v>
      </c>
      <c r="M61" s="133">
        <f t="shared" ref="M61:Q61" si="14">M21</f>
        <v>0</v>
      </c>
      <c r="N61" s="133">
        <f t="shared" si="14"/>
        <v>0</v>
      </c>
      <c r="O61" s="133">
        <f t="shared" si="14"/>
        <v>0</v>
      </c>
      <c r="P61" s="133">
        <f t="shared" si="14"/>
        <v>0</v>
      </c>
      <c r="Q61" s="133">
        <f t="shared" si="14"/>
        <v>0</v>
      </c>
      <c r="R61" s="134"/>
      <c r="S61" s="133">
        <f t="shared" ref="S61" si="15">S21</f>
        <v>0</v>
      </c>
      <c r="T61" s="132"/>
      <c r="U61" s="132"/>
      <c r="V61" s="132"/>
      <c r="W61" s="132"/>
      <c r="X61" s="132"/>
      <c r="Y61" s="132"/>
      <c r="Z61" s="132"/>
    </row>
    <row r="62" spans="2:26" s="49" customFormat="1" ht="12" customHeight="1" x14ac:dyDescent="0.2">
      <c r="B62" s="119"/>
      <c r="C62" s="119"/>
      <c r="D62" s="119"/>
      <c r="E62" s="119"/>
      <c r="F62" s="119"/>
      <c r="G62" s="132"/>
      <c r="H62" s="132"/>
      <c r="I62" s="132"/>
      <c r="J62" s="188"/>
      <c r="K62" s="132"/>
      <c r="L62" s="132"/>
      <c r="M62" s="132"/>
      <c r="N62" s="132"/>
      <c r="O62" s="132"/>
      <c r="P62" s="132"/>
      <c r="Q62" s="132"/>
      <c r="R62" s="135"/>
      <c r="S62" s="132"/>
      <c r="T62" s="132"/>
      <c r="U62" s="132"/>
      <c r="V62" s="132"/>
      <c r="W62" s="132"/>
      <c r="X62" s="132"/>
      <c r="Y62" s="132"/>
      <c r="Z62" s="132"/>
    </row>
    <row r="63" spans="2:26" s="49" customFormat="1" ht="12" customHeight="1" x14ac:dyDescent="0.2">
      <c r="B63" s="51" t="s">
        <v>11</v>
      </c>
      <c r="C63" s="119"/>
      <c r="D63" s="119"/>
      <c r="E63" s="119"/>
      <c r="F63" s="119"/>
      <c r="G63" s="132"/>
      <c r="H63" s="132"/>
      <c r="I63" s="132"/>
      <c r="J63" s="188"/>
      <c r="K63" s="132"/>
      <c r="L63" s="132"/>
      <c r="M63" s="132"/>
      <c r="N63" s="132"/>
      <c r="O63" s="132"/>
      <c r="P63" s="132"/>
      <c r="Q63" s="132"/>
      <c r="R63" s="135"/>
      <c r="S63" s="132"/>
      <c r="T63" s="132"/>
      <c r="U63" s="132"/>
      <c r="V63" s="132"/>
      <c r="W63" s="132"/>
      <c r="X63" s="132"/>
      <c r="Y63" s="132"/>
      <c r="Z63" s="132"/>
    </row>
    <row r="64" spans="2:26" s="49" customFormat="1" ht="12" customHeight="1" x14ac:dyDescent="0.2">
      <c r="B64" s="119" t="s">
        <v>12</v>
      </c>
      <c r="C64" s="119"/>
      <c r="D64" s="119"/>
      <c r="E64" s="119"/>
      <c r="F64" s="119" t="s">
        <v>77</v>
      </c>
      <c r="G64" s="132"/>
      <c r="H64" s="132"/>
      <c r="I64" s="132"/>
      <c r="J64" s="133">
        <f t="shared" ref="J64:J66" si="16">SUM(L64:S64)</f>
        <v>723228507.78111017</v>
      </c>
      <c r="K64" s="132"/>
      <c r="L64" s="133">
        <f>L24-SUM(L38:L44)+L50-L51-L54</f>
        <v>4259995.6675594691</v>
      </c>
      <c r="M64" s="133">
        <f t="shared" ref="M64:Q64" si="17">M24-SUM(M38:M44)+M50-M51-M54</f>
        <v>208883101.18366715</v>
      </c>
      <c r="N64" s="133">
        <f t="shared" si="17"/>
        <v>305920217.39738792</v>
      </c>
      <c r="O64" s="133">
        <f t="shared" si="17"/>
        <v>1919141.1600000001</v>
      </c>
      <c r="P64" s="133">
        <f t="shared" si="17"/>
        <v>172761824.61299372</v>
      </c>
      <c r="Q64" s="133">
        <f t="shared" si="17"/>
        <v>7457764.0941852322</v>
      </c>
      <c r="R64" s="134"/>
      <c r="S64" s="133">
        <f>S24-SUM(S38:S44)+S50-S51-S54</f>
        <v>22026463.665316593</v>
      </c>
      <c r="T64" s="132"/>
      <c r="U64" s="132"/>
      <c r="V64" s="132"/>
      <c r="W64" s="132"/>
      <c r="X64" s="132"/>
      <c r="Y64" s="132"/>
      <c r="Z64" s="132"/>
    </row>
    <row r="65" spans="2:26" s="127" customFormat="1" ht="12" customHeight="1" x14ac:dyDescent="0.2">
      <c r="B65" s="119" t="s">
        <v>350</v>
      </c>
      <c r="C65" s="119"/>
      <c r="D65" s="119"/>
      <c r="E65" s="119"/>
      <c r="F65" s="119" t="s">
        <v>77</v>
      </c>
      <c r="G65" s="132"/>
      <c r="H65" s="132"/>
      <c r="I65" s="132"/>
      <c r="J65" s="133">
        <f t="shared" si="16"/>
        <v>724618.73961678089</v>
      </c>
      <c r="K65" s="132"/>
      <c r="L65" s="190">
        <f>L25</f>
        <v>2681</v>
      </c>
      <c r="M65" s="190">
        <f t="shared" ref="M65:Q65" si="18">M25</f>
        <v>320733.74925137253</v>
      </c>
      <c r="N65" s="190">
        <f t="shared" si="18"/>
        <v>223252.39798857534</v>
      </c>
      <c r="O65" s="190">
        <f t="shared" si="18"/>
        <v>6131.79</v>
      </c>
      <c r="P65" s="190">
        <f t="shared" si="18"/>
        <v>142336.49795553571</v>
      </c>
      <c r="Q65" s="190">
        <f t="shared" si="18"/>
        <v>10885.0544212972</v>
      </c>
      <c r="R65" s="134"/>
      <c r="S65" s="190">
        <f>S25</f>
        <v>18598.25</v>
      </c>
      <c r="T65" s="132"/>
      <c r="U65" s="132"/>
      <c r="V65" s="132"/>
      <c r="W65" s="132"/>
      <c r="X65" s="132"/>
      <c r="Y65" s="132"/>
      <c r="Z65" s="132"/>
    </row>
    <row r="66" spans="2:26" s="49" customFormat="1" ht="12" customHeight="1" x14ac:dyDescent="0.2">
      <c r="B66" s="119" t="s">
        <v>13</v>
      </c>
      <c r="C66" s="119"/>
      <c r="D66" s="119"/>
      <c r="E66" s="119"/>
      <c r="F66" s="119" t="s">
        <v>77</v>
      </c>
      <c r="G66" s="132"/>
      <c r="H66" s="132"/>
      <c r="I66" s="132"/>
      <c r="J66" s="133">
        <f t="shared" si="16"/>
        <v>2315487.65</v>
      </c>
      <c r="K66" s="132"/>
      <c r="L66" s="190">
        <f>L26</f>
        <v>15396</v>
      </c>
      <c r="M66" s="190">
        <f t="shared" ref="M66:Q66" si="19">M26</f>
        <v>761971</v>
      </c>
      <c r="N66" s="190">
        <f t="shared" si="19"/>
        <v>815422</v>
      </c>
      <c r="O66" s="190">
        <f t="shared" si="19"/>
        <v>154488.65</v>
      </c>
      <c r="P66" s="190">
        <f t="shared" si="19"/>
        <v>553395</v>
      </c>
      <c r="Q66" s="190">
        <f t="shared" si="19"/>
        <v>14815</v>
      </c>
      <c r="R66" s="134"/>
      <c r="S66" s="190">
        <f>S26</f>
        <v>0</v>
      </c>
      <c r="T66" s="132"/>
      <c r="U66" s="132"/>
      <c r="V66" s="132"/>
      <c r="W66" s="132"/>
      <c r="X66" s="132"/>
      <c r="Y66" s="132"/>
      <c r="Z66" s="132"/>
    </row>
    <row r="67" spans="2:26" s="49" customFormat="1" ht="12" customHeight="1" x14ac:dyDescent="0.2">
      <c r="B67" s="119"/>
      <c r="C67" s="119"/>
      <c r="D67" s="119"/>
      <c r="E67" s="119"/>
      <c r="F67" s="119"/>
      <c r="G67" s="132"/>
      <c r="H67" s="132"/>
      <c r="I67" s="132"/>
      <c r="J67" s="188"/>
      <c r="K67" s="132"/>
      <c r="L67" s="132"/>
      <c r="M67" s="132"/>
      <c r="N67" s="132"/>
      <c r="O67" s="132"/>
      <c r="P67" s="132"/>
      <c r="Q67" s="132"/>
      <c r="R67" s="135"/>
      <c r="S67" s="132"/>
      <c r="T67" s="132"/>
      <c r="U67" s="132"/>
      <c r="V67" s="132"/>
      <c r="W67" s="132"/>
      <c r="X67" s="132"/>
      <c r="Y67" s="132"/>
      <c r="Z67" s="132"/>
    </row>
    <row r="68" spans="2:26" s="49" customFormat="1" ht="12" customHeight="1" x14ac:dyDescent="0.2">
      <c r="B68" s="51" t="s">
        <v>14</v>
      </c>
      <c r="C68" s="119"/>
      <c r="D68" s="119"/>
      <c r="E68" s="119"/>
      <c r="F68" s="119"/>
      <c r="G68" s="132"/>
      <c r="H68" s="132"/>
      <c r="I68" s="132"/>
      <c r="J68" s="188"/>
      <c r="K68" s="132"/>
      <c r="L68" s="132"/>
      <c r="M68" s="132"/>
      <c r="N68" s="132"/>
      <c r="O68" s="132"/>
      <c r="P68" s="132"/>
      <c r="Q68" s="132"/>
      <c r="R68" s="135"/>
      <c r="S68" s="132"/>
      <c r="T68" s="132"/>
      <c r="U68" s="132"/>
      <c r="V68" s="132"/>
      <c r="W68" s="132"/>
      <c r="X68" s="132"/>
      <c r="Y68" s="132"/>
      <c r="Z68" s="132"/>
    </row>
    <row r="69" spans="2:26" s="49" customFormat="1" ht="12" customHeight="1" x14ac:dyDescent="0.2">
      <c r="B69" s="119" t="s">
        <v>15</v>
      </c>
      <c r="C69" s="119"/>
      <c r="D69" s="119"/>
      <c r="E69" s="119"/>
      <c r="F69" s="119" t="s">
        <v>77</v>
      </c>
      <c r="G69" s="132"/>
      <c r="H69" s="132"/>
      <c r="I69" s="132"/>
      <c r="J69" s="133">
        <f t="shared" ref="J69:J72" si="20">SUM(L69:S69)</f>
        <v>4915803.0889218822</v>
      </c>
      <c r="K69" s="132"/>
      <c r="L69" s="190">
        <f>L29</f>
        <v>12292</v>
      </c>
      <c r="M69" s="190">
        <f t="shared" ref="M69:Q69" si="21">M29</f>
        <v>1928713.4459019748</v>
      </c>
      <c r="N69" s="190">
        <f t="shared" si="21"/>
        <v>1471393.0756646986</v>
      </c>
      <c r="O69" s="190">
        <f t="shared" si="21"/>
        <v>115013.19</v>
      </c>
      <c r="P69" s="190">
        <f t="shared" si="21"/>
        <v>1381691.8773552086</v>
      </c>
      <c r="Q69" s="190">
        <f t="shared" si="21"/>
        <v>6699.4999999999991</v>
      </c>
      <c r="R69" s="134"/>
      <c r="S69" s="190">
        <f>S29</f>
        <v>0</v>
      </c>
      <c r="T69" s="132"/>
      <c r="U69" s="132"/>
      <c r="V69" s="132"/>
      <c r="W69" s="132"/>
      <c r="X69" s="132"/>
      <c r="Y69" s="132"/>
      <c r="Z69" s="132"/>
    </row>
    <row r="70" spans="2:26" s="49" customFormat="1" ht="12" customHeight="1" x14ac:dyDescent="0.2">
      <c r="B70" s="119" t="s">
        <v>16</v>
      </c>
      <c r="C70" s="119"/>
      <c r="D70" s="119"/>
      <c r="E70" s="119"/>
      <c r="F70" s="119" t="s">
        <v>77</v>
      </c>
      <c r="G70" s="132"/>
      <c r="H70" s="132"/>
      <c r="I70" s="132"/>
      <c r="J70" s="133">
        <f t="shared" si="20"/>
        <v>1280258.9833676356</v>
      </c>
      <c r="K70" s="132"/>
      <c r="L70" s="190">
        <f>L30</f>
        <v>184</v>
      </c>
      <c r="M70" s="190">
        <f t="shared" ref="M70:Q70" si="22">M30</f>
        <v>857669.67929164763</v>
      </c>
      <c r="N70" s="190">
        <f t="shared" si="22"/>
        <v>0</v>
      </c>
      <c r="O70" s="190">
        <f t="shared" si="22"/>
        <v>5058.3900000000003</v>
      </c>
      <c r="P70" s="190">
        <f t="shared" si="22"/>
        <v>416395.45407598803</v>
      </c>
      <c r="Q70" s="190">
        <f t="shared" si="22"/>
        <v>951.46</v>
      </c>
      <c r="R70" s="134"/>
      <c r="S70" s="190">
        <f>S30</f>
        <v>0</v>
      </c>
      <c r="T70" s="132"/>
      <c r="U70" s="132"/>
      <c r="V70" s="132"/>
      <c r="W70" s="132"/>
      <c r="X70" s="132"/>
      <c r="Y70" s="132"/>
      <c r="Z70" s="132"/>
    </row>
    <row r="71" spans="2:26" s="49" customFormat="1" ht="12" customHeight="1" x14ac:dyDescent="0.2">
      <c r="B71" s="119" t="s">
        <v>17</v>
      </c>
      <c r="C71" s="119"/>
      <c r="D71" s="119"/>
      <c r="E71" s="119"/>
      <c r="F71" s="119" t="s">
        <v>77</v>
      </c>
      <c r="G71" s="132"/>
      <c r="H71" s="132"/>
      <c r="I71" s="132"/>
      <c r="J71" s="133">
        <f t="shared" si="20"/>
        <v>2553074.4388384498</v>
      </c>
      <c r="K71" s="132"/>
      <c r="L71" s="190">
        <f>L31</f>
        <v>3453</v>
      </c>
      <c r="M71" s="190">
        <f t="shared" ref="M71:Q71" si="23">M31</f>
        <v>971130.60590310488</v>
      </c>
      <c r="N71" s="190">
        <f t="shared" si="23"/>
        <v>827061.958277122</v>
      </c>
      <c r="O71" s="190">
        <f t="shared" si="23"/>
        <v>4297.79</v>
      </c>
      <c r="P71" s="190">
        <f t="shared" si="23"/>
        <v>405562.3827847403</v>
      </c>
      <c r="Q71" s="190">
        <f t="shared" si="23"/>
        <v>224049.35595318998</v>
      </c>
      <c r="R71" s="134"/>
      <c r="S71" s="190">
        <f>S31</f>
        <v>117519.3459202926</v>
      </c>
      <c r="T71" s="132"/>
      <c r="U71" s="132"/>
      <c r="V71" s="132"/>
      <c r="W71" s="132"/>
      <c r="X71" s="132"/>
      <c r="Y71" s="132"/>
      <c r="Z71" s="132"/>
    </row>
    <row r="72" spans="2:26" s="49" customFormat="1" ht="12" customHeight="1" x14ac:dyDescent="0.2">
      <c r="B72" s="119" t="s">
        <v>18</v>
      </c>
      <c r="C72" s="119"/>
      <c r="D72" s="119"/>
      <c r="E72" s="119"/>
      <c r="F72" s="119" t="s">
        <v>77</v>
      </c>
      <c r="G72" s="132"/>
      <c r="H72" s="132"/>
      <c r="I72" s="132"/>
      <c r="J72" s="133">
        <f t="shared" si="20"/>
        <v>24915665.612801727</v>
      </c>
      <c r="K72" s="132"/>
      <c r="L72" s="190">
        <f>L32</f>
        <v>0</v>
      </c>
      <c r="M72" s="190">
        <f t="shared" ref="M72:Q72" si="24">M32</f>
        <v>2640182.349696212</v>
      </c>
      <c r="N72" s="190">
        <f t="shared" si="24"/>
        <v>17664211.721074909</v>
      </c>
      <c r="O72" s="190">
        <f t="shared" si="24"/>
        <v>12867.83</v>
      </c>
      <c r="P72" s="190">
        <f t="shared" si="24"/>
        <v>4064072.302030609</v>
      </c>
      <c r="Q72" s="190">
        <f t="shared" si="24"/>
        <v>12250</v>
      </c>
      <c r="R72" s="134"/>
      <c r="S72" s="190">
        <f>S32</f>
        <v>522081.40999999992</v>
      </c>
      <c r="T72" s="132"/>
      <c r="U72" s="132"/>
      <c r="V72" s="132"/>
      <c r="W72" s="132"/>
      <c r="X72" s="132"/>
      <c r="Y72" s="132"/>
      <c r="Z72" s="132"/>
    </row>
    <row r="73" spans="2:26" s="49" customFormat="1" ht="12" customHeight="1" x14ac:dyDescent="0.2">
      <c r="B73" s="119"/>
      <c r="C73" s="119"/>
      <c r="D73" s="119"/>
      <c r="E73" s="119"/>
      <c r="F73" s="119"/>
      <c r="G73" s="132"/>
      <c r="H73" s="132"/>
      <c r="I73" s="132"/>
      <c r="J73" s="188"/>
      <c r="K73" s="132"/>
      <c r="L73" s="132"/>
      <c r="M73" s="132"/>
      <c r="N73" s="132"/>
      <c r="O73" s="132"/>
      <c r="P73" s="132"/>
      <c r="Q73" s="132"/>
      <c r="R73" s="135"/>
      <c r="S73" s="132"/>
      <c r="T73" s="132"/>
      <c r="U73" s="132"/>
      <c r="V73" s="132"/>
      <c r="W73" s="132"/>
      <c r="X73" s="132"/>
      <c r="Y73" s="132"/>
      <c r="Z73" s="132"/>
    </row>
    <row r="74" spans="2:26" s="49" customFormat="1" ht="12" customHeight="1" x14ac:dyDescent="0.2">
      <c r="B74" s="51" t="s">
        <v>103</v>
      </c>
      <c r="C74" s="119"/>
      <c r="D74" s="119"/>
      <c r="E74" s="119"/>
      <c r="F74" s="119"/>
      <c r="G74" s="132"/>
      <c r="H74" s="132"/>
      <c r="I74" s="132"/>
      <c r="J74" s="188"/>
      <c r="K74" s="132"/>
      <c r="L74" s="132"/>
      <c r="M74" s="132"/>
      <c r="N74" s="132"/>
      <c r="O74" s="132"/>
      <c r="P74" s="132"/>
      <c r="Q74" s="132"/>
      <c r="R74" s="135"/>
      <c r="S74" s="132"/>
      <c r="T74" s="132"/>
      <c r="U74" s="132"/>
      <c r="V74" s="132"/>
      <c r="W74" s="132"/>
      <c r="X74" s="132"/>
      <c r="Y74" s="132"/>
      <c r="Z74" s="132"/>
    </row>
    <row r="75" spans="2:26" s="49" customFormat="1" ht="12" customHeight="1" x14ac:dyDescent="0.2">
      <c r="B75" s="51" t="s">
        <v>105</v>
      </c>
      <c r="C75" s="119"/>
      <c r="D75" s="119"/>
      <c r="E75" s="119"/>
      <c r="F75" s="119"/>
      <c r="G75" s="132"/>
      <c r="H75" s="132"/>
      <c r="I75" s="132"/>
      <c r="J75" s="132"/>
      <c r="K75" s="132"/>
      <c r="L75" s="132"/>
      <c r="M75" s="132"/>
      <c r="N75" s="132"/>
      <c r="O75" s="132"/>
      <c r="P75" s="132"/>
      <c r="Q75" s="132"/>
      <c r="R75" s="135"/>
      <c r="S75" s="132"/>
      <c r="T75" s="132"/>
      <c r="U75" s="132"/>
      <c r="V75" s="132"/>
      <c r="W75" s="132"/>
      <c r="X75" s="132"/>
      <c r="Y75" s="132"/>
      <c r="Z75" s="132"/>
    </row>
    <row r="76" spans="2:26" s="49" customFormat="1" ht="12" customHeight="1" x14ac:dyDescent="0.2">
      <c r="B76" s="124" t="s">
        <v>76</v>
      </c>
      <c r="C76" s="119"/>
      <c r="D76" s="119" t="s">
        <v>351</v>
      </c>
      <c r="E76" s="119"/>
      <c r="F76" s="119" t="s">
        <v>77</v>
      </c>
      <c r="G76" s="132"/>
      <c r="H76" s="132"/>
      <c r="I76" s="132"/>
      <c r="J76" s="133">
        <f>SUM(L76:Q76)</f>
        <v>911305549.99349415</v>
      </c>
      <c r="K76" s="132"/>
      <c r="L76" s="136">
        <f>SUM(L60:L61,L64:L66,L69:L72)</f>
        <v>4744040.0775594693</v>
      </c>
      <c r="M76" s="136">
        <f>SUM(M60:M61,M64:M66,M69:M72)</f>
        <v>271291179.72745043</v>
      </c>
      <c r="N76" s="136">
        <f>SUM(N60:N61,N64:N66,N69:N72)</f>
        <v>386316165.23504925</v>
      </c>
      <c r="O76" s="136">
        <f>SUM(O60:O61,O64:O66,O69:O72)</f>
        <v>2491685.4400000004</v>
      </c>
      <c r="P76" s="137">
        <f>SUM(P60:P61,P64:P66,P69:P72)+SUM(S60:S61,S64:S66,S69:S72)</f>
        <v>236823025.31887537</v>
      </c>
      <c r="Q76" s="136">
        <f>SUM(Q60:Q61,Q64:Q66,Q69:Q72)</f>
        <v>9639454.1945597194</v>
      </c>
      <c r="R76" s="135"/>
      <c r="S76" s="191"/>
      <c r="T76" s="132"/>
      <c r="U76" s="46"/>
      <c r="V76" s="132"/>
      <c r="W76" s="132"/>
      <c r="X76" s="132"/>
      <c r="Y76" s="132"/>
      <c r="Z76" s="132"/>
    </row>
    <row r="77" spans="2:26" ht="12" customHeight="1" x14ac:dyDescent="0.2">
      <c r="B77" s="119"/>
      <c r="C77" s="119"/>
      <c r="D77" s="119"/>
      <c r="E77" s="119"/>
      <c r="F77" s="119"/>
    </row>
    <row r="78" spans="2:26" s="19" customFormat="1" ht="12" customHeight="1" x14ac:dyDescent="0.2">
      <c r="B78" s="31" t="s">
        <v>426</v>
      </c>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2:26" s="49" customFormat="1" ht="12" customHeight="1" x14ac:dyDescent="0.2">
      <c r="B79" s="119"/>
      <c r="C79" s="119"/>
      <c r="D79" s="119"/>
      <c r="E79" s="119"/>
      <c r="F79" s="119"/>
      <c r="G79" s="132"/>
      <c r="H79" s="132"/>
      <c r="I79" s="132"/>
      <c r="J79" s="132"/>
      <c r="K79" s="132"/>
      <c r="L79" s="132"/>
      <c r="M79" s="132"/>
      <c r="N79" s="132"/>
      <c r="O79" s="132"/>
      <c r="P79" s="132"/>
      <c r="Q79" s="132"/>
      <c r="R79" s="135"/>
      <c r="S79" s="132"/>
      <c r="T79" s="132"/>
      <c r="U79" s="132"/>
      <c r="V79" s="132"/>
      <c r="W79" s="132"/>
      <c r="X79" s="132"/>
      <c r="Y79" s="132"/>
      <c r="Z79" s="132"/>
    </row>
    <row r="80" spans="2:26" s="49" customFormat="1" ht="12" customHeight="1" x14ac:dyDescent="0.2">
      <c r="B80" s="51" t="s">
        <v>102</v>
      </c>
      <c r="C80" s="119"/>
      <c r="D80" s="119"/>
      <c r="E80" s="119"/>
      <c r="F80" s="119"/>
      <c r="G80" s="132"/>
      <c r="H80" s="132"/>
      <c r="I80" s="132"/>
      <c r="J80" s="132"/>
      <c r="K80" s="132"/>
      <c r="L80" s="132"/>
      <c r="M80" s="132"/>
      <c r="N80" s="132"/>
      <c r="O80" s="132"/>
      <c r="P80" s="132"/>
      <c r="Q80" s="132"/>
      <c r="R80" s="135"/>
      <c r="S80" s="132"/>
      <c r="T80" s="132"/>
      <c r="U80" s="132"/>
      <c r="V80" s="132"/>
      <c r="W80" s="132"/>
      <c r="X80" s="132"/>
      <c r="Y80" s="132"/>
      <c r="Z80" s="132"/>
    </row>
    <row r="81" spans="2:26" s="49" customFormat="1" ht="12" customHeight="1" x14ac:dyDescent="0.2">
      <c r="B81" s="121" t="s">
        <v>193</v>
      </c>
      <c r="C81" s="119"/>
      <c r="D81" s="119"/>
      <c r="E81" s="119"/>
      <c r="F81" s="119"/>
      <c r="G81" s="132"/>
      <c r="H81" s="132"/>
      <c r="I81" s="132"/>
      <c r="J81" s="132"/>
      <c r="K81" s="132"/>
      <c r="L81" s="132"/>
      <c r="M81" s="132"/>
      <c r="N81" s="132"/>
      <c r="O81" s="132"/>
      <c r="P81" s="132"/>
      <c r="Q81" s="132"/>
      <c r="R81" s="135"/>
      <c r="S81" s="132"/>
      <c r="T81" s="132"/>
      <c r="U81" s="132"/>
      <c r="V81" s="132"/>
      <c r="W81" s="132"/>
      <c r="X81" s="132"/>
      <c r="Y81" s="132"/>
      <c r="Z81" s="132"/>
    </row>
    <row r="82" spans="2:26" s="36" customFormat="1" ht="12" customHeight="1" x14ac:dyDescent="0.2">
      <c r="B82" s="51" t="s">
        <v>6</v>
      </c>
      <c r="C82" s="119"/>
      <c r="D82" s="119"/>
      <c r="E82" s="119"/>
      <c r="F82" s="119"/>
      <c r="G82" s="132"/>
      <c r="H82" s="132"/>
      <c r="I82" s="132"/>
      <c r="J82" s="132"/>
      <c r="K82" s="132"/>
      <c r="L82" s="132"/>
      <c r="M82" s="132"/>
      <c r="N82" s="132"/>
      <c r="O82" s="132"/>
      <c r="P82" s="132"/>
      <c r="Q82" s="132"/>
      <c r="R82" s="135"/>
      <c r="S82" s="132"/>
      <c r="T82" s="132"/>
      <c r="U82" s="132"/>
      <c r="V82" s="132"/>
      <c r="W82" s="132"/>
      <c r="X82" s="132"/>
      <c r="Y82" s="132"/>
      <c r="Z82" s="132"/>
    </row>
    <row r="83" spans="2:26" s="36" customFormat="1" ht="12" customHeight="1" x14ac:dyDescent="0.2">
      <c r="B83" s="119" t="s">
        <v>7</v>
      </c>
      <c r="C83" s="119"/>
      <c r="D83" s="119"/>
      <c r="E83" s="119"/>
      <c r="F83" s="119" t="s">
        <v>80</v>
      </c>
      <c r="G83" s="132"/>
      <c r="H83" s="132"/>
      <c r="I83" s="132"/>
      <c r="J83" s="133">
        <f>SUM(L83:S83)</f>
        <v>495886316.79359996</v>
      </c>
      <c r="K83" s="132"/>
      <c r="L83" s="187">
        <f>'3) Input operationele kosten'!L36</f>
        <v>0</v>
      </c>
      <c r="M83" s="187">
        <f>'3) Input operationele kosten'!M36</f>
        <v>184772944.96000001</v>
      </c>
      <c r="N83" s="187">
        <f>'3) Input operationele kosten'!N36</f>
        <v>176321409.41</v>
      </c>
      <c r="O83" s="187">
        <f>'3) Input operationele kosten'!O36</f>
        <v>0</v>
      </c>
      <c r="P83" s="187">
        <f>'3) Input operationele kosten'!P36</f>
        <v>112145013.83359998</v>
      </c>
      <c r="Q83" s="187">
        <f>'3) Input operationele kosten'!Q36</f>
        <v>10548658.84</v>
      </c>
      <c r="R83" s="135"/>
      <c r="S83" s="187">
        <f>'3) Input operationele kosten'!S36</f>
        <v>12098289.75</v>
      </c>
      <c r="T83" s="132"/>
      <c r="U83" s="132"/>
      <c r="V83" s="132"/>
      <c r="W83" s="132"/>
      <c r="X83" s="132"/>
      <c r="Y83" s="132"/>
      <c r="Z83" s="132"/>
    </row>
    <row r="84" spans="2:26" s="36" customFormat="1" ht="12" customHeight="1" x14ac:dyDescent="0.2">
      <c r="B84" s="119" t="s">
        <v>8</v>
      </c>
      <c r="C84" s="119"/>
      <c r="D84" s="119"/>
      <c r="E84" s="119"/>
      <c r="F84" s="119" t="s">
        <v>80</v>
      </c>
      <c r="G84" s="132"/>
      <c r="H84" s="132"/>
      <c r="I84" s="132"/>
      <c r="J84" s="133">
        <f t="shared" ref="J84:J86" si="25">SUM(L84:S84)</f>
        <v>10133783.367717329</v>
      </c>
      <c r="K84" s="132"/>
      <c r="L84" s="187">
        <f>'3) Input operationele kosten'!L37</f>
        <v>3297706</v>
      </c>
      <c r="M84" s="187">
        <f>'3) Input operationele kosten'!M37</f>
        <v>86942.942867973252</v>
      </c>
      <c r="N84" s="187">
        <f>'3) Input operationele kosten'!N37</f>
        <v>1290234.514</v>
      </c>
      <c r="O84" s="187">
        <f>'3) Input operationele kosten'!O37</f>
        <v>2124377.0099999998</v>
      </c>
      <c r="P84" s="187">
        <f>'3) Input operationele kosten'!P37</f>
        <v>3058090.0253333575</v>
      </c>
      <c r="Q84" s="187">
        <f>'3) Input operationele kosten'!Q37</f>
        <v>276432.87551599997</v>
      </c>
      <c r="R84" s="135"/>
      <c r="S84" s="187">
        <f>'3) Input operationele kosten'!S37</f>
        <v>0</v>
      </c>
      <c r="T84" s="132"/>
      <c r="U84" s="132"/>
      <c r="V84" s="132"/>
      <c r="W84" s="132"/>
      <c r="X84" s="132"/>
      <c r="Y84" s="132"/>
      <c r="Z84" s="132"/>
    </row>
    <row r="85" spans="2:26" s="36" customFormat="1" ht="12" customHeight="1" x14ac:dyDescent="0.2">
      <c r="B85" s="119" t="s">
        <v>9</v>
      </c>
      <c r="C85" s="119"/>
      <c r="D85" s="119"/>
      <c r="E85" s="119"/>
      <c r="F85" s="119" t="s">
        <v>80</v>
      </c>
      <c r="G85" s="132"/>
      <c r="H85" s="132"/>
      <c r="I85" s="132"/>
      <c r="J85" s="133">
        <f t="shared" si="25"/>
        <v>145181626.10999998</v>
      </c>
      <c r="K85" s="132"/>
      <c r="L85" s="187">
        <f>'3) Input operationele kosten'!L38</f>
        <v>797098</v>
      </c>
      <c r="M85" s="187">
        <f>'3) Input operationele kosten'!M38</f>
        <v>45609760.983085006</v>
      </c>
      <c r="N85" s="187">
        <f>'3) Input operationele kosten'!N38</f>
        <v>57506965.390000001</v>
      </c>
      <c r="O85" s="187">
        <f>'3) Input operationele kosten'!O38</f>
        <v>345453.09</v>
      </c>
      <c r="P85" s="187">
        <f>'3) Input operationele kosten'!P38</f>
        <v>34472255.216914989</v>
      </c>
      <c r="Q85" s="187">
        <f>'3) Input operationele kosten'!Q38</f>
        <v>2364828.9800000004</v>
      </c>
      <c r="R85" s="135"/>
      <c r="S85" s="187">
        <f>'3) Input operationele kosten'!S38</f>
        <v>4085264.4499999997</v>
      </c>
      <c r="T85" s="132"/>
      <c r="U85" s="132"/>
      <c r="V85" s="132"/>
      <c r="W85" s="132"/>
      <c r="X85" s="132"/>
      <c r="Y85" s="132"/>
      <c r="Z85" s="132"/>
    </row>
    <row r="86" spans="2:26" s="36" customFormat="1" ht="12" customHeight="1" x14ac:dyDescent="0.2">
      <c r="B86" s="119" t="s">
        <v>10</v>
      </c>
      <c r="C86" s="119"/>
      <c r="D86" s="119"/>
      <c r="E86" s="119"/>
      <c r="F86" s="119" t="s">
        <v>80</v>
      </c>
      <c r="G86" s="132"/>
      <c r="H86" s="132"/>
      <c r="I86" s="132"/>
      <c r="J86" s="133">
        <f t="shared" si="25"/>
        <v>0</v>
      </c>
      <c r="K86" s="132"/>
      <c r="L86" s="187">
        <f>'3) Input operationele kosten'!L39</f>
        <v>0</v>
      </c>
      <c r="M86" s="187">
        <f>'3) Input operationele kosten'!M39</f>
        <v>0</v>
      </c>
      <c r="N86" s="187">
        <f>'3) Input operationele kosten'!N39</f>
        <v>0</v>
      </c>
      <c r="O86" s="187">
        <f>'3) Input operationele kosten'!O39</f>
        <v>0</v>
      </c>
      <c r="P86" s="187">
        <f>'3) Input operationele kosten'!P39</f>
        <v>0</v>
      </c>
      <c r="Q86" s="187">
        <f>'3) Input operationele kosten'!Q39</f>
        <v>0</v>
      </c>
      <c r="R86" s="135"/>
      <c r="S86" s="187">
        <f>'3) Input operationele kosten'!S39</f>
        <v>0</v>
      </c>
      <c r="T86" s="132"/>
      <c r="U86" s="132"/>
      <c r="V86" s="132"/>
      <c r="W86" s="132"/>
      <c r="X86" s="132"/>
      <c r="Y86" s="132"/>
      <c r="Z86" s="132"/>
    </row>
    <row r="87" spans="2:26" s="36" customFormat="1" ht="12" customHeight="1" x14ac:dyDescent="0.2">
      <c r="B87" s="119"/>
      <c r="C87" s="119"/>
      <c r="D87" s="119"/>
      <c r="E87" s="119"/>
      <c r="F87" s="119"/>
      <c r="G87" s="132"/>
      <c r="H87" s="132"/>
      <c r="I87" s="132"/>
      <c r="J87" s="188"/>
      <c r="K87" s="188"/>
      <c r="L87" s="188"/>
      <c r="M87" s="188"/>
      <c r="N87" s="188"/>
      <c r="O87" s="188"/>
      <c r="P87" s="188"/>
      <c r="Q87" s="188"/>
      <c r="R87" s="135"/>
      <c r="S87" s="188"/>
      <c r="T87" s="188"/>
      <c r="U87" s="132"/>
      <c r="V87" s="132"/>
      <c r="W87" s="132"/>
      <c r="X87" s="132"/>
      <c r="Y87" s="132"/>
      <c r="Z87" s="132"/>
    </row>
    <row r="88" spans="2:26" s="36" customFormat="1" ht="12" customHeight="1" x14ac:dyDescent="0.2">
      <c r="B88" s="51" t="s">
        <v>11</v>
      </c>
      <c r="C88" s="119"/>
      <c r="D88" s="119"/>
      <c r="E88" s="119"/>
      <c r="F88" s="119"/>
      <c r="G88" s="132"/>
      <c r="H88" s="132"/>
      <c r="I88" s="132"/>
      <c r="J88" s="188"/>
      <c r="K88" s="188"/>
      <c r="L88" s="188"/>
      <c r="M88" s="188"/>
      <c r="N88" s="188"/>
      <c r="O88" s="188"/>
      <c r="P88" s="188"/>
      <c r="Q88" s="188"/>
      <c r="R88" s="135"/>
      <c r="S88" s="188"/>
      <c r="T88" s="188"/>
      <c r="U88" s="132"/>
      <c r="V88" s="132"/>
      <c r="W88" s="132"/>
      <c r="X88" s="132"/>
      <c r="Y88" s="132"/>
      <c r="Z88" s="132"/>
    </row>
    <row r="89" spans="2:26" s="36" customFormat="1" ht="12" customHeight="1" x14ac:dyDescent="0.2">
      <c r="B89" s="119" t="s">
        <v>12</v>
      </c>
      <c r="C89" s="119"/>
      <c r="D89" s="119"/>
      <c r="E89" s="119"/>
      <c r="F89" s="119" t="s">
        <v>80</v>
      </c>
      <c r="G89" s="132"/>
      <c r="H89" s="132"/>
      <c r="I89" s="132"/>
      <c r="J89" s="133">
        <f>SUM(L89:S89)</f>
        <v>872302246.0238775</v>
      </c>
      <c r="K89" s="132"/>
      <c r="L89" s="187">
        <f>'3) Input operationele kosten'!L42</f>
        <v>4202205</v>
      </c>
      <c r="M89" s="187">
        <f>'3) Input operationele kosten'!M42</f>
        <v>267432956.79028395</v>
      </c>
      <c r="N89" s="187">
        <f>'3) Input operationele kosten'!N42</f>
        <v>372191717.66949511</v>
      </c>
      <c r="O89" s="187">
        <f>'3) Input operationele kosten'!O42</f>
        <v>2359139.54</v>
      </c>
      <c r="P89" s="187">
        <f>'3) Input operationele kosten'!P42</f>
        <v>190708154.63341552</v>
      </c>
      <c r="Q89" s="187">
        <f>'3) Input operationele kosten'!Q42</f>
        <v>12274085.21644024</v>
      </c>
      <c r="R89" s="135"/>
      <c r="S89" s="187">
        <f>'3) Input operationele kosten'!S42</f>
        <v>23133987.174242813</v>
      </c>
      <c r="T89" s="132"/>
      <c r="U89" s="132"/>
      <c r="V89" s="132"/>
      <c r="W89" s="132"/>
      <c r="X89" s="132"/>
      <c r="Y89" s="132"/>
      <c r="Z89" s="132"/>
    </row>
    <row r="90" spans="2:26" s="119" customFormat="1" ht="12" customHeight="1" x14ac:dyDescent="0.2">
      <c r="B90" s="119" t="s">
        <v>350</v>
      </c>
      <c r="F90" s="119" t="s">
        <v>80</v>
      </c>
      <c r="G90" s="132"/>
      <c r="H90" s="132"/>
      <c r="I90" s="132"/>
      <c r="J90" s="133">
        <f t="shared" ref="J90:J91" si="26">SUM(L90:S90)</f>
        <v>722432.49268975644</v>
      </c>
      <c r="K90" s="132"/>
      <c r="L90" s="187">
        <f>'3) Input operationele kosten'!L43</f>
        <v>2801</v>
      </c>
      <c r="M90" s="187">
        <f>'3) Input operationele kosten'!M43</f>
        <v>339063.09570543154</v>
      </c>
      <c r="N90" s="187">
        <f>'3) Input operationele kosten'!N43</f>
        <v>217602.36175613769</v>
      </c>
      <c r="O90" s="187">
        <f>'3) Input operationele kosten'!O43</f>
        <v>2435.81</v>
      </c>
      <c r="P90" s="187">
        <f>'3) Input operationele kosten'!P43</f>
        <v>133823.74468704136</v>
      </c>
      <c r="Q90" s="187">
        <f>'3) Input operationele kosten'!Q43</f>
        <v>10269.370541145794</v>
      </c>
      <c r="R90" s="135"/>
      <c r="S90" s="187">
        <f>'3) Input operationele kosten'!S43</f>
        <v>16437.11</v>
      </c>
      <c r="T90" s="132"/>
      <c r="U90" s="132"/>
      <c r="V90" s="132"/>
      <c r="W90" s="132"/>
      <c r="X90" s="132"/>
      <c r="Y90" s="132"/>
      <c r="Z90" s="132"/>
    </row>
    <row r="91" spans="2:26" s="36" customFormat="1" ht="12" customHeight="1" x14ac:dyDescent="0.2">
      <c r="B91" s="119" t="s">
        <v>13</v>
      </c>
      <c r="C91" s="119"/>
      <c r="D91" s="119"/>
      <c r="E91" s="119"/>
      <c r="F91" s="119" t="s">
        <v>80</v>
      </c>
      <c r="G91" s="132"/>
      <c r="H91" s="132"/>
      <c r="I91" s="132"/>
      <c r="J91" s="133">
        <f t="shared" si="26"/>
        <v>2272284.3200000003</v>
      </c>
      <c r="K91" s="132"/>
      <c r="L91" s="187">
        <f>'3) Input operationele kosten'!L44</f>
        <v>14438</v>
      </c>
      <c r="M91" s="187">
        <f>'3) Input operationele kosten'!M44</f>
        <v>714565</v>
      </c>
      <c r="N91" s="187">
        <f>'3) Input operationele kosten'!N44</f>
        <v>764690</v>
      </c>
      <c r="O91" s="187">
        <f>'3) Input operationele kosten'!O44</f>
        <v>245732.32</v>
      </c>
      <c r="P91" s="187">
        <f>'3) Input operationele kosten'!P44</f>
        <v>518965</v>
      </c>
      <c r="Q91" s="187">
        <f>'3) Input operationele kosten'!Q44</f>
        <v>13894</v>
      </c>
      <c r="R91" s="135"/>
      <c r="S91" s="187">
        <f>'3) Input operationele kosten'!S44</f>
        <v>0</v>
      </c>
      <c r="T91" s="132"/>
      <c r="U91" s="132"/>
      <c r="V91" s="132"/>
      <c r="W91" s="132"/>
      <c r="X91" s="132"/>
      <c r="Y91" s="132"/>
      <c r="Z91" s="132"/>
    </row>
    <row r="92" spans="2:26" s="36" customFormat="1" ht="12" customHeight="1" x14ac:dyDescent="0.2">
      <c r="B92" s="119"/>
      <c r="C92" s="119"/>
      <c r="D92" s="119"/>
      <c r="E92" s="119"/>
      <c r="F92" s="119"/>
      <c r="G92" s="132"/>
      <c r="H92" s="132"/>
      <c r="I92" s="132"/>
      <c r="J92" s="188"/>
      <c r="K92" s="188"/>
      <c r="L92" s="188"/>
      <c r="M92" s="188"/>
      <c r="N92" s="188"/>
      <c r="O92" s="188"/>
      <c r="P92" s="188"/>
      <c r="Q92" s="188"/>
      <c r="R92" s="135"/>
      <c r="S92" s="188"/>
      <c r="T92" s="188"/>
      <c r="U92" s="132"/>
      <c r="V92" s="132"/>
      <c r="W92" s="132"/>
      <c r="X92" s="132"/>
      <c r="Y92" s="132"/>
      <c r="Z92" s="132"/>
    </row>
    <row r="93" spans="2:26" s="36" customFormat="1" ht="12" customHeight="1" x14ac:dyDescent="0.2">
      <c r="B93" s="51" t="s">
        <v>14</v>
      </c>
      <c r="C93" s="119"/>
      <c r="D93" s="119"/>
      <c r="E93" s="119"/>
      <c r="F93" s="119"/>
      <c r="G93" s="132"/>
      <c r="H93" s="132"/>
      <c r="I93" s="132"/>
      <c r="J93" s="188"/>
      <c r="K93" s="188"/>
      <c r="L93" s="188"/>
      <c r="M93" s="188"/>
      <c r="N93" s="188"/>
      <c r="O93" s="188"/>
      <c r="P93" s="188"/>
      <c r="Q93" s="188"/>
      <c r="R93" s="135"/>
      <c r="S93" s="188"/>
      <c r="T93" s="188"/>
      <c r="U93" s="132"/>
      <c r="V93" s="132"/>
      <c r="W93" s="132"/>
      <c r="X93" s="132"/>
      <c r="Y93" s="132"/>
      <c r="Z93" s="132"/>
    </row>
    <row r="94" spans="2:26" s="36" customFormat="1" ht="12" customHeight="1" x14ac:dyDescent="0.2">
      <c r="B94" s="119" t="s">
        <v>15</v>
      </c>
      <c r="C94" s="119"/>
      <c r="D94" s="119"/>
      <c r="E94" s="119"/>
      <c r="F94" s="119" t="s">
        <v>80</v>
      </c>
      <c r="G94" s="132"/>
      <c r="H94" s="132"/>
      <c r="I94" s="132"/>
      <c r="J94" s="133">
        <f>SUM(L94:S94)</f>
        <v>4388498.7026855098</v>
      </c>
      <c r="K94" s="132"/>
      <c r="L94" s="187">
        <f>'3) Input operationele kosten'!L47</f>
        <v>29654</v>
      </c>
      <c r="M94" s="187">
        <f>'3) Input operationele kosten'!M47</f>
        <v>1829553.1999519246</v>
      </c>
      <c r="N94" s="187">
        <f>'3) Input operationele kosten'!N47</f>
        <v>1785889.9304917511</v>
      </c>
      <c r="O94" s="187">
        <f>'3) Input operationele kosten'!O47</f>
        <v>0</v>
      </c>
      <c r="P94" s="187">
        <f>'3) Input operationele kosten'!P47</f>
        <v>706623.71224183415</v>
      </c>
      <c r="Q94" s="187">
        <f>'3) Input operationele kosten'!Q47</f>
        <v>36777.86</v>
      </c>
      <c r="R94" s="135"/>
      <c r="S94" s="187">
        <f>'3) Input operationele kosten'!S47</f>
        <v>0</v>
      </c>
      <c r="T94" s="132"/>
      <c r="U94" s="132"/>
      <c r="V94" s="132"/>
      <c r="W94" s="132"/>
      <c r="X94" s="132"/>
      <c r="Y94" s="132"/>
      <c r="Z94" s="132"/>
    </row>
    <row r="95" spans="2:26" s="36" customFormat="1" ht="12" customHeight="1" x14ac:dyDescent="0.2">
      <c r="B95" s="119" t="s">
        <v>16</v>
      </c>
      <c r="C95" s="119"/>
      <c r="D95" s="119"/>
      <c r="E95" s="119"/>
      <c r="F95" s="119" t="s">
        <v>80</v>
      </c>
      <c r="G95" s="132"/>
      <c r="H95" s="132"/>
      <c r="I95" s="132"/>
      <c r="J95" s="133">
        <f t="shared" ref="J95:J97" si="27">SUM(L95:S95)</f>
        <v>1408833.080737653</v>
      </c>
      <c r="K95" s="132"/>
      <c r="L95" s="187">
        <f>'3) Input operationele kosten'!L48</f>
        <v>0</v>
      </c>
      <c r="M95" s="187">
        <f>'3) Input operationele kosten'!M48</f>
        <v>567701.33443915145</v>
      </c>
      <c r="N95" s="187">
        <f>'3) Input operationele kosten'!N48</f>
        <v>0</v>
      </c>
      <c r="O95" s="187">
        <f>'3) Input operationele kosten'!O48</f>
        <v>9090.0499999999993</v>
      </c>
      <c r="P95" s="187">
        <f>'3) Input operationele kosten'!P48</f>
        <v>824032.4962985015</v>
      </c>
      <c r="Q95" s="187">
        <f>'3) Input operationele kosten'!Q48</f>
        <v>8009.2</v>
      </c>
      <c r="R95" s="135"/>
      <c r="S95" s="187">
        <f>'3) Input operationele kosten'!S48</f>
        <v>0</v>
      </c>
      <c r="T95" s="132"/>
      <c r="U95" s="132"/>
      <c r="V95" s="132"/>
      <c r="W95" s="132"/>
      <c r="X95" s="132"/>
      <c r="Y95" s="132"/>
      <c r="Z95" s="132"/>
    </row>
    <row r="96" spans="2:26" s="36" customFormat="1" ht="12" customHeight="1" x14ac:dyDescent="0.2">
      <c r="B96" s="119" t="s">
        <v>17</v>
      </c>
      <c r="C96" s="119"/>
      <c r="D96" s="119"/>
      <c r="E96" s="119"/>
      <c r="F96" s="119" t="s">
        <v>80</v>
      </c>
      <c r="G96" s="132"/>
      <c r="H96" s="132"/>
      <c r="I96" s="132"/>
      <c r="J96" s="133">
        <f t="shared" si="27"/>
        <v>1481359.1957578589</v>
      </c>
      <c r="K96" s="132"/>
      <c r="L96" s="187">
        <f>'3) Input operationele kosten'!L49</f>
        <v>1533.55</v>
      </c>
      <c r="M96" s="187">
        <f>'3) Input operationele kosten'!M49</f>
        <v>280807.74798973382</v>
      </c>
      <c r="N96" s="187">
        <f>'3) Input operationele kosten'!N49</f>
        <v>439003.60563018941</v>
      </c>
      <c r="O96" s="187">
        <f>'3) Input operationele kosten'!O49</f>
        <v>12773.32</v>
      </c>
      <c r="P96" s="187">
        <f>'3) Input operationele kosten'!P49</f>
        <v>612104.66451891151</v>
      </c>
      <c r="Q96" s="187">
        <f>'3) Input operationele kosten'!Q49</f>
        <v>102145.39256367998</v>
      </c>
      <c r="R96" s="135"/>
      <c r="S96" s="187">
        <f>'3) Input operationele kosten'!S49</f>
        <v>32990.915055344463</v>
      </c>
      <c r="T96" s="132"/>
      <c r="U96" s="132"/>
      <c r="V96" s="132"/>
      <c r="W96" s="132"/>
      <c r="X96" s="132"/>
      <c r="Y96" s="132"/>
      <c r="Z96" s="132"/>
    </row>
    <row r="97" spans="2:26" s="36" customFormat="1" ht="12" customHeight="1" x14ac:dyDescent="0.2">
      <c r="B97" s="119" t="s">
        <v>18</v>
      </c>
      <c r="C97" s="119"/>
      <c r="D97" s="119"/>
      <c r="E97" s="119"/>
      <c r="F97" s="119" t="s">
        <v>80</v>
      </c>
      <c r="G97" s="132"/>
      <c r="H97" s="132"/>
      <c r="I97" s="132"/>
      <c r="J97" s="133">
        <f t="shared" si="27"/>
        <v>28518141.509624943</v>
      </c>
      <c r="K97" s="132"/>
      <c r="L97" s="187">
        <f>'3) Input operationele kosten'!L50</f>
        <v>0</v>
      </c>
      <c r="M97" s="187">
        <f>'3) Input operationele kosten'!M50</f>
        <v>2380388.2914062822</v>
      </c>
      <c r="N97" s="187">
        <f>'3) Input operationele kosten'!N50</f>
        <v>22658494.101700045</v>
      </c>
      <c r="O97" s="187">
        <f>'3) Input operationele kosten'!O50</f>
        <v>12983.58</v>
      </c>
      <c r="P97" s="187">
        <f>'3) Input operationele kosten'!P50</f>
        <v>1704551.8765186192</v>
      </c>
      <c r="Q97" s="187">
        <f>'3) Input operationele kosten'!Q50</f>
        <v>32130.000000000004</v>
      </c>
      <c r="R97" s="135"/>
      <c r="S97" s="187">
        <f>'3) Input operationele kosten'!S50</f>
        <v>1729593.66</v>
      </c>
      <c r="T97" s="132"/>
      <c r="U97" s="132"/>
      <c r="V97" s="132"/>
      <c r="W97" s="132"/>
      <c r="X97" s="132"/>
      <c r="Y97" s="132"/>
      <c r="Z97" s="132"/>
    </row>
    <row r="98" spans="2:26" s="49" customFormat="1" ht="12" customHeight="1" x14ac:dyDescent="0.2">
      <c r="B98" s="119"/>
      <c r="C98" s="119"/>
      <c r="D98" s="119"/>
      <c r="E98" s="119"/>
      <c r="F98" s="119"/>
      <c r="G98" s="132"/>
      <c r="H98" s="132"/>
      <c r="I98" s="132"/>
      <c r="J98" s="188"/>
      <c r="K98" s="132"/>
      <c r="L98" s="132"/>
      <c r="M98" s="132"/>
      <c r="N98" s="132"/>
      <c r="O98" s="132"/>
      <c r="P98" s="132"/>
      <c r="Q98" s="132"/>
      <c r="R98" s="135"/>
      <c r="S98" s="132"/>
      <c r="T98" s="132"/>
      <c r="U98" s="132"/>
      <c r="V98" s="132"/>
      <c r="W98" s="132"/>
      <c r="X98" s="132"/>
      <c r="Y98" s="132"/>
      <c r="Z98" s="132"/>
    </row>
    <row r="99" spans="2:26" s="49" customFormat="1" ht="12" customHeight="1" x14ac:dyDescent="0.2">
      <c r="B99" s="121" t="s">
        <v>19</v>
      </c>
      <c r="C99" s="119"/>
      <c r="D99" s="119"/>
      <c r="E99" s="119"/>
      <c r="F99" s="119"/>
      <c r="G99" s="132"/>
      <c r="H99" s="132"/>
      <c r="I99" s="132"/>
      <c r="J99" s="188"/>
      <c r="K99" s="132"/>
      <c r="L99" s="132"/>
      <c r="M99" s="132"/>
      <c r="N99" s="132"/>
      <c r="O99" s="132"/>
      <c r="P99" s="132"/>
      <c r="Q99" s="132"/>
      <c r="R99" s="135"/>
      <c r="S99" s="132"/>
      <c r="T99" s="132"/>
      <c r="U99" s="132"/>
      <c r="V99" s="132"/>
      <c r="W99" s="132"/>
      <c r="X99" s="132"/>
      <c r="Y99" s="132"/>
      <c r="Z99" s="132"/>
    </row>
    <row r="100" spans="2:26" s="49" customFormat="1" ht="12" customHeight="1" x14ac:dyDescent="0.2">
      <c r="B100" s="53" t="s">
        <v>69</v>
      </c>
      <c r="C100" s="54"/>
      <c r="D100" s="54"/>
      <c r="E100" s="54"/>
      <c r="F100" s="56"/>
      <c r="G100" s="132"/>
      <c r="H100" s="189"/>
      <c r="I100" s="132"/>
      <c r="J100" s="188"/>
      <c r="K100" s="132"/>
      <c r="L100" s="132"/>
      <c r="M100" s="132"/>
      <c r="N100" s="132"/>
      <c r="O100" s="132"/>
      <c r="P100" s="132"/>
      <c r="Q100" s="132"/>
      <c r="R100" s="135"/>
      <c r="S100" s="132"/>
      <c r="T100" s="132"/>
      <c r="U100" s="132"/>
      <c r="V100" s="132"/>
      <c r="W100" s="132"/>
      <c r="X100" s="132"/>
      <c r="Y100" s="132"/>
      <c r="Z100" s="132"/>
    </row>
    <row r="101" spans="2:26" s="49" customFormat="1" ht="12" customHeight="1" x14ac:dyDescent="0.2">
      <c r="B101" s="54" t="s">
        <v>20</v>
      </c>
      <c r="C101" s="54"/>
      <c r="D101" s="54"/>
      <c r="E101" s="54"/>
      <c r="F101" s="56" t="s">
        <v>80</v>
      </c>
      <c r="G101" s="132"/>
      <c r="H101" s="189"/>
      <c r="I101" s="132"/>
      <c r="J101" s="133">
        <f>SUM(L101:S101)</f>
        <v>5600278.8992811264</v>
      </c>
      <c r="K101" s="132"/>
      <c r="L101" s="187">
        <f>'5) Overige opbrengsten'!L72</f>
        <v>57426.17</v>
      </c>
      <c r="M101" s="187">
        <f>'5) Overige opbrengsten'!M72</f>
        <v>2463706.0749094123</v>
      </c>
      <c r="N101" s="187">
        <f>'5) Overige opbrengsten'!N72</f>
        <v>989416.29048112663</v>
      </c>
      <c r="O101" s="187">
        <f>'5) Overige opbrengsten'!O72</f>
        <v>68207.460000000006</v>
      </c>
      <c r="P101" s="187">
        <f>'5) Overige opbrengsten'!P72</f>
        <v>1849704.0750905869</v>
      </c>
      <c r="Q101" s="187">
        <f>'5) Overige opbrengsten'!Q72</f>
        <v>3091.7417999999998</v>
      </c>
      <c r="R101" s="135"/>
      <c r="S101" s="187">
        <f>'5) Overige opbrengsten'!S72</f>
        <v>168727.08699999997</v>
      </c>
      <c r="T101" s="132"/>
      <c r="U101" s="132"/>
      <c r="V101" s="132"/>
      <c r="W101" s="132"/>
      <c r="X101" s="132"/>
      <c r="Y101" s="132"/>
      <c r="Z101" s="132"/>
    </row>
    <row r="102" spans="2:26" s="49" customFormat="1" ht="12" customHeight="1" x14ac:dyDescent="0.2">
      <c r="B102" s="54" t="s">
        <v>21</v>
      </c>
      <c r="C102" s="54"/>
      <c r="D102" s="54"/>
      <c r="E102" s="54"/>
      <c r="F102" s="56" t="s">
        <v>80</v>
      </c>
      <c r="G102" s="132"/>
      <c r="H102" s="189"/>
      <c r="I102" s="132"/>
      <c r="J102" s="133">
        <f t="shared" ref="J102:J109" si="28">SUM(L102:S102)</f>
        <v>2216521.0343486858</v>
      </c>
      <c r="K102" s="132"/>
      <c r="L102" s="187">
        <f>'5) Overige opbrengsten'!L73</f>
        <v>53190.27</v>
      </c>
      <c r="M102" s="187">
        <f>'5) Overige opbrengsten'!M73</f>
        <v>859103.85411462013</v>
      </c>
      <c r="N102" s="187">
        <f>'5) Overige opbrengsten'!N73</f>
        <v>227800.41999834534</v>
      </c>
      <c r="O102" s="187">
        <f>'5) Overige opbrengsten'!O73</f>
        <v>0</v>
      </c>
      <c r="P102" s="187">
        <f>'5) Overige opbrengsten'!P73</f>
        <v>1066023.3190357203</v>
      </c>
      <c r="Q102" s="187">
        <f>'5) Overige opbrengsten'!Q73</f>
        <v>1522.7982</v>
      </c>
      <c r="R102" s="135"/>
      <c r="S102" s="187">
        <f>'5) Overige opbrengsten'!S73</f>
        <v>8880.3729999999996</v>
      </c>
      <c r="T102" s="132"/>
      <c r="U102" s="132"/>
      <c r="V102" s="132"/>
      <c r="W102" s="132"/>
      <c r="X102" s="132"/>
      <c r="Y102" s="132"/>
      <c r="Z102" s="132"/>
    </row>
    <row r="103" spans="2:26" s="49" customFormat="1" ht="12" customHeight="1" x14ac:dyDescent="0.2">
      <c r="B103" s="54" t="s">
        <v>26</v>
      </c>
      <c r="C103" s="54"/>
      <c r="D103" s="54"/>
      <c r="E103" s="54"/>
      <c r="F103" s="56" t="s">
        <v>80</v>
      </c>
      <c r="G103" s="132"/>
      <c r="H103" s="189"/>
      <c r="I103" s="132"/>
      <c r="J103" s="133">
        <f t="shared" si="28"/>
        <v>9901022.7290653307</v>
      </c>
      <c r="K103" s="132"/>
      <c r="L103" s="187">
        <f>'5) Overige opbrengsten'!L74</f>
        <v>64606.817283486933</v>
      </c>
      <c r="M103" s="187">
        <f>'5) Overige opbrengsten'!M74</f>
        <v>3216620.6471263897</v>
      </c>
      <c r="N103" s="187">
        <f>'5) Overige opbrengsten'!N74</f>
        <v>3373177.1799999997</v>
      </c>
      <c r="O103" s="187">
        <f>'5) Overige opbrengsten'!O74</f>
        <v>43263.93</v>
      </c>
      <c r="P103" s="187">
        <f>'5) Overige opbrengsten'!P74</f>
        <v>2711647.4387880769</v>
      </c>
      <c r="Q103" s="187">
        <f>'5) Overige opbrengsten'!Q74</f>
        <v>168335.85</v>
      </c>
      <c r="R103" s="135"/>
      <c r="S103" s="187">
        <f>'5) Overige opbrengsten'!S74</f>
        <v>323370.86586737889</v>
      </c>
      <c r="T103" s="132"/>
      <c r="U103" s="132"/>
      <c r="V103" s="132"/>
      <c r="W103" s="132"/>
      <c r="X103" s="132"/>
      <c r="Y103" s="132"/>
      <c r="Z103" s="132"/>
    </row>
    <row r="104" spans="2:26" s="49" customFormat="1" ht="12" customHeight="1" x14ac:dyDescent="0.2">
      <c r="B104" s="54" t="s">
        <v>27</v>
      </c>
      <c r="C104" s="54"/>
      <c r="D104" s="54"/>
      <c r="E104" s="54"/>
      <c r="F104" s="56" t="s">
        <v>80</v>
      </c>
      <c r="G104" s="132"/>
      <c r="H104" s="189"/>
      <c r="I104" s="132"/>
      <c r="J104" s="133">
        <f t="shared" si="28"/>
        <v>2305656.0754346014</v>
      </c>
      <c r="K104" s="132"/>
      <c r="L104" s="187">
        <f>'5) Overige opbrengsten'!L75</f>
        <v>0</v>
      </c>
      <c r="M104" s="187">
        <f>'5) Overige opbrengsten'!M75</f>
        <v>6190.256942142043</v>
      </c>
      <c r="N104" s="187">
        <f>'5) Overige opbrengsten'!N75</f>
        <v>1345555.8548300527</v>
      </c>
      <c r="O104" s="187">
        <f>'5) Overige opbrengsten'!O75</f>
        <v>8496.08</v>
      </c>
      <c r="P104" s="187">
        <f>'5) Overige opbrengsten'!P75</f>
        <v>944656.8836624067</v>
      </c>
      <c r="Q104" s="187">
        <f>'5) Overige opbrengsten'!Q75</f>
        <v>757</v>
      </c>
      <c r="R104" s="135"/>
      <c r="S104" s="187">
        <f>'5) Overige opbrengsten'!S75</f>
        <v>0</v>
      </c>
      <c r="T104" s="132"/>
      <c r="U104" s="132"/>
      <c r="V104" s="132"/>
      <c r="W104" s="132"/>
      <c r="X104" s="132"/>
      <c r="Y104" s="132"/>
      <c r="Z104" s="132"/>
    </row>
    <row r="105" spans="2:26" s="49" customFormat="1" ht="12" customHeight="1" x14ac:dyDescent="0.2">
      <c r="B105" s="54" t="s">
        <v>28</v>
      </c>
      <c r="C105" s="54"/>
      <c r="D105" s="54"/>
      <c r="E105" s="54"/>
      <c r="F105" s="56" t="s">
        <v>80</v>
      </c>
      <c r="G105" s="132"/>
      <c r="H105" s="189"/>
      <c r="I105" s="132"/>
      <c r="J105" s="133">
        <f t="shared" si="28"/>
        <v>716939.9</v>
      </c>
      <c r="K105" s="132"/>
      <c r="L105" s="187">
        <f>'5) Overige opbrengsten'!L76</f>
        <v>0</v>
      </c>
      <c r="M105" s="187">
        <f>'5) Overige opbrengsten'!M76</f>
        <v>0</v>
      </c>
      <c r="N105" s="187">
        <f>'5) Overige opbrengsten'!N76</f>
        <v>716844.75</v>
      </c>
      <c r="O105" s="187">
        <f>'5) Overige opbrengsten'!O76</f>
        <v>95.15</v>
      </c>
      <c r="P105" s="187">
        <f>'5) Overige opbrengsten'!P76</f>
        <v>0</v>
      </c>
      <c r="Q105" s="187">
        <f>'5) Overige opbrengsten'!Q76</f>
        <v>0</v>
      </c>
      <c r="R105" s="135"/>
      <c r="S105" s="187">
        <f>'5) Overige opbrengsten'!S76</f>
        <v>0</v>
      </c>
      <c r="T105" s="132"/>
      <c r="U105" s="132"/>
      <c r="V105" s="132"/>
      <c r="W105" s="132"/>
      <c r="X105" s="132"/>
      <c r="Y105" s="132"/>
      <c r="Z105" s="132"/>
    </row>
    <row r="106" spans="2:26" s="49" customFormat="1" ht="12" customHeight="1" x14ac:dyDescent="0.2">
      <c r="B106" s="54" t="s">
        <v>29</v>
      </c>
      <c r="C106" s="54"/>
      <c r="D106" s="54"/>
      <c r="E106" s="54"/>
      <c r="F106" s="56" t="s">
        <v>80</v>
      </c>
      <c r="G106" s="132"/>
      <c r="H106" s="189"/>
      <c r="I106" s="132"/>
      <c r="J106" s="133">
        <f t="shared" si="28"/>
        <v>2817883.3299999982</v>
      </c>
      <c r="K106" s="132"/>
      <c r="L106" s="187">
        <f>'5) Overige opbrengsten'!L77</f>
        <v>0</v>
      </c>
      <c r="M106" s="187">
        <f>'5) Overige opbrengsten'!M77</f>
        <v>0</v>
      </c>
      <c r="N106" s="187">
        <f>'5) Overige opbrengsten'!N77</f>
        <v>2867460.2499999981</v>
      </c>
      <c r="O106" s="187">
        <f>'5) Overige opbrengsten'!O77</f>
        <v>-49576.92</v>
      </c>
      <c r="P106" s="187">
        <f>'5) Overige opbrengsten'!P77</f>
        <v>0</v>
      </c>
      <c r="Q106" s="187">
        <f>'5) Overige opbrengsten'!Q77</f>
        <v>0</v>
      </c>
      <c r="R106" s="135"/>
      <c r="S106" s="187">
        <f>'5) Overige opbrengsten'!S77</f>
        <v>0</v>
      </c>
      <c r="T106" s="132"/>
      <c r="U106" s="132"/>
      <c r="V106" s="132"/>
      <c r="W106" s="132"/>
      <c r="X106" s="132"/>
      <c r="Y106" s="132"/>
      <c r="Z106" s="132"/>
    </row>
    <row r="107" spans="2:26" s="49" customFormat="1" ht="12" customHeight="1" x14ac:dyDescent="0.2">
      <c r="B107" s="54" t="s">
        <v>30</v>
      </c>
      <c r="C107" s="54"/>
      <c r="D107" s="54"/>
      <c r="E107" s="54"/>
      <c r="F107" s="56" t="s">
        <v>80</v>
      </c>
      <c r="G107" s="132"/>
      <c r="H107" s="189"/>
      <c r="I107" s="132"/>
      <c r="J107" s="133">
        <f t="shared" si="28"/>
        <v>255280.44999999998</v>
      </c>
      <c r="K107" s="132"/>
      <c r="L107" s="187">
        <f>'5) Overige opbrengsten'!L78</f>
        <v>0</v>
      </c>
      <c r="M107" s="187">
        <f>'5) Overige opbrengsten'!M78</f>
        <v>0</v>
      </c>
      <c r="N107" s="187">
        <f>'5) Overige opbrengsten'!N78</f>
        <v>255280.44999999998</v>
      </c>
      <c r="O107" s="187">
        <f>'5) Overige opbrengsten'!O78</f>
        <v>0</v>
      </c>
      <c r="P107" s="187">
        <f>'5) Overige opbrengsten'!P78</f>
        <v>0</v>
      </c>
      <c r="Q107" s="187">
        <f>'5) Overige opbrengsten'!Q78</f>
        <v>0</v>
      </c>
      <c r="R107" s="135"/>
      <c r="S107" s="187">
        <f>'5) Overige opbrengsten'!S78</f>
        <v>0</v>
      </c>
      <c r="T107" s="132"/>
      <c r="U107" s="132"/>
      <c r="V107" s="132"/>
      <c r="W107" s="132"/>
      <c r="X107" s="132"/>
      <c r="Y107" s="132"/>
      <c r="Z107" s="132"/>
    </row>
    <row r="108" spans="2:26" s="49" customFormat="1" ht="12" customHeight="1" x14ac:dyDescent="0.2">
      <c r="B108" s="54" t="s">
        <v>31</v>
      </c>
      <c r="C108" s="54"/>
      <c r="D108" s="54"/>
      <c r="E108" s="54"/>
      <c r="F108" s="56" t="s">
        <v>80</v>
      </c>
      <c r="G108" s="132"/>
      <c r="H108" s="189"/>
      <c r="I108" s="132"/>
      <c r="J108" s="133">
        <f t="shared" si="28"/>
        <v>2036354</v>
      </c>
      <c r="K108" s="132"/>
      <c r="L108" s="187">
        <f>'5) Overige opbrengsten'!L79</f>
        <v>0</v>
      </c>
      <c r="M108" s="187">
        <f>'5) Overige opbrengsten'!M79</f>
        <v>0</v>
      </c>
      <c r="N108" s="187">
        <f>'5) Overige opbrengsten'!N79</f>
        <v>2036354</v>
      </c>
      <c r="O108" s="187">
        <f>'5) Overige opbrengsten'!O79</f>
        <v>0</v>
      </c>
      <c r="P108" s="187">
        <f>'5) Overige opbrengsten'!P79</f>
        <v>0</v>
      </c>
      <c r="Q108" s="187">
        <f>'5) Overige opbrengsten'!Q79</f>
        <v>0</v>
      </c>
      <c r="R108" s="135"/>
      <c r="S108" s="187">
        <f>'5) Overige opbrengsten'!S79</f>
        <v>0</v>
      </c>
      <c r="T108" s="132"/>
      <c r="U108" s="132"/>
      <c r="V108" s="132"/>
      <c r="W108" s="132"/>
      <c r="X108" s="132"/>
      <c r="Y108" s="132"/>
      <c r="Z108" s="132"/>
    </row>
    <row r="109" spans="2:26" s="49" customFormat="1" ht="12" customHeight="1" x14ac:dyDescent="0.2">
      <c r="B109" s="54" t="s">
        <v>32</v>
      </c>
      <c r="C109" s="54"/>
      <c r="D109" s="54"/>
      <c r="E109" s="54"/>
      <c r="F109" s="56" t="s">
        <v>80</v>
      </c>
      <c r="G109" s="132"/>
      <c r="H109" s="189"/>
      <c r="I109" s="132"/>
      <c r="J109" s="133">
        <f t="shared" si="28"/>
        <v>0</v>
      </c>
      <c r="K109" s="132"/>
      <c r="L109" s="187">
        <f>'5) Overige opbrengsten'!L80</f>
        <v>0</v>
      </c>
      <c r="M109" s="187">
        <f>'5) Overige opbrengsten'!M80</f>
        <v>0</v>
      </c>
      <c r="N109" s="187">
        <f>'5) Overige opbrengsten'!N80</f>
        <v>0</v>
      </c>
      <c r="O109" s="187">
        <f>'5) Overige opbrengsten'!O80</f>
        <v>0</v>
      </c>
      <c r="P109" s="187">
        <f>'5) Overige opbrengsten'!P80</f>
        <v>0</v>
      </c>
      <c r="Q109" s="187">
        <f>'5) Overige opbrengsten'!Q80</f>
        <v>0</v>
      </c>
      <c r="R109" s="135"/>
      <c r="S109" s="187">
        <f>'5) Overige opbrengsten'!S80</f>
        <v>0</v>
      </c>
      <c r="T109" s="132"/>
      <c r="U109" s="132"/>
      <c r="V109" s="132"/>
      <c r="W109" s="132"/>
      <c r="X109" s="132"/>
      <c r="Y109" s="132"/>
      <c r="Z109" s="132"/>
    </row>
    <row r="110" spans="2:26" s="49" customFormat="1" ht="12" customHeight="1" x14ac:dyDescent="0.2">
      <c r="B110" s="119"/>
      <c r="C110" s="119"/>
      <c r="D110" s="119"/>
      <c r="E110" s="119"/>
      <c r="F110" s="119"/>
      <c r="G110" s="132"/>
      <c r="H110" s="132"/>
      <c r="I110" s="132"/>
      <c r="J110" s="188"/>
      <c r="K110" s="132"/>
      <c r="L110" s="132"/>
      <c r="M110" s="132"/>
      <c r="N110" s="132"/>
      <c r="O110" s="132"/>
      <c r="P110" s="132"/>
      <c r="Q110" s="132"/>
      <c r="R110" s="135"/>
      <c r="S110" s="132"/>
      <c r="T110" s="132"/>
      <c r="U110" s="132"/>
      <c r="V110" s="132"/>
      <c r="W110" s="132"/>
      <c r="X110" s="132"/>
      <c r="Y110" s="132"/>
      <c r="Z110" s="132"/>
    </row>
    <row r="111" spans="2:26" s="49" customFormat="1" ht="12" customHeight="1" x14ac:dyDescent="0.2">
      <c r="B111" s="53" t="s">
        <v>63</v>
      </c>
      <c r="C111" s="54"/>
      <c r="D111" s="54"/>
      <c r="E111" s="54"/>
      <c r="F111" s="56"/>
      <c r="G111" s="132"/>
      <c r="H111" s="189"/>
      <c r="I111" s="132"/>
      <c r="J111" s="188"/>
      <c r="K111" s="132"/>
      <c r="L111" s="132"/>
      <c r="M111" s="132"/>
      <c r="N111" s="132"/>
      <c r="O111" s="132"/>
      <c r="P111" s="132"/>
      <c r="Q111" s="132"/>
      <c r="R111" s="135"/>
      <c r="S111" s="132"/>
      <c r="T111" s="132"/>
      <c r="U111" s="132"/>
      <c r="V111" s="132"/>
      <c r="W111" s="132"/>
      <c r="X111" s="132"/>
      <c r="Y111" s="132"/>
      <c r="Z111" s="132"/>
    </row>
    <row r="112" spans="2:26" s="49" customFormat="1" ht="12" customHeight="1" x14ac:dyDescent="0.2">
      <c r="B112" s="54" t="s">
        <v>64</v>
      </c>
      <c r="C112" s="54"/>
      <c r="D112" s="54"/>
      <c r="E112" s="54"/>
      <c r="F112" s="56" t="s">
        <v>80</v>
      </c>
      <c r="G112" s="132"/>
      <c r="H112" s="189"/>
      <c r="I112" s="132"/>
      <c r="J112" s="133">
        <f t="shared" ref="J112" si="29">SUM(L112:S112)</f>
        <v>1534884.6682204283</v>
      </c>
      <c r="K112" s="132"/>
      <c r="L112" s="187">
        <f>'5) Overige opbrengsten'!L83</f>
        <v>7924.53</v>
      </c>
      <c r="M112" s="187">
        <f>'5) Overige opbrengsten'!M83</f>
        <v>397798.79953972681</v>
      </c>
      <c r="N112" s="187">
        <f>'5) Overige opbrengsten'!N83</f>
        <v>229346.79822042782</v>
      </c>
      <c r="O112" s="187">
        <f>'5) Overige opbrengsten'!O83</f>
        <v>390.56</v>
      </c>
      <c r="P112" s="187">
        <f>'5) Overige opbrengsten'!P83</f>
        <v>899423.98046027368</v>
      </c>
      <c r="Q112" s="187">
        <f>'5) Overige opbrengsten'!Q83</f>
        <v>0</v>
      </c>
      <c r="R112" s="135"/>
      <c r="S112" s="187">
        <f>'5) Overige opbrengsten'!S83</f>
        <v>0</v>
      </c>
      <c r="T112" s="132"/>
      <c r="U112" s="132"/>
      <c r="V112" s="132"/>
      <c r="W112" s="132"/>
      <c r="X112" s="132"/>
      <c r="Y112" s="132"/>
      <c r="Z112" s="132"/>
    </row>
    <row r="113" spans="2:26" s="49" customFormat="1" ht="12" customHeight="1" x14ac:dyDescent="0.2">
      <c r="B113" s="119"/>
      <c r="C113" s="54"/>
      <c r="D113" s="54"/>
      <c r="E113" s="54"/>
      <c r="F113" s="56"/>
      <c r="G113" s="132"/>
      <c r="H113" s="189"/>
      <c r="I113" s="132"/>
      <c r="J113" s="188"/>
      <c r="K113" s="132"/>
      <c r="L113" s="132"/>
      <c r="M113" s="132"/>
      <c r="N113" s="132"/>
      <c r="O113" s="132"/>
      <c r="P113" s="132"/>
      <c r="Q113" s="132"/>
      <c r="R113" s="135"/>
      <c r="S113" s="132"/>
      <c r="T113" s="132"/>
      <c r="U113" s="132"/>
      <c r="V113" s="132"/>
      <c r="W113" s="132"/>
      <c r="X113" s="132"/>
      <c r="Y113" s="132"/>
      <c r="Z113" s="132"/>
    </row>
    <row r="114" spans="2:26" s="49" customFormat="1" ht="12" customHeight="1" x14ac:dyDescent="0.2">
      <c r="B114" s="51" t="s">
        <v>22</v>
      </c>
      <c r="C114" s="54"/>
      <c r="D114" s="54"/>
      <c r="E114" s="54"/>
      <c r="F114" s="119"/>
      <c r="G114" s="132"/>
      <c r="H114" s="132"/>
      <c r="I114" s="132"/>
      <c r="J114" s="188"/>
      <c r="K114" s="132"/>
      <c r="L114" s="132"/>
      <c r="M114" s="132"/>
      <c r="N114" s="132"/>
      <c r="O114" s="132"/>
      <c r="P114" s="132"/>
      <c r="Q114" s="132"/>
      <c r="R114" s="135"/>
      <c r="S114" s="132"/>
      <c r="T114" s="132"/>
      <c r="U114" s="132"/>
      <c r="V114" s="132"/>
      <c r="W114" s="132"/>
      <c r="X114" s="132"/>
      <c r="Y114" s="132"/>
      <c r="Z114" s="132"/>
    </row>
    <row r="115" spans="2:26" s="49" customFormat="1" ht="12" customHeight="1" x14ac:dyDescent="0.2">
      <c r="B115" s="119" t="s">
        <v>23</v>
      </c>
      <c r="C115" s="54"/>
      <c r="D115" s="54"/>
      <c r="E115" s="54"/>
      <c r="F115" s="56" t="s">
        <v>80</v>
      </c>
      <c r="G115" s="132"/>
      <c r="H115" s="189"/>
      <c r="I115" s="132"/>
      <c r="J115" s="133">
        <f t="shared" ref="J115:J116" si="30">SUM(L115:S115)</f>
        <v>1716203.5394164941</v>
      </c>
      <c r="K115" s="132"/>
      <c r="L115" s="187">
        <f>'5) Overige opbrengsten'!L61</f>
        <v>53080.66</v>
      </c>
      <c r="M115" s="187">
        <f>'5) Overige opbrengsten'!M61</f>
        <v>1127658.705373656</v>
      </c>
      <c r="N115" s="187">
        <f>'5) Overige opbrengsten'!N61</f>
        <v>98175.61</v>
      </c>
      <c r="O115" s="187">
        <f>'5) Overige opbrengsten'!O61</f>
        <v>15082.7</v>
      </c>
      <c r="P115" s="187">
        <f>'5) Overige opbrengsten'!P61</f>
        <v>357588.51404283801</v>
      </c>
      <c r="Q115" s="187">
        <f>'5) Overige opbrengsten'!Q61</f>
        <v>21494.35</v>
      </c>
      <c r="R115" s="135"/>
      <c r="S115" s="187">
        <f>'5) Overige opbrengsten'!S61</f>
        <v>43123</v>
      </c>
      <c r="T115" s="132"/>
      <c r="U115" s="132"/>
      <c r="V115" s="132"/>
      <c r="W115" s="132"/>
      <c r="X115" s="132"/>
      <c r="Y115" s="132"/>
      <c r="Z115" s="132"/>
    </row>
    <row r="116" spans="2:26" s="49" customFormat="1" ht="12" customHeight="1" x14ac:dyDescent="0.2">
      <c r="B116" s="119" t="s">
        <v>24</v>
      </c>
      <c r="C116" s="54"/>
      <c r="D116" s="54"/>
      <c r="E116" s="54"/>
      <c r="F116" s="56" t="s">
        <v>80</v>
      </c>
      <c r="G116" s="132"/>
      <c r="H116" s="189"/>
      <c r="I116" s="132"/>
      <c r="J116" s="133">
        <f t="shared" si="30"/>
        <v>65698605.808153234</v>
      </c>
      <c r="K116" s="132"/>
      <c r="L116" s="187">
        <f>'5) Overige opbrengsten'!L69</f>
        <v>113421.62276</v>
      </c>
      <c r="M116" s="187">
        <f>'5) Overige opbrengsten'!M69</f>
        <v>29386265.499920752</v>
      </c>
      <c r="N116" s="187">
        <f>'5) Overige opbrengsten'!N69</f>
        <v>21447247.26935517</v>
      </c>
      <c r="O116" s="187">
        <f>'5) Overige opbrengsten'!O69</f>
        <v>37113.699999999997</v>
      </c>
      <c r="P116" s="187">
        <f>'5) Overige opbrengsten'!P69</f>
        <v>12706997.549960734</v>
      </c>
      <c r="Q116" s="187">
        <f>'5) Overige opbrengsten'!Q69</f>
        <v>1104506.4561565749</v>
      </c>
      <c r="R116" s="135"/>
      <c r="S116" s="187">
        <f>'5) Overige opbrengsten'!S69</f>
        <v>903053.71</v>
      </c>
      <c r="T116" s="132"/>
      <c r="U116" s="132"/>
      <c r="V116" s="132"/>
      <c r="W116" s="132"/>
      <c r="X116" s="132"/>
      <c r="Y116" s="132"/>
      <c r="Z116" s="132"/>
    </row>
    <row r="117" spans="2:26" s="49" customFormat="1" ht="12" customHeight="1" x14ac:dyDescent="0.2">
      <c r="B117" s="119"/>
      <c r="C117" s="54"/>
      <c r="D117" s="54"/>
      <c r="E117" s="54"/>
      <c r="F117" s="56"/>
      <c r="G117" s="132"/>
      <c r="H117" s="189"/>
      <c r="I117" s="132"/>
      <c r="J117" s="188"/>
      <c r="K117" s="132"/>
      <c r="L117" s="132"/>
      <c r="M117" s="132"/>
      <c r="N117" s="132"/>
      <c r="O117" s="132"/>
      <c r="P117" s="132"/>
      <c r="Q117" s="132"/>
      <c r="R117" s="135"/>
      <c r="S117" s="132"/>
      <c r="T117" s="132"/>
      <c r="U117" s="132"/>
      <c r="V117" s="132"/>
      <c r="W117" s="132"/>
      <c r="X117" s="132"/>
      <c r="Y117" s="132"/>
      <c r="Z117" s="132"/>
    </row>
    <row r="118" spans="2:26" s="49" customFormat="1" ht="12" customHeight="1" x14ac:dyDescent="0.2">
      <c r="B118" s="51" t="s">
        <v>25</v>
      </c>
      <c r="C118" s="54"/>
      <c r="D118" s="54"/>
      <c r="E118" s="54"/>
      <c r="F118" s="56"/>
      <c r="G118" s="132"/>
      <c r="H118" s="189"/>
      <c r="I118" s="132"/>
      <c r="J118" s="188"/>
      <c r="K118" s="132"/>
      <c r="L118" s="132"/>
      <c r="M118" s="132"/>
      <c r="N118" s="132"/>
      <c r="O118" s="132"/>
      <c r="P118" s="132"/>
      <c r="Q118" s="132"/>
      <c r="R118" s="135"/>
      <c r="S118" s="132"/>
      <c r="T118" s="132"/>
      <c r="U118" s="132"/>
      <c r="V118" s="132"/>
      <c r="W118" s="132"/>
      <c r="X118" s="132"/>
      <c r="Y118" s="132"/>
      <c r="Z118" s="132"/>
    </row>
    <row r="119" spans="2:26" s="49" customFormat="1" ht="12" customHeight="1" x14ac:dyDescent="0.2">
      <c r="B119" s="119" t="s">
        <v>23</v>
      </c>
      <c r="C119" s="54"/>
      <c r="D119" s="54"/>
      <c r="E119" s="54"/>
      <c r="F119" s="56" t="s">
        <v>80</v>
      </c>
      <c r="G119" s="132"/>
      <c r="H119" s="189"/>
      <c r="I119" s="132"/>
      <c r="J119" s="133">
        <f t="shared" ref="J119" si="31">SUM(L119:S119)</f>
        <v>1673515.1944164941</v>
      </c>
      <c r="K119" s="132"/>
      <c r="L119" s="187">
        <f>'5) Overige opbrengsten'!L54</f>
        <v>10392.315000000001</v>
      </c>
      <c r="M119" s="187">
        <f>'5) Overige opbrengsten'!M54</f>
        <v>1127658.705373656</v>
      </c>
      <c r="N119" s="187">
        <f>'5) Overige opbrengsten'!N54</f>
        <v>98175.61</v>
      </c>
      <c r="O119" s="187">
        <f>'5) Overige opbrengsten'!O54</f>
        <v>15082.7</v>
      </c>
      <c r="P119" s="187">
        <f>'5) Overige opbrengsten'!P54</f>
        <v>357588.51404283801</v>
      </c>
      <c r="Q119" s="187">
        <f>'5) Overige opbrengsten'!Q54</f>
        <v>21494.35</v>
      </c>
      <c r="R119" s="135"/>
      <c r="S119" s="187">
        <f>'5) Overige opbrengsten'!S54</f>
        <v>43123</v>
      </c>
      <c r="T119" s="132"/>
      <c r="U119" s="132"/>
      <c r="V119" s="132"/>
      <c r="W119" s="132"/>
      <c r="X119" s="132"/>
      <c r="Y119" s="132"/>
      <c r="Z119" s="132"/>
    </row>
    <row r="120" spans="2:26" s="49" customFormat="1" ht="12" customHeight="1" x14ac:dyDescent="0.2">
      <c r="B120" s="119"/>
      <c r="C120" s="119"/>
      <c r="D120" s="119"/>
      <c r="E120" s="119"/>
      <c r="F120" s="119"/>
      <c r="G120" s="132"/>
      <c r="H120" s="132"/>
      <c r="I120" s="132"/>
      <c r="J120" s="188"/>
      <c r="K120" s="132"/>
      <c r="L120" s="132"/>
      <c r="M120" s="132"/>
      <c r="N120" s="132"/>
      <c r="O120" s="132"/>
      <c r="P120" s="132"/>
      <c r="Q120" s="132"/>
      <c r="R120" s="135"/>
      <c r="S120" s="132"/>
      <c r="T120" s="132"/>
      <c r="U120" s="132"/>
      <c r="V120" s="132"/>
      <c r="W120" s="132"/>
      <c r="X120" s="132"/>
      <c r="Y120" s="132"/>
      <c r="Z120" s="132"/>
    </row>
    <row r="121" spans="2:26" s="49" customFormat="1" ht="12" customHeight="1" x14ac:dyDescent="0.2">
      <c r="B121" s="51" t="s">
        <v>104</v>
      </c>
      <c r="C121" s="119"/>
      <c r="D121" s="119"/>
      <c r="E121" s="119"/>
      <c r="F121" s="119"/>
      <c r="G121" s="132"/>
      <c r="H121" s="132"/>
      <c r="I121" s="132"/>
      <c r="J121" s="188"/>
      <c r="K121" s="132"/>
      <c r="L121" s="132"/>
      <c r="M121" s="132"/>
      <c r="N121" s="132"/>
      <c r="O121" s="132"/>
      <c r="P121" s="132"/>
      <c r="Q121" s="132"/>
      <c r="R121" s="135"/>
      <c r="S121" s="132"/>
      <c r="T121" s="132"/>
      <c r="U121" s="132"/>
      <c r="V121" s="132"/>
      <c r="W121" s="132"/>
      <c r="X121" s="132"/>
      <c r="Y121" s="132"/>
      <c r="Z121" s="132"/>
    </row>
    <row r="122" spans="2:26" s="49" customFormat="1" ht="12" customHeight="1" x14ac:dyDescent="0.2">
      <c r="B122" s="51" t="s">
        <v>6</v>
      </c>
      <c r="C122" s="119"/>
      <c r="D122" s="119"/>
      <c r="E122" s="119"/>
      <c r="F122" s="119"/>
      <c r="G122" s="132"/>
      <c r="H122" s="132"/>
      <c r="I122" s="132"/>
      <c r="J122" s="188"/>
      <c r="K122" s="132"/>
      <c r="L122" s="132"/>
      <c r="M122" s="132"/>
      <c r="N122" s="132"/>
      <c r="O122" s="132"/>
      <c r="P122" s="132"/>
      <c r="Q122" s="132"/>
      <c r="R122" s="135"/>
      <c r="S122" s="132"/>
      <c r="T122" s="132"/>
      <c r="U122" s="132"/>
      <c r="V122" s="132"/>
      <c r="W122" s="132"/>
      <c r="X122" s="132"/>
      <c r="Y122" s="132"/>
      <c r="Z122" s="132"/>
    </row>
    <row r="123" spans="2:26" s="49" customFormat="1" ht="12" customHeight="1" x14ac:dyDescent="0.2">
      <c r="B123" s="119" t="s">
        <v>7</v>
      </c>
      <c r="C123" s="119"/>
      <c r="D123" s="119"/>
      <c r="E123" s="119"/>
      <c r="F123" s="119" t="s">
        <v>80</v>
      </c>
      <c r="G123" s="132"/>
      <c r="H123" s="132"/>
      <c r="I123" s="132"/>
      <c r="J123" s="133">
        <f t="shared" ref="J123:J126" si="32">SUM(L123:S123)</f>
        <v>495886316.79359996</v>
      </c>
      <c r="K123" s="132"/>
      <c r="L123" s="190">
        <f>L83</f>
        <v>0</v>
      </c>
      <c r="M123" s="190">
        <f t="shared" ref="M123:Q123" si="33">M83</f>
        <v>184772944.96000001</v>
      </c>
      <c r="N123" s="190">
        <f t="shared" si="33"/>
        <v>176321409.41</v>
      </c>
      <c r="O123" s="190">
        <f t="shared" si="33"/>
        <v>0</v>
      </c>
      <c r="P123" s="190">
        <f t="shared" si="33"/>
        <v>112145013.83359998</v>
      </c>
      <c r="Q123" s="190">
        <f t="shared" si="33"/>
        <v>10548658.84</v>
      </c>
      <c r="R123" s="134"/>
      <c r="S123" s="190">
        <f t="shared" ref="S123" si="34">S83</f>
        <v>12098289.75</v>
      </c>
      <c r="T123" s="132"/>
      <c r="U123" s="132"/>
      <c r="V123" s="132"/>
      <c r="W123" s="132"/>
      <c r="X123" s="132"/>
      <c r="Y123" s="132"/>
      <c r="Z123" s="132"/>
    </row>
    <row r="124" spans="2:26" s="49" customFormat="1" ht="12" customHeight="1" x14ac:dyDescent="0.2">
      <c r="B124" s="119" t="s">
        <v>8</v>
      </c>
      <c r="C124" s="119"/>
      <c r="D124" s="119"/>
      <c r="E124" s="119"/>
      <c r="F124" s="119" t="s">
        <v>80</v>
      </c>
      <c r="G124" s="132"/>
      <c r="H124" s="132"/>
      <c r="I124" s="132"/>
      <c r="J124" s="133">
        <f t="shared" si="32"/>
        <v>10133783.367717329</v>
      </c>
      <c r="K124" s="132"/>
      <c r="L124" s="190">
        <f>L84</f>
        <v>3297706</v>
      </c>
      <c r="M124" s="190">
        <f t="shared" ref="M124:Q124" si="35">M84</f>
        <v>86942.942867973252</v>
      </c>
      <c r="N124" s="190">
        <f t="shared" si="35"/>
        <v>1290234.514</v>
      </c>
      <c r="O124" s="190">
        <f t="shared" si="35"/>
        <v>2124377.0099999998</v>
      </c>
      <c r="P124" s="190">
        <f t="shared" si="35"/>
        <v>3058090.0253333575</v>
      </c>
      <c r="Q124" s="190">
        <f t="shared" si="35"/>
        <v>276432.87551599997</v>
      </c>
      <c r="R124" s="134"/>
      <c r="S124" s="190">
        <f t="shared" ref="S124" si="36">S84</f>
        <v>0</v>
      </c>
      <c r="T124" s="132"/>
      <c r="U124" s="132"/>
      <c r="V124" s="132"/>
      <c r="W124" s="132"/>
      <c r="X124" s="132"/>
      <c r="Y124" s="132"/>
      <c r="Z124" s="132"/>
    </row>
    <row r="125" spans="2:26" s="49" customFormat="1" ht="12" customHeight="1" x14ac:dyDescent="0.2">
      <c r="B125" s="119" t="s">
        <v>9</v>
      </c>
      <c r="C125" s="119"/>
      <c r="D125" s="119"/>
      <c r="E125" s="119"/>
      <c r="F125" s="119" t="s">
        <v>80</v>
      </c>
      <c r="G125" s="132"/>
      <c r="H125" s="132"/>
      <c r="I125" s="132"/>
      <c r="J125" s="133">
        <f t="shared" si="32"/>
        <v>135829941.50814974</v>
      </c>
      <c r="K125" s="132"/>
      <c r="L125" s="133">
        <f>L85-SUM(L101:L102,L112)</f>
        <v>678557.03</v>
      </c>
      <c r="M125" s="133">
        <f t="shared" ref="M125:Q125" si="37">M85-SUM(M101:M102,M112)</f>
        <v>41889152.254521251</v>
      </c>
      <c r="N125" s="133">
        <f t="shared" si="37"/>
        <v>56060401.881300099</v>
      </c>
      <c r="O125" s="133">
        <f t="shared" si="37"/>
        <v>276855.07</v>
      </c>
      <c r="P125" s="133">
        <f t="shared" si="37"/>
        <v>30657103.842328407</v>
      </c>
      <c r="Q125" s="133">
        <f t="shared" si="37"/>
        <v>2360214.4400000004</v>
      </c>
      <c r="R125" s="134"/>
      <c r="S125" s="133">
        <f t="shared" ref="S125" si="38">S85-SUM(S101:S102,S112)</f>
        <v>3907656.9899999998</v>
      </c>
      <c r="T125" s="132"/>
      <c r="U125" s="132"/>
      <c r="V125" s="132"/>
      <c r="W125" s="132"/>
      <c r="X125" s="132"/>
      <c r="Y125" s="132"/>
      <c r="Z125" s="132"/>
    </row>
    <row r="126" spans="2:26" s="49" customFormat="1" ht="12" customHeight="1" x14ac:dyDescent="0.2">
      <c r="B126" s="119" t="s">
        <v>10</v>
      </c>
      <c r="C126" s="119"/>
      <c r="D126" s="119"/>
      <c r="E126" s="119"/>
      <c r="F126" s="119" t="s">
        <v>80</v>
      </c>
      <c r="G126" s="132"/>
      <c r="H126" s="132"/>
      <c r="I126" s="132"/>
      <c r="J126" s="133">
        <f t="shared" si="32"/>
        <v>0</v>
      </c>
      <c r="K126" s="132"/>
      <c r="L126" s="190">
        <f>L86</f>
        <v>0</v>
      </c>
      <c r="M126" s="190">
        <f t="shared" ref="M126:Q126" si="39">M86</f>
        <v>0</v>
      </c>
      <c r="N126" s="190">
        <f t="shared" si="39"/>
        <v>0</v>
      </c>
      <c r="O126" s="190">
        <f t="shared" si="39"/>
        <v>0</v>
      </c>
      <c r="P126" s="190">
        <f t="shared" si="39"/>
        <v>0</v>
      </c>
      <c r="Q126" s="190">
        <f t="shared" si="39"/>
        <v>0</v>
      </c>
      <c r="R126" s="134"/>
      <c r="S126" s="190">
        <f t="shared" ref="S126" si="40">S86</f>
        <v>0</v>
      </c>
      <c r="T126" s="132"/>
      <c r="U126" s="132"/>
      <c r="V126" s="132"/>
      <c r="W126" s="132"/>
      <c r="X126" s="132"/>
      <c r="Y126" s="132"/>
      <c r="Z126" s="132"/>
    </row>
    <row r="127" spans="2:26" s="49" customFormat="1" ht="12" customHeight="1" x14ac:dyDescent="0.2">
      <c r="B127" s="119"/>
      <c r="C127" s="119"/>
      <c r="D127" s="119"/>
      <c r="E127" s="119"/>
      <c r="F127" s="119"/>
      <c r="G127" s="132"/>
      <c r="H127" s="132"/>
      <c r="I127" s="132"/>
      <c r="J127" s="188"/>
      <c r="K127" s="132"/>
      <c r="L127" s="132"/>
      <c r="M127" s="132"/>
      <c r="N127" s="132"/>
      <c r="O127" s="132"/>
      <c r="P127" s="132"/>
      <c r="Q127" s="132"/>
      <c r="R127" s="135"/>
      <c r="S127" s="132"/>
      <c r="T127" s="132"/>
      <c r="U127" s="132"/>
      <c r="V127" s="132"/>
      <c r="W127" s="132"/>
      <c r="X127" s="132"/>
      <c r="Y127" s="132"/>
      <c r="Z127" s="132"/>
    </row>
    <row r="128" spans="2:26" s="49" customFormat="1" ht="12" customHeight="1" x14ac:dyDescent="0.2">
      <c r="B128" s="51" t="s">
        <v>11</v>
      </c>
      <c r="C128" s="119"/>
      <c r="D128" s="119"/>
      <c r="E128" s="119"/>
      <c r="F128" s="119"/>
      <c r="G128" s="132"/>
      <c r="H128" s="132"/>
      <c r="I128" s="132"/>
      <c r="J128" s="188"/>
      <c r="K128" s="132"/>
      <c r="L128" s="132"/>
      <c r="M128" s="132"/>
      <c r="N128" s="132"/>
      <c r="O128" s="132"/>
      <c r="P128" s="132"/>
      <c r="Q128" s="132"/>
      <c r="R128" s="135"/>
      <c r="S128" s="132"/>
      <c r="T128" s="132"/>
      <c r="U128" s="132"/>
      <c r="V128" s="132"/>
      <c r="W128" s="132"/>
      <c r="X128" s="132"/>
      <c r="Y128" s="132"/>
      <c r="Z128" s="132"/>
    </row>
    <row r="129" spans="2:26" s="49" customFormat="1" ht="12" customHeight="1" x14ac:dyDescent="0.2">
      <c r="B129" s="119" t="s">
        <v>12</v>
      </c>
      <c r="C129" s="119"/>
      <c r="D129" s="119"/>
      <c r="E129" s="119"/>
      <c r="F129" s="119" t="s">
        <v>80</v>
      </c>
      <c r="G129" s="132"/>
      <c r="H129" s="132"/>
      <c r="I129" s="132"/>
      <c r="J129" s="133">
        <f t="shared" ref="J129:J131" si="41">SUM(L129:S129)</f>
        <v>788613192.07622457</v>
      </c>
      <c r="K129" s="132"/>
      <c r="L129" s="133">
        <f>L89-SUM(L103:L109)+L115-L116-L119</f>
        <v>4066864.9049565131</v>
      </c>
      <c r="M129" s="133">
        <f t="shared" ref="M129:Q129" si="42">M89-SUM(M103:M109)+M115-M116-M119</f>
        <v>234823880.38629466</v>
      </c>
      <c r="N129" s="133">
        <f t="shared" si="42"/>
        <v>340149797.91530991</v>
      </c>
      <c r="O129" s="133">
        <f t="shared" si="42"/>
        <v>2319747.5999999996</v>
      </c>
      <c r="P129" s="133">
        <f t="shared" si="42"/>
        <v>174344852.7610043</v>
      </c>
      <c r="Q129" s="133">
        <f t="shared" si="42"/>
        <v>11000485.910283666</v>
      </c>
      <c r="R129" s="134"/>
      <c r="S129" s="133">
        <f>S89-SUM(S103:S109)+S115-S116-S119</f>
        <v>21907562.598375432</v>
      </c>
      <c r="T129" s="132"/>
      <c r="U129" s="132"/>
      <c r="V129" s="132"/>
      <c r="W129" s="132"/>
      <c r="X129" s="132"/>
      <c r="Y129" s="132"/>
      <c r="Z129" s="132"/>
    </row>
    <row r="130" spans="2:26" s="127" customFormat="1" ht="12" customHeight="1" x14ac:dyDescent="0.2">
      <c r="B130" s="119" t="s">
        <v>350</v>
      </c>
      <c r="C130" s="119"/>
      <c r="D130" s="119"/>
      <c r="E130" s="119"/>
      <c r="F130" s="119" t="s">
        <v>80</v>
      </c>
      <c r="G130" s="132"/>
      <c r="H130" s="132"/>
      <c r="I130" s="132"/>
      <c r="J130" s="133">
        <f t="shared" si="41"/>
        <v>722432.49268975644</v>
      </c>
      <c r="K130" s="132"/>
      <c r="L130" s="190">
        <f>L90</f>
        <v>2801</v>
      </c>
      <c r="M130" s="190">
        <f t="shared" ref="M130:Q130" si="43">M90</f>
        <v>339063.09570543154</v>
      </c>
      <c r="N130" s="190">
        <f t="shared" si="43"/>
        <v>217602.36175613769</v>
      </c>
      <c r="O130" s="190">
        <f t="shared" si="43"/>
        <v>2435.81</v>
      </c>
      <c r="P130" s="190">
        <f t="shared" si="43"/>
        <v>133823.74468704136</v>
      </c>
      <c r="Q130" s="190">
        <f t="shared" si="43"/>
        <v>10269.370541145794</v>
      </c>
      <c r="R130" s="134"/>
      <c r="S130" s="190">
        <f>S90</f>
        <v>16437.11</v>
      </c>
      <c r="T130" s="132"/>
      <c r="U130" s="132"/>
      <c r="V130" s="132"/>
      <c r="W130" s="132"/>
      <c r="X130" s="132"/>
      <c r="Y130" s="132"/>
      <c r="Z130" s="132"/>
    </row>
    <row r="131" spans="2:26" s="49" customFormat="1" ht="12" customHeight="1" x14ac:dyDescent="0.2">
      <c r="B131" s="119" t="s">
        <v>13</v>
      </c>
      <c r="C131" s="119"/>
      <c r="D131" s="119"/>
      <c r="E131" s="119"/>
      <c r="F131" s="119" t="s">
        <v>80</v>
      </c>
      <c r="G131" s="132"/>
      <c r="H131" s="132"/>
      <c r="I131" s="132"/>
      <c r="J131" s="133">
        <f t="shared" si="41"/>
        <v>2272284.3200000003</v>
      </c>
      <c r="K131" s="132"/>
      <c r="L131" s="190">
        <f>L91</f>
        <v>14438</v>
      </c>
      <c r="M131" s="190">
        <f t="shared" ref="M131:Q131" si="44">M91</f>
        <v>714565</v>
      </c>
      <c r="N131" s="190">
        <f t="shared" si="44"/>
        <v>764690</v>
      </c>
      <c r="O131" s="190">
        <f t="shared" si="44"/>
        <v>245732.32</v>
      </c>
      <c r="P131" s="190">
        <f t="shared" si="44"/>
        <v>518965</v>
      </c>
      <c r="Q131" s="190">
        <f t="shared" si="44"/>
        <v>13894</v>
      </c>
      <c r="R131" s="134"/>
      <c r="S131" s="190">
        <f>S91</f>
        <v>0</v>
      </c>
      <c r="T131" s="132"/>
      <c r="U131" s="132"/>
      <c r="V131" s="132"/>
      <c r="W131" s="132"/>
      <c r="X131" s="132"/>
      <c r="Y131" s="132"/>
      <c r="Z131" s="132"/>
    </row>
    <row r="132" spans="2:26" s="49" customFormat="1" ht="12" customHeight="1" x14ac:dyDescent="0.2">
      <c r="B132" s="119"/>
      <c r="C132" s="119"/>
      <c r="D132" s="119"/>
      <c r="E132" s="119"/>
      <c r="F132" s="119"/>
      <c r="G132" s="132"/>
      <c r="H132" s="132"/>
      <c r="I132" s="132"/>
      <c r="J132" s="188"/>
      <c r="K132" s="132"/>
      <c r="L132" s="132"/>
      <c r="M132" s="132"/>
      <c r="N132" s="132"/>
      <c r="O132" s="132"/>
      <c r="P132" s="132"/>
      <c r="Q132" s="132"/>
      <c r="R132" s="135"/>
      <c r="S132" s="132"/>
      <c r="T132" s="132"/>
      <c r="U132" s="132"/>
      <c r="V132" s="132"/>
      <c r="W132" s="132"/>
      <c r="X132" s="132"/>
      <c r="Y132" s="132"/>
      <c r="Z132" s="132"/>
    </row>
    <row r="133" spans="2:26" s="49" customFormat="1" ht="12" customHeight="1" x14ac:dyDescent="0.2">
      <c r="B133" s="51" t="s">
        <v>14</v>
      </c>
      <c r="C133" s="119"/>
      <c r="D133" s="119"/>
      <c r="E133" s="119"/>
      <c r="F133" s="119"/>
      <c r="G133" s="132"/>
      <c r="H133" s="132"/>
      <c r="I133" s="132"/>
      <c r="J133" s="188"/>
      <c r="K133" s="132"/>
      <c r="L133" s="132"/>
      <c r="M133" s="132"/>
      <c r="N133" s="132"/>
      <c r="O133" s="132"/>
      <c r="P133" s="132"/>
      <c r="Q133" s="132"/>
      <c r="R133" s="135"/>
      <c r="S133" s="132"/>
      <c r="T133" s="132"/>
      <c r="U133" s="132"/>
      <c r="V133" s="132"/>
      <c r="W133" s="132"/>
      <c r="X133" s="132"/>
      <c r="Y133" s="132"/>
      <c r="Z133" s="132"/>
    </row>
    <row r="134" spans="2:26" s="49" customFormat="1" ht="12" customHeight="1" x14ac:dyDescent="0.2">
      <c r="B134" s="119" t="s">
        <v>15</v>
      </c>
      <c r="C134" s="119"/>
      <c r="D134" s="119"/>
      <c r="E134" s="119"/>
      <c r="F134" s="119" t="s">
        <v>80</v>
      </c>
      <c r="G134" s="132"/>
      <c r="H134" s="132"/>
      <c r="I134" s="132"/>
      <c r="J134" s="133">
        <f t="shared" ref="J134:J137" si="45">SUM(L134:S134)</f>
        <v>4388498.7026855098</v>
      </c>
      <c r="K134" s="132"/>
      <c r="L134" s="190">
        <f>L94</f>
        <v>29654</v>
      </c>
      <c r="M134" s="190">
        <f t="shared" ref="M134:Q134" si="46">M94</f>
        <v>1829553.1999519246</v>
      </c>
      <c r="N134" s="190">
        <f t="shared" si="46"/>
        <v>1785889.9304917511</v>
      </c>
      <c r="O134" s="190">
        <f t="shared" si="46"/>
        <v>0</v>
      </c>
      <c r="P134" s="190">
        <f t="shared" si="46"/>
        <v>706623.71224183415</v>
      </c>
      <c r="Q134" s="190">
        <f t="shared" si="46"/>
        <v>36777.86</v>
      </c>
      <c r="R134" s="134"/>
      <c r="S134" s="190">
        <f>S94</f>
        <v>0</v>
      </c>
      <c r="T134" s="132"/>
      <c r="U134" s="132"/>
      <c r="V134" s="132"/>
      <c r="W134" s="132"/>
      <c r="X134" s="132"/>
      <c r="Y134" s="132"/>
      <c r="Z134" s="132"/>
    </row>
    <row r="135" spans="2:26" s="49" customFormat="1" ht="12" customHeight="1" x14ac:dyDescent="0.2">
      <c r="B135" s="119" t="s">
        <v>16</v>
      </c>
      <c r="C135" s="119"/>
      <c r="D135" s="119"/>
      <c r="E135" s="119"/>
      <c r="F135" s="119" t="s">
        <v>80</v>
      </c>
      <c r="G135" s="132"/>
      <c r="H135" s="132"/>
      <c r="I135" s="132"/>
      <c r="J135" s="133">
        <f t="shared" si="45"/>
        <v>1408833.080737653</v>
      </c>
      <c r="K135" s="132"/>
      <c r="L135" s="190">
        <f>L95</f>
        <v>0</v>
      </c>
      <c r="M135" s="190">
        <f t="shared" ref="M135:Q135" si="47">M95</f>
        <v>567701.33443915145</v>
      </c>
      <c r="N135" s="190">
        <f t="shared" si="47"/>
        <v>0</v>
      </c>
      <c r="O135" s="190">
        <f t="shared" si="47"/>
        <v>9090.0499999999993</v>
      </c>
      <c r="P135" s="190">
        <f t="shared" si="47"/>
        <v>824032.4962985015</v>
      </c>
      <c r="Q135" s="190">
        <f t="shared" si="47"/>
        <v>8009.2</v>
      </c>
      <c r="R135" s="134"/>
      <c r="S135" s="190">
        <f>S95</f>
        <v>0</v>
      </c>
      <c r="T135" s="132"/>
      <c r="U135" s="132"/>
      <c r="V135" s="132"/>
      <c r="W135" s="132"/>
      <c r="X135" s="132"/>
      <c r="Y135" s="132"/>
      <c r="Z135" s="132"/>
    </row>
    <row r="136" spans="2:26" s="49" customFormat="1" ht="12" customHeight="1" x14ac:dyDescent="0.2">
      <c r="B136" s="119" t="s">
        <v>17</v>
      </c>
      <c r="C136" s="119"/>
      <c r="D136" s="119"/>
      <c r="E136" s="119"/>
      <c r="F136" s="119" t="s">
        <v>80</v>
      </c>
      <c r="G136" s="132"/>
      <c r="H136" s="132"/>
      <c r="I136" s="132"/>
      <c r="J136" s="133">
        <f t="shared" si="45"/>
        <v>1481359.1957578589</v>
      </c>
      <c r="K136" s="132"/>
      <c r="L136" s="190">
        <f>L96</f>
        <v>1533.55</v>
      </c>
      <c r="M136" s="190">
        <f t="shared" ref="M136:Q136" si="48">M96</f>
        <v>280807.74798973382</v>
      </c>
      <c r="N136" s="190">
        <f t="shared" si="48"/>
        <v>439003.60563018941</v>
      </c>
      <c r="O136" s="190">
        <f t="shared" si="48"/>
        <v>12773.32</v>
      </c>
      <c r="P136" s="190">
        <f t="shared" si="48"/>
        <v>612104.66451891151</v>
      </c>
      <c r="Q136" s="190">
        <f t="shared" si="48"/>
        <v>102145.39256367998</v>
      </c>
      <c r="R136" s="134"/>
      <c r="S136" s="190">
        <f>S96</f>
        <v>32990.915055344463</v>
      </c>
      <c r="T136" s="132"/>
      <c r="U136" s="132"/>
      <c r="V136" s="132"/>
      <c r="W136" s="132"/>
      <c r="X136" s="132"/>
      <c r="Y136" s="132"/>
      <c r="Z136" s="132"/>
    </row>
    <row r="137" spans="2:26" s="49" customFormat="1" ht="12" customHeight="1" x14ac:dyDescent="0.2">
      <c r="B137" s="119" t="s">
        <v>18</v>
      </c>
      <c r="C137" s="119"/>
      <c r="D137" s="119"/>
      <c r="E137" s="119"/>
      <c r="F137" s="119" t="s">
        <v>80</v>
      </c>
      <c r="G137" s="132"/>
      <c r="H137" s="132"/>
      <c r="I137" s="132"/>
      <c r="J137" s="133">
        <f t="shared" si="45"/>
        <v>28518141.509624943</v>
      </c>
      <c r="K137" s="132"/>
      <c r="L137" s="190">
        <f>L97</f>
        <v>0</v>
      </c>
      <c r="M137" s="190">
        <f t="shared" ref="M137:Q137" si="49">M97</f>
        <v>2380388.2914062822</v>
      </c>
      <c r="N137" s="190">
        <f t="shared" si="49"/>
        <v>22658494.101700045</v>
      </c>
      <c r="O137" s="190">
        <f t="shared" si="49"/>
        <v>12983.58</v>
      </c>
      <c r="P137" s="190">
        <f t="shared" si="49"/>
        <v>1704551.8765186192</v>
      </c>
      <c r="Q137" s="190">
        <f t="shared" si="49"/>
        <v>32130.000000000004</v>
      </c>
      <c r="R137" s="134"/>
      <c r="S137" s="190">
        <f>S97</f>
        <v>1729593.66</v>
      </c>
      <c r="T137" s="132"/>
      <c r="U137" s="132"/>
      <c r="V137" s="132"/>
      <c r="W137" s="132"/>
      <c r="X137" s="132"/>
      <c r="Y137" s="132"/>
      <c r="Z137" s="132"/>
    </row>
    <row r="138" spans="2:26" s="49" customFormat="1" ht="12" customHeight="1" x14ac:dyDescent="0.2">
      <c r="B138" s="119"/>
      <c r="C138" s="119"/>
      <c r="D138" s="119"/>
      <c r="E138" s="119"/>
      <c r="F138" s="119"/>
      <c r="G138" s="132"/>
      <c r="H138" s="132"/>
      <c r="I138" s="132"/>
      <c r="J138" s="188"/>
      <c r="K138" s="132"/>
      <c r="L138" s="132"/>
      <c r="M138" s="132"/>
      <c r="N138" s="132"/>
      <c r="O138" s="132"/>
      <c r="P138" s="132"/>
      <c r="Q138" s="132"/>
      <c r="R138" s="135"/>
      <c r="S138" s="132"/>
      <c r="T138" s="132"/>
      <c r="U138" s="132"/>
      <c r="V138" s="132"/>
      <c r="W138" s="132"/>
      <c r="X138" s="132"/>
      <c r="Y138" s="132"/>
      <c r="Z138" s="132"/>
    </row>
    <row r="139" spans="2:26" s="49" customFormat="1" ht="12" customHeight="1" x14ac:dyDescent="0.2">
      <c r="B139" s="51" t="s">
        <v>103</v>
      </c>
      <c r="C139" s="119"/>
      <c r="D139" s="119"/>
      <c r="E139" s="119"/>
      <c r="F139" s="119"/>
      <c r="G139" s="132"/>
      <c r="H139" s="132"/>
      <c r="I139" s="132"/>
      <c r="J139" s="188"/>
      <c r="K139" s="132"/>
      <c r="L139" s="132"/>
      <c r="M139" s="132"/>
      <c r="N139" s="132"/>
      <c r="O139" s="132"/>
      <c r="P139" s="132"/>
      <c r="Q139" s="132"/>
      <c r="R139" s="135"/>
      <c r="S139" s="132"/>
      <c r="T139" s="132"/>
      <c r="U139" s="132"/>
      <c r="V139" s="132"/>
      <c r="W139" s="132"/>
      <c r="X139" s="132"/>
      <c r="Y139" s="132"/>
      <c r="Z139" s="132"/>
    </row>
    <row r="140" spans="2:26" s="49" customFormat="1" ht="12" customHeight="1" x14ac:dyDescent="0.2">
      <c r="B140" s="51" t="s">
        <v>105</v>
      </c>
      <c r="C140" s="119"/>
      <c r="D140" s="119"/>
      <c r="E140" s="119"/>
      <c r="F140" s="119"/>
      <c r="G140" s="132"/>
      <c r="H140" s="132"/>
      <c r="I140" s="132"/>
      <c r="J140" s="132"/>
      <c r="K140" s="132"/>
      <c r="L140" s="132"/>
      <c r="M140" s="132"/>
      <c r="N140" s="132"/>
      <c r="O140" s="132"/>
      <c r="P140" s="132"/>
      <c r="Q140" s="132"/>
      <c r="R140" s="135"/>
      <c r="S140" s="132"/>
      <c r="T140" s="132"/>
      <c r="U140" s="132"/>
      <c r="V140" s="132"/>
      <c r="W140" s="132"/>
      <c r="X140" s="132"/>
      <c r="Y140" s="132"/>
      <c r="Z140" s="132"/>
    </row>
    <row r="141" spans="2:26" s="49" customFormat="1" ht="12" customHeight="1" x14ac:dyDescent="0.2">
      <c r="B141" s="124" t="s">
        <v>79</v>
      </c>
      <c r="C141" s="119"/>
      <c r="D141" s="119" t="s">
        <v>351</v>
      </c>
      <c r="E141" s="119"/>
      <c r="F141" s="119" t="s">
        <v>80</v>
      </c>
      <c r="G141" s="132"/>
      <c r="H141" s="132"/>
      <c r="I141" s="132"/>
      <c r="J141" s="133">
        <f>SUM(L141:Q141)</f>
        <v>963234682.88586998</v>
      </c>
      <c r="K141" s="132"/>
      <c r="L141" s="136">
        <f>SUM(L125:L126,L129:L131,L134:L137)</f>
        <v>4793848.4849565132</v>
      </c>
      <c r="M141" s="136">
        <f>SUM(M125:M126,M129:M131,M134:M137)</f>
        <v>282825111.31030846</v>
      </c>
      <c r="N141" s="136">
        <f>SUM(N125:N126,N129:N131,N134:N137)</f>
        <v>422075879.79618818</v>
      </c>
      <c r="O141" s="136">
        <f>SUM(O125:O126,O129:O131,O134:O137)</f>
        <v>2879617.7499999991</v>
      </c>
      <c r="P141" s="137">
        <f>SUM(P125:P126,P129:P131,P134:P137)+SUM(S125:S126,S129:S131,S134:S137)</f>
        <v>237096299.37102836</v>
      </c>
      <c r="Q141" s="136">
        <f>SUM(Q125:Q126,Q129:Q131,Q134:Q137)</f>
        <v>13563926.173388492</v>
      </c>
      <c r="R141" s="135"/>
      <c r="S141" s="191"/>
      <c r="T141" s="132"/>
      <c r="U141" s="132"/>
      <c r="V141" s="132"/>
      <c r="W141" s="132"/>
      <c r="X141" s="132"/>
      <c r="Y141" s="132"/>
      <c r="Z141" s="132"/>
    </row>
    <row r="142" spans="2:26" ht="12" customHeight="1" x14ac:dyDescent="0.2">
      <c r="B142" s="119"/>
      <c r="C142" s="119"/>
      <c r="D142" s="119"/>
      <c r="E142" s="119"/>
      <c r="F142" s="119"/>
    </row>
    <row r="143" spans="2:26" s="19" customFormat="1" ht="12" customHeight="1" x14ac:dyDescent="0.2">
      <c r="B143" s="31" t="s">
        <v>427</v>
      </c>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2:26" s="49" customFormat="1" ht="12" customHeight="1" x14ac:dyDescent="0.2">
      <c r="B144" s="119"/>
      <c r="C144" s="119"/>
      <c r="D144" s="119"/>
      <c r="E144" s="119"/>
      <c r="F144" s="119"/>
      <c r="G144" s="132"/>
      <c r="H144" s="132"/>
      <c r="I144" s="132"/>
      <c r="J144" s="132"/>
      <c r="K144" s="132"/>
      <c r="L144" s="132"/>
      <c r="M144" s="132"/>
      <c r="N144" s="132"/>
      <c r="O144" s="132"/>
      <c r="P144" s="132"/>
      <c r="Q144" s="132"/>
      <c r="R144" s="135"/>
      <c r="S144" s="132"/>
      <c r="T144" s="132"/>
      <c r="U144" s="132"/>
      <c r="V144" s="132"/>
      <c r="W144" s="132"/>
      <c r="X144" s="132"/>
      <c r="Y144" s="132"/>
      <c r="Z144" s="132"/>
    </row>
    <row r="145" spans="1:26" s="49" customFormat="1" ht="12" customHeight="1" x14ac:dyDescent="0.2">
      <c r="B145" s="51" t="s">
        <v>102</v>
      </c>
      <c r="C145" s="119"/>
      <c r="D145" s="119"/>
      <c r="E145" s="119"/>
      <c r="F145" s="119"/>
      <c r="G145" s="132"/>
      <c r="H145" s="132"/>
      <c r="I145" s="132"/>
      <c r="J145" s="132"/>
      <c r="K145" s="132"/>
      <c r="L145" s="132"/>
      <c r="M145" s="132"/>
      <c r="N145" s="132"/>
      <c r="O145" s="132"/>
      <c r="P145" s="132"/>
      <c r="Q145" s="132"/>
      <c r="R145" s="135"/>
      <c r="S145" s="132"/>
      <c r="T145" s="132"/>
      <c r="U145" s="132"/>
      <c r="V145" s="132"/>
      <c r="W145" s="132"/>
      <c r="X145" s="132"/>
      <c r="Y145" s="132"/>
      <c r="Z145" s="132"/>
    </row>
    <row r="146" spans="1:26" s="49" customFormat="1" ht="12" customHeight="1" x14ac:dyDescent="0.2">
      <c r="B146" s="121" t="s">
        <v>193</v>
      </c>
      <c r="C146" s="119"/>
      <c r="D146" s="119"/>
      <c r="E146" s="119"/>
      <c r="F146" s="119"/>
      <c r="G146" s="132"/>
      <c r="H146" s="132"/>
      <c r="I146" s="132"/>
      <c r="J146" s="132"/>
      <c r="K146" s="132"/>
      <c r="L146" s="132"/>
      <c r="M146" s="132"/>
      <c r="N146" s="132"/>
      <c r="O146" s="132"/>
      <c r="P146" s="132"/>
      <c r="Q146" s="132"/>
      <c r="R146" s="135"/>
      <c r="S146" s="132"/>
      <c r="T146" s="132"/>
      <c r="U146" s="132"/>
      <c r="V146" s="132"/>
      <c r="W146" s="132"/>
      <c r="X146" s="132"/>
      <c r="Y146" s="132"/>
      <c r="Z146" s="132"/>
    </row>
    <row r="147" spans="1:26" s="36" customFormat="1" ht="12" customHeight="1" x14ac:dyDescent="0.2">
      <c r="B147" s="51" t="s">
        <v>6</v>
      </c>
      <c r="C147" s="119"/>
      <c r="D147" s="119"/>
      <c r="E147" s="119"/>
      <c r="F147" s="119"/>
      <c r="G147" s="132"/>
      <c r="H147" s="132"/>
      <c r="I147" s="132"/>
      <c r="J147" s="132"/>
      <c r="K147" s="132"/>
      <c r="L147" s="132"/>
      <c r="M147" s="132"/>
      <c r="N147" s="132"/>
      <c r="O147" s="132"/>
      <c r="P147" s="132"/>
      <c r="Q147" s="132"/>
      <c r="R147" s="135"/>
      <c r="S147" s="132"/>
      <c r="T147" s="132"/>
      <c r="U147" s="132"/>
      <c r="V147" s="132"/>
      <c r="W147" s="132"/>
      <c r="X147" s="132"/>
      <c r="Y147" s="132"/>
      <c r="Z147" s="132"/>
    </row>
    <row r="148" spans="1:26" s="36" customFormat="1" ht="12" customHeight="1" x14ac:dyDescent="0.2">
      <c r="A148" s="119"/>
      <c r="B148" s="119" t="s">
        <v>7</v>
      </c>
      <c r="C148" s="119"/>
      <c r="D148" s="119"/>
      <c r="E148" s="119"/>
      <c r="F148" s="119" t="s">
        <v>83</v>
      </c>
      <c r="G148" s="132"/>
      <c r="H148" s="132"/>
      <c r="I148" s="132"/>
      <c r="J148" s="133">
        <f>SUM(L148:S148)</f>
        <v>494844741.74999994</v>
      </c>
      <c r="K148" s="132"/>
      <c r="L148" s="187">
        <f>'3) Input operationele kosten'!L56</f>
        <v>0</v>
      </c>
      <c r="M148" s="187">
        <f>'3) Input operationele kosten'!M56</f>
        <v>185367881.91999999</v>
      </c>
      <c r="N148" s="187">
        <f>'3) Input operationele kosten'!N56</f>
        <v>175318026.47999999</v>
      </c>
      <c r="O148" s="187">
        <f>'3) Input operationele kosten'!O56</f>
        <v>0</v>
      </c>
      <c r="P148" s="187">
        <f>'3) Input operationele kosten'!P56</f>
        <v>110754495.11999999</v>
      </c>
      <c r="Q148" s="187">
        <f>'3) Input operationele kosten'!Q56</f>
        <v>11015037.459999999</v>
      </c>
      <c r="R148" s="135"/>
      <c r="S148" s="187">
        <f>'3) Input operationele kosten'!S56</f>
        <v>12389300.77</v>
      </c>
      <c r="T148" s="132"/>
      <c r="U148" s="132"/>
      <c r="V148" s="132"/>
      <c r="W148" s="132"/>
      <c r="X148" s="132"/>
      <c r="Y148" s="132"/>
      <c r="Z148" s="132"/>
    </row>
    <row r="149" spans="1:26" s="36" customFormat="1" ht="12" customHeight="1" x14ac:dyDescent="0.2">
      <c r="A149" s="119"/>
      <c r="B149" s="119" t="s">
        <v>8</v>
      </c>
      <c r="C149" s="119"/>
      <c r="D149" s="119"/>
      <c r="E149" s="119"/>
      <c r="F149" s="119" t="s">
        <v>83</v>
      </c>
      <c r="G149" s="132"/>
      <c r="H149" s="132"/>
      <c r="I149" s="132"/>
      <c r="J149" s="133">
        <f t="shared" ref="J149:J151" si="50">SUM(L149:S149)</f>
        <v>9953512.3379720375</v>
      </c>
      <c r="K149" s="132"/>
      <c r="L149" s="187">
        <f>'3) Input operationele kosten'!L57</f>
        <v>3382920</v>
      </c>
      <c r="M149" s="187">
        <f>'3) Input operationele kosten'!M57</f>
        <v>137712.92963203668</v>
      </c>
      <c r="N149" s="187">
        <f>'3) Input operationele kosten'!N57</f>
        <v>1335603.0800000003</v>
      </c>
      <c r="O149" s="187">
        <f>'3) Input operationele kosten'!O57</f>
        <v>2126441.4700000002</v>
      </c>
      <c r="P149" s="187">
        <f>'3) Input operationele kosten'!P57</f>
        <v>2687274.2512000003</v>
      </c>
      <c r="Q149" s="187">
        <f>'3) Input operationele kosten'!Q57</f>
        <v>283560.60713999998</v>
      </c>
      <c r="R149" s="135"/>
      <c r="S149" s="187">
        <f>'3) Input operationele kosten'!S57</f>
        <v>0</v>
      </c>
      <c r="T149" s="132"/>
      <c r="U149" s="132"/>
      <c r="V149" s="132"/>
      <c r="W149" s="132"/>
      <c r="X149" s="132"/>
      <c r="Y149" s="132"/>
      <c r="Z149" s="132"/>
    </row>
    <row r="150" spans="1:26" s="36" customFormat="1" ht="12" customHeight="1" x14ac:dyDescent="0.2">
      <c r="A150" s="119"/>
      <c r="B150" s="119" t="s">
        <v>9</v>
      </c>
      <c r="C150" s="119"/>
      <c r="D150" s="119"/>
      <c r="E150" s="119"/>
      <c r="F150" s="119" t="s">
        <v>83</v>
      </c>
      <c r="G150" s="132"/>
      <c r="H150" s="132"/>
      <c r="I150" s="132"/>
      <c r="J150" s="133">
        <f t="shared" si="50"/>
        <v>148706345.05000001</v>
      </c>
      <c r="K150" s="132"/>
      <c r="L150" s="187">
        <f>'3) Input operationele kosten'!L58</f>
        <v>588055</v>
      </c>
      <c r="M150" s="187">
        <f>'3) Input operationele kosten'!M58</f>
        <v>42463735.730000027</v>
      </c>
      <c r="N150" s="187">
        <f>'3) Input operationele kosten'!N58</f>
        <v>48626062.43</v>
      </c>
      <c r="O150" s="187">
        <f>'3) Input operationele kosten'!O58</f>
        <v>444975.13</v>
      </c>
      <c r="P150" s="187">
        <f>'3) Input operationele kosten'!P58</f>
        <v>49260035</v>
      </c>
      <c r="Q150" s="187">
        <f>'3) Input operationele kosten'!Q58</f>
        <v>2525432.9699999997</v>
      </c>
      <c r="R150" s="135"/>
      <c r="S150" s="187">
        <f>'3) Input operationele kosten'!S58</f>
        <v>4798048.79</v>
      </c>
      <c r="T150" s="132"/>
      <c r="U150" s="132"/>
      <c r="V150" s="132"/>
      <c r="W150" s="132"/>
      <c r="X150" s="132"/>
      <c r="Y150" s="132"/>
      <c r="Z150" s="132"/>
    </row>
    <row r="151" spans="1:26" s="36" customFormat="1" ht="12" customHeight="1" x14ac:dyDescent="0.2">
      <c r="A151" s="119"/>
      <c r="B151" s="119" t="s">
        <v>10</v>
      </c>
      <c r="C151" s="119"/>
      <c r="D151" s="119"/>
      <c r="E151" s="119"/>
      <c r="F151" s="119" t="s">
        <v>83</v>
      </c>
      <c r="G151" s="132"/>
      <c r="H151" s="132"/>
      <c r="I151" s="132"/>
      <c r="J151" s="133">
        <f t="shared" si="50"/>
        <v>0</v>
      </c>
      <c r="K151" s="132"/>
      <c r="L151" s="187">
        <f>'3) Input operationele kosten'!L59</f>
        <v>0</v>
      </c>
      <c r="M151" s="187">
        <f>'3) Input operationele kosten'!M59</f>
        <v>0</v>
      </c>
      <c r="N151" s="187">
        <f>'3) Input operationele kosten'!N59</f>
        <v>0</v>
      </c>
      <c r="O151" s="187">
        <f>'3) Input operationele kosten'!O59</f>
        <v>0</v>
      </c>
      <c r="P151" s="187">
        <f>'3) Input operationele kosten'!P59</f>
        <v>0</v>
      </c>
      <c r="Q151" s="187">
        <f>'3) Input operationele kosten'!Q59</f>
        <v>0</v>
      </c>
      <c r="R151" s="135"/>
      <c r="S151" s="187">
        <f>'3) Input operationele kosten'!S59</f>
        <v>0</v>
      </c>
      <c r="T151" s="132"/>
      <c r="U151" s="132"/>
      <c r="V151" s="132"/>
      <c r="W151" s="132"/>
      <c r="X151" s="132"/>
      <c r="Y151" s="132"/>
      <c r="Z151" s="132"/>
    </row>
    <row r="152" spans="1:26" s="36" customFormat="1" ht="12" customHeight="1" x14ac:dyDescent="0.2">
      <c r="B152" s="119"/>
      <c r="C152" s="119"/>
      <c r="D152" s="119"/>
      <c r="E152" s="119"/>
      <c r="F152" s="119"/>
      <c r="G152" s="132"/>
      <c r="H152" s="132"/>
      <c r="I152" s="132"/>
      <c r="J152" s="188"/>
      <c r="K152" s="188"/>
      <c r="L152" s="188"/>
      <c r="M152" s="188"/>
      <c r="N152" s="188"/>
      <c r="O152" s="188"/>
      <c r="P152" s="188"/>
      <c r="Q152" s="188"/>
      <c r="R152" s="135"/>
      <c r="S152" s="188"/>
      <c r="T152" s="132"/>
      <c r="U152" s="132"/>
      <c r="V152" s="132"/>
      <c r="W152" s="132"/>
      <c r="X152" s="132"/>
      <c r="Y152" s="132"/>
      <c r="Z152" s="132"/>
    </row>
    <row r="153" spans="1:26" s="36" customFormat="1" ht="12" customHeight="1" x14ac:dyDescent="0.2">
      <c r="B153" s="51" t="s">
        <v>11</v>
      </c>
      <c r="C153" s="119"/>
      <c r="D153" s="119"/>
      <c r="E153" s="119"/>
      <c r="F153" s="119"/>
      <c r="G153" s="132"/>
      <c r="H153" s="132"/>
      <c r="I153" s="132"/>
      <c r="J153" s="188"/>
      <c r="K153" s="188"/>
      <c r="L153" s="188"/>
      <c r="M153" s="188"/>
      <c r="N153" s="188"/>
      <c r="O153" s="188"/>
      <c r="P153" s="188"/>
      <c r="Q153" s="188"/>
      <c r="R153" s="135"/>
      <c r="S153" s="188"/>
      <c r="T153" s="132"/>
      <c r="U153" s="132"/>
      <c r="V153" s="132"/>
      <c r="W153" s="132"/>
      <c r="X153" s="132"/>
      <c r="Y153" s="132"/>
      <c r="Z153" s="132"/>
    </row>
    <row r="154" spans="1:26" s="36" customFormat="1" ht="12" customHeight="1" x14ac:dyDescent="0.2">
      <c r="B154" s="119" t="s">
        <v>12</v>
      </c>
      <c r="C154" s="119"/>
      <c r="D154" s="119"/>
      <c r="E154" s="119"/>
      <c r="F154" s="119" t="s">
        <v>83</v>
      </c>
      <c r="G154" s="132"/>
      <c r="H154" s="132"/>
      <c r="I154" s="132"/>
      <c r="J154" s="133">
        <f>SUM(L154:S154)</f>
        <v>933278771.05561292</v>
      </c>
      <c r="K154" s="132"/>
      <c r="L154" s="187">
        <f>'3) Input operationele kosten'!L62</f>
        <v>4062592</v>
      </c>
      <c r="M154" s="187">
        <f>'3) Input operationele kosten'!M62</f>
        <v>284325332.32041901</v>
      </c>
      <c r="N154" s="187">
        <f>'3) Input operationele kosten'!N62</f>
        <v>396617832.17100042</v>
      </c>
      <c r="O154" s="187">
        <f>'3) Input operationele kosten'!O62</f>
        <v>2299592.1</v>
      </c>
      <c r="P154" s="187">
        <f>'3) Input operationele kosten'!P62</f>
        <v>205049631.88627434</v>
      </c>
      <c r="Q154" s="187">
        <f>'3) Input operationele kosten'!Q62</f>
        <v>14871288.76323238</v>
      </c>
      <c r="R154" s="135"/>
      <c r="S154" s="187">
        <f>'3) Input operationele kosten'!S62</f>
        <v>26052501.814686745</v>
      </c>
      <c r="T154" s="132"/>
      <c r="U154" s="132"/>
      <c r="V154" s="132"/>
      <c r="W154" s="132"/>
      <c r="X154" s="132"/>
      <c r="Y154" s="132"/>
      <c r="Z154" s="132"/>
    </row>
    <row r="155" spans="1:26" s="119" customFormat="1" ht="12" customHeight="1" x14ac:dyDescent="0.2">
      <c r="B155" s="119" t="s">
        <v>350</v>
      </c>
      <c r="F155" s="119" t="s">
        <v>83</v>
      </c>
      <c r="G155" s="132"/>
      <c r="H155" s="132"/>
      <c r="I155" s="132"/>
      <c r="J155" s="133">
        <f t="shared" ref="J155:J156" si="51">SUM(L155:S155)</f>
        <v>628882.43223935831</v>
      </c>
      <c r="K155" s="132"/>
      <c r="L155" s="187">
        <f>'3) Input operationele kosten'!L63</f>
        <v>2955</v>
      </c>
      <c r="M155" s="187">
        <f>'3) Input operationele kosten'!M63</f>
        <v>281685.75862509327</v>
      </c>
      <c r="N155" s="187">
        <f>'3) Input operationele kosten'!N63</f>
        <v>200126.18302752002</v>
      </c>
      <c r="O155" s="187">
        <f>'3) Input operationele kosten'!O63</f>
        <v>2372.3000000000002</v>
      </c>
      <c r="P155" s="187">
        <f>'3) Input operationele kosten'!P63</f>
        <v>117287.8240665827</v>
      </c>
      <c r="Q155" s="187">
        <f>'3) Input operationele kosten'!Q63</f>
        <v>9806.9365201622459</v>
      </c>
      <c r="R155" s="135"/>
      <c r="S155" s="187">
        <f>'3) Input operationele kosten'!S63</f>
        <v>14648.43</v>
      </c>
      <c r="T155" s="132"/>
      <c r="U155" s="132"/>
      <c r="V155" s="132"/>
      <c r="W155" s="132"/>
      <c r="X155" s="132"/>
      <c r="Y155" s="132"/>
      <c r="Z155" s="132"/>
    </row>
    <row r="156" spans="1:26" s="36" customFormat="1" ht="12" customHeight="1" x14ac:dyDescent="0.2">
      <c r="B156" s="119" t="s">
        <v>13</v>
      </c>
      <c r="C156" s="119"/>
      <c r="D156" s="119"/>
      <c r="E156" s="119"/>
      <c r="F156" s="119" t="s">
        <v>83</v>
      </c>
      <c r="G156" s="132"/>
      <c r="H156" s="132"/>
      <c r="I156" s="132"/>
      <c r="J156" s="133">
        <f t="shared" si="51"/>
        <v>2185426.34</v>
      </c>
      <c r="K156" s="132"/>
      <c r="L156" s="187">
        <f>'3) Input operationele kosten'!L64</f>
        <v>12938</v>
      </c>
      <c r="M156" s="187">
        <f>'3) Input operationele kosten'!M64</f>
        <v>640326</v>
      </c>
      <c r="N156" s="187">
        <f>'3) Input operationele kosten'!N64</f>
        <v>685244</v>
      </c>
      <c r="O156" s="187">
        <f>'3) Input operationele kosten'!O64</f>
        <v>369420.34</v>
      </c>
      <c r="P156" s="187">
        <f>'3) Input operationele kosten'!P64</f>
        <v>465048</v>
      </c>
      <c r="Q156" s="187">
        <f>'3) Input operationele kosten'!Q64</f>
        <v>12450</v>
      </c>
      <c r="R156" s="135"/>
      <c r="S156" s="187">
        <f>'3) Input operationele kosten'!S64</f>
        <v>0</v>
      </c>
      <c r="T156" s="132"/>
      <c r="U156" s="132"/>
      <c r="V156" s="132"/>
      <c r="W156" s="132"/>
      <c r="X156" s="132"/>
      <c r="Y156" s="132"/>
      <c r="Z156" s="132"/>
    </row>
    <row r="157" spans="1:26" s="36" customFormat="1" ht="12" customHeight="1" x14ac:dyDescent="0.2">
      <c r="B157" s="119"/>
      <c r="C157" s="119"/>
      <c r="D157" s="119"/>
      <c r="E157" s="119"/>
      <c r="F157" s="119"/>
      <c r="G157" s="132"/>
      <c r="H157" s="132"/>
      <c r="I157" s="132"/>
      <c r="J157" s="188"/>
      <c r="K157" s="188"/>
      <c r="L157" s="188"/>
      <c r="M157" s="188"/>
      <c r="N157" s="188"/>
      <c r="O157" s="188"/>
      <c r="P157" s="188"/>
      <c r="Q157" s="188"/>
      <c r="R157" s="135"/>
      <c r="S157" s="188"/>
      <c r="T157" s="132"/>
      <c r="U157" s="132"/>
      <c r="V157" s="132"/>
      <c r="W157" s="132"/>
      <c r="X157" s="132"/>
      <c r="Y157" s="132"/>
      <c r="Z157" s="132"/>
    </row>
    <row r="158" spans="1:26" s="36" customFormat="1" ht="12" customHeight="1" x14ac:dyDescent="0.2">
      <c r="B158" s="51" t="s">
        <v>14</v>
      </c>
      <c r="C158" s="119"/>
      <c r="D158" s="119"/>
      <c r="E158" s="119"/>
      <c r="F158" s="119"/>
      <c r="G158" s="132"/>
      <c r="H158" s="132"/>
      <c r="I158" s="132"/>
      <c r="J158" s="188"/>
      <c r="K158" s="188"/>
      <c r="L158" s="188"/>
      <c r="M158" s="188"/>
      <c r="N158" s="188"/>
      <c r="O158" s="188"/>
      <c r="P158" s="188"/>
      <c r="Q158" s="188"/>
      <c r="R158" s="135"/>
      <c r="S158" s="188"/>
      <c r="T158" s="132"/>
      <c r="U158" s="132"/>
      <c r="V158" s="132"/>
      <c r="W158" s="132"/>
      <c r="X158" s="132"/>
      <c r="Y158" s="132"/>
      <c r="Z158" s="132"/>
    </row>
    <row r="159" spans="1:26" s="36" customFormat="1" ht="12" customHeight="1" x14ac:dyDescent="0.2">
      <c r="B159" s="119" t="s">
        <v>15</v>
      </c>
      <c r="C159" s="119"/>
      <c r="D159" s="119"/>
      <c r="E159" s="119"/>
      <c r="F159" s="119" t="s">
        <v>83</v>
      </c>
      <c r="G159" s="132"/>
      <c r="H159" s="132"/>
      <c r="I159" s="132"/>
      <c r="J159" s="133">
        <f>SUM(L159:S159)</f>
        <v>3231969.2641435238</v>
      </c>
      <c r="K159" s="132"/>
      <c r="L159" s="187">
        <f>'3) Input operationele kosten'!L67</f>
        <v>33478</v>
      </c>
      <c r="M159" s="187">
        <f>'3) Input operationele kosten'!M67</f>
        <v>953197.20758007152</v>
      </c>
      <c r="N159" s="187">
        <f>'3) Input operationele kosten'!N67</f>
        <v>1430946.0454982321</v>
      </c>
      <c r="O159" s="187">
        <f>'3) Input operationele kosten'!O67</f>
        <v>0</v>
      </c>
      <c r="P159" s="187">
        <f>'3) Input operationele kosten'!P67</f>
        <v>615103.03106522013</v>
      </c>
      <c r="Q159" s="187">
        <f>'3) Input operationele kosten'!Q67</f>
        <v>1668.48</v>
      </c>
      <c r="R159" s="135"/>
      <c r="S159" s="187">
        <f>'3) Input operationele kosten'!S67</f>
        <v>197576.50000000009</v>
      </c>
      <c r="T159" s="132"/>
      <c r="U159" s="132"/>
      <c r="V159" s="132"/>
      <c r="W159" s="132"/>
      <c r="X159" s="132"/>
      <c r="Y159" s="132"/>
      <c r="Z159" s="132"/>
    </row>
    <row r="160" spans="1:26" s="36" customFormat="1" ht="12" customHeight="1" x14ac:dyDescent="0.2">
      <c r="B160" s="119" t="s">
        <v>16</v>
      </c>
      <c r="C160" s="119"/>
      <c r="D160" s="119"/>
      <c r="E160" s="119"/>
      <c r="F160" s="119" t="s">
        <v>83</v>
      </c>
      <c r="G160" s="132"/>
      <c r="H160" s="132"/>
      <c r="I160" s="132"/>
      <c r="J160" s="133">
        <f t="shared" ref="J160:J162" si="52">SUM(L160:S160)</f>
        <v>1199079.8667932926</v>
      </c>
      <c r="K160" s="132"/>
      <c r="L160" s="187">
        <f>'3) Input operationele kosten'!L68</f>
        <v>764</v>
      </c>
      <c r="M160" s="187">
        <f>'3) Input operationele kosten'!M68</f>
        <v>931960.34052747954</v>
      </c>
      <c r="N160" s="187">
        <f>'3) Input operationele kosten'!N68</f>
        <v>0</v>
      </c>
      <c r="O160" s="187">
        <f>'3) Input operationele kosten'!O68</f>
        <v>5755.5</v>
      </c>
      <c r="P160" s="187">
        <f>'3) Input operationele kosten'!P68</f>
        <v>255997.96626581301</v>
      </c>
      <c r="Q160" s="187">
        <f>'3) Input operationele kosten'!Q68</f>
        <v>4602.0600000000004</v>
      </c>
      <c r="R160" s="135"/>
      <c r="S160" s="187">
        <f>'3) Input operationele kosten'!S68</f>
        <v>0</v>
      </c>
      <c r="T160" s="132"/>
      <c r="U160" s="132"/>
      <c r="V160" s="132"/>
      <c r="W160" s="132"/>
      <c r="X160" s="132"/>
      <c r="Y160" s="132"/>
      <c r="Z160" s="132"/>
    </row>
    <row r="161" spans="2:26" s="36" customFormat="1" ht="12" customHeight="1" x14ac:dyDescent="0.2">
      <c r="B161" s="119" t="s">
        <v>17</v>
      </c>
      <c r="C161" s="119"/>
      <c r="D161" s="119"/>
      <c r="E161" s="119"/>
      <c r="F161" s="119" t="s">
        <v>83</v>
      </c>
      <c r="G161" s="132"/>
      <c r="H161" s="132"/>
      <c r="I161" s="132"/>
      <c r="J161" s="133">
        <f t="shared" si="52"/>
        <v>2651137.5444939951</v>
      </c>
      <c r="K161" s="132"/>
      <c r="L161" s="187">
        <f>'3) Input operationele kosten'!L69</f>
        <v>45</v>
      </c>
      <c r="M161" s="187">
        <f>'3) Input operationele kosten'!M69</f>
        <v>1645382.7816785693</v>
      </c>
      <c r="N161" s="187">
        <f>'3) Input operationele kosten'!N69</f>
        <v>385330.27653545077</v>
      </c>
      <c r="O161" s="187">
        <f>'3) Input operationele kosten'!O69</f>
        <v>1445.14</v>
      </c>
      <c r="P161" s="187">
        <f>'3) Input operationele kosten'!P69</f>
        <v>365459.69477568194</v>
      </c>
      <c r="Q161" s="187">
        <f>'3) Input operationele kosten'!Q69</f>
        <v>93518.120000000024</v>
      </c>
      <c r="R161" s="135"/>
      <c r="S161" s="187">
        <f>'3) Input operationele kosten'!S69</f>
        <v>159956.53150429329</v>
      </c>
      <c r="T161" s="132"/>
      <c r="U161" s="132"/>
      <c r="V161" s="132"/>
      <c r="W161" s="132"/>
      <c r="X161" s="132"/>
      <c r="Y161" s="132"/>
      <c r="Z161" s="132"/>
    </row>
    <row r="162" spans="2:26" s="36" customFormat="1" ht="12" customHeight="1" x14ac:dyDescent="0.2">
      <c r="B162" s="119" t="s">
        <v>18</v>
      </c>
      <c r="C162" s="119"/>
      <c r="D162" s="119"/>
      <c r="E162" s="119"/>
      <c r="F162" s="119" t="s">
        <v>83</v>
      </c>
      <c r="G162" s="132"/>
      <c r="H162" s="132"/>
      <c r="I162" s="132"/>
      <c r="J162" s="133">
        <f t="shared" si="52"/>
        <v>19213466.972672377</v>
      </c>
      <c r="K162" s="132"/>
      <c r="L162" s="187">
        <f>'3) Input operationele kosten'!L70</f>
        <v>0</v>
      </c>
      <c r="M162" s="187">
        <f>'3) Input operationele kosten'!M70</f>
        <v>2145781.5254116664</v>
      </c>
      <c r="N162" s="187">
        <f>'3) Input operationele kosten'!N70</f>
        <v>15306329.393099736</v>
      </c>
      <c r="O162" s="187">
        <f>'3) Input operationele kosten'!O70</f>
        <v>9116.77</v>
      </c>
      <c r="P162" s="187">
        <f>'3) Input operationele kosten'!P70</f>
        <v>1246239.2841609742</v>
      </c>
      <c r="Q162" s="187">
        <f>'3) Input operationele kosten'!Q70</f>
        <v>0</v>
      </c>
      <c r="R162" s="135"/>
      <c r="S162" s="187">
        <f>'3) Input operationele kosten'!S70</f>
        <v>506000</v>
      </c>
      <c r="T162" s="132"/>
      <c r="U162" s="132"/>
      <c r="V162" s="132"/>
      <c r="W162" s="132"/>
      <c r="X162" s="132"/>
      <c r="Y162" s="132"/>
      <c r="Z162" s="132"/>
    </row>
    <row r="163" spans="2:26" s="49" customFormat="1" ht="12" customHeight="1" x14ac:dyDescent="0.2">
      <c r="B163" s="119"/>
      <c r="C163" s="119"/>
      <c r="D163" s="119"/>
      <c r="E163" s="119"/>
      <c r="F163" s="119"/>
      <c r="G163" s="132"/>
      <c r="H163" s="132"/>
      <c r="I163" s="132"/>
      <c r="J163" s="188"/>
      <c r="K163" s="132"/>
      <c r="L163" s="132"/>
      <c r="M163" s="132"/>
      <c r="N163" s="132"/>
      <c r="O163" s="132"/>
      <c r="P163" s="132"/>
      <c r="Q163" s="132"/>
      <c r="R163" s="135"/>
      <c r="S163" s="132"/>
      <c r="T163" s="132"/>
      <c r="U163" s="132"/>
      <c r="V163" s="132"/>
      <c r="W163" s="132"/>
      <c r="X163" s="132"/>
      <c r="Y163" s="132"/>
      <c r="Z163" s="132"/>
    </row>
    <row r="164" spans="2:26" s="49" customFormat="1" ht="12" customHeight="1" x14ac:dyDescent="0.2">
      <c r="B164" s="121" t="s">
        <v>19</v>
      </c>
      <c r="C164" s="119"/>
      <c r="D164" s="119"/>
      <c r="E164" s="119"/>
      <c r="F164" s="119"/>
      <c r="G164" s="132"/>
      <c r="H164" s="132"/>
      <c r="I164" s="132"/>
      <c r="J164" s="188"/>
      <c r="K164" s="132"/>
      <c r="L164" s="132"/>
      <c r="M164" s="132"/>
      <c r="N164" s="132"/>
      <c r="O164" s="132"/>
      <c r="P164" s="132"/>
      <c r="Q164" s="132"/>
      <c r="R164" s="135"/>
      <c r="S164" s="132"/>
      <c r="T164" s="132"/>
      <c r="U164" s="132"/>
      <c r="V164" s="132"/>
      <c r="W164" s="132"/>
      <c r="X164" s="132"/>
      <c r="Y164" s="132"/>
      <c r="Z164" s="132"/>
    </row>
    <row r="165" spans="2:26" s="49" customFormat="1" ht="12" customHeight="1" x14ac:dyDescent="0.2">
      <c r="B165" s="53" t="s">
        <v>69</v>
      </c>
      <c r="C165" s="54"/>
      <c r="D165" s="54"/>
      <c r="E165" s="54"/>
      <c r="F165" s="56"/>
      <c r="G165" s="132"/>
      <c r="H165" s="189"/>
      <c r="I165" s="132"/>
      <c r="J165" s="188"/>
      <c r="K165" s="132"/>
      <c r="L165" s="132"/>
      <c r="M165" s="132"/>
      <c r="N165" s="132"/>
      <c r="O165" s="132"/>
      <c r="P165" s="132"/>
      <c r="Q165" s="132"/>
      <c r="R165" s="135"/>
      <c r="S165" s="132"/>
      <c r="T165" s="132"/>
      <c r="U165" s="132"/>
      <c r="V165" s="132"/>
      <c r="W165" s="132"/>
      <c r="X165" s="132"/>
      <c r="Y165" s="132"/>
      <c r="Z165" s="132"/>
    </row>
    <row r="166" spans="2:26" s="49" customFormat="1" ht="12" customHeight="1" x14ac:dyDescent="0.2">
      <c r="B166" s="54" t="s">
        <v>20</v>
      </c>
      <c r="C166" s="54"/>
      <c r="D166" s="54"/>
      <c r="E166" s="54"/>
      <c r="F166" s="56" t="s">
        <v>83</v>
      </c>
      <c r="G166" s="132"/>
      <c r="H166" s="189"/>
      <c r="I166" s="132"/>
      <c r="J166" s="133">
        <f>SUM(L166:S166)</f>
        <v>4797540.8173015555</v>
      </c>
      <c r="K166" s="132"/>
      <c r="L166" s="187">
        <f>'5) Overige opbrengsten'!L110</f>
        <v>61428</v>
      </c>
      <c r="M166" s="187">
        <f>'5) Overige opbrengsten'!M110</f>
        <v>2189457.7999999998</v>
      </c>
      <c r="N166" s="187">
        <f>'5) Overige opbrengsten'!N110</f>
        <v>1168017.4888015536</v>
      </c>
      <c r="O166" s="187">
        <f>'5) Overige opbrengsten'!O110</f>
        <v>30295.24</v>
      </c>
      <c r="P166" s="187">
        <f>'5) Overige opbrengsten'!P110</f>
        <v>1239205.6900000011</v>
      </c>
      <c r="Q166" s="187">
        <f>'5) Overige opbrengsten'!Q110</f>
        <v>0</v>
      </c>
      <c r="R166" s="135"/>
      <c r="S166" s="187">
        <f>'5) Overige opbrengsten'!S110</f>
        <v>109136.59849999995</v>
      </c>
      <c r="T166" s="132"/>
      <c r="U166" s="132"/>
      <c r="V166" s="132"/>
      <c r="W166" s="132"/>
      <c r="X166" s="132"/>
      <c r="Y166" s="132"/>
      <c r="Z166" s="132"/>
    </row>
    <row r="167" spans="2:26" s="49" customFormat="1" ht="12" customHeight="1" x14ac:dyDescent="0.2">
      <c r="B167" s="54" t="s">
        <v>21</v>
      </c>
      <c r="C167" s="54"/>
      <c r="D167" s="54"/>
      <c r="E167" s="54"/>
      <c r="F167" s="56" t="s">
        <v>83</v>
      </c>
      <c r="G167" s="132"/>
      <c r="H167" s="189"/>
      <c r="I167" s="132"/>
      <c r="J167" s="133">
        <f t="shared" ref="J167:J174" si="53">SUM(L167:S167)</f>
        <v>2015939.9885311772</v>
      </c>
      <c r="K167" s="132"/>
      <c r="L167" s="187">
        <f>'5) Overige opbrengsten'!L111</f>
        <v>37812</v>
      </c>
      <c r="M167" s="187">
        <f>'5) Overige opbrengsten'!M111</f>
        <v>664383.1463579227</v>
      </c>
      <c r="N167" s="187">
        <f>'5) Overige opbrengsten'!N111</f>
        <v>517010.24067325774</v>
      </c>
      <c r="O167" s="187">
        <f>'5) Overige opbrengsten'!O111</f>
        <v>0</v>
      </c>
      <c r="P167" s="187">
        <f>'5) Overige opbrengsten'!P111</f>
        <v>790990.56999999681</v>
      </c>
      <c r="Q167" s="187">
        <f>'5) Overige opbrengsten'!Q111</f>
        <v>0</v>
      </c>
      <c r="R167" s="135"/>
      <c r="S167" s="187">
        <f>'5) Overige opbrengsten'!S111</f>
        <v>5744.0314999999973</v>
      </c>
      <c r="T167" s="132"/>
      <c r="U167" s="132"/>
      <c r="V167" s="132"/>
      <c r="W167" s="132"/>
      <c r="X167" s="132"/>
      <c r="Y167" s="132"/>
      <c r="Z167" s="132"/>
    </row>
    <row r="168" spans="2:26" s="49" customFormat="1" ht="12" customHeight="1" x14ac:dyDescent="0.2">
      <c r="B168" s="54" t="s">
        <v>26</v>
      </c>
      <c r="C168" s="54"/>
      <c r="D168" s="54"/>
      <c r="E168" s="54"/>
      <c r="F168" s="56" t="s">
        <v>83</v>
      </c>
      <c r="G168" s="132"/>
      <c r="H168" s="189"/>
      <c r="I168" s="132"/>
      <c r="J168" s="133">
        <f t="shared" si="53"/>
        <v>10546478.473107865</v>
      </c>
      <c r="K168" s="132"/>
      <c r="L168" s="187">
        <f>'5) Overige opbrengsten'!L112</f>
        <v>86920</v>
      </c>
      <c r="M168" s="187">
        <f>'5) Overige opbrengsten'!M112</f>
        <v>3247979.7199999997</v>
      </c>
      <c r="N168" s="187">
        <f>'5) Overige opbrengsten'!N112</f>
        <v>3810927.5700000003</v>
      </c>
      <c r="O168" s="187">
        <f>'5) Overige opbrengsten'!O112</f>
        <v>89195.68</v>
      </c>
      <c r="P168" s="187">
        <f>'5) Overige opbrengsten'!P112</f>
        <v>2979672.59</v>
      </c>
      <c r="Q168" s="187">
        <f>'5) Overige opbrengsten'!Q112</f>
        <v>49347.210000000006</v>
      </c>
      <c r="R168" s="135"/>
      <c r="S168" s="187">
        <f>'5) Overige opbrengsten'!S112</f>
        <v>282435.70310786483</v>
      </c>
      <c r="T168" s="132"/>
      <c r="U168" s="132"/>
      <c r="V168" s="132"/>
      <c r="W168" s="132"/>
      <c r="X168" s="132"/>
      <c r="Y168" s="132"/>
      <c r="Z168" s="132"/>
    </row>
    <row r="169" spans="2:26" s="49" customFormat="1" ht="12" customHeight="1" x14ac:dyDescent="0.2">
      <c r="B169" s="54" t="s">
        <v>27</v>
      </c>
      <c r="C169" s="54"/>
      <c r="D169" s="54"/>
      <c r="E169" s="54"/>
      <c r="F169" s="56" t="s">
        <v>83</v>
      </c>
      <c r="G169" s="132"/>
      <c r="H169" s="189"/>
      <c r="I169" s="132"/>
      <c r="J169" s="133">
        <f t="shared" si="53"/>
        <v>3188069.1272704941</v>
      </c>
      <c r="K169" s="132"/>
      <c r="L169" s="187">
        <f>'5) Overige opbrengsten'!L113</f>
        <v>0</v>
      </c>
      <c r="M169" s="187">
        <f>'5) Overige opbrengsten'!M113</f>
        <v>0</v>
      </c>
      <c r="N169" s="187">
        <f>'5) Overige opbrengsten'!N113</f>
        <v>2228486.0499999998</v>
      </c>
      <c r="O169" s="187">
        <f>'5) Overige opbrengsten'!O113</f>
        <v>8408.52</v>
      </c>
      <c r="P169" s="187">
        <f>'5) Overige opbrengsten'!P113</f>
        <v>949430.04727049463</v>
      </c>
      <c r="Q169" s="187">
        <f>'5) Overige opbrengsten'!Q113</f>
        <v>1744.51</v>
      </c>
      <c r="R169" s="135"/>
      <c r="S169" s="187">
        <f>'5) Overige opbrengsten'!S113</f>
        <v>0</v>
      </c>
      <c r="T169" s="132"/>
      <c r="U169" s="132"/>
      <c r="V169" s="132"/>
      <c r="W169" s="132"/>
      <c r="X169" s="132"/>
      <c r="Y169" s="132"/>
      <c r="Z169" s="132"/>
    </row>
    <row r="170" spans="2:26" s="49" customFormat="1" ht="12" customHeight="1" x14ac:dyDescent="0.2">
      <c r="B170" s="54" t="s">
        <v>28</v>
      </c>
      <c r="C170" s="54"/>
      <c r="D170" s="54"/>
      <c r="E170" s="54"/>
      <c r="F170" s="56" t="s">
        <v>83</v>
      </c>
      <c r="G170" s="132"/>
      <c r="H170" s="189"/>
      <c r="I170" s="132"/>
      <c r="J170" s="133">
        <f t="shared" si="53"/>
        <v>307480.3842329816</v>
      </c>
      <c r="K170" s="132"/>
      <c r="L170" s="187">
        <f>'5) Overige opbrengsten'!L114</f>
        <v>0</v>
      </c>
      <c r="M170" s="187">
        <f>'5) Overige opbrengsten'!M114</f>
        <v>0</v>
      </c>
      <c r="N170" s="187">
        <f>'5) Overige opbrengsten'!N114</f>
        <v>306231.36423298158</v>
      </c>
      <c r="O170" s="187">
        <f>'5) Overige opbrengsten'!O114</f>
        <v>1249.0200000000036</v>
      </c>
      <c r="P170" s="187">
        <f>'5) Overige opbrengsten'!P114</f>
        <v>0</v>
      </c>
      <c r="Q170" s="187">
        <f>'5) Overige opbrengsten'!Q114</f>
        <v>0</v>
      </c>
      <c r="R170" s="135"/>
      <c r="S170" s="187">
        <f>'5) Overige opbrengsten'!S114</f>
        <v>0</v>
      </c>
      <c r="T170" s="132"/>
      <c r="U170" s="132"/>
      <c r="V170" s="132"/>
      <c r="W170" s="132"/>
      <c r="X170" s="132"/>
      <c r="Y170" s="132"/>
      <c r="Z170" s="132"/>
    </row>
    <row r="171" spans="2:26" s="49" customFormat="1" ht="12" customHeight="1" x14ac:dyDescent="0.2">
      <c r="B171" s="54" t="s">
        <v>29</v>
      </c>
      <c r="C171" s="54"/>
      <c r="D171" s="54"/>
      <c r="E171" s="54"/>
      <c r="F171" s="56" t="s">
        <v>83</v>
      </c>
      <c r="G171" s="132"/>
      <c r="H171" s="189"/>
      <c r="I171" s="132"/>
      <c r="J171" s="133">
        <f t="shared" si="53"/>
        <v>309600.32576701813</v>
      </c>
      <c r="K171" s="132"/>
      <c r="L171" s="187">
        <f>'5) Overige opbrengsten'!L115</f>
        <v>0</v>
      </c>
      <c r="M171" s="187">
        <f>'5) Overige opbrengsten'!M115</f>
        <v>0</v>
      </c>
      <c r="N171" s="187">
        <f>'5) Overige opbrengsten'!N115</f>
        <v>355934.60576701816</v>
      </c>
      <c r="O171" s="187">
        <f>'5) Overige opbrengsten'!O115</f>
        <v>-46334.28</v>
      </c>
      <c r="P171" s="187">
        <f>'5) Overige opbrengsten'!P115</f>
        <v>0</v>
      </c>
      <c r="Q171" s="187">
        <f>'5) Overige opbrengsten'!Q115</f>
        <v>0</v>
      </c>
      <c r="R171" s="135"/>
      <c r="S171" s="187">
        <f>'5) Overige opbrengsten'!S115</f>
        <v>0</v>
      </c>
      <c r="T171" s="132"/>
      <c r="U171" s="132"/>
      <c r="V171" s="132"/>
      <c r="W171" s="132"/>
      <c r="X171" s="132"/>
      <c r="Y171" s="132"/>
      <c r="Z171" s="132"/>
    </row>
    <row r="172" spans="2:26" s="49" customFormat="1" ht="12" customHeight="1" x14ac:dyDescent="0.2">
      <c r="B172" s="54" t="s">
        <v>30</v>
      </c>
      <c r="C172" s="54"/>
      <c r="D172" s="54"/>
      <c r="E172" s="54"/>
      <c r="F172" s="56" t="s">
        <v>83</v>
      </c>
      <c r="G172" s="132"/>
      <c r="H172" s="189"/>
      <c r="I172" s="132"/>
      <c r="J172" s="133">
        <f t="shared" si="53"/>
        <v>2425671.3200000003</v>
      </c>
      <c r="K172" s="132"/>
      <c r="L172" s="187">
        <f>'5) Overige opbrengsten'!L116</f>
        <v>0</v>
      </c>
      <c r="M172" s="187">
        <f>'5) Overige opbrengsten'!M116</f>
        <v>0</v>
      </c>
      <c r="N172" s="187">
        <f>'5) Overige opbrengsten'!N116</f>
        <v>2425671.3200000003</v>
      </c>
      <c r="O172" s="187">
        <f>'5) Overige opbrengsten'!O116</f>
        <v>0</v>
      </c>
      <c r="P172" s="187">
        <f>'5) Overige opbrengsten'!P116</f>
        <v>0</v>
      </c>
      <c r="Q172" s="187">
        <f>'5) Overige opbrengsten'!Q116</f>
        <v>0</v>
      </c>
      <c r="R172" s="135"/>
      <c r="S172" s="187">
        <f>'5) Overige opbrengsten'!S116</f>
        <v>0</v>
      </c>
      <c r="T172" s="132"/>
      <c r="U172" s="132"/>
      <c r="V172" s="132"/>
      <c r="W172" s="132"/>
      <c r="X172" s="132"/>
      <c r="Y172" s="132"/>
      <c r="Z172" s="132"/>
    </row>
    <row r="173" spans="2:26" s="49" customFormat="1" ht="12" customHeight="1" x14ac:dyDescent="0.2">
      <c r="B173" s="54" t="s">
        <v>31</v>
      </c>
      <c r="C173" s="54"/>
      <c r="D173" s="54"/>
      <c r="E173" s="54"/>
      <c r="F173" s="56" t="s">
        <v>83</v>
      </c>
      <c r="G173" s="132"/>
      <c r="H173" s="189"/>
      <c r="I173" s="132"/>
      <c r="J173" s="133">
        <f t="shared" si="53"/>
        <v>170853.94999999998</v>
      </c>
      <c r="K173" s="132"/>
      <c r="L173" s="187">
        <f>'5) Overige opbrengsten'!L117</f>
        <v>0</v>
      </c>
      <c r="M173" s="187">
        <f>'5) Overige opbrengsten'!M117</f>
        <v>0</v>
      </c>
      <c r="N173" s="187">
        <f>'5) Overige opbrengsten'!N117</f>
        <v>170853.94999999998</v>
      </c>
      <c r="O173" s="187">
        <f>'5) Overige opbrengsten'!O117</f>
        <v>0</v>
      </c>
      <c r="P173" s="187">
        <f>'5) Overige opbrengsten'!P117</f>
        <v>0</v>
      </c>
      <c r="Q173" s="187">
        <f>'5) Overige opbrengsten'!Q117</f>
        <v>0</v>
      </c>
      <c r="R173" s="135"/>
      <c r="S173" s="187">
        <f>'5) Overige opbrengsten'!S117</f>
        <v>0</v>
      </c>
      <c r="T173" s="132"/>
      <c r="U173" s="132"/>
      <c r="V173" s="132"/>
      <c r="W173" s="132"/>
      <c r="X173" s="132"/>
      <c r="Y173" s="132"/>
      <c r="Z173" s="132"/>
    </row>
    <row r="174" spans="2:26" s="49" customFormat="1" ht="12" customHeight="1" x14ac:dyDescent="0.2">
      <c r="B174" s="54" t="s">
        <v>32</v>
      </c>
      <c r="C174" s="54"/>
      <c r="D174" s="54"/>
      <c r="E174" s="54"/>
      <c r="F174" s="56" t="s">
        <v>83</v>
      </c>
      <c r="G174" s="132"/>
      <c r="H174" s="189"/>
      <c r="I174" s="132"/>
      <c r="J174" s="133">
        <f t="shared" si="53"/>
        <v>2149235.41</v>
      </c>
      <c r="K174" s="132"/>
      <c r="L174" s="187">
        <f>'5) Overige opbrengsten'!L118</f>
        <v>0</v>
      </c>
      <c r="M174" s="187">
        <f>'5) Overige opbrengsten'!M118</f>
        <v>0</v>
      </c>
      <c r="N174" s="187">
        <f>'5) Overige opbrengsten'!N118</f>
        <v>2149235.41</v>
      </c>
      <c r="O174" s="187">
        <f>'5) Overige opbrengsten'!O118</f>
        <v>0</v>
      </c>
      <c r="P174" s="187">
        <f>'5) Overige opbrengsten'!P118</f>
        <v>0</v>
      </c>
      <c r="Q174" s="187">
        <f>'5) Overige opbrengsten'!Q118</f>
        <v>0</v>
      </c>
      <c r="R174" s="135"/>
      <c r="S174" s="187">
        <f>'5) Overige opbrengsten'!S118</f>
        <v>0</v>
      </c>
      <c r="T174" s="132"/>
      <c r="U174" s="132"/>
      <c r="V174" s="132"/>
      <c r="W174" s="132"/>
      <c r="X174" s="132"/>
      <c r="Y174" s="132"/>
      <c r="Z174" s="132"/>
    </row>
    <row r="175" spans="2:26" s="49" customFormat="1" ht="12" customHeight="1" x14ac:dyDescent="0.2">
      <c r="B175" s="119"/>
      <c r="C175" s="119"/>
      <c r="D175" s="119"/>
      <c r="E175" s="119"/>
      <c r="F175" s="119"/>
      <c r="G175" s="132"/>
      <c r="H175" s="132"/>
      <c r="I175" s="132"/>
      <c r="J175" s="188"/>
      <c r="K175" s="132"/>
      <c r="L175" s="132"/>
      <c r="M175" s="132"/>
      <c r="N175" s="132"/>
      <c r="O175" s="132"/>
      <c r="P175" s="132"/>
      <c r="Q175" s="132"/>
      <c r="R175" s="135"/>
      <c r="S175" s="132"/>
      <c r="T175" s="132"/>
      <c r="U175" s="132"/>
      <c r="V175" s="132"/>
      <c r="W175" s="132"/>
      <c r="X175" s="132"/>
      <c r="Y175" s="132"/>
      <c r="Z175" s="132"/>
    </row>
    <row r="176" spans="2:26" s="49" customFormat="1" ht="12" customHeight="1" x14ac:dyDescent="0.2">
      <c r="B176" s="53" t="s">
        <v>63</v>
      </c>
      <c r="C176" s="54"/>
      <c r="D176" s="54"/>
      <c r="E176" s="54"/>
      <c r="F176" s="56"/>
      <c r="G176" s="132"/>
      <c r="H176" s="189"/>
      <c r="I176" s="132"/>
      <c r="J176" s="188"/>
      <c r="K176" s="132"/>
      <c r="L176" s="132"/>
      <c r="M176" s="132"/>
      <c r="N176" s="132"/>
      <c r="O176" s="132"/>
      <c r="P176" s="132"/>
      <c r="Q176" s="132"/>
      <c r="R176" s="135"/>
      <c r="S176" s="132"/>
      <c r="T176" s="132"/>
      <c r="U176" s="132"/>
      <c r="V176" s="132"/>
      <c r="W176" s="132"/>
      <c r="X176" s="132"/>
      <c r="Y176" s="132"/>
      <c r="Z176" s="132"/>
    </row>
    <row r="177" spans="2:26" s="49" customFormat="1" ht="12" customHeight="1" x14ac:dyDescent="0.2">
      <c r="B177" s="54" t="s">
        <v>64</v>
      </c>
      <c r="C177" s="54"/>
      <c r="D177" s="54"/>
      <c r="E177" s="54"/>
      <c r="F177" s="56" t="s">
        <v>83</v>
      </c>
      <c r="G177" s="132"/>
      <c r="H177" s="189"/>
      <c r="I177" s="132"/>
      <c r="J177" s="133">
        <f t="shared" ref="J177" si="54">SUM(L177:S177)</f>
        <v>1174116.2674518828</v>
      </c>
      <c r="K177" s="132"/>
      <c r="L177" s="187">
        <f>'5) Overige opbrengsten'!L121</f>
        <v>6728</v>
      </c>
      <c r="M177" s="187">
        <f>'5) Overige opbrengsten'!M121</f>
        <v>395765.95999999979</v>
      </c>
      <c r="N177" s="187">
        <f>'5) Overige opbrengsten'!N121</f>
        <v>227614.04745188309</v>
      </c>
      <c r="O177" s="187">
        <f>'5) Overige opbrengsten'!O121</f>
        <v>399.16</v>
      </c>
      <c r="P177" s="187">
        <f>'5) Overige opbrengsten'!P121</f>
        <v>543609.1</v>
      </c>
      <c r="Q177" s="187">
        <f>'5) Overige opbrengsten'!Q121</f>
        <v>0</v>
      </c>
      <c r="R177" s="135"/>
      <c r="S177" s="187">
        <f>'5) Overige opbrengsten'!S121</f>
        <v>0</v>
      </c>
      <c r="T177" s="132"/>
      <c r="U177" s="132"/>
      <c r="V177" s="132"/>
      <c r="W177" s="132"/>
      <c r="X177" s="132"/>
      <c r="Y177" s="132"/>
      <c r="Z177" s="132"/>
    </row>
    <row r="178" spans="2:26" s="49" customFormat="1" ht="12" customHeight="1" x14ac:dyDescent="0.2">
      <c r="B178" s="119"/>
      <c r="C178" s="54"/>
      <c r="D178" s="54"/>
      <c r="E178" s="54"/>
      <c r="F178" s="56"/>
      <c r="G178" s="132"/>
      <c r="H178" s="189"/>
      <c r="I178" s="132"/>
      <c r="J178" s="188"/>
      <c r="K178" s="132"/>
      <c r="L178" s="132"/>
      <c r="M178" s="132"/>
      <c r="N178" s="132"/>
      <c r="O178" s="132"/>
      <c r="P178" s="132"/>
      <c r="Q178" s="132"/>
      <c r="R178" s="135"/>
      <c r="S178" s="132"/>
      <c r="T178" s="132"/>
      <c r="U178" s="132"/>
      <c r="V178" s="132"/>
      <c r="W178" s="132"/>
      <c r="X178" s="132"/>
      <c r="Y178" s="132"/>
      <c r="Z178" s="132"/>
    </row>
    <row r="179" spans="2:26" s="49" customFormat="1" ht="12" customHeight="1" x14ac:dyDescent="0.2">
      <c r="B179" s="51" t="s">
        <v>22</v>
      </c>
      <c r="C179" s="54"/>
      <c r="D179" s="54"/>
      <c r="E179" s="54"/>
      <c r="F179" s="119"/>
      <c r="G179" s="132"/>
      <c r="H179" s="132"/>
      <c r="I179" s="132"/>
      <c r="J179" s="188"/>
      <c r="K179" s="132"/>
      <c r="L179" s="132"/>
      <c r="M179" s="132"/>
      <c r="N179" s="132"/>
      <c r="O179" s="132"/>
      <c r="P179" s="132"/>
      <c r="Q179" s="132"/>
      <c r="R179" s="135"/>
      <c r="S179" s="132"/>
      <c r="T179" s="132"/>
      <c r="U179" s="132"/>
      <c r="V179" s="132"/>
      <c r="W179" s="132"/>
      <c r="X179" s="132"/>
      <c r="Y179" s="132"/>
      <c r="Z179" s="132"/>
    </row>
    <row r="180" spans="2:26" s="49" customFormat="1" ht="12" customHeight="1" x14ac:dyDescent="0.2">
      <c r="B180" s="119" t="s">
        <v>23</v>
      </c>
      <c r="C180" s="54"/>
      <c r="D180" s="54"/>
      <c r="E180" s="54"/>
      <c r="F180" s="56" t="s">
        <v>83</v>
      </c>
      <c r="G180" s="132"/>
      <c r="H180" s="189"/>
      <c r="I180" s="132"/>
      <c r="J180" s="133">
        <f t="shared" ref="J180:J181" si="55">SUM(L180:S180)</f>
        <v>1674658.2245158593</v>
      </c>
      <c r="K180" s="132"/>
      <c r="L180" s="187">
        <f>'5) Overige opbrengsten'!L99</f>
        <v>43385</v>
      </c>
      <c r="M180" s="187">
        <f>'5) Overige opbrengsten'!M99</f>
        <v>1046582.3193058445</v>
      </c>
      <c r="N180" s="187">
        <f>'5) Overige opbrengsten'!N99</f>
        <v>111345.06000000003</v>
      </c>
      <c r="O180" s="187">
        <f>'5) Overige opbrengsten'!O99</f>
        <v>16363.249999999996</v>
      </c>
      <c r="P180" s="187">
        <f>'5) Overige opbrengsten'!P99</f>
        <v>406647.00521001464</v>
      </c>
      <c r="Q180" s="187">
        <f>'5) Overige opbrengsten'!Q99</f>
        <v>10802.590000000007</v>
      </c>
      <c r="R180" s="135"/>
      <c r="S180" s="187">
        <f>'5) Overige opbrengsten'!S99</f>
        <v>39533</v>
      </c>
      <c r="T180" s="132"/>
      <c r="U180" s="132"/>
      <c r="V180" s="132"/>
      <c r="W180" s="132"/>
      <c r="X180" s="132"/>
      <c r="Y180" s="132"/>
      <c r="Z180" s="132"/>
    </row>
    <row r="181" spans="2:26" s="49" customFormat="1" ht="12" customHeight="1" x14ac:dyDescent="0.2">
      <c r="B181" s="119" t="s">
        <v>24</v>
      </c>
      <c r="C181" s="54"/>
      <c r="D181" s="54"/>
      <c r="E181" s="54"/>
      <c r="F181" s="56" t="s">
        <v>83</v>
      </c>
      <c r="G181" s="132"/>
      <c r="H181" s="189"/>
      <c r="I181" s="132"/>
      <c r="J181" s="133">
        <f t="shared" si="55"/>
        <v>74075044.462504059</v>
      </c>
      <c r="K181" s="132"/>
      <c r="L181" s="187">
        <f>'5) Overige opbrengsten'!L107</f>
        <v>104478</v>
      </c>
      <c r="M181" s="187">
        <f>'5) Overige opbrengsten'!M107</f>
        <v>27087137.819189526</v>
      </c>
      <c r="N181" s="187">
        <f>'5) Overige opbrengsten'!N107</f>
        <v>23415949.138275858</v>
      </c>
      <c r="O181" s="187">
        <f>'5) Overige opbrengsten'!O107</f>
        <v>52200.75</v>
      </c>
      <c r="P181" s="187">
        <f>'5) Overige opbrengsten'!P107</f>
        <v>18811219.416403554</v>
      </c>
      <c r="Q181" s="187">
        <f>'5) Overige opbrengsten'!Q107</f>
        <v>3046828.6886351053</v>
      </c>
      <c r="R181" s="135"/>
      <c r="S181" s="187">
        <f>'5) Overige opbrengsten'!S107</f>
        <v>1557230.65</v>
      </c>
      <c r="T181" s="132"/>
      <c r="U181" s="132"/>
      <c r="V181" s="132"/>
      <c r="W181" s="132"/>
      <c r="X181" s="132"/>
      <c r="Y181" s="132"/>
      <c r="Z181" s="132"/>
    </row>
    <row r="182" spans="2:26" s="49" customFormat="1" ht="12" customHeight="1" x14ac:dyDescent="0.2">
      <c r="B182" s="119"/>
      <c r="C182" s="54"/>
      <c r="D182" s="54"/>
      <c r="E182" s="54"/>
      <c r="F182" s="56"/>
      <c r="G182" s="132"/>
      <c r="H182" s="189"/>
      <c r="I182" s="132"/>
      <c r="J182" s="188"/>
      <c r="K182" s="132"/>
      <c r="L182" s="132"/>
      <c r="M182" s="132"/>
      <c r="N182" s="132"/>
      <c r="O182" s="132"/>
      <c r="P182" s="132"/>
      <c r="Q182" s="132"/>
      <c r="R182" s="135"/>
      <c r="S182" s="132"/>
      <c r="T182" s="132"/>
      <c r="U182" s="132"/>
      <c r="V182" s="132"/>
      <c r="W182" s="132"/>
      <c r="X182" s="132"/>
      <c r="Y182" s="132"/>
      <c r="Z182" s="132"/>
    </row>
    <row r="183" spans="2:26" s="49" customFormat="1" ht="12" customHeight="1" x14ac:dyDescent="0.2">
      <c r="B183" s="51" t="s">
        <v>25</v>
      </c>
      <c r="C183" s="54"/>
      <c r="D183" s="54"/>
      <c r="E183" s="54"/>
      <c r="F183" s="56"/>
      <c r="G183" s="132"/>
      <c r="H183" s="189"/>
      <c r="I183" s="132"/>
      <c r="J183" s="188"/>
      <c r="K183" s="132"/>
      <c r="L183" s="132"/>
      <c r="M183" s="132"/>
      <c r="N183" s="132"/>
      <c r="O183" s="132"/>
      <c r="P183" s="132"/>
      <c r="Q183" s="132"/>
      <c r="R183" s="135"/>
      <c r="S183" s="132"/>
      <c r="T183" s="132"/>
      <c r="U183" s="132"/>
      <c r="V183" s="132"/>
      <c r="W183" s="132"/>
      <c r="X183" s="132"/>
      <c r="Y183" s="132"/>
      <c r="Z183" s="132"/>
    </row>
    <row r="184" spans="2:26" s="49" customFormat="1" ht="12" customHeight="1" x14ac:dyDescent="0.2">
      <c r="B184" s="119" t="s">
        <v>23</v>
      </c>
      <c r="C184" s="54"/>
      <c r="D184" s="54"/>
      <c r="E184" s="54"/>
      <c r="F184" s="56" t="s">
        <v>83</v>
      </c>
      <c r="G184" s="132"/>
      <c r="H184" s="189"/>
      <c r="I184" s="132"/>
      <c r="J184" s="133">
        <f t="shared" ref="J184" si="56">SUM(L184:S184)</f>
        <v>1638272.2245158593</v>
      </c>
      <c r="K184" s="132"/>
      <c r="L184" s="187">
        <f>'5) Overige opbrengsten'!L92</f>
        <v>6999</v>
      </c>
      <c r="M184" s="187">
        <f>'5) Overige opbrengsten'!M92</f>
        <v>1046582.3193058445</v>
      </c>
      <c r="N184" s="187">
        <f>'5) Overige opbrengsten'!N92</f>
        <v>111345.06000000003</v>
      </c>
      <c r="O184" s="187">
        <f>'5) Overige opbrengsten'!O92</f>
        <v>16363.249999999996</v>
      </c>
      <c r="P184" s="187">
        <f>'5) Overige opbrengsten'!P92</f>
        <v>406647.00521001464</v>
      </c>
      <c r="Q184" s="187">
        <f>'5) Overige opbrengsten'!Q92</f>
        <v>10802.590000000007</v>
      </c>
      <c r="R184" s="135"/>
      <c r="S184" s="187">
        <f>'5) Overige opbrengsten'!S92</f>
        <v>39533</v>
      </c>
      <c r="T184" s="132"/>
      <c r="U184" s="132"/>
      <c r="V184" s="132"/>
      <c r="W184" s="132"/>
      <c r="X184" s="132"/>
      <c r="Y184" s="132"/>
      <c r="Z184" s="132"/>
    </row>
    <row r="185" spans="2:26" s="49" customFormat="1" ht="12" customHeight="1" x14ac:dyDescent="0.2">
      <c r="B185" s="119"/>
      <c r="C185" s="119"/>
      <c r="D185" s="119"/>
      <c r="E185" s="119"/>
      <c r="F185" s="119"/>
      <c r="G185" s="132"/>
      <c r="H185" s="132"/>
      <c r="I185" s="132"/>
      <c r="J185" s="188"/>
      <c r="K185" s="132"/>
      <c r="L185" s="132"/>
      <c r="M185" s="132"/>
      <c r="N185" s="132"/>
      <c r="O185" s="132"/>
      <c r="P185" s="132"/>
      <c r="Q185" s="132"/>
      <c r="R185" s="135"/>
      <c r="S185" s="132"/>
      <c r="T185" s="132"/>
      <c r="U185" s="132"/>
      <c r="V185" s="132"/>
      <c r="W185" s="132"/>
      <c r="X185" s="132"/>
      <c r="Y185" s="132"/>
      <c r="Z185" s="132"/>
    </row>
    <row r="186" spans="2:26" s="49" customFormat="1" ht="12" customHeight="1" x14ac:dyDescent="0.2">
      <c r="B186" s="51" t="s">
        <v>104</v>
      </c>
      <c r="C186" s="119"/>
      <c r="D186" s="119"/>
      <c r="E186" s="119"/>
      <c r="F186" s="119"/>
      <c r="G186" s="132"/>
      <c r="H186" s="132"/>
      <c r="I186" s="132"/>
      <c r="J186" s="188"/>
      <c r="K186" s="132"/>
      <c r="L186" s="132"/>
      <c r="M186" s="132"/>
      <c r="N186" s="132"/>
      <c r="O186" s="132"/>
      <c r="P186" s="132"/>
      <c r="Q186" s="132"/>
      <c r="R186" s="135"/>
      <c r="S186" s="132"/>
      <c r="T186" s="132"/>
      <c r="U186" s="132"/>
      <c r="V186" s="132"/>
      <c r="W186" s="132"/>
      <c r="X186" s="132"/>
      <c r="Y186" s="132"/>
      <c r="Z186" s="132"/>
    </row>
    <row r="187" spans="2:26" s="49" customFormat="1" ht="12" customHeight="1" x14ac:dyDescent="0.2">
      <c r="B187" s="51" t="s">
        <v>6</v>
      </c>
      <c r="C187" s="119"/>
      <c r="D187" s="119"/>
      <c r="E187" s="119"/>
      <c r="F187" s="119"/>
      <c r="G187" s="132"/>
      <c r="H187" s="132"/>
      <c r="I187" s="132"/>
      <c r="J187" s="188"/>
      <c r="K187" s="132"/>
      <c r="L187" s="132"/>
      <c r="M187" s="132"/>
      <c r="N187" s="132"/>
      <c r="O187" s="132"/>
      <c r="P187" s="132"/>
      <c r="Q187" s="132"/>
      <c r="R187" s="135"/>
      <c r="S187" s="132"/>
      <c r="T187" s="132"/>
      <c r="U187" s="132"/>
      <c r="V187" s="132"/>
      <c r="W187" s="132"/>
      <c r="X187" s="132"/>
      <c r="Y187" s="132"/>
      <c r="Z187" s="132"/>
    </row>
    <row r="188" spans="2:26" s="49" customFormat="1" ht="12" customHeight="1" x14ac:dyDescent="0.2">
      <c r="B188" s="119" t="s">
        <v>7</v>
      </c>
      <c r="C188" s="119"/>
      <c r="D188" s="119"/>
      <c r="E188" s="119"/>
      <c r="F188" s="119" t="s">
        <v>83</v>
      </c>
      <c r="G188" s="132"/>
      <c r="H188" s="132"/>
      <c r="I188" s="132"/>
      <c r="J188" s="133">
        <f t="shared" ref="J188:J191" si="57">SUM(L188:S188)</f>
        <v>494844741.74999994</v>
      </c>
      <c r="K188" s="132"/>
      <c r="L188" s="190">
        <f>L148</f>
        <v>0</v>
      </c>
      <c r="M188" s="190">
        <f t="shared" ref="M188:Q188" si="58">M148</f>
        <v>185367881.91999999</v>
      </c>
      <c r="N188" s="190">
        <f t="shared" si="58"/>
        <v>175318026.47999999</v>
      </c>
      <c r="O188" s="190">
        <f t="shared" si="58"/>
        <v>0</v>
      </c>
      <c r="P188" s="190">
        <f t="shared" si="58"/>
        <v>110754495.11999999</v>
      </c>
      <c r="Q188" s="190">
        <f t="shared" si="58"/>
        <v>11015037.459999999</v>
      </c>
      <c r="R188" s="134"/>
      <c r="S188" s="190">
        <f t="shared" ref="S188" si="59">S148</f>
        <v>12389300.77</v>
      </c>
      <c r="T188" s="132"/>
      <c r="U188" s="132"/>
      <c r="V188" s="132"/>
      <c r="W188" s="132"/>
      <c r="X188" s="132"/>
      <c r="Y188" s="132"/>
      <c r="Z188" s="132"/>
    </row>
    <row r="189" spans="2:26" s="49" customFormat="1" ht="12" customHeight="1" x14ac:dyDescent="0.2">
      <c r="B189" s="119" t="s">
        <v>8</v>
      </c>
      <c r="C189" s="119"/>
      <c r="D189" s="119"/>
      <c r="E189" s="119"/>
      <c r="F189" s="119" t="s">
        <v>83</v>
      </c>
      <c r="G189" s="132"/>
      <c r="H189" s="132"/>
      <c r="I189" s="132"/>
      <c r="J189" s="133">
        <f t="shared" si="57"/>
        <v>9953512.3379720375</v>
      </c>
      <c r="K189" s="132"/>
      <c r="L189" s="190">
        <f>L149</f>
        <v>3382920</v>
      </c>
      <c r="M189" s="190">
        <f t="shared" ref="M189:Q189" si="60">M149</f>
        <v>137712.92963203668</v>
      </c>
      <c r="N189" s="190">
        <f t="shared" si="60"/>
        <v>1335603.0800000003</v>
      </c>
      <c r="O189" s="190">
        <f t="shared" si="60"/>
        <v>2126441.4700000002</v>
      </c>
      <c r="P189" s="190">
        <f t="shared" si="60"/>
        <v>2687274.2512000003</v>
      </c>
      <c r="Q189" s="190">
        <f t="shared" si="60"/>
        <v>283560.60713999998</v>
      </c>
      <c r="R189" s="134"/>
      <c r="S189" s="190">
        <f t="shared" ref="S189" si="61">S149</f>
        <v>0</v>
      </c>
      <c r="T189" s="132"/>
      <c r="U189" s="132"/>
      <c r="V189" s="132"/>
      <c r="W189" s="132"/>
      <c r="X189" s="132"/>
      <c r="Y189" s="132"/>
      <c r="Z189" s="132"/>
    </row>
    <row r="190" spans="2:26" s="49" customFormat="1" ht="12" customHeight="1" x14ac:dyDescent="0.2">
      <c r="B190" s="119" t="s">
        <v>9</v>
      </c>
      <c r="C190" s="119"/>
      <c r="D190" s="119"/>
      <c r="E190" s="119"/>
      <c r="F190" s="119" t="s">
        <v>83</v>
      </c>
      <c r="G190" s="132"/>
      <c r="H190" s="132"/>
      <c r="I190" s="132"/>
      <c r="J190" s="133">
        <f t="shared" si="57"/>
        <v>140718747.97671542</v>
      </c>
      <c r="K190" s="132"/>
      <c r="L190" s="133">
        <f>L150-SUM(L166:L167,L177)</f>
        <v>482087</v>
      </c>
      <c r="M190" s="133">
        <f t="shared" ref="M190:Q190" si="62">M150-SUM(M166:M167,M177)</f>
        <v>39214128.823642105</v>
      </c>
      <c r="N190" s="133">
        <f t="shared" si="62"/>
        <v>46713420.653073303</v>
      </c>
      <c r="O190" s="133">
        <f t="shared" si="62"/>
        <v>414280.73</v>
      </c>
      <c r="P190" s="133">
        <f t="shared" si="62"/>
        <v>46686229.640000001</v>
      </c>
      <c r="Q190" s="133">
        <f t="shared" si="62"/>
        <v>2525432.9699999997</v>
      </c>
      <c r="R190" s="134"/>
      <c r="S190" s="133">
        <f t="shared" ref="S190" si="63">S150-SUM(S166:S167,S177)</f>
        <v>4683168.16</v>
      </c>
      <c r="T190" s="132"/>
      <c r="U190" s="132"/>
      <c r="V190" s="132"/>
      <c r="W190" s="132"/>
      <c r="X190" s="132"/>
      <c r="Y190" s="132"/>
      <c r="Z190" s="132"/>
    </row>
    <row r="191" spans="2:26" s="49" customFormat="1" ht="12" customHeight="1" x14ac:dyDescent="0.2">
      <c r="B191" s="119" t="s">
        <v>10</v>
      </c>
      <c r="C191" s="119"/>
      <c r="D191" s="119"/>
      <c r="E191" s="119"/>
      <c r="F191" s="119" t="s">
        <v>83</v>
      </c>
      <c r="G191" s="132"/>
      <c r="H191" s="132"/>
      <c r="I191" s="132"/>
      <c r="J191" s="133">
        <f t="shared" si="57"/>
        <v>0</v>
      </c>
      <c r="K191" s="132"/>
      <c r="L191" s="190">
        <f>L151</f>
        <v>0</v>
      </c>
      <c r="M191" s="190">
        <f t="shared" ref="M191:Q191" si="64">M151</f>
        <v>0</v>
      </c>
      <c r="N191" s="190">
        <f t="shared" si="64"/>
        <v>0</v>
      </c>
      <c r="O191" s="190">
        <f t="shared" si="64"/>
        <v>0</v>
      </c>
      <c r="P191" s="190">
        <f t="shared" si="64"/>
        <v>0</v>
      </c>
      <c r="Q191" s="190">
        <f t="shared" si="64"/>
        <v>0</v>
      </c>
      <c r="R191" s="134"/>
      <c r="S191" s="190">
        <f t="shared" ref="S191" si="65">S151</f>
        <v>0</v>
      </c>
      <c r="T191" s="132"/>
      <c r="U191" s="132"/>
      <c r="V191" s="132"/>
      <c r="W191" s="132"/>
      <c r="X191" s="132"/>
      <c r="Y191" s="132"/>
      <c r="Z191" s="132"/>
    </row>
    <row r="192" spans="2:26" s="49" customFormat="1" ht="12" customHeight="1" x14ac:dyDescent="0.2">
      <c r="B192" s="119"/>
      <c r="C192" s="119"/>
      <c r="D192" s="119"/>
      <c r="E192" s="119"/>
      <c r="F192" s="119"/>
      <c r="G192" s="132"/>
      <c r="H192" s="132"/>
      <c r="I192" s="132"/>
      <c r="J192" s="188"/>
      <c r="K192" s="132"/>
      <c r="L192" s="132"/>
      <c r="M192" s="132"/>
      <c r="N192" s="132"/>
      <c r="O192" s="132"/>
      <c r="P192" s="132"/>
      <c r="Q192" s="132"/>
      <c r="R192" s="135"/>
      <c r="S192" s="132"/>
      <c r="T192" s="132"/>
      <c r="U192" s="132"/>
      <c r="V192" s="132"/>
      <c r="W192" s="132"/>
      <c r="X192" s="132"/>
      <c r="Y192" s="132"/>
      <c r="Z192" s="132"/>
    </row>
    <row r="193" spans="2:26" s="49" customFormat="1" ht="12" customHeight="1" x14ac:dyDescent="0.2">
      <c r="B193" s="51" t="s">
        <v>11</v>
      </c>
      <c r="C193" s="119"/>
      <c r="D193" s="119"/>
      <c r="E193" s="119"/>
      <c r="F193" s="119"/>
      <c r="G193" s="132"/>
      <c r="H193" s="132"/>
      <c r="I193" s="132"/>
      <c r="J193" s="188"/>
      <c r="K193" s="132"/>
      <c r="L193" s="132"/>
      <c r="M193" s="132"/>
      <c r="N193" s="132"/>
      <c r="O193" s="132"/>
      <c r="P193" s="132"/>
      <c r="Q193" s="132"/>
      <c r="R193" s="135"/>
      <c r="S193" s="132"/>
      <c r="T193" s="132"/>
      <c r="U193" s="132"/>
      <c r="V193" s="132"/>
      <c r="W193" s="132"/>
      <c r="X193" s="132"/>
      <c r="Y193" s="132"/>
      <c r="Z193" s="132"/>
    </row>
    <row r="194" spans="2:26" s="49" customFormat="1" ht="12" customHeight="1" x14ac:dyDescent="0.2">
      <c r="B194" s="119" t="s">
        <v>12</v>
      </c>
      <c r="C194" s="119"/>
      <c r="D194" s="119"/>
      <c r="E194" s="119"/>
      <c r="F194" s="119" t="s">
        <v>83</v>
      </c>
      <c r="G194" s="132"/>
      <c r="H194" s="132"/>
      <c r="I194" s="132"/>
      <c r="J194" s="133">
        <f t="shared" ref="J194:J196" si="66">SUM(L194:S194)</f>
        <v>840142723.60273051</v>
      </c>
      <c r="K194" s="132"/>
      <c r="L194" s="133">
        <f>L154-SUM(L168:L174)+L180-L181-L184</f>
        <v>3907580</v>
      </c>
      <c r="M194" s="133">
        <f t="shared" ref="M194:Q194" si="67">M154-SUM(M168:M174)+M180-M181-M184</f>
        <v>253990214.78122947</v>
      </c>
      <c r="N194" s="133">
        <f t="shared" si="67"/>
        <v>361754542.76272458</v>
      </c>
      <c r="O194" s="133">
        <f t="shared" si="67"/>
        <v>2194872.41</v>
      </c>
      <c r="P194" s="133">
        <f t="shared" si="67"/>
        <v>182309309.8326003</v>
      </c>
      <c r="Q194" s="133">
        <f t="shared" si="67"/>
        <v>11773368.354597274</v>
      </c>
      <c r="R194" s="134"/>
      <c r="S194" s="133">
        <f>S154-SUM(S168:S174)+S180-S181-S184</f>
        <v>24212835.461578883</v>
      </c>
      <c r="T194" s="132"/>
      <c r="U194" s="132"/>
      <c r="V194" s="132"/>
      <c r="W194" s="132"/>
      <c r="X194" s="132"/>
      <c r="Y194" s="132"/>
      <c r="Z194" s="132"/>
    </row>
    <row r="195" spans="2:26" s="127" customFormat="1" ht="12" customHeight="1" x14ac:dyDescent="0.2">
      <c r="B195" s="119" t="s">
        <v>350</v>
      </c>
      <c r="C195" s="119"/>
      <c r="D195" s="119"/>
      <c r="E195" s="119"/>
      <c r="F195" s="119" t="s">
        <v>83</v>
      </c>
      <c r="G195" s="132"/>
      <c r="H195" s="132"/>
      <c r="I195" s="132"/>
      <c r="J195" s="133">
        <f t="shared" si="66"/>
        <v>628882.43223935831</v>
      </c>
      <c r="K195" s="132"/>
      <c r="L195" s="190">
        <f>L155</f>
        <v>2955</v>
      </c>
      <c r="M195" s="190">
        <f t="shared" ref="M195:Q195" si="68">M155</f>
        <v>281685.75862509327</v>
      </c>
      <c r="N195" s="190">
        <f t="shared" si="68"/>
        <v>200126.18302752002</v>
      </c>
      <c r="O195" s="190">
        <f t="shared" si="68"/>
        <v>2372.3000000000002</v>
      </c>
      <c r="P195" s="190">
        <f t="shared" si="68"/>
        <v>117287.8240665827</v>
      </c>
      <c r="Q195" s="190">
        <f t="shared" si="68"/>
        <v>9806.9365201622459</v>
      </c>
      <c r="R195" s="134"/>
      <c r="S195" s="190">
        <f>S155</f>
        <v>14648.43</v>
      </c>
      <c r="T195" s="132"/>
      <c r="U195" s="132"/>
      <c r="V195" s="132"/>
      <c r="W195" s="132"/>
      <c r="X195" s="132"/>
      <c r="Y195" s="132"/>
      <c r="Z195" s="132"/>
    </row>
    <row r="196" spans="2:26" s="49" customFormat="1" ht="12" customHeight="1" x14ac:dyDescent="0.2">
      <c r="B196" s="119" t="s">
        <v>13</v>
      </c>
      <c r="C196" s="119"/>
      <c r="D196" s="119"/>
      <c r="E196" s="119"/>
      <c r="F196" s="119" t="s">
        <v>83</v>
      </c>
      <c r="G196" s="132"/>
      <c r="H196" s="132"/>
      <c r="I196" s="132"/>
      <c r="J196" s="133">
        <f t="shared" si="66"/>
        <v>2185426.34</v>
      </c>
      <c r="K196" s="132"/>
      <c r="L196" s="190">
        <f>L156</f>
        <v>12938</v>
      </c>
      <c r="M196" s="190">
        <f t="shared" ref="M196:Q196" si="69">M156</f>
        <v>640326</v>
      </c>
      <c r="N196" s="190">
        <f t="shared" si="69"/>
        <v>685244</v>
      </c>
      <c r="O196" s="190">
        <f t="shared" si="69"/>
        <v>369420.34</v>
      </c>
      <c r="P196" s="190">
        <f t="shared" si="69"/>
        <v>465048</v>
      </c>
      <c r="Q196" s="190">
        <f t="shared" si="69"/>
        <v>12450</v>
      </c>
      <c r="R196" s="134"/>
      <c r="S196" s="190">
        <f>S156</f>
        <v>0</v>
      </c>
      <c r="T196" s="132"/>
      <c r="U196" s="132"/>
      <c r="V196" s="132"/>
      <c r="W196" s="132"/>
      <c r="X196" s="132"/>
      <c r="Y196" s="132"/>
      <c r="Z196" s="132"/>
    </row>
    <row r="197" spans="2:26" s="49" customFormat="1" ht="12" customHeight="1" x14ac:dyDescent="0.2">
      <c r="B197" s="119"/>
      <c r="C197" s="119"/>
      <c r="D197" s="119"/>
      <c r="E197" s="119"/>
      <c r="F197" s="119"/>
      <c r="G197" s="132"/>
      <c r="H197" s="132"/>
      <c r="I197" s="132"/>
      <c r="J197" s="188"/>
      <c r="K197" s="132"/>
      <c r="L197" s="132"/>
      <c r="M197" s="132"/>
      <c r="N197" s="132"/>
      <c r="O197" s="132"/>
      <c r="P197" s="132"/>
      <c r="Q197" s="132"/>
      <c r="R197" s="135"/>
      <c r="S197" s="132"/>
      <c r="T197" s="132"/>
      <c r="U197" s="132"/>
      <c r="V197" s="132"/>
      <c r="W197" s="132"/>
      <c r="X197" s="132"/>
      <c r="Y197" s="132"/>
      <c r="Z197" s="132"/>
    </row>
    <row r="198" spans="2:26" s="49" customFormat="1" ht="12" customHeight="1" x14ac:dyDescent="0.2">
      <c r="B198" s="51" t="s">
        <v>14</v>
      </c>
      <c r="C198" s="119"/>
      <c r="D198" s="119"/>
      <c r="E198" s="119"/>
      <c r="F198" s="119"/>
      <c r="G198" s="132"/>
      <c r="H198" s="132"/>
      <c r="I198" s="132"/>
      <c r="J198" s="188"/>
      <c r="K198" s="132"/>
      <c r="L198" s="132"/>
      <c r="M198" s="132"/>
      <c r="N198" s="132"/>
      <c r="O198" s="132"/>
      <c r="P198" s="132"/>
      <c r="Q198" s="132"/>
      <c r="R198" s="135"/>
      <c r="S198" s="132"/>
      <c r="T198" s="132"/>
      <c r="U198" s="132"/>
      <c r="V198" s="132"/>
      <c r="W198" s="132"/>
      <c r="X198" s="132"/>
      <c r="Y198" s="132"/>
      <c r="Z198" s="132"/>
    </row>
    <row r="199" spans="2:26" s="49" customFormat="1" ht="12" customHeight="1" x14ac:dyDescent="0.2">
      <c r="B199" s="119" t="s">
        <v>15</v>
      </c>
      <c r="C199" s="119"/>
      <c r="D199" s="119"/>
      <c r="E199" s="119"/>
      <c r="F199" s="119" t="s">
        <v>83</v>
      </c>
      <c r="G199" s="132"/>
      <c r="H199" s="132"/>
      <c r="I199" s="132"/>
      <c r="J199" s="133">
        <f t="shared" ref="J199:J202" si="70">SUM(L199:S199)</f>
        <v>3231969.2641435238</v>
      </c>
      <c r="K199" s="132"/>
      <c r="L199" s="190">
        <f>L159</f>
        <v>33478</v>
      </c>
      <c r="M199" s="190">
        <f t="shared" ref="M199:Q199" si="71">M159</f>
        <v>953197.20758007152</v>
      </c>
      <c r="N199" s="190">
        <f t="shared" si="71"/>
        <v>1430946.0454982321</v>
      </c>
      <c r="O199" s="190">
        <f t="shared" si="71"/>
        <v>0</v>
      </c>
      <c r="P199" s="190">
        <f t="shared" si="71"/>
        <v>615103.03106522013</v>
      </c>
      <c r="Q199" s="190">
        <f t="shared" si="71"/>
        <v>1668.48</v>
      </c>
      <c r="R199" s="134"/>
      <c r="S199" s="190">
        <f>S159</f>
        <v>197576.50000000009</v>
      </c>
      <c r="T199" s="132"/>
      <c r="U199" s="132"/>
      <c r="V199" s="132"/>
      <c r="W199" s="132"/>
      <c r="X199" s="132"/>
      <c r="Y199" s="132"/>
      <c r="Z199" s="132"/>
    </row>
    <row r="200" spans="2:26" s="49" customFormat="1" ht="12" customHeight="1" x14ac:dyDescent="0.2">
      <c r="B200" s="119" t="s">
        <v>16</v>
      </c>
      <c r="C200" s="119"/>
      <c r="D200" s="119"/>
      <c r="E200" s="119"/>
      <c r="F200" s="119" t="s">
        <v>83</v>
      </c>
      <c r="G200" s="132"/>
      <c r="H200" s="132"/>
      <c r="I200" s="132"/>
      <c r="J200" s="133">
        <f t="shared" si="70"/>
        <v>1199079.8667932926</v>
      </c>
      <c r="K200" s="132"/>
      <c r="L200" s="190">
        <f>L160</f>
        <v>764</v>
      </c>
      <c r="M200" s="190">
        <f t="shared" ref="M200:Q200" si="72">M160</f>
        <v>931960.34052747954</v>
      </c>
      <c r="N200" s="190">
        <f t="shared" si="72"/>
        <v>0</v>
      </c>
      <c r="O200" s="190">
        <f t="shared" si="72"/>
        <v>5755.5</v>
      </c>
      <c r="P200" s="190">
        <f t="shared" si="72"/>
        <v>255997.96626581301</v>
      </c>
      <c r="Q200" s="190">
        <f t="shared" si="72"/>
        <v>4602.0600000000004</v>
      </c>
      <c r="R200" s="134"/>
      <c r="S200" s="190">
        <f>S160</f>
        <v>0</v>
      </c>
      <c r="T200" s="132"/>
      <c r="U200" s="132"/>
      <c r="V200" s="132"/>
      <c r="W200" s="132"/>
      <c r="X200" s="132"/>
      <c r="Y200" s="132"/>
      <c r="Z200" s="132"/>
    </row>
    <row r="201" spans="2:26" s="49" customFormat="1" ht="12" customHeight="1" x14ac:dyDescent="0.2">
      <c r="B201" s="119" t="s">
        <v>17</v>
      </c>
      <c r="C201" s="119"/>
      <c r="D201" s="119"/>
      <c r="E201" s="119"/>
      <c r="F201" s="119" t="s">
        <v>83</v>
      </c>
      <c r="G201" s="132"/>
      <c r="H201" s="132"/>
      <c r="I201" s="132"/>
      <c r="J201" s="133">
        <f t="shared" si="70"/>
        <v>2651137.5444939951</v>
      </c>
      <c r="K201" s="132"/>
      <c r="L201" s="190">
        <f>L161</f>
        <v>45</v>
      </c>
      <c r="M201" s="190">
        <f t="shared" ref="M201:Q201" si="73">M161</f>
        <v>1645382.7816785693</v>
      </c>
      <c r="N201" s="190">
        <f t="shared" si="73"/>
        <v>385330.27653545077</v>
      </c>
      <c r="O201" s="190">
        <f t="shared" si="73"/>
        <v>1445.14</v>
      </c>
      <c r="P201" s="190">
        <f t="shared" si="73"/>
        <v>365459.69477568194</v>
      </c>
      <c r="Q201" s="190">
        <f t="shared" si="73"/>
        <v>93518.120000000024</v>
      </c>
      <c r="R201" s="134"/>
      <c r="S201" s="190">
        <f>S161</f>
        <v>159956.53150429329</v>
      </c>
      <c r="T201" s="132"/>
      <c r="U201" s="132"/>
      <c r="V201" s="132"/>
      <c r="W201" s="132"/>
      <c r="X201" s="132"/>
      <c r="Y201" s="132"/>
      <c r="Z201" s="132"/>
    </row>
    <row r="202" spans="2:26" s="49" customFormat="1" ht="12" customHeight="1" x14ac:dyDescent="0.2">
      <c r="B202" s="119" t="s">
        <v>18</v>
      </c>
      <c r="C202" s="119"/>
      <c r="D202" s="119"/>
      <c r="E202" s="119"/>
      <c r="F202" s="119" t="s">
        <v>83</v>
      </c>
      <c r="G202" s="132"/>
      <c r="H202" s="132"/>
      <c r="I202" s="132"/>
      <c r="J202" s="133">
        <f t="shared" si="70"/>
        <v>19213466.972672377</v>
      </c>
      <c r="K202" s="132"/>
      <c r="L202" s="190">
        <f>L162</f>
        <v>0</v>
      </c>
      <c r="M202" s="190">
        <f t="shared" ref="M202:Q202" si="74">M162</f>
        <v>2145781.5254116664</v>
      </c>
      <c r="N202" s="190">
        <f t="shared" si="74"/>
        <v>15306329.393099736</v>
      </c>
      <c r="O202" s="190">
        <f t="shared" si="74"/>
        <v>9116.77</v>
      </c>
      <c r="P202" s="190">
        <f t="shared" si="74"/>
        <v>1246239.2841609742</v>
      </c>
      <c r="Q202" s="190">
        <f t="shared" si="74"/>
        <v>0</v>
      </c>
      <c r="R202" s="134"/>
      <c r="S202" s="190">
        <f>S162</f>
        <v>506000</v>
      </c>
      <c r="T202" s="132"/>
      <c r="U202" s="132"/>
      <c r="V202" s="132"/>
      <c r="W202" s="132"/>
      <c r="X202" s="132"/>
      <c r="Y202" s="132"/>
      <c r="Z202" s="132"/>
    </row>
    <row r="203" spans="2:26" s="49" customFormat="1" ht="12" customHeight="1" x14ac:dyDescent="0.2">
      <c r="B203" s="51"/>
      <c r="C203" s="119"/>
      <c r="D203" s="119"/>
      <c r="E203" s="119"/>
      <c r="F203" s="119"/>
      <c r="G203" s="132"/>
      <c r="H203" s="132"/>
      <c r="I203" s="132"/>
      <c r="J203" s="188"/>
      <c r="K203" s="132"/>
      <c r="L203" s="132"/>
      <c r="M203" s="132"/>
      <c r="N203" s="132"/>
      <c r="O203" s="132"/>
      <c r="P203" s="132"/>
      <c r="Q203" s="132"/>
      <c r="R203" s="135"/>
      <c r="S203" s="132"/>
      <c r="T203" s="132"/>
      <c r="U203" s="132"/>
      <c r="V203" s="132"/>
      <c r="W203" s="132"/>
      <c r="X203" s="132"/>
      <c r="Y203" s="132"/>
      <c r="Z203" s="132"/>
    </row>
    <row r="204" spans="2:26" s="127" customFormat="1" ht="12" customHeight="1" x14ac:dyDescent="0.2">
      <c r="B204" s="51" t="s">
        <v>103</v>
      </c>
      <c r="C204" s="119"/>
      <c r="D204" s="119"/>
      <c r="E204" s="119"/>
      <c r="F204" s="119"/>
      <c r="G204" s="132"/>
      <c r="H204" s="132"/>
      <c r="I204" s="132"/>
      <c r="J204" s="188"/>
      <c r="K204" s="132"/>
      <c r="L204" s="132"/>
      <c r="M204" s="132"/>
      <c r="N204" s="132"/>
      <c r="O204" s="132"/>
      <c r="P204" s="132"/>
      <c r="Q204" s="132"/>
      <c r="R204" s="135"/>
      <c r="S204" s="132"/>
      <c r="T204" s="132"/>
      <c r="U204" s="132"/>
      <c r="V204" s="132"/>
      <c r="W204" s="132"/>
      <c r="X204" s="132"/>
      <c r="Y204" s="132"/>
      <c r="Z204" s="132"/>
    </row>
    <row r="205" spans="2:26" s="49" customFormat="1" ht="12" customHeight="1" x14ac:dyDescent="0.2">
      <c r="B205" s="51" t="s">
        <v>105</v>
      </c>
      <c r="C205" s="119"/>
      <c r="D205" s="119"/>
      <c r="E205" s="119"/>
      <c r="F205" s="119"/>
      <c r="G205" s="132"/>
      <c r="H205" s="132"/>
      <c r="I205" s="132"/>
      <c r="J205" s="132"/>
      <c r="K205" s="132"/>
      <c r="L205" s="132"/>
      <c r="M205" s="132"/>
      <c r="N205" s="132"/>
      <c r="O205" s="132"/>
      <c r="P205" s="132"/>
      <c r="Q205" s="132"/>
      <c r="R205" s="132"/>
      <c r="S205" s="132"/>
      <c r="T205" s="132"/>
      <c r="U205" s="132"/>
      <c r="V205" s="132"/>
      <c r="W205" s="132"/>
      <c r="X205" s="132"/>
      <c r="Y205" s="132"/>
      <c r="Z205" s="132"/>
    </row>
    <row r="206" spans="2:26" s="49" customFormat="1" ht="12" customHeight="1" x14ac:dyDescent="0.2">
      <c r="B206" s="124" t="s">
        <v>82</v>
      </c>
      <c r="C206" s="119"/>
      <c r="D206" s="119" t="s">
        <v>351</v>
      </c>
      <c r="E206" s="119"/>
      <c r="F206" s="119" t="s">
        <v>83</v>
      </c>
      <c r="G206" s="132"/>
      <c r="H206" s="132"/>
      <c r="I206" s="132"/>
      <c r="J206" s="133">
        <f>SUM(L206:Q206)</f>
        <v>1009971433.9997885</v>
      </c>
      <c r="K206" s="132"/>
      <c r="L206" s="136">
        <f>SUM(L190:L191,L194:L196,L199:L202)</f>
        <v>4439847</v>
      </c>
      <c r="M206" s="136">
        <f>SUM(M190:M191,M194:M196,M199:M202)</f>
        <v>299802677.21869445</v>
      </c>
      <c r="N206" s="136">
        <f>SUM(N190:N191,N194:N196,N199:N202)</f>
        <v>426475939.31395882</v>
      </c>
      <c r="O206" s="136">
        <f>SUM(O190:O191,O194:O196,O199:O202)</f>
        <v>2997263.19</v>
      </c>
      <c r="P206" s="137">
        <f>SUM(P190:P191,P194:P196,P199:P202)+SUM(S190:S191,S194:S196,S199:S202)</f>
        <v>261834860.35601774</v>
      </c>
      <c r="Q206" s="136">
        <f>SUM(Q190:Q191,Q194:Q196,Q199:Q202)</f>
        <v>14420846.921117436</v>
      </c>
      <c r="R206" s="135"/>
      <c r="S206" s="191"/>
      <c r="T206" s="132"/>
      <c r="U206" s="46"/>
      <c r="V206" s="132"/>
      <c r="W206" s="132"/>
      <c r="X206" s="132"/>
      <c r="Y206" s="132"/>
      <c r="Z206" s="132"/>
    </row>
    <row r="207" spans="2:26" ht="12" customHeight="1" x14ac:dyDescent="0.2">
      <c r="B207" s="119"/>
      <c r="C207" s="119"/>
      <c r="D207" s="119"/>
      <c r="E207" s="119"/>
      <c r="F207" s="119"/>
    </row>
    <row r="208" spans="2:26" s="19" customFormat="1" ht="12" customHeight="1" x14ac:dyDescent="0.2">
      <c r="B208" s="31" t="s">
        <v>428</v>
      </c>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s="57" customFormat="1" ht="12" customHeight="1" x14ac:dyDescent="0.2">
      <c r="B209" s="119"/>
      <c r="C209" s="119"/>
      <c r="D209" s="119"/>
      <c r="E209" s="119"/>
      <c r="F209" s="119"/>
      <c r="G209" s="132"/>
      <c r="H209" s="132"/>
      <c r="I209" s="132"/>
      <c r="J209" s="132"/>
      <c r="K209" s="132"/>
      <c r="L209" s="132"/>
      <c r="M209" s="132"/>
      <c r="N209" s="132"/>
      <c r="O209" s="132"/>
      <c r="P209" s="132"/>
      <c r="Q209" s="132"/>
      <c r="R209" s="135"/>
      <c r="S209" s="132"/>
      <c r="T209" s="132"/>
      <c r="U209" s="132"/>
      <c r="V209" s="132"/>
      <c r="W209" s="132"/>
      <c r="X209" s="132"/>
      <c r="Y209" s="132"/>
      <c r="Z209" s="132"/>
    </row>
    <row r="210" spans="1:26" s="57" customFormat="1" ht="12" customHeight="1" x14ac:dyDescent="0.2">
      <c r="B210" s="51" t="s">
        <v>102</v>
      </c>
      <c r="C210" s="119"/>
      <c r="D210" s="119"/>
      <c r="E210" s="119"/>
      <c r="F210" s="119"/>
      <c r="G210" s="132"/>
      <c r="H210" s="132"/>
      <c r="I210" s="132"/>
      <c r="J210" s="132"/>
      <c r="K210" s="132"/>
      <c r="L210" s="132"/>
      <c r="M210" s="132"/>
      <c r="N210" s="132"/>
      <c r="O210" s="132"/>
      <c r="P210" s="132"/>
      <c r="Q210" s="132"/>
      <c r="R210" s="135"/>
      <c r="S210" s="132"/>
      <c r="T210" s="132"/>
      <c r="U210" s="132"/>
      <c r="V210" s="132"/>
      <c r="W210" s="132"/>
      <c r="X210" s="132"/>
      <c r="Y210" s="132"/>
      <c r="Z210" s="132"/>
    </row>
    <row r="211" spans="1:26" s="57" customFormat="1" ht="12" customHeight="1" x14ac:dyDescent="0.2">
      <c r="B211" s="121" t="s">
        <v>193</v>
      </c>
      <c r="C211" s="119"/>
      <c r="D211" s="119"/>
      <c r="E211" s="119"/>
      <c r="F211" s="119"/>
      <c r="G211" s="132"/>
      <c r="H211" s="132"/>
      <c r="I211" s="132"/>
      <c r="J211" s="132"/>
      <c r="K211" s="132"/>
      <c r="L211" s="132"/>
      <c r="M211" s="132"/>
      <c r="N211" s="132"/>
      <c r="O211" s="132"/>
      <c r="P211" s="132"/>
      <c r="Q211" s="132"/>
      <c r="R211" s="135"/>
      <c r="S211" s="132"/>
      <c r="T211" s="132"/>
      <c r="U211" s="132"/>
      <c r="V211" s="132"/>
      <c r="W211" s="132"/>
      <c r="X211" s="132"/>
      <c r="Y211" s="132"/>
      <c r="Z211" s="132"/>
    </row>
    <row r="212" spans="1:26" s="50" customFormat="1" ht="12" customHeight="1" x14ac:dyDescent="0.2">
      <c r="B212" s="51" t="s">
        <v>6</v>
      </c>
      <c r="C212" s="119"/>
      <c r="D212" s="119"/>
      <c r="E212" s="119"/>
      <c r="F212" s="119"/>
      <c r="G212" s="132"/>
      <c r="H212" s="132"/>
      <c r="I212" s="132"/>
      <c r="J212" s="132"/>
      <c r="K212" s="132"/>
      <c r="L212" s="132"/>
      <c r="M212" s="132"/>
      <c r="N212" s="132"/>
      <c r="O212" s="132"/>
      <c r="P212" s="132"/>
      <c r="Q212" s="132"/>
      <c r="R212" s="135"/>
      <c r="S212" s="132"/>
      <c r="T212" s="132"/>
      <c r="U212" s="132"/>
      <c r="V212" s="132"/>
      <c r="W212" s="132"/>
      <c r="X212" s="132"/>
      <c r="Y212" s="132"/>
      <c r="Z212" s="132"/>
    </row>
    <row r="213" spans="1:26" s="50" customFormat="1" ht="12" customHeight="1" x14ac:dyDescent="0.2">
      <c r="A213" s="119"/>
      <c r="B213" s="119" t="s">
        <v>7</v>
      </c>
      <c r="C213" s="119"/>
      <c r="D213" s="119"/>
      <c r="E213" s="119"/>
      <c r="F213" s="119" t="s">
        <v>88</v>
      </c>
      <c r="G213" s="132"/>
      <c r="H213" s="132"/>
      <c r="I213" s="132"/>
      <c r="J213" s="133">
        <f>SUM(L213:S213)</f>
        <v>499474660.78420085</v>
      </c>
      <c r="K213" s="132"/>
      <c r="L213" s="187">
        <f>'3) Input operationele kosten'!L76</f>
        <v>0</v>
      </c>
      <c r="M213" s="187">
        <f>'3) Input operationele kosten'!M76</f>
        <v>184852300.02000001</v>
      </c>
      <c r="N213" s="187">
        <f>'3) Input operationele kosten'!N76</f>
        <v>178686025.66</v>
      </c>
      <c r="O213" s="187">
        <f>'3) Input operationele kosten'!O76</f>
        <v>0</v>
      </c>
      <c r="P213" s="187">
        <f>'3) Input operationele kosten'!P76</f>
        <v>112692097.59420086</v>
      </c>
      <c r="Q213" s="187">
        <f>'3) Input operationele kosten'!Q76</f>
        <v>10813594.76</v>
      </c>
      <c r="R213" s="135"/>
      <c r="S213" s="187">
        <f>'3) Input operationele kosten'!S76</f>
        <v>12430642.750000002</v>
      </c>
      <c r="T213" s="132"/>
      <c r="U213" s="132"/>
      <c r="V213" s="132"/>
      <c r="W213" s="132"/>
      <c r="X213" s="132"/>
      <c r="Y213" s="132"/>
      <c r="Z213" s="132"/>
    </row>
    <row r="214" spans="1:26" s="50" customFormat="1" ht="12" customHeight="1" x14ac:dyDescent="0.2">
      <c r="A214" s="119"/>
      <c r="B214" s="119" t="s">
        <v>8</v>
      </c>
      <c r="C214" s="119"/>
      <c r="D214" s="119"/>
      <c r="E214" s="119"/>
      <c r="F214" s="119" t="s">
        <v>88</v>
      </c>
      <c r="G214" s="132"/>
      <c r="H214" s="132"/>
      <c r="I214" s="132"/>
      <c r="J214" s="133">
        <f t="shared" ref="J214:J216" si="75">SUM(L214:S214)</f>
        <v>9832581.9408000018</v>
      </c>
      <c r="K214" s="132"/>
      <c r="L214" s="187">
        <f>'3) Input operationele kosten'!L77</f>
        <v>3453224</v>
      </c>
      <c r="M214" s="187">
        <f>'3) Input operationele kosten'!M77</f>
        <v>156753.23199999999</v>
      </c>
      <c r="N214" s="187">
        <f>'3) Input operationele kosten'!N77</f>
        <v>1401377.91</v>
      </c>
      <c r="O214" s="187">
        <f>'3) Input operationele kosten'!O77</f>
        <v>2215766.8200000003</v>
      </c>
      <c r="P214" s="187">
        <f>'3) Input operationele kosten'!P77</f>
        <v>2313946.0800000015</v>
      </c>
      <c r="Q214" s="187">
        <f>'3) Input operationele kosten'!Q77</f>
        <v>291513.89879999997</v>
      </c>
      <c r="R214" s="135"/>
      <c r="S214" s="187">
        <f>'3) Input operationele kosten'!S77</f>
        <v>0</v>
      </c>
      <c r="T214" s="132"/>
      <c r="U214" s="132"/>
      <c r="V214" s="132"/>
      <c r="W214" s="132"/>
      <c r="X214" s="132"/>
      <c r="Y214" s="132"/>
      <c r="Z214" s="132"/>
    </row>
    <row r="215" spans="1:26" s="50" customFormat="1" ht="12" customHeight="1" x14ac:dyDescent="0.2">
      <c r="A215" s="119"/>
      <c r="B215" s="119" t="s">
        <v>9</v>
      </c>
      <c r="C215" s="119"/>
      <c r="D215" s="119"/>
      <c r="E215" s="119"/>
      <c r="F215" s="119" t="s">
        <v>88</v>
      </c>
      <c r="G215" s="132"/>
      <c r="H215" s="132"/>
      <c r="I215" s="132"/>
      <c r="J215" s="133">
        <f t="shared" si="75"/>
        <v>150169067.86000001</v>
      </c>
      <c r="K215" s="132"/>
      <c r="L215" s="187">
        <f>'3) Input operationele kosten'!L78</f>
        <v>558177</v>
      </c>
      <c r="M215" s="187">
        <f>'3) Input operationele kosten'!M78</f>
        <v>46401288.650000013</v>
      </c>
      <c r="N215" s="187">
        <f>'3) Input operationele kosten'!N78</f>
        <v>52239500.5</v>
      </c>
      <c r="O215" s="187">
        <f>'3) Input operationele kosten'!O78</f>
        <v>576726.4</v>
      </c>
      <c r="P215" s="187">
        <f>'3) Input operationele kosten'!P78</f>
        <v>42038983.850000001</v>
      </c>
      <c r="Q215" s="187">
        <f>'3) Input operationele kosten'!Q78</f>
        <v>3339095.6799999997</v>
      </c>
      <c r="R215" s="135"/>
      <c r="S215" s="187">
        <f>'3) Input operationele kosten'!S78</f>
        <v>5015295.7799999984</v>
      </c>
      <c r="T215" s="132"/>
      <c r="U215" s="132"/>
      <c r="V215" s="132"/>
      <c r="W215" s="132"/>
      <c r="X215" s="132"/>
      <c r="Y215" s="132"/>
      <c r="Z215" s="132"/>
    </row>
    <row r="216" spans="1:26" s="50" customFormat="1" ht="12" customHeight="1" x14ac:dyDescent="0.2">
      <c r="A216" s="119"/>
      <c r="B216" s="119" t="s">
        <v>10</v>
      </c>
      <c r="C216" s="119"/>
      <c r="D216" s="119"/>
      <c r="E216" s="119"/>
      <c r="F216" s="119" t="s">
        <v>88</v>
      </c>
      <c r="G216" s="132"/>
      <c r="H216" s="132"/>
      <c r="I216" s="132"/>
      <c r="J216" s="133">
        <f t="shared" si="75"/>
        <v>0</v>
      </c>
      <c r="K216" s="132"/>
      <c r="L216" s="187">
        <f>'3) Input operationele kosten'!L79</f>
        <v>0</v>
      </c>
      <c r="M216" s="187">
        <f>'3) Input operationele kosten'!M79</f>
        <v>0</v>
      </c>
      <c r="N216" s="187">
        <f>'3) Input operationele kosten'!N79</f>
        <v>0</v>
      </c>
      <c r="O216" s="187">
        <f>'3) Input operationele kosten'!O79</f>
        <v>0</v>
      </c>
      <c r="P216" s="187">
        <f>'3) Input operationele kosten'!P79</f>
        <v>0</v>
      </c>
      <c r="Q216" s="187">
        <f>'3) Input operationele kosten'!Q79</f>
        <v>0</v>
      </c>
      <c r="R216" s="135"/>
      <c r="S216" s="187">
        <f>'3) Input operationele kosten'!S79</f>
        <v>0</v>
      </c>
      <c r="T216" s="132"/>
      <c r="U216" s="132"/>
      <c r="V216" s="132"/>
      <c r="W216" s="132"/>
      <c r="X216" s="132"/>
      <c r="Y216" s="132"/>
      <c r="Z216" s="132"/>
    </row>
    <row r="217" spans="1:26" s="50" customFormat="1" ht="12" customHeight="1" x14ac:dyDescent="0.2">
      <c r="A217" s="119"/>
      <c r="B217" s="119"/>
      <c r="C217" s="119"/>
      <c r="D217" s="119"/>
      <c r="E217" s="119"/>
      <c r="F217" s="119"/>
      <c r="G217" s="132"/>
      <c r="H217" s="132"/>
      <c r="I217" s="132"/>
      <c r="J217" s="188"/>
      <c r="K217" s="188"/>
      <c r="L217" s="188"/>
      <c r="M217" s="188"/>
      <c r="N217" s="188"/>
      <c r="O217" s="188"/>
      <c r="P217" s="188"/>
      <c r="Q217" s="188"/>
      <c r="R217" s="135"/>
      <c r="S217" s="188"/>
      <c r="T217" s="188"/>
      <c r="U217" s="132"/>
      <c r="V217" s="132"/>
      <c r="W217" s="132"/>
      <c r="X217" s="132"/>
      <c r="Y217" s="132"/>
      <c r="Z217" s="132"/>
    </row>
    <row r="218" spans="1:26" s="50" customFormat="1" ht="12" customHeight="1" x14ac:dyDescent="0.2">
      <c r="B218" s="51" t="s">
        <v>11</v>
      </c>
      <c r="C218" s="119"/>
      <c r="D218" s="119"/>
      <c r="E218" s="119"/>
      <c r="F218" s="119"/>
      <c r="G218" s="132"/>
      <c r="H218" s="132"/>
      <c r="I218" s="132"/>
      <c r="J218" s="188"/>
      <c r="K218" s="188"/>
      <c r="L218" s="188"/>
      <c r="M218" s="188"/>
      <c r="N218" s="188"/>
      <c r="O218" s="188"/>
      <c r="P218" s="188"/>
      <c r="Q218" s="188"/>
      <c r="R218" s="135"/>
      <c r="S218" s="188"/>
      <c r="T218" s="188"/>
      <c r="U218" s="132"/>
      <c r="V218" s="132"/>
      <c r="W218" s="132"/>
      <c r="X218" s="132"/>
      <c r="Y218" s="132"/>
      <c r="Z218" s="132"/>
    </row>
    <row r="219" spans="1:26" s="50" customFormat="1" ht="12" customHeight="1" x14ac:dyDescent="0.2">
      <c r="B219" s="119" t="s">
        <v>12</v>
      </c>
      <c r="C219" s="119"/>
      <c r="D219" s="119"/>
      <c r="E219" s="119"/>
      <c r="F219" s="119" t="s">
        <v>88</v>
      </c>
      <c r="G219" s="132"/>
      <c r="H219" s="132"/>
      <c r="I219" s="132"/>
      <c r="J219" s="133">
        <f>SUM(L219:S219)</f>
        <v>1017046100.3131756</v>
      </c>
      <c r="K219" s="132"/>
      <c r="L219" s="187">
        <f>'3) Input operationele kosten'!L82</f>
        <v>4638618</v>
      </c>
      <c r="M219" s="187">
        <f>'3) Input operationele kosten'!M82</f>
        <v>315362527.62408</v>
      </c>
      <c r="N219" s="187">
        <f>'3) Input operationele kosten'!N82</f>
        <v>422850203.28600472</v>
      </c>
      <c r="O219" s="187">
        <f>'3) Input operationele kosten'!O82</f>
        <v>5504722.5899999999</v>
      </c>
      <c r="P219" s="187">
        <f>'3) Input operationele kosten'!P82</f>
        <v>226079018.1277937</v>
      </c>
      <c r="Q219" s="187">
        <f>'3) Input operationele kosten'!Q82</f>
        <v>13695498.440475913</v>
      </c>
      <c r="R219" s="135"/>
      <c r="S219" s="187">
        <f>'3) Input operationele kosten'!S82</f>
        <v>28915512.244821154</v>
      </c>
      <c r="T219" s="132"/>
      <c r="U219" s="132"/>
      <c r="V219" s="132"/>
      <c r="W219" s="132"/>
      <c r="X219" s="132"/>
      <c r="Y219" s="132"/>
      <c r="Z219" s="132"/>
    </row>
    <row r="220" spans="1:26" s="119" customFormat="1" ht="12" customHeight="1" x14ac:dyDescent="0.2">
      <c r="B220" s="119" t="s">
        <v>350</v>
      </c>
      <c r="F220" s="119" t="s">
        <v>88</v>
      </c>
      <c r="G220" s="132"/>
      <c r="H220" s="132"/>
      <c r="I220" s="132"/>
      <c r="J220" s="133">
        <f t="shared" ref="J220:J221" si="76">SUM(L220:S220)</f>
        <v>707274.29168920848</v>
      </c>
      <c r="K220" s="132"/>
      <c r="L220" s="187">
        <f>'3) Input operationele kosten'!L83</f>
        <v>3905</v>
      </c>
      <c r="M220" s="187">
        <f>'3) Input operationele kosten'!M83</f>
        <v>223153.71070777759</v>
      </c>
      <c r="N220" s="187">
        <f>'3) Input operationele kosten'!N83</f>
        <v>293463.99658065982</v>
      </c>
      <c r="O220" s="187">
        <f>'3) Input operationele kosten'!O83</f>
        <v>2942.49</v>
      </c>
      <c r="P220" s="187">
        <f>'3) Input operationele kosten'!P83</f>
        <v>151190.08978971475</v>
      </c>
      <c r="Q220" s="187">
        <f>'3) Input operationele kosten'!Q83</f>
        <v>12753.444611056206</v>
      </c>
      <c r="R220" s="135"/>
      <c r="S220" s="187">
        <f>'3) Input operationele kosten'!S83</f>
        <v>19865.560000000001</v>
      </c>
      <c r="T220" s="132"/>
      <c r="U220" s="132"/>
      <c r="V220" s="132"/>
      <c r="W220" s="132"/>
      <c r="X220" s="132"/>
      <c r="Y220" s="132"/>
      <c r="Z220" s="132"/>
    </row>
    <row r="221" spans="1:26" s="50" customFormat="1" ht="12" customHeight="1" x14ac:dyDescent="0.2">
      <c r="B221" s="119" t="s">
        <v>13</v>
      </c>
      <c r="C221" s="119"/>
      <c r="D221" s="119"/>
      <c r="E221" s="119"/>
      <c r="F221" s="119" t="s">
        <v>88</v>
      </c>
      <c r="G221" s="132"/>
      <c r="H221" s="132"/>
      <c r="I221" s="132"/>
      <c r="J221" s="133">
        <f t="shared" si="76"/>
        <v>4181555.11</v>
      </c>
      <c r="K221" s="132"/>
      <c r="L221" s="187">
        <f>'3) Input operationele kosten'!L84</f>
        <v>25134</v>
      </c>
      <c r="M221" s="187">
        <f>'3) Input operationele kosten'!M84</f>
        <v>1272153</v>
      </c>
      <c r="N221" s="187">
        <f>'3) Input operationele kosten'!N84</f>
        <v>1432623</v>
      </c>
      <c r="O221" s="187">
        <f>'3) Input operationele kosten'!O84</f>
        <v>474330.11</v>
      </c>
      <c r="P221" s="187">
        <f>'3) Input operationele kosten'!P84</f>
        <v>950248</v>
      </c>
      <c r="Q221" s="187">
        <f>'3) Input operationele kosten'!Q84</f>
        <v>27067</v>
      </c>
      <c r="R221" s="135"/>
      <c r="S221" s="187">
        <f>'3) Input operationele kosten'!S84</f>
        <v>0</v>
      </c>
      <c r="T221" s="132"/>
      <c r="U221" s="132"/>
      <c r="V221" s="132"/>
      <c r="W221" s="132"/>
      <c r="X221" s="132"/>
      <c r="Y221" s="132"/>
      <c r="Z221" s="132"/>
    </row>
    <row r="222" spans="1:26" s="50" customFormat="1" ht="12" customHeight="1" x14ac:dyDescent="0.2">
      <c r="B222" s="119"/>
      <c r="C222" s="119"/>
      <c r="D222" s="119"/>
      <c r="E222" s="119"/>
      <c r="F222" s="119"/>
      <c r="G222" s="132"/>
      <c r="H222" s="132"/>
      <c r="I222" s="132"/>
      <c r="J222" s="188"/>
      <c r="K222" s="188"/>
      <c r="L222" s="188"/>
      <c r="M222" s="188"/>
      <c r="N222" s="188"/>
      <c r="O222" s="188"/>
      <c r="P222" s="188"/>
      <c r="Q222" s="188"/>
      <c r="R222" s="135"/>
      <c r="S222" s="188"/>
      <c r="T222" s="188"/>
      <c r="U222" s="132"/>
      <c r="V222" s="132"/>
      <c r="W222" s="132"/>
      <c r="X222" s="132"/>
      <c r="Y222" s="132"/>
      <c r="Z222" s="132"/>
    </row>
    <row r="223" spans="1:26" s="50" customFormat="1" ht="12" customHeight="1" x14ac:dyDescent="0.2">
      <c r="B223" s="51" t="s">
        <v>14</v>
      </c>
      <c r="C223" s="119"/>
      <c r="D223" s="119"/>
      <c r="E223" s="119"/>
      <c r="F223" s="119"/>
      <c r="G223" s="132"/>
      <c r="H223" s="132"/>
      <c r="I223" s="132"/>
      <c r="J223" s="188"/>
      <c r="K223" s="188"/>
      <c r="L223" s="188"/>
      <c r="M223" s="188"/>
      <c r="N223" s="188"/>
      <c r="O223" s="188"/>
      <c r="P223" s="188"/>
      <c r="Q223" s="188"/>
      <c r="R223" s="135"/>
      <c r="S223" s="188"/>
      <c r="T223" s="188"/>
      <c r="U223" s="132"/>
      <c r="V223" s="132"/>
      <c r="W223" s="132"/>
      <c r="X223" s="132"/>
      <c r="Y223" s="132"/>
      <c r="Z223" s="132"/>
    </row>
    <row r="224" spans="1:26" s="50" customFormat="1" ht="12" customHeight="1" x14ac:dyDescent="0.2">
      <c r="B224" s="119" t="s">
        <v>15</v>
      </c>
      <c r="C224" s="119"/>
      <c r="D224" s="119"/>
      <c r="E224" s="119"/>
      <c r="F224" s="119" t="s">
        <v>88</v>
      </c>
      <c r="G224" s="132"/>
      <c r="H224" s="132"/>
      <c r="I224" s="132"/>
      <c r="J224" s="133">
        <f>SUM(L224:S224)</f>
        <v>3847110.7571973638</v>
      </c>
      <c r="K224" s="132"/>
      <c r="L224" s="187">
        <f>'3) Input operationele kosten'!L87</f>
        <v>18831</v>
      </c>
      <c r="M224" s="187">
        <f>'3) Input operationele kosten'!M87</f>
        <v>611084.28146774904</v>
      </c>
      <c r="N224" s="187">
        <f>'3) Input operationele kosten'!N87</f>
        <v>1978031.6932122561</v>
      </c>
      <c r="O224" s="187">
        <f>'3) Input operationele kosten'!O87</f>
        <v>11740.6</v>
      </c>
      <c r="P224" s="187">
        <f>'3) Input operationele kosten'!P87</f>
        <v>1121219.9925173584</v>
      </c>
      <c r="Q224" s="187">
        <f>'3) Input operationele kosten'!Q87</f>
        <v>0</v>
      </c>
      <c r="R224" s="135"/>
      <c r="S224" s="187">
        <f>'3) Input operationele kosten'!S87</f>
        <v>106203.19</v>
      </c>
      <c r="T224" s="132"/>
      <c r="U224" s="132"/>
      <c r="V224" s="132"/>
      <c r="W224" s="132"/>
      <c r="X224" s="132"/>
      <c r="Y224" s="132"/>
      <c r="Z224" s="132"/>
    </row>
    <row r="225" spans="2:26" s="50" customFormat="1" ht="12" customHeight="1" x14ac:dyDescent="0.2">
      <c r="B225" s="119" t="s">
        <v>16</v>
      </c>
      <c r="C225" s="119"/>
      <c r="D225" s="119"/>
      <c r="E225" s="119"/>
      <c r="F225" s="119" t="s">
        <v>88</v>
      </c>
      <c r="G225" s="132"/>
      <c r="H225" s="132"/>
      <c r="I225" s="132"/>
      <c r="J225" s="133">
        <f t="shared" ref="J225:J227" si="77">SUM(L225:S225)</f>
        <v>876189.78162516619</v>
      </c>
      <c r="K225" s="132"/>
      <c r="L225" s="187">
        <f>'3) Input operationele kosten'!L88</f>
        <v>3847</v>
      </c>
      <c r="M225" s="187">
        <f>'3) Input operationele kosten'!M88</f>
        <v>296686.8502849103</v>
      </c>
      <c r="N225" s="187">
        <f>'3) Input operationele kosten'!N88</f>
        <v>0</v>
      </c>
      <c r="O225" s="187">
        <f>'3) Input operationele kosten'!O88</f>
        <v>5147.3599999999997</v>
      </c>
      <c r="P225" s="187">
        <f>'3) Input operationele kosten'!P88</f>
        <v>570373.5713402559</v>
      </c>
      <c r="Q225" s="187">
        <f>'3) Input operationele kosten'!Q88</f>
        <v>135</v>
      </c>
      <c r="R225" s="135"/>
      <c r="S225" s="187">
        <f>'3) Input operationele kosten'!S88</f>
        <v>0</v>
      </c>
      <c r="T225" s="132"/>
      <c r="U225" s="132"/>
      <c r="V225" s="132"/>
      <c r="W225" s="132"/>
      <c r="X225" s="132"/>
      <c r="Y225" s="132"/>
      <c r="Z225" s="132"/>
    </row>
    <row r="226" spans="2:26" s="50" customFormat="1" ht="12" customHeight="1" x14ac:dyDescent="0.2">
      <c r="B226" s="119" t="s">
        <v>17</v>
      </c>
      <c r="C226" s="119"/>
      <c r="D226" s="119"/>
      <c r="E226" s="119"/>
      <c r="F226" s="119" t="s">
        <v>88</v>
      </c>
      <c r="G226" s="132"/>
      <c r="H226" s="132"/>
      <c r="I226" s="132"/>
      <c r="J226" s="133">
        <f t="shared" si="77"/>
        <v>1514799.940786154</v>
      </c>
      <c r="K226" s="132"/>
      <c r="L226" s="187">
        <f>'3) Input operationele kosten'!L89</f>
        <v>5476</v>
      </c>
      <c r="M226" s="187">
        <f>'3) Input operationele kosten'!M89</f>
        <v>285163.83439323021</v>
      </c>
      <c r="N226" s="187">
        <f>'3) Input operationele kosten'!N89</f>
        <v>472463.81097387662</v>
      </c>
      <c r="O226" s="187">
        <f>'3) Input operationele kosten'!O89</f>
        <v>1776.98</v>
      </c>
      <c r="P226" s="187">
        <f>'3) Input operationele kosten'!P89</f>
        <v>720702.18185445922</v>
      </c>
      <c r="Q226" s="187">
        <f>'3) Input operationele kosten'!Q89</f>
        <v>9344.9708874546795</v>
      </c>
      <c r="R226" s="135"/>
      <c r="S226" s="187">
        <f>'3) Input operationele kosten'!S89</f>
        <v>19872.162677133201</v>
      </c>
      <c r="T226" s="132"/>
      <c r="U226" s="132"/>
      <c r="V226" s="132"/>
      <c r="W226" s="132"/>
      <c r="X226" s="132"/>
      <c r="Y226" s="132"/>
      <c r="Z226" s="132"/>
    </row>
    <row r="227" spans="2:26" s="50" customFormat="1" ht="12" customHeight="1" x14ac:dyDescent="0.2">
      <c r="B227" s="119" t="s">
        <v>18</v>
      </c>
      <c r="C227" s="119"/>
      <c r="D227" s="119"/>
      <c r="E227" s="119"/>
      <c r="F227" s="119" t="s">
        <v>88</v>
      </c>
      <c r="G227" s="132"/>
      <c r="H227" s="132"/>
      <c r="I227" s="132"/>
      <c r="J227" s="133">
        <f t="shared" si="77"/>
        <v>24796914.972233601</v>
      </c>
      <c r="K227" s="132"/>
      <c r="L227" s="187">
        <f>'3) Input operationele kosten'!L90</f>
        <v>0</v>
      </c>
      <c r="M227" s="187">
        <f>'3) Input operationele kosten'!M90</f>
        <v>2299243.0382776298</v>
      </c>
      <c r="N227" s="187">
        <f>'3) Input operationele kosten'!N90</f>
        <v>21025255.931916226</v>
      </c>
      <c r="O227" s="187">
        <f>'3) Input operationele kosten'!O90</f>
        <v>11141.23</v>
      </c>
      <c r="P227" s="187">
        <f>'3) Input operationele kosten'!P90</f>
        <v>645274.27203974617</v>
      </c>
      <c r="Q227" s="187">
        <f>'3) Input operationele kosten'!Q90</f>
        <v>13000.5</v>
      </c>
      <c r="R227" s="135"/>
      <c r="S227" s="187">
        <f>'3) Input operationele kosten'!S90</f>
        <v>803000</v>
      </c>
      <c r="T227" s="132"/>
      <c r="U227" s="132"/>
      <c r="V227" s="132"/>
      <c r="W227" s="132"/>
      <c r="X227" s="132"/>
      <c r="Y227" s="132"/>
      <c r="Z227" s="132"/>
    </row>
    <row r="228" spans="2:26" s="57" customFormat="1" ht="12" customHeight="1" x14ac:dyDescent="0.2">
      <c r="B228" s="119"/>
      <c r="C228" s="119"/>
      <c r="D228" s="119"/>
      <c r="E228" s="119"/>
      <c r="F228" s="119"/>
      <c r="G228" s="132"/>
      <c r="H228" s="132"/>
      <c r="I228" s="132"/>
      <c r="J228" s="188"/>
      <c r="K228" s="132"/>
      <c r="L228" s="132"/>
      <c r="M228" s="132"/>
      <c r="N228" s="132"/>
      <c r="O228" s="132"/>
      <c r="P228" s="132"/>
      <c r="Q228" s="132"/>
      <c r="R228" s="135"/>
      <c r="S228" s="132"/>
      <c r="T228" s="132"/>
      <c r="U228" s="132"/>
      <c r="V228" s="132"/>
      <c r="W228" s="132"/>
      <c r="X228" s="132"/>
      <c r="Y228" s="132"/>
      <c r="Z228" s="132"/>
    </row>
    <row r="229" spans="2:26" s="57" customFormat="1" ht="12" customHeight="1" x14ac:dyDescent="0.2">
      <c r="B229" s="121" t="s">
        <v>19</v>
      </c>
      <c r="C229" s="119"/>
      <c r="D229" s="119"/>
      <c r="E229" s="119"/>
      <c r="F229" s="119"/>
      <c r="G229" s="132"/>
      <c r="H229" s="132"/>
      <c r="I229" s="132"/>
      <c r="J229" s="188"/>
      <c r="K229" s="132"/>
      <c r="L229" s="132"/>
      <c r="M229" s="132"/>
      <c r="N229" s="132"/>
      <c r="O229" s="132"/>
      <c r="P229" s="132"/>
      <c r="Q229" s="132"/>
      <c r="R229" s="135"/>
      <c r="S229" s="132"/>
      <c r="T229" s="132"/>
      <c r="U229" s="132"/>
      <c r="V229" s="132"/>
      <c r="W229" s="132"/>
      <c r="X229" s="132"/>
      <c r="Y229" s="132"/>
      <c r="Z229" s="132"/>
    </row>
    <row r="230" spans="2:26" s="57" customFormat="1" ht="12" customHeight="1" x14ac:dyDescent="0.2">
      <c r="B230" s="53" t="s">
        <v>69</v>
      </c>
      <c r="C230" s="54"/>
      <c r="D230" s="54"/>
      <c r="E230" s="54"/>
      <c r="F230" s="56"/>
      <c r="G230" s="132"/>
      <c r="H230" s="189"/>
      <c r="I230" s="132"/>
      <c r="J230" s="188"/>
      <c r="K230" s="132"/>
      <c r="L230" s="132"/>
      <c r="M230" s="132"/>
      <c r="N230" s="132"/>
      <c r="O230" s="132"/>
      <c r="P230" s="132"/>
      <c r="Q230" s="132"/>
      <c r="R230" s="135"/>
      <c r="S230" s="132"/>
      <c r="T230" s="132"/>
      <c r="U230" s="132"/>
      <c r="V230" s="132"/>
      <c r="W230" s="132"/>
      <c r="X230" s="132"/>
      <c r="Y230" s="132"/>
      <c r="Z230" s="132"/>
    </row>
    <row r="231" spans="2:26" s="57" customFormat="1" ht="12" customHeight="1" x14ac:dyDescent="0.2">
      <c r="B231" s="54" t="s">
        <v>20</v>
      </c>
      <c r="C231" s="54"/>
      <c r="D231" s="54"/>
      <c r="E231" s="54"/>
      <c r="F231" s="56" t="s">
        <v>88</v>
      </c>
      <c r="G231" s="132"/>
      <c r="H231" s="189"/>
      <c r="I231" s="132"/>
      <c r="J231" s="133">
        <f>SUM(L231:S231)</f>
        <v>5624274.4125678046</v>
      </c>
      <c r="K231" s="132"/>
      <c r="L231" s="187">
        <f>'5) Overige opbrengsten'!L148</f>
        <v>32810</v>
      </c>
      <c r="M231" s="187">
        <f>'5) Overige opbrengsten'!M148</f>
        <v>2256895.34</v>
      </c>
      <c r="N231" s="187">
        <f>'5) Overige opbrengsten'!N148</f>
        <v>1925841.6580678048</v>
      </c>
      <c r="O231" s="187">
        <f>'5) Overige opbrengsten'!O148</f>
        <v>16180.56</v>
      </c>
      <c r="P231" s="187">
        <f>'5) Overige opbrengsten'!P148</f>
        <v>1223894.3900000011</v>
      </c>
      <c r="Q231" s="187">
        <f>'5) Overige opbrengsten'!Q148</f>
        <v>0</v>
      </c>
      <c r="R231" s="135"/>
      <c r="S231" s="187">
        <f>'5) Overige opbrengsten'!S148</f>
        <v>168652.46449999997</v>
      </c>
      <c r="T231" s="132"/>
      <c r="U231" s="132"/>
      <c r="V231" s="132"/>
      <c r="W231" s="132"/>
      <c r="X231" s="132"/>
      <c r="Y231" s="132"/>
      <c r="Z231" s="132"/>
    </row>
    <row r="232" spans="2:26" s="57" customFormat="1" ht="12" customHeight="1" x14ac:dyDescent="0.2">
      <c r="B232" s="54" t="s">
        <v>21</v>
      </c>
      <c r="C232" s="54"/>
      <c r="D232" s="54"/>
      <c r="E232" s="54"/>
      <c r="F232" s="56" t="s">
        <v>88</v>
      </c>
      <c r="G232" s="132"/>
      <c r="H232" s="189"/>
      <c r="I232" s="132"/>
      <c r="J232" s="133">
        <f t="shared" ref="J232:J239" si="78">SUM(L232:S232)</f>
        <v>2028820.9292651303</v>
      </c>
      <c r="K232" s="132"/>
      <c r="L232" s="187">
        <f>'5) Overige opbrengsten'!L149</f>
        <v>20572</v>
      </c>
      <c r="M232" s="187">
        <f>'5) Overige opbrengsten'!M149</f>
        <v>742473.5491148897</v>
      </c>
      <c r="N232" s="187">
        <f>'5) Overige opbrengsten'!N149</f>
        <v>477632.17465024238</v>
      </c>
      <c r="O232" s="187">
        <f>'5) Overige opbrengsten'!O149</f>
        <v>0</v>
      </c>
      <c r="P232" s="187">
        <f>'5) Overige opbrengsten'!P149</f>
        <v>779266.7599999985</v>
      </c>
      <c r="Q232" s="187">
        <f>'5) Overige opbrengsten'!Q149</f>
        <v>0</v>
      </c>
      <c r="R232" s="135"/>
      <c r="S232" s="187">
        <f>'5) Overige opbrengsten'!S149</f>
        <v>8876.4454999999998</v>
      </c>
      <c r="T232" s="132"/>
      <c r="U232" s="132"/>
      <c r="V232" s="132"/>
      <c r="W232" s="132"/>
      <c r="X232" s="132"/>
      <c r="Y232" s="132"/>
      <c r="Z232" s="132"/>
    </row>
    <row r="233" spans="2:26" s="57" customFormat="1" ht="12" customHeight="1" x14ac:dyDescent="0.2">
      <c r="B233" s="54" t="s">
        <v>26</v>
      </c>
      <c r="C233" s="54"/>
      <c r="D233" s="54"/>
      <c r="E233" s="54"/>
      <c r="F233" s="56" t="s">
        <v>88</v>
      </c>
      <c r="G233" s="132"/>
      <c r="H233" s="189"/>
      <c r="I233" s="132"/>
      <c r="J233" s="133">
        <f t="shared" si="78"/>
        <v>12503326.015515788</v>
      </c>
      <c r="K233" s="132"/>
      <c r="L233" s="187">
        <f>'5) Overige opbrengsten'!L150</f>
        <v>44464</v>
      </c>
      <c r="M233" s="187">
        <f>'5) Overige opbrengsten'!M150</f>
        <v>3134560.2200000007</v>
      </c>
      <c r="N233" s="187">
        <f>'5) Overige opbrengsten'!N150</f>
        <v>5088371.9777828194</v>
      </c>
      <c r="O233" s="187">
        <f>'5) Overige opbrengsten'!O150</f>
        <v>54023.03</v>
      </c>
      <c r="P233" s="187">
        <f>'5) Overige opbrengsten'!P150</f>
        <v>3786123.8410524111</v>
      </c>
      <c r="Q233" s="187">
        <f>'5) Overige opbrengsten'!Q150</f>
        <v>95270.17</v>
      </c>
      <c r="R233" s="135"/>
      <c r="S233" s="187">
        <f>'5) Overige opbrengsten'!S150</f>
        <v>300512.77668055519</v>
      </c>
      <c r="T233" s="132"/>
      <c r="U233" s="132"/>
      <c r="V233" s="132"/>
      <c r="W233" s="132"/>
      <c r="X233" s="132"/>
      <c r="Y233" s="132"/>
      <c r="Z233" s="132"/>
    </row>
    <row r="234" spans="2:26" s="57" customFormat="1" ht="12" customHeight="1" x14ac:dyDescent="0.2">
      <c r="B234" s="54" t="s">
        <v>27</v>
      </c>
      <c r="C234" s="54"/>
      <c r="D234" s="54"/>
      <c r="E234" s="54"/>
      <c r="F234" s="56" t="s">
        <v>88</v>
      </c>
      <c r="G234" s="132"/>
      <c r="H234" s="189"/>
      <c r="I234" s="132"/>
      <c r="J234" s="133">
        <f t="shared" si="78"/>
        <v>2894996.9008056941</v>
      </c>
      <c r="K234" s="132"/>
      <c r="L234" s="187">
        <f>'5) Overige opbrengsten'!L151</f>
        <v>0</v>
      </c>
      <c r="M234" s="187">
        <f>'5) Overige opbrengsten'!M151</f>
        <v>0</v>
      </c>
      <c r="N234" s="187">
        <f>'5) Overige opbrengsten'!N151</f>
        <v>1904976.22</v>
      </c>
      <c r="O234" s="187">
        <f>'5) Overige opbrengsten'!O151</f>
        <v>8564.2099999999991</v>
      </c>
      <c r="P234" s="187">
        <f>'5) Overige opbrengsten'!P151</f>
        <v>980331.16312629415</v>
      </c>
      <c r="Q234" s="187">
        <f>'5) Overige opbrengsten'!Q151</f>
        <v>1125.3076793999999</v>
      </c>
      <c r="R234" s="135"/>
      <c r="S234" s="187">
        <f>'5) Overige opbrengsten'!S151</f>
        <v>0</v>
      </c>
      <c r="T234" s="132"/>
      <c r="U234" s="132"/>
      <c r="V234" s="132"/>
      <c r="W234" s="132"/>
      <c r="X234" s="132"/>
      <c r="Y234" s="132"/>
      <c r="Z234" s="132"/>
    </row>
    <row r="235" spans="2:26" s="57" customFormat="1" ht="12" customHeight="1" x14ac:dyDescent="0.2">
      <c r="B235" s="54" t="s">
        <v>28</v>
      </c>
      <c r="C235" s="54"/>
      <c r="D235" s="54"/>
      <c r="E235" s="54"/>
      <c r="F235" s="56" t="s">
        <v>88</v>
      </c>
      <c r="G235" s="132"/>
      <c r="H235" s="189"/>
      <c r="I235" s="132"/>
      <c r="J235" s="133">
        <f t="shared" si="78"/>
        <v>678298.57428627508</v>
      </c>
      <c r="K235" s="132"/>
      <c r="L235" s="187">
        <f>'5) Overige opbrengsten'!L152</f>
        <v>0</v>
      </c>
      <c r="M235" s="187">
        <f>'5) Overige opbrengsten'!M152</f>
        <v>0</v>
      </c>
      <c r="N235" s="187">
        <f>'5) Overige opbrengsten'!N152</f>
        <v>677257.93428627506</v>
      </c>
      <c r="O235" s="187">
        <f>'5) Overige opbrengsten'!O152</f>
        <v>1040.6400000000001</v>
      </c>
      <c r="P235" s="187">
        <f>'5) Overige opbrengsten'!P152</f>
        <v>0</v>
      </c>
      <c r="Q235" s="187">
        <f>'5) Overige opbrengsten'!Q152</f>
        <v>0</v>
      </c>
      <c r="R235" s="135"/>
      <c r="S235" s="187">
        <f>'5) Overige opbrengsten'!S152</f>
        <v>0</v>
      </c>
      <c r="T235" s="132"/>
      <c r="U235" s="132"/>
      <c r="V235" s="132"/>
      <c r="W235" s="132"/>
      <c r="X235" s="132"/>
      <c r="Y235" s="132"/>
      <c r="Z235" s="132"/>
    </row>
    <row r="236" spans="2:26" s="57" customFormat="1" ht="12" customHeight="1" x14ac:dyDescent="0.2">
      <c r="B236" s="54" t="s">
        <v>29</v>
      </c>
      <c r="C236" s="54"/>
      <c r="D236" s="54"/>
      <c r="E236" s="54"/>
      <c r="F236" s="56" t="s">
        <v>88</v>
      </c>
      <c r="G236" s="132"/>
      <c r="H236" s="189"/>
      <c r="I236" s="132"/>
      <c r="J236" s="133">
        <f t="shared" si="78"/>
        <v>764079.66438529978</v>
      </c>
      <c r="K236" s="132"/>
      <c r="L236" s="187">
        <f>'5) Overige opbrengsten'!L153</f>
        <v>0</v>
      </c>
      <c r="M236" s="187">
        <f>'5) Overige opbrengsten'!M153</f>
        <v>0</v>
      </c>
      <c r="N236" s="187">
        <f>'5) Overige opbrengsten'!N153</f>
        <v>763326.30438529979</v>
      </c>
      <c r="O236" s="187">
        <f>'5) Overige opbrengsten'!O153</f>
        <v>753.36</v>
      </c>
      <c r="P236" s="187">
        <f>'5) Overige opbrengsten'!P153</f>
        <v>0</v>
      </c>
      <c r="Q236" s="187">
        <f>'5) Overige opbrengsten'!Q153</f>
        <v>0</v>
      </c>
      <c r="R236" s="135"/>
      <c r="S236" s="187">
        <f>'5) Overige opbrengsten'!S153</f>
        <v>0</v>
      </c>
      <c r="T236" s="132"/>
      <c r="U236" s="132"/>
      <c r="V236" s="132"/>
      <c r="W236" s="132"/>
      <c r="X236" s="132"/>
      <c r="Y236" s="132"/>
      <c r="Z236" s="132"/>
    </row>
    <row r="237" spans="2:26" s="57" customFormat="1" ht="12" customHeight="1" x14ac:dyDescent="0.2">
      <c r="B237" s="54" t="s">
        <v>30</v>
      </c>
      <c r="C237" s="54"/>
      <c r="D237" s="54"/>
      <c r="E237" s="54"/>
      <c r="F237" s="56" t="s">
        <v>88</v>
      </c>
      <c r="G237" s="132"/>
      <c r="H237" s="189"/>
      <c r="I237" s="132"/>
      <c r="J237" s="133">
        <f t="shared" si="78"/>
        <v>2227978.63</v>
      </c>
      <c r="K237" s="132"/>
      <c r="L237" s="187">
        <f>'5) Overige opbrengsten'!L154</f>
        <v>0</v>
      </c>
      <c r="M237" s="187">
        <f>'5) Overige opbrengsten'!M154</f>
        <v>0</v>
      </c>
      <c r="N237" s="187">
        <f>'5) Overige opbrengsten'!N154</f>
        <v>2227978.63</v>
      </c>
      <c r="O237" s="187">
        <f>'5) Overige opbrengsten'!O154</f>
        <v>0</v>
      </c>
      <c r="P237" s="187">
        <f>'5) Overige opbrengsten'!P154</f>
        <v>0</v>
      </c>
      <c r="Q237" s="187">
        <f>'5) Overige opbrengsten'!Q154</f>
        <v>0</v>
      </c>
      <c r="R237" s="135"/>
      <c r="S237" s="187">
        <f>'5) Overige opbrengsten'!S154</f>
        <v>0</v>
      </c>
      <c r="T237" s="132"/>
      <c r="U237" s="132"/>
      <c r="V237" s="132"/>
      <c r="W237" s="132"/>
      <c r="X237" s="132"/>
      <c r="Y237" s="132"/>
      <c r="Z237" s="132"/>
    </row>
    <row r="238" spans="2:26" s="57" customFormat="1" ht="12" customHeight="1" x14ac:dyDescent="0.2">
      <c r="B238" s="54" t="s">
        <v>31</v>
      </c>
      <c r="C238" s="54"/>
      <c r="D238" s="54"/>
      <c r="E238" s="54"/>
      <c r="F238" s="56" t="s">
        <v>88</v>
      </c>
      <c r="G238" s="132"/>
      <c r="H238" s="189"/>
      <c r="I238" s="132"/>
      <c r="J238" s="133">
        <f t="shared" si="78"/>
        <v>180268</v>
      </c>
      <c r="K238" s="132"/>
      <c r="L238" s="187">
        <f>'5) Overige opbrengsten'!L155</f>
        <v>0</v>
      </c>
      <c r="M238" s="187">
        <f>'5) Overige opbrengsten'!M155</f>
        <v>0</v>
      </c>
      <c r="N238" s="187">
        <f>'5) Overige opbrengsten'!N155</f>
        <v>180268</v>
      </c>
      <c r="O238" s="187">
        <f>'5) Overige opbrengsten'!O155</f>
        <v>0</v>
      </c>
      <c r="P238" s="187">
        <f>'5) Overige opbrengsten'!P155</f>
        <v>0</v>
      </c>
      <c r="Q238" s="187">
        <f>'5) Overige opbrengsten'!Q155</f>
        <v>0</v>
      </c>
      <c r="R238" s="135"/>
      <c r="S238" s="187">
        <f>'5) Overige opbrengsten'!S155</f>
        <v>0</v>
      </c>
      <c r="T238" s="132"/>
      <c r="U238" s="132"/>
      <c r="V238" s="132"/>
      <c r="W238" s="132"/>
      <c r="X238" s="132"/>
      <c r="Y238" s="132"/>
      <c r="Z238" s="132"/>
    </row>
    <row r="239" spans="2:26" s="57" customFormat="1" ht="12" customHeight="1" x14ac:dyDescent="0.2">
      <c r="B239" s="54" t="s">
        <v>32</v>
      </c>
      <c r="C239" s="54"/>
      <c r="D239" s="54"/>
      <c r="E239" s="54"/>
      <c r="F239" s="56" t="s">
        <v>88</v>
      </c>
      <c r="G239" s="132"/>
      <c r="H239" s="189"/>
      <c r="I239" s="132"/>
      <c r="J239" s="133">
        <f t="shared" si="78"/>
        <v>1560000</v>
      </c>
      <c r="K239" s="132"/>
      <c r="L239" s="187">
        <f>'5) Overige opbrengsten'!L156</f>
        <v>0</v>
      </c>
      <c r="M239" s="187">
        <f>'5) Overige opbrengsten'!M156</f>
        <v>0</v>
      </c>
      <c r="N239" s="187">
        <f>'5) Overige opbrengsten'!N156</f>
        <v>1560000</v>
      </c>
      <c r="O239" s="187">
        <f>'5) Overige opbrengsten'!O156</f>
        <v>0</v>
      </c>
      <c r="P239" s="187">
        <f>'5) Overige opbrengsten'!P156</f>
        <v>0</v>
      </c>
      <c r="Q239" s="187">
        <f>'5) Overige opbrengsten'!Q156</f>
        <v>0</v>
      </c>
      <c r="R239" s="135"/>
      <c r="S239" s="187">
        <f>'5) Overige opbrengsten'!S156</f>
        <v>0</v>
      </c>
      <c r="T239" s="132"/>
      <c r="U239" s="132"/>
      <c r="V239" s="132"/>
      <c r="W239" s="132"/>
      <c r="X239" s="132"/>
      <c r="Y239" s="132"/>
      <c r="Z239" s="132"/>
    </row>
    <row r="240" spans="2:26" s="57" customFormat="1" ht="12" customHeight="1" x14ac:dyDescent="0.2">
      <c r="B240" s="119"/>
      <c r="C240" s="119"/>
      <c r="D240" s="119"/>
      <c r="E240" s="119"/>
      <c r="F240" s="119"/>
      <c r="G240" s="132"/>
      <c r="H240" s="132"/>
      <c r="I240" s="132"/>
      <c r="J240" s="188"/>
      <c r="K240" s="132"/>
      <c r="L240" s="132"/>
      <c r="M240" s="132"/>
      <c r="N240" s="132"/>
      <c r="O240" s="132"/>
      <c r="P240" s="132"/>
      <c r="Q240" s="132"/>
      <c r="R240" s="135"/>
      <c r="S240" s="132"/>
      <c r="T240" s="132"/>
      <c r="U240" s="132"/>
      <c r="V240" s="132"/>
      <c r="W240" s="132"/>
      <c r="X240" s="132"/>
      <c r="Y240" s="132"/>
      <c r="Z240" s="132"/>
    </row>
    <row r="241" spans="2:26" s="57" customFormat="1" ht="12" customHeight="1" x14ac:dyDescent="0.2">
      <c r="B241" s="53" t="s">
        <v>63</v>
      </c>
      <c r="C241" s="54"/>
      <c r="D241" s="54"/>
      <c r="E241" s="54"/>
      <c r="F241" s="56"/>
      <c r="G241" s="132"/>
      <c r="H241" s="189"/>
      <c r="I241" s="132"/>
      <c r="J241" s="188"/>
      <c r="K241" s="132"/>
      <c r="L241" s="132"/>
      <c r="M241" s="132"/>
      <c r="N241" s="132"/>
      <c r="O241" s="132"/>
      <c r="P241" s="132"/>
      <c r="Q241" s="132"/>
      <c r="R241" s="135"/>
      <c r="S241" s="132"/>
      <c r="T241" s="132"/>
      <c r="U241" s="132"/>
      <c r="V241" s="132"/>
      <c r="W241" s="132"/>
      <c r="X241" s="132"/>
      <c r="Y241" s="132"/>
      <c r="Z241" s="132"/>
    </row>
    <row r="242" spans="2:26" s="57" customFormat="1" ht="12" customHeight="1" x14ac:dyDescent="0.2">
      <c r="B242" s="54" t="s">
        <v>64</v>
      </c>
      <c r="C242" s="54"/>
      <c r="D242" s="54"/>
      <c r="E242" s="54"/>
      <c r="F242" s="56" t="s">
        <v>88</v>
      </c>
      <c r="G242" s="132"/>
      <c r="H242" s="189"/>
      <c r="I242" s="132"/>
      <c r="J242" s="133">
        <f t="shared" ref="J242" si="79">SUM(L242:S242)</f>
        <v>1254115.2361226736</v>
      </c>
      <c r="K242" s="132"/>
      <c r="L242" s="187">
        <f>'5) Overige opbrengsten'!L159</f>
        <v>3293</v>
      </c>
      <c r="M242" s="187">
        <f>'5) Overige opbrengsten'!M159</f>
        <v>153529.56903003959</v>
      </c>
      <c r="N242" s="187">
        <f>'5) Overige opbrengsten'!N159</f>
        <v>310820.5370926318</v>
      </c>
      <c r="O242" s="187">
        <f>'5) Overige opbrengsten'!O159</f>
        <v>688.83</v>
      </c>
      <c r="P242" s="187">
        <f>'5) Overige opbrengsten'!P159</f>
        <v>785783.30000000226</v>
      </c>
      <c r="Q242" s="187">
        <f>'5) Overige opbrengsten'!Q159</f>
        <v>0</v>
      </c>
      <c r="R242" s="135"/>
      <c r="S242" s="187">
        <f>'5) Overige opbrengsten'!S159</f>
        <v>0</v>
      </c>
      <c r="T242" s="132"/>
      <c r="U242" s="132"/>
      <c r="V242" s="132"/>
      <c r="W242" s="132"/>
      <c r="X242" s="132"/>
      <c r="Y242" s="132"/>
      <c r="Z242" s="132"/>
    </row>
    <row r="243" spans="2:26" s="57" customFormat="1" ht="12" customHeight="1" x14ac:dyDescent="0.2">
      <c r="B243" s="119"/>
      <c r="C243" s="54"/>
      <c r="D243" s="54"/>
      <c r="E243" s="54"/>
      <c r="F243" s="56"/>
      <c r="G243" s="132"/>
      <c r="H243" s="189"/>
      <c r="I243" s="132"/>
      <c r="J243" s="188"/>
      <c r="K243" s="132"/>
      <c r="L243" s="132"/>
      <c r="M243" s="132"/>
      <c r="N243" s="132"/>
      <c r="O243" s="132"/>
      <c r="P243" s="132"/>
      <c r="Q243" s="132"/>
      <c r="R243" s="135"/>
      <c r="S243" s="132"/>
      <c r="T243" s="132"/>
      <c r="U243" s="132"/>
      <c r="V243" s="132"/>
      <c r="W243" s="132"/>
      <c r="X243" s="132"/>
      <c r="Y243" s="132"/>
      <c r="Z243" s="132"/>
    </row>
    <row r="244" spans="2:26" s="57" customFormat="1" ht="12" customHeight="1" x14ac:dyDescent="0.2">
      <c r="B244" s="51" t="s">
        <v>22</v>
      </c>
      <c r="C244" s="54"/>
      <c r="D244" s="54"/>
      <c r="E244" s="54"/>
      <c r="F244" s="119"/>
      <c r="G244" s="132"/>
      <c r="H244" s="132"/>
      <c r="I244" s="132"/>
      <c r="J244" s="188"/>
      <c r="K244" s="132"/>
      <c r="L244" s="132"/>
      <c r="M244" s="132"/>
      <c r="N244" s="132"/>
      <c r="O244" s="132"/>
      <c r="P244" s="132"/>
      <c r="Q244" s="132"/>
      <c r="R244" s="135"/>
      <c r="S244" s="132"/>
      <c r="T244" s="132"/>
      <c r="U244" s="132"/>
      <c r="V244" s="132"/>
      <c r="W244" s="132"/>
      <c r="X244" s="132"/>
      <c r="Y244" s="132"/>
      <c r="Z244" s="132"/>
    </row>
    <row r="245" spans="2:26" s="57" customFormat="1" ht="12" customHeight="1" x14ac:dyDescent="0.2">
      <c r="B245" s="119" t="s">
        <v>23</v>
      </c>
      <c r="C245" s="54"/>
      <c r="D245" s="54"/>
      <c r="E245" s="54"/>
      <c r="F245" s="56" t="s">
        <v>88</v>
      </c>
      <c r="G245" s="132"/>
      <c r="H245" s="189"/>
      <c r="I245" s="132"/>
      <c r="J245" s="133">
        <f t="shared" ref="J245:J246" si="80">SUM(L245:S245)</f>
        <v>2945471.1620042818</v>
      </c>
      <c r="K245" s="132"/>
      <c r="L245" s="187">
        <f>'5) Overige opbrengsten'!L137</f>
        <v>38649</v>
      </c>
      <c r="M245" s="187">
        <f>'5) Overige opbrengsten'!M137</f>
        <v>939898.27904149715</v>
      </c>
      <c r="N245" s="187">
        <f>'5) Overige opbrengsten'!N137</f>
        <v>1550178.5899999999</v>
      </c>
      <c r="O245" s="187">
        <f>'5) Overige opbrengsten'!O137</f>
        <v>13046.25</v>
      </c>
      <c r="P245" s="187">
        <f>'5) Overige opbrengsten'!P137</f>
        <v>354266.48296278465</v>
      </c>
      <c r="Q245" s="187">
        <f>'5) Overige opbrengsten'!Q137</f>
        <v>9068.8799999999992</v>
      </c>
      <c r="R245" s="135"/>
      <c r="S245" s="187">
        <f>'5) Overige opbrengsten'!S137</f>
        <v>40363.68</v>
      </c>
      <c r="T245" s="132"/>
      <c r="U245" s="132"/>
      <c r="V245" s="132"/>
      <c r="W245" s="132"/>
      <c r="X245" s="132"/>
      <c r="Y245" s="132"/>
      <c r="Z245" s="132"/>
    </row>
    <row r="246" spans="2:26" s="57" customFormat="1" ht="12" customHeight="1" x14ac:dyDescent="0.2">
      <c r="B246" s="119" t="s">
        <v>24</v>
      </c>
      <c r="C246" s="54"/>
      <c r="D246" s="54"/>
      <c r="E246" s="54"/>
      <c r="F246" s="56" t="s">
        <v>88</v>
      </c>
      <c r="G246" s="132"/>
      <c r="H246" s="189"/>
      <c r="I246" s="132"/>
      <c r="J246" s="133">
        <f t="shared" si="80"/>
        <v>86013556.023567304</v>
      </c>
      <c r="K246" s="132"/>
      <c r="L246" s="187">
        <f>'5) Overige opbrengsten'!L145</f>
        <v>114065</v>
      </c>
      <c r="M246" s="187">
        <f>'5) Overige opbrengsten'!M145</f>
        <v>28396470.602838837</v>
      </c>
      <c r="N246" s="187">
        <f>'5) Overige opbrengsten'!N145</f>
        <v>28412927.699622139</v>
      </c>
      <c r="O246" s="187">
        <f>'5) Overige opbrengsten'!O145</f>
        <v>3127290.68</v>
      </c>
      <c r="P246" s="187">
        <f>'5) Overige opbrengsten'!P145</f>
        <v>22496710.756106313</v>
      </c>
      <c r="Q246" s="187">
        <f>'5) Overige opbrengsten'!Q145</f>
        <v>1609408.4900000046</v>
      </c>
      <c r="R246" s="135"/>
      <c r="S246" s="187">
        <f>'5) Overige opbrengsten'!S145</f>
        <v>1856682.7949999999</v>
      </c>
      <c r="T246" s="132"/>
      <c r="U246" s="132"/>
      <c r="V246" s="132"/>
      <c r="W246" s="132"/>
      <c r="X246" s="132"/>
      <c r="Y246" s="132"/>
      <c r="Z246" s="132"/>
    </row>
    <row r="247" spans="2:26" s="57" customFormat="1" ht="12" customHeight="1" x14ac:dyDescent="0.2">
      <c r="B247" s="119"/>
      <c r="C247" s="54"/>
      <c r="D247" s="54"/>
      <c r="E247" s="54"/>
      <c r="F247" s="56"/>
      <c r="G247" s="132"/>
      <c r="H247" s="189"/>
      <c r="I247" s="132"/>
      <c r="J247" s="188"/>
      <c r="K247" s="132"/>
      <c r="L247" s="132"/>
      <c r="M247" s="132"/>
      <c r="N247" s="132"/>
      <c r="O247" s="132"/>
      <c r="P247" s="132"/>
      <c r="Q247" s="132"/>
      <c r="R247" s="135"/>
      <c r="S247" s="132"/>
      <c r="T247" s="132"/>
      <c r="U247" s="132"/>
      <c r="V247" s="132"/>
      <c r="W247" s="132"/>
      <c r="X247" s="132"/>
      <c r="Y247" s="132"/>
      <c r="Z247" s="132"/>
    </row>
    <row r="248" spans="2:26" s="57" customFormat="1" ht="12" customHeight="1" x14ac:dyDescent="0.2">
      <c r="B248" s="51" t="s">
        <v>25</v>
      </c>
      <c r="C248" s="54"/>
      <c r="D248" s="54"/>
      <c r="E248" s="54"/>
      <c r="F248" s="56"/>
      <c r="G248" s="132"/>
      <c r="H248" s="189"/>
      <c r="I248" s="132"/>
      <c r="J248" s="188"/>
      <c r="K248" s="132"/>
      <c r="L248" s="132"/>
      <c r="M248" s="132"/>
      <c r="N248" s="132"/>
      <c r="O248" s="132"/>
      <c r="P248" s="132"/>
      <c r="Q248" s="132"/>
      <c r="R248" s="135"/>
      <c r="S248" s="132"/>
      <c r="T248" s="132"/>
      <c r="U248" s="132"/>
      <c r="V248" s="132"/>
      <c r="W248" s="132"/>
      <c r="X248" s="132"/>
      <c r="Y248" s="132"/>
      <c r="Z248" s="132"/>
    </row>
    <row r="249" spans="2:26" s="57" customFormat="1" ht="12" customHeight="1" x14ac:dyDescent="0.2">
      <c r="B249" s="119" t="s">
        <v>23</v>
      </c>
      <c r="C249" s="54"/>
      <c r="D249" s="54"/>
      <c r="E249" s="54"/>
      <c r="F249" s="56" t="s">
        <v>88</v>
      </c>
      <c r="G249" s="132"/>
      <c r="H249" s="189"/>
      <c r="I249" s="132"/>
      <c r="J249" s="133">
        <f t="shared" ref="J249" si="81">SUM(L249:S249)</f>
        <v>2912903.1620042818</v>
      </c>
      <c r="K249" s="132"/>
      <c r="L249" s="187">
        <f>'5) Overige opbrengsten'!L130</f>
        <v>6081</v>
      </c>
      <c r="M249" s="187">
        <f>'5) Overige opbrengsten'!M130</f>
        <v>939898.27904149715</v>
      </c>
      <c r="N249" s="187">
        <f>'5) Overige opbrengsten'!N130</f>
        <v>1550178.5899999999</v>
      </c>
      <c r="O249" s="187">
        <f>'5) Overige opbrengsten'!O130</f>
        <v>13046.25</v>
      </c>
      <c r="P249" s="187">
        <f>'5) Overige opbrengsten'!P130</f>
        <v>354266.48296278465</v>
      </c>
      <c r="Q249" s="187">
        <f>'5) Overige opbrengsten'!Q130</f>
        <v>9068.8799999999992</v>
      </c>
      <c r="R249" s="135"/>
      <c r="S249" s="187">
        <f>'5) Overige opbrengsten'!S130</f>
        <v>40363.68</v>
      </c>
      <c r="T249" s="132"/>
      <c r="U249" s="132"/>
      <c r="V249" s="132"/>
      <c r="W249" s="132"/>
      <c r="X249" s="132"/>
      <c r="Y249" s="132"/>
      <c r="Z249" s="132"/>
    </row>
    <row r="250" spans="2:26" s="57" customFormat="1" ht="12" customHeight="1" x14ac:dyDescent="0.2">
      <c r="B250" s="119"/>
      <c r="C250" s="119"/>
      <c r="D250" s="119"/>
      <c r="E250" s="119"/>
      <c r="F250" s="119"/>
      <c r="G250" s="132"/>
      <c r="H250" s="132"/>
      <c r="I250" s="132"/>
      <c r="J250" s="188"/>
      <c r="K250" s="132"/>
      <c r="L250" s="132"/>
      <c r="M250" s="132"/>
      <c r="N250" s="132"/>
      <c r="O250" s="132"/>
      <c r="P250" s="132"/>
      <c r="Q250" s="132"/>
      <c r="R250" s="135"/>
      <c r="S250" s="132"/>
      <c r="T250" s="132"/>
      <c r="U250" s="132"/>
      <c r="V250" s="132"/>
      <c r="W250" s="132"/>
      <c r="X250" s="132"/>
      <c r="Y250" s="132"/>
      <c r="Z250" s="132"/>
    </row>
    <row r="251" spans="2:26" s="57" customFormat="1" ht="12" customHeight="1" x14ac:dyDescent="0.2">
      <c r="B251" s="51" t="s">
        <v>104</v>
      </c>
      <c r="C251" s="119"/>
      <c r="D251" s="119"/>
      <c r="E251" s="119"/>
      <c r="F251" s="119"/>
      <c r="G251" s="132"/>
      <c r="H251" s="132"/>
      <c r="I251" s="132"/>
      <c r="J251" s="188"/>
      <c r="K251" s="132"/>
      <c r="L251" s="132"/>
      <c r="M251" s="132"/>
      <c r="N251" s="132"/>
      <c r="O251" s="132"/>
      <c r="P251" s="132"/>
      <c r="Q251" s="132"/>
      <c r="R251" s="135"/>
      <c r="S251" s="132"/>
      <c r="T251" s="132"/>
      <c r="U251" s="132"/>
      <c r="V251" s="132"/>
      <c r="W251" s="132"/>
      <c r="X251" s="132"/>
      <c r="Y251" s="132"/>
      <c r="Z251" s="132"/>
    </row>
    <row r="252" spans="2:26" s="57" customFormat="1" ht="12" customHeight="1" x14ac:dyDescent="0.2">
      <c r="B252" s="51" t="s">
        <v>6</v>
      </c>
      <c r="C252" s="119"/>
      <c r="D252" s="119"/>
      <c r="E252" s="119"/>
      <c r="F252" s="119"/>
      <c r="G252" s="132"/>
      <c r="H252" s="132"/>
      <c r="I252" s="132"/>
      <c r="J252" s="188"/>
      <c r="K252" s="132"/>
      <c r="L252" s="132"/>
      <c r="M252" s="132"/>
      <c r="N252" s="132"/>
      <c r="O252" s="132"/>
      <c r="P252" s="132"/>
      <c r="Q252" s="132"/>
      <c r="R252" s="135"/>
      <c r="S252" s="132"/>
      <c r="T252" s="132"/>
      <c r="U252" s="132"/>
      <c r="V252" s="132"/>
      <c r="W252" s="132"/>
      <c r="X252" s="132"/>
      <c r="Y252" s="132"/>
      <c r="Z252" s="132"/>
    </row>
    <row r="253" spans="2:26" s="57" customFormat="1" ht="12" customHeight="1" x14ac:dyDescent="0.2">
      <c r="B253" s="119" t="s">
        <v>7</v>
      </c>
      <c r="C253" s="119"/>
      <c r="D253" s="119"/>
      <c r="E253" s="119"/>
      <c r="F253" s="119" t="s">
        <v>88</v>
      </c>
      <c r="G253" s="132"/>
      <c r="H253" s="132"/>
      <c r="I253" s="132"/>
      <c r="J253" s="133">
        <f t="shared" ref="J253:J256" si="82">SUM(L253:S253)</f>
        <v>499474660.78420085</v>
      </c>
      <c r="K253" s="132"/>
      <c r="L253" s="190">
        <f>L213</f>
        <v>0</v>
      </c>
      <c r="M253" s="190">
        <f t="shared" ref="M253:Q253" si="83">M213</f>
        <v>184852300.02000001</v>
      </c>
      <c r="N253" s="190">
        <f t="shared" si="83"/>
        <v>178686025.66</v>
      </c>
      <c r="O253" s="190">
        <f t="shared" si="83"/>
        <v>0</v>
      </c>
      <c r="P253" s="190">
        <f t="shared" si="83"/>
        <v>112692097.59420086</v>
      </c>
      <c r="Q253" s="190">
        <f t="shared" si="83"/>
        <v>10813594.76</v>
      </c>
      <c r="R253" s="134"/>
      <c r="S253" s="190">
        <f t="shared" ref="S253" si="84">S213</f>
        <v>12430642.750000002</v>
      </c>
      <c r="T253" s="132"/>
      <c r="U253" s="132"/>
      <c r="V253" s="132"/>
      <c r="W253" s="132"/>
      <c r="X253" s="132"/>
      <c r="Y253" s="132"/>
      <c r="Z253" s="132"/>
    </row>
    <row r="254" spans="2:26" s="57" customFormat="1" ht="12" customHeight="1" x14ac:dyDescent="0.2">
      <c r="B254" s="119" t="s">
        <v>8</v>
      </c>
      <c r="C254" s="119"/>
      <c r="D254" s="119"/>
      <c r="E254" s="119"/>
      <c r="F254" s="119" t="s">
        <v>88</v>
      </c>
      <c r="G254" s="132"/>
      <c r="H254" s="132"/>
      <c r="I254" s="132"/>
      <c r="J254" s="133">
        <f t="shared" si="82"/>
        <v>9832581.9408000018</v>
      </c>
      <c r="K254" s="132"/>
      <c r="L254" s="190">
        <f>L214</f>
        <v>3453224</v>
      </c>
      <c r="M254" s="190">
        <f t="shared" ref="M254:Q254" si="85">M214</f>
        <v>156753.23199999999</v>
      </c>
      <c r="N254" s="190">
        <f t="shared" si="85"/>
        <v>1401377.91</v>
      </c>
      <c r="O254" s="190">
        <f t="shared" si="85"/>
        <v>2215766.8200000003</v>
      </c>
      <c r="P254" s="190">
        <f t="shared" si="85"/>
        <v>2313946.0800000015</v>
      </c>
      <c r="Q254" s="190">
        <f t="shared" si="85"/>
        <v>291513.89879999997</v>
      </c>
      <c r="R254" s="134"/>
      <c r="S254" s="190">
        <f t="shared" ref="S254" si="86">S214</f>
        <v>0</v>
      </c>
      <c r="T254" s="132"/>
      <c r="U254" s="132"/>
      <c r="V254" s="132"/>
      <c r="W254" s="132"/>
      <c r="X254" s="132"/>
      <c r="Y254" s="132"/>
      <c r="Z254" s="132"/>
    </row>
    <row r="255" spans="2:26" s="57" customFormat="1" ht="12" customHeight="1" x14ac:dyDescent="0.2">
      <c r="B255" s="119" t="s">
        <v>9</v>
      </c>
      <c r="C255" s="119"/>
      <c r="D255" s="119"/>
      <c r="E255" s="119"/>
      <c r="F255" s="119" t="s">
        <v>88</v>
      </c>
      <c r="G255" s="132"/>
      <c r="H255" s="132"/>
      <c r="I255" s="132"/>
      <c r="J255" s="133">
        <f t="shared" si="82"/>
        <v>141261857.28204441</v>
      </c>
      <c r="K255" s="132"/>
      <c r="L255" s="133">
        <f>L215-SUM(L231:L232,L242)</f>
        <v>501502</v>
      </c>
      <c r="M255" s="133">
        <f t="shared" ref="M255:Q255" si="87">M215-SUM(M231:M232,M242)</f>
        <v>43248390.191855088</v>
      </c>
      <c r="N255" s="133">
        <f t="shared" si="87"/>
        <v>49525206.130189322</v>
      </c>
      <c r="O255" s="133">
        <f t="shared" si="87"/>
        <v>559857.01</v>
      </c>
      <c r="P255" s="133">
        <f t="shared" si="87"/>
        <v>39250039.399999999</v>
      </c>
      <c r="Q255" s="133">
        <f t="shared" si="87"/>
        <v>3339095.6799999997</v>
      </c>
      <c r="R255" s="134"/>
      <c r="S255" s="133">
        <f t="shared" ref="S255" si="88">S215-SUM(S231:S232,S242)</f>
        <v>4837766.8699999982</v>
      </c>
      <c r="T255" s="132"/>
      <c r="U255" s="132"/>
      <c r="V255" s="132"/>
      <c r="W255" s="132"/>
      <c r="X255" s="132"/>
      <c r="Y255" s="132"/>
      <c r="Z255" s="132"/>
    </row>
    <row r="256" spans="2:26" s="57" customFormat="1" ht="12" customHeight="1" x14ac:dyDescent="0.2">
      <c r="B256" s="119" t="s">
        <v>10</v>
      </c>
      <c r="C256" s="119"/>
      <c r="D256" s="119"/>
      <c r="E256" s="119"/>
      <c r="F256" s="119" t="s">
        <v>88</v>
      </c>
      <c r="G256" s="132"/>
      <c r="H256" s="132"/>
      <c r="I256" s="132"/>
      <c r="J256" s="133">
        <f t="shared" si="82"/>
        <v>0</v>
      </c>
      <c r="K256" s="132"/>
      <c r="L256" s="190">
        <f>L216</f>
        <v>0</v>
      </c>
      <c r="M256" s="190">
        <f t="shared" ref="M256:Q256" si="89">M216</f>
        <v>0</v>
      </c>
      <c r="N256" s="190">
        <f t="shared" si="89"/>
        <v>0</v>
      </c>
      <c r="O256" s="190">
        <f t="shared" si="89"/>
        <v>0</v>
      </c>
      <c r="P256" s="190">
        <f t="shared" si="89"/>
        <v>0</v>
      </c>
      <c r="Q256" s="190">
        <f t="shared" si="89"/>
        <v>0</v>
      </c>
      <c r="R256" s="134"/>
      <c r="S256" s="190">
        <f t="shared" ref="S256" si="90">S216</f>
        <v>0</v>
      </c>
      <c r="T256" s="132"/>
      <c r="U256" s="132"/>
      <c r="V256" s="132"/>
      <c r="W256" s="132"/>
      <c r="X256" s="132"/>
      <c r="Y256" s="132"/>
      <c r="Z256" s="132"/>
    </row>
    <row r="257" spans="2:26" s="57" customFormat="1" ht="12" customHeight="1" x14ac:dyDescent="0.2">
      <c r="B257" s="119"/>
      <c r="C257" s="119"/>
      <c r="D257" s="119"/>
      <c r="E257" s="119"/>
      <c r="F257" s="119"/>
      <c r="G257" s="132"/>
      <c r="H257" s="132"/>
      <c r="I257" s="132"/>
      <c r="J257" s="188"/>
      <c r="K257" s="132"/>
      <c r="L257" s="132"/>
      <c r="M257" s="132"/>
      <c r="N257" s="132"/>
      <c r="O257" s="132"/>
      <c r="P257" s="132"/>
      <c r="Q257" s="132"/>
      <c r="R257" s="135"/>
      <c r="S257" s="132"/>
      <c r="T257" s="132"/>
      <c r="U257" s="132"/>
      <c r="V257" s="132"/>
      <c r="W257" s="132"/>
      <c r="X257" s="132"/>
      <c r="Y257" s="132"/>
      <c r="Z257" s="132"/>
    </row>
    <row r="258" spans="2:26" s="57" customFormat="1" ht="12" customHeight="1" x14ac:dyDescent="0.2">
      <c r="B258" s="51" t="s">
        <v>11</v>
      </c>
      <c r="C258" s="119"/>
      <c r="D258" s="119"/>
      <c r="E258" s="119"/>
      <c r="F258" s="119"/>
      <c r="G258" s="132"/>
      <c r="H258" s="132"/>
      <c r="I258" s="132"/>
      <c r="J258" s="188"/>
      <c r="K258" s="132"/>
      <c r="L258" s="132"/>
      <c r="M258" s="132"/>
      <c r="N258" s="132"/>
      <c r="O258" s="132"/>
      <c r="P258" s="132"/>
      <c r="Q258" s="132"/>
      <c r="R258" s="135"/>
      <c r="S258" s="132"/>
      <c r="T258" s="132"/>
      <c r="U258" s="132"/>
      <c r="V258" s="132"/>
      <c r="W258" s="132"/>
      <c r="X258" s="132"/>
      <c r="Y258" s="132"/>
      <c r="Z258" s="132"/>
    </row>
    <row r="259" spans="2:26" s="57" customFormat="1" ht="12" customHeight="1" x14ac:dyDescent="0.2">
      <c r="B259" s="119" t="s">
        <v>12</v>
      </c>
      <c r="C259" s="119"/>
      <c r="D259" s="119"/>
      <c r="E259" s="119"/>
      <c r="F259" s="119" t="s">
        <v>88</v>
      </c>
      <c r="G259" s="132"/>
      <c r="H259" s="132"/>
      <c r="I259" s="132"/>
      <c r="J259" s="133">
        <f t="shared" ref="J259:J261" si="91">SUM(L259:S259)</f>
        <v>910256164.50461519</v>
      </c>
      <c r="K259" s="132"/>
      <c r="L259" s="133">
        <f>L219-SUM(L233:L239)+L245-L246-L249</f>
        <v>4512657</v>
      </c>
      <c r="M259" s="133">
        <f t="shared" ref="M259:Q259" si="92">M219-SUM(M233:M239)+M245-M246-M249</f>
        <v>283831496.80124116</v>
      </c>
      <c r="N259" s="133">
        <f t="shared" si="92"/>
        <v>382035096.51992816</v>
      </c>
      <c r="O259" s="133">
        <f t="shared" si="92"/>
        <v>2313050.6699999995</v>
      </c>
      <c r="P259" s="133">
        <f t="shared" si="92"/>
        <v>198815852.36750868</v>
      </c>
      <c r="Q259" s="133">
        <f t="shared" si="92"/>
        <v>11989694.472796509</v>
      </c>
      <c r="R259" s="134"/>
      <c r="S259" s="133">
        <f>S219-SUM(S233:S239)+S245-S246-S249</f>
        <v>26758316.6731406</v>
      </c>
      <c r="T259" s="132"/>
      <c r="U259" s="132"/>
      <c r="V259" s="132"/>
      <c r="W259" s="132"/>
      <c r="X259" s="132"/>
      <c r="Y259" s="132"/>
      <c r="Z259" s="132"/>
    </row>
    <row r="260" spans="2:26" s="127" customFormat="1" ht="12" customHeight="1" x14ac:dyDescent="0.2">
      <c r="B260" s="119" t="s">
        <v>350</v>
      </c>
      <c r="C260" s="119"/>
      <c r="D260" s="119"/>
      <c r="E260" s="119"/>
      <c r="F260" s="119" t="s">
        <v>88</v>
      </c>
      <c r="G260" s="132"/>
      <c r="H260" s="132"/>
      <c r="I260" s="132"/>
      <c r="J260" s="133">
        <f t="shared" si="91"/>
        <v>707274.29168920848</v>
      </c>
      <c r="K260" s="132"/>
      <c r="L260" s="190">
        <f>L220</f>
        <v>3905</v>
      </c>
      <c r="M260" s="190">
        <f t="shared" ref="M260:Q260" si="93">M220</f>
        <v>223153.71070777759</v>
      </c>
      <c r="N260" s="190">
        <f t="shared" si="93"/>
        <v>293463.99658065982</v>
      </c>
      <c r="O260" s="190">
        <f t="shared" si="93"/>
        <v>2942.49</v>
      </c>
      <c r="P260" s="190">
        <f t="shared" si="93"/>
        <v>151190.08978971475</v>
      </c>
      <c r="Q260" s="190">
        <f t="shared" si="93"/>
        <v>12753.444611056206</v>
      </c>
      <c r="R260" s="134"/>
      <c r="S260" s="190">
        <f>S220</f>
        <v>19865.560000000001</v>
      </c>
      <c r="T260" s="132"/>
      <c r="U260" s="132"/>
      <c r="V260" s="132"/>
      <c r="W260" s="132"/>
      <c r="X260" s="132"/>
      <c r="Y260" s="132"/>
      <c r="Z260" s="132"/>
    </row>
    <row r="261" spans="2:26" s="57" customFormat="1" ht="12" customHeight="1" x14ac:dyDescent="0.2">
      <c r="B261" s="119" t="s">
        <v>13</v>
      </c>
      <c r="C261" s="119"/>
      <c r="D261" s="119"/>
      <c r="E261" s="119"/>
      <c r="F261" s="119" t="s">
        <v>88</v>
      </c>
      <c r="G261" s="132"/>
      <c r="H261" s="132"/>
      <c r="I261" s="132"/>
      <c r="J261" s="133">
        <f t="shared" si="91"/>
        <v>4181555.11</v>
      </c>
      <c r="K261" s="132"/>
      <c r="L261" s="190">
        <f>L221</f>
        <v>25134</v>
      </c>
      <c r="M261" s="190">
        <f t="shared" ref="M261:Q261" si="94">M221</f>
        <v>1272153</v>
      </c>
      <c r="N261" s="190">
        <f t="shared" si="94"/>
        <v>1432623</v>
      </c>
      <c r="O261" s="190">
        <f t="shared" si="94"/>
        <v>474330.11</v>
      </c>
      <c r="P261" s="190">
        <f t="shared" si="94"/>
        <v>950248</v>
      </c>
      <c r="Q261" s="190">
        <f t="shared" si="94"/>
        <v>27067</v>
      </c>
      <c r="R261" s="134"/>
      <c r="S261" s="190">
        <f>S221</f>
        <v>0</v>
      </c>
      <c r="T261" s="132"/>
      <c r="U261" s="132"/>
      <c r="V261" s="132"/>
      <c r="W261" s="132"/>
      <c r="X261" s="132"/>
      <c r="Y261" s="132"/>
      <c r="Z261" s="132"/>
    </row>
    <row r="262" spans="2:26" s="57" customFormat="1" ht="12" customHeight="1" x14ac:dyDescent="0.2">
      <c r="B262" s="119"/>
      <c r="C262" s="119"/>
      <c r="D262" s="119"/>
      <c r="E262" s="119"/>
      <c r="F262" s="119"/>
      <c r="G262" s="132"/>
      <c r="H262" s="132"/>
      <c r="I262" s="132"/>
      <c r="J262" s="188"/>
      <c r="K262" s="132"/>
      <c r="L262" s="132"/>
      <c r="M262" s="132"/>
      <c r="N262" s="132"/>
      <c r="O262" s="132"/>
      <c r="P262" s="132"/>
      <c r="Q262" s="132"/>
      <c r="R262" s="135"/>
      <c r="S262" s="132"/>
      <c r="T262" s="132"/>
      <c r="U262" s="132"/>
      <c r="V262" s="132"/>
      <c r="W262" s="132"/>
      <c r="X262" s="132"/>
      <c r="Y262" s="132"/>
      <c r="Z262" s="132"/>
    </row>
    <row r="263" spans="2:26" s="57" customFormat="1" ht="12" customHeight="1" x14ac:dyDescent="0.2">
      <c r="B263" s="51" t="s">
        <v>14</v>
      </c>
      <c r="C263" s="119"/>
      <c r="D263" s="119"/>
      <c r="E263" s="119"/>
      <c r="F263" s="119"/>
      <c r="G263" s="132"/>
      <c r="H263" s="132"/>
      <c r="I263" s="132"/>
      <c r="J263" s="188"/>
      <c r="K263" s="132"/>
      <c r="L263" s="132"/>
      <c r="M263" s="132"/>
      <c r="N263" s="132"/>
      <c r="O263" s="132"/>
      <c r="P263" s="132"/>
      <c r="Q263" s="132"/>
      <c r="R263" s="135"/>
      <c r="S263" s="132"/>
      <c r="T263" s="132"/>
      <c r="U263" s="132"/>
      <c r="V263" s="132"/>
      <c r="W263" s="132"/>
      <c r="X263" s="132"/>
      <c r="Y263" s="132"/>
      <c r="Z263" s="132"/>
    </row>
    <row r="264" spans="2:26" s="57" customFormat="1" ht="12" customHeight="1" x14ac:dyDescent="0.2">
      <c r="B264" s="119" t="s">
        <v>15</v>
      </c>
      <c r="C264" s="119"/>
      <c r="D264" s="119"/>
      <c r="E264" s="119"/>
      <c r="F264" s="119" t="s">
        <v>88</v>
      </c>
      <c r="G264" s="132"/>
      <c r="H264" s="132"/>
      <c r="I264" s="132"/>
      <c r="J264" s="133">
        <f t="shared" ref="J264:J267" si="95">SUM(L264:S264)</f>
        <v>3847110.7571973638</v>
      </c>
      <c r="K264" s="132"/>
      <c r="L264" s="190">
        <f>L224</f>
        <v>18831</v>
      </c>
      <c r="M264" s="190">
        <f t="shared" ref="M264:Q264" si="96">M224</f>
        <v>611084.28146774904</v>
      </c>
      <c r="N264" s="190">
        <f t="shared" si="96"/>
        <v>1978031.6932122561</v>
      </c>
      <c r="O264" s="190">
        <f t="shared" si="96"/>
        <v>11740.6</v>
      </c>
      <c r="P264" s="190">
        <f t="shared" si="96"/>
        <v>1121219.9925173584</v>
      </c>
      <c r="Q264" s="190">
        <f t="shared" si="96"/>
        <v>0</v>
      </c>
      <c r="R264" s="134"/>
      <c r="S264" s="190">
        <f>S224</f>
        <v>106203.19</v>
      </c>
      <c r="T264" s="132"/>
      <c r="U264" s="132"/>
      <c r="V264" s="132"/>
      <c r="W264" s="132"/>
      <c r="X264" s="132"/>
      <c r="Y264" s="132"/>
      <c r="Z264" s="132"/>
    </row>
    <row r="265" spans="2:26" s="57" customFormat="1" ht="12" customHeight="1" x14ac:dyDescent="0.2">
      <c r="B265" s="119" t="s">
        <v>16</v>
      </c>
      <c r="C265" s="119"/>
      <c r="D265" s="119"/>
      <c r="E265" s="119"/>
      <c r="F265" s="119" t="s">
        <v>88</v>
      </c>
      <c r="G265" s="132"/>
      <c r="H265" s="132"/>
      <c r="I265" s="132"/>
      <c r="J265" s="133">
        <f t="shared" si="95"/>
        <v>876189.78162516619</v>
      </c>
      <c r="K265" s="132"/>
      <c r="L265" s="190">
        <f>L225</f>
        <v>3847</v>
      </c>
      <c r="M265" s="190">
        <f t="shared" ref="M265:Q265" si="97">M225</f>
        <v>296686.8502849103</v>
      </c>
      <c r="N265" s="190">
        <f t="shared" si="97"/>
        <v>0</v>
      </c>
      <c r="O265" s="190">
        <f t="shared" si="97"/>
        <v>5147.3599999999997</v>
      </c>
      <c r="P265" s="190">
        <f t="shared" si="97"/>
        <v>570373.5713402559</v>
      </c>
      <c r="Q265" s="190">
        <f t="shared" si="97"/>
        <v>135</v>
      </c>
      <c r="R265" s="134"/>
      <c r="S265" s="190">
        <f>S225</f>
        <v>0</v>
      </c>
      <c r="T265" s="132"/>
      <c r="U265" s="132"/>
      <c r="V265" s="132"/>
      <c r="W265" s="132"/>
      <c r="X265" s="132"/>
      <c r="Y265" s="132"/>
      <c r="Z265" s="132"/>
    </row>
    <row r="266" spans="2:26" s="57" customFormat="1" ht="12" customHeight="1" x14ac:dyDescent="0.2">
      <c r="B266" s="119" t="s">
        <v>17</v>
      </c>
      <c r="C266" s="119"/>
      <c r="D266" s="119"/>
      <c r="E266" s="119"/>
      <c r="F266" s="119" t="s">
        <v>88</v>
      </c>
      <c r="G266" s="132"/>
      <c r="H266" s="132"/>
      <c r="I266" s="132"/>
      <c r="J266" s="133">
        <f t="shared" si="95"/>
        <v>1514799.940786154</v>
      </c>
      <c r="K266" s="132"/>
      <c r="L266" s="190">
        <f>L226</f>
        <v>5476</v>
      </c>
      <c r="M266" s="190">
        <f t="shared" ref="M266:Q266" si="98">M226</f>
        <v>285163.83439323021</v>
      </c>
      <c r="N266" s="190">
        <f t="shared" si="98"/>
        <v>472463.81097387662</v>
      </c>
      <c r="O266" s="190">
        <f t="shared" si="98"/>
        <v>1776.98</v>
      </c>
      <c r="P266" s="190">
        <f t="shared" si="98"/>
        <v>720702.18185445922</v>
      </c>
      <c r="Q266" s="190">
        <f t="shared" si="98"/>
        <v>9344.9708874546795</v>
      </c>
      <c r="R266" s="134"/>
      <c r="S266" s="190">
        <f>S226</f>
        <v>19872.162677133201</v>
      </c>
      <c r="T266" s="132"/>
      <c r="U266" s="132"/>
      <c r="V266" s="132"/>
      <c r="W266" s="132"/>
      <c r="X266" s="132"/>
      <c r="Y266" s="132"/>
      <c r="Z266" s="132"/>
    </row>
    <row r="267" spans="2:26" s="57" customFormat="1" ht="12" customHeight="1" x14ac:dyDescent="0.2">
      <c r="B267" s="119" t="s">
        <v>18</v>
      </c>
      <c r="C267" s="119"/>
      <c r="D267" s="119"/>
      <c r="E267" s="119"/>
      <c r="F267" s="119" t="s">
        <v>88</v>
      </c>
      <c r="G267" s="132"/>
      <c r="H267" s="132"/>
      <c r="I267" s="132"/>
      <c r="J267" s="133">
        <f t="shared" si="95"/>
        <v>24796914.972233601</v>
      </c>
      <c r="K267" s="132"/>
      <c r="L267" s="190">
        <f>L227</f>
        <v>0</v>
      </c>
      <c r="M267" s="190">
        <f t="shared" ref="M267:Q267" si="99">M227</f>
        <v>2299243.0382776298</v>
      </c>
      <c r="N267" s="190">
        <f t="shared" si="99"/>
        <v>21025255.931916226</v>
      </c>
      <c r="O267" s="190">
        <f t="shared" si="99"/>
        <v>11141.23</v>
      </c>
      <c r="P267" s="190">
        <f t="shared" si="99"/>
        <v>645274.27203974617</v>
      </c>
      <c r="Q267" s="190">
        <f t="shared" si="99"/>
        <v>13000.5</v>
      </c>
      <c r="R267" s="134"/>
      <c r="S267" s="190">
        <f>S227</f>
        <v>803000</v>
      </c>
      <c r="T267" s="132"/>
      <c r="U267" s="132"/>
      <c r="V267" s="132"/>
      <c r="W267" s="132"/>
      <c r="X267" s="132"/>
      <c r="Y267" s="132"/>
      <c r="Z267" s="132"/>
    </row>
    <row r="268" spans="2:26" s="57" customFormat="1" ht="12" customHeight="1" x14ac:dyDescent="0.2">
      <c r="B268" s="119"/>
      <c r="C268" s="119"/>
      <c r="D268" s="119"/>
      <c r="E268" s="119"/>
      <c r="F268" s="119"/>
      <c r="G268" s="132"/>
      <c r="H268" s="132"/>
      <c r="I268" s="132"/>
      <c r="J268" s="188"/>
      <c r="K268" s="132"/>
      <c r="L268" s="132"/>
      <c r="M268" s="132"/>
      <c r="N268" s="132"/>
      <c r="O268" s="132"/>
      <c r="P268" s="132"/>
      <c r="Q268" s="132"/>
      <c r="R268" s="135"/>
      <c r="S268" s="132"/>
      <c r="T268" s="132"/>
      <c r="U268" s="132"/>
      <c r="V268" s="132"/>
      <c r="W268" s="132"/>
      <c r="X268" s="132"/>
      <c r="Y268" s="132"/>
      <c r="Z268" s="132"/>
    </row>
    <row r="269" spans="2:26" s="57" customFormat="1" ht="12" customHeight="1" x14ac:dyDescent="0.2">
      <c r="B269" s="51" t="s">
        <v>103</v>
      </c>
      <c r="C269" s="119"/>
      <c r="D269" s="119"/>
      <c r="E269" s="119"/>
      <c r="F269" s="119"/>
      <c r="G269" s="132"/>
      <c r="H269" s="132"/>
      <c r="I269" s="132"/>
      <c r="J269" s="188"/>
      <c r="K269" s="132"/>
      <c r="L269" s="132"/>
      <c r="M269" s="132"/>
      <c r="N269" s="132"/>
      <c r="O269" s="132"/>
      <c r="P269" s="132"/>
      <c r="Q269" s="132"/>
      <c r="R269" s="135"/>
      <c r="S269" s="132"/>
      <c r="T269" s="132"/>
      <c r="U269" s="132"/>
      <c r="V269" s="132"/>
      <c r="W269" s="132"/>
      <c r="X269" s="132"/>
      <c r="Y269" s="132"/>
      <c r="Z269" s="132"/>
    </row>
    <row r="270" spans="2:26" s="57" customFormat="1" ht="12" customHeight="1" x14ac:dyDescent="0.2">
      <c r="B270" s="51" t="s">
        <v>105</v>
      </c>
      <c r="C270" s="119"/>
      <c r="D270" s="119"/>
      <c r="E270" s="119"/>
      <c r="F270" s="119"/>
      <c r="G270" s="132"/>
      <c r="H270" s="132"/>
      <c r="I270" s="132"/>
      <c r="J270" s="132"/>
      <c r="K270" s="132"/>
      <c r="L270" s="132"/>
      <c r="M270" s="132"/>
      <c r="N270" s="132"/>
      <c r="O270" s="132"/>
      <c r="P270" s="132"/>
      <c r="Q270" s="132"/>
      <c r="R270" s="135"/>
      <c r="S270" s="191"/>
      <c r="T270" s="132"/>
      <c r="U270" s="132"/>
      <c r="V270" s="132"/>
      <c r="W270" s="132"/>
      <c r="X270" s="132"/>
      <c r="Y270" s="132"/>
      <c r="Z270" s="132"/>
    </row>
    <row r="271" spans="2:26" s="57" customFormat="1" ht="12" customHeight="1" x14ac:dyDescent="0.2">
      <c r="B271" s="124" t="s">
        <v>87</v>
      </c>
      <c r="C271" s="119"/>
      <c r="D271" s="119" t="s">
        <v>352</v>
      </c>
      <c r="E271" s="119"/>
      <c r="F271" s="119" t="s">
        <v>88</v>
      </c>
      <c r="G271" s="132"/>
      <c r="H271" s="132"/>
      <c r="I271" s="132"/>
      <c r="J271" s="133">
        <f>SUM(L271:Q271)</f>
        <v>1087441866.6401911</v>
      </c>
      <c r="K271" s="132"/>
      <c r="L271" s="136">
        <f>SUM(L255:L256,L259:L261,L264:L267)</f>
        <v>5071352</v>
      </c>
      <c r="M271" s="136">
        <f>SUM(M255:M256,M259:M261,M264:M267)</f>
        <v>332067371.70822752</v>
      </c>
      <c r="N271" s="136">
        <f>SUM(N255:N256,N259:N261,N264:N267)</f>
        <v>456762141.08280051</v>
      </c>
      <c r="O271" s="136">
        <f>SUM(O255:O256,O259:O261,O264:O267)</f>
        <v>3379986.4499999997</v>
      </c>
      <c r="P271" s="137">
        <f>SUM(P255:P256,P259:P261,P264:P267)+SUM(S255:S256,S259:S261,S264:S267)</f>
        <v>274769924.33086795</v>
      </c>
      <c r="Q271" s="136">
        <f>SUM(Q255:Q256,Q259:Q261,Q264:Q267)</f>
        <v>15391091.068295019</v>
      </c>
      <c r="R271" s="135"/>
      <c r="S271" s="132"/>
      <c r="T271" s="132"/>
      <c r="U271" s="46"/>
      <c r="V271" s="132"/>
      <c r="W271" s="132"/>
      <c r="X271" s="132"/>
      <c r="Y271" s="132"/>
      <c r="Z271" s="132"/>
    </row>
    <row r="272" spans="2:26" ht="12" customHeight="1" x14ac:dyDescent="0.2">
      <c r="B272" s="119"/>
      <c r="C272" s="119"/>
      <c r="D272" s="119"/>
      <c r="E272" s="119"/>
      <c r="F272" s="119"/>
    </row>
    <row r="273" spans="1:26" s="19" customFormat="1" ht="12" customHeight="1" x14ac:dyDescent="0.2">
      <c r="B273" s="31" t="s">
        <v>429</v>
      </c>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s="57" customFormat="1" ht="12" customHeight="1" x14ac:dyDescent="0.2">
      <c r="B274" s="119"/>
      <c r="C274" s="119"/>
      <c r="D274" s="119"/>
      <c r="E274" s="119"/>
      <c r="F274" s="119"/>
      <c r="G274" s="132"/>
      <c r="H274" s="132"/>
      <c r="I274" s="132"/>
      <c r="J274" s="132"/>
      <c r="K274" s="132"/>
      <c r="L274" s="132"/>
      <c r="M274" s="132"/>
      <c r="N274" s="132"/>
      <c r="O274" s="132"/>
      <c r="P274" s="132"/>
      <c r="Q274" s="132"/>
      <c r="R274" s="135"/>
      <c r="S274" s="132"/>
      <c r="T274" s="132"/>
      <c r="U274" s="132"/>
      <c r="V274" s="132"/>
      <c r="W274" s="132"/>
      <c r="X274" s="132"/>
      <c r="Y274" s="132"/>
      <c r="Z274" s="132"/>
    </row>
    <row r="275" spans="1:26" s="57" customFormat="1" ht="12" customHeight="1" x14ac:dyDescent="0.2">
      <c r="B275" s="51" t="s">
        <v>102</v>
      </c>
      <c r="C275" s="119"/>
      <c r="D275" s="119"/>
      <c r="E275" s="119"/>
      <c r="F275" s="119"/>
      <c r="G275" s="132"/>
      <c r="H275" s="132"/>
      <c r="I275" s="132"/>
      <c r="J275" s="132"/>
      <c r="K275" s="132"/>
      <c r="L275" s="132"/>
      <c r="M275" s="132"/>
      <c r="N275" s="132"/>
      <c r="O275" s="132"/>
      <c r="P275" s="132"/>
      <c r="Q275" s="132"/>
      <c r="R275" s="135"/>
      <c r="S275" s="132"/>
      <c r="T275" s="132"/>
      <c r="U275" s="132"/>
      <c r="V275" s="132"/>
      <c r="W275" s="132"/>
      <c r="X275" s="132"/>
      <c r="Y275" s="132"/>
      <c r="Z275" s="132"/>
    </row>
    <row r="276" spans="1:26" s="57" customFormat="1" ht="12" customHeight="1" x14ac:dyDescent="0.2">
      <c r="B276" s="121" t="s">
        <v>193</v>
      </c>
      <c r="C276" s="119"/>
      <c r="D276" s="119"/>
      <c r="E276" s="119"/>
      <c r="F276" s="119"/>
      <c r="G276" s="132"/>
      <c r="H276" s="132"/>
      <c r="I276" s="132"/>
      <c r="J276" s="132"/>
      <c r="K276" s="132"/>
      <c r="L276" s="132"/>
      <c r="M276" s="132"/>
      <c r="N276" s="132"/>
      <c r="O276" s="132"/>
      <c r="P276" s="132"/>
      <c r="Q276" s="132"/>
      <c r="R276" s="135"/>
      <c r="S276" s="132"/>
      <c r="T276" s="132"/>
      <c r="U276" s="132"/>
      <c r="V276" s="132"/>
      <c r="W276" s="132"/>
      <c r="X276" s="132"/>
      <c r="Y276" s="132"/>
      <c r="Z276" s="132"/>
    </row>
    <row r="277" spans="1:26" s="50" customFormat="1" ht="12" customHeight="1" x14ac:dyDescent="0.2">
      <c r="B277" s="51" t="s">
        <v>6</v>
      </c>
      <c r="C277" s="119"/>
      <c r="D277" s="119"/>
      <c r="E277" s="119"/>
      <c r="F277" s="119"/>
      <c r="G277" s="132"/>
      <c r="H277" s="132"/>
      <c r="I277" s="132"/>
      <c r="J277" s="132"/>
      <c r="K277" s="132"/>
      <c r="L277" s="132"/>
      <c r="M277" s="132"/>
      <c r="N277" s="132"/>
      <c r="O277" s="132"/>
      <c r="P277" s="132"/>
      <c r="Q277" s="132"/>
      <c r="R277" s="135"/>
      <c r="S277" s="132"/>
      <c r="T277" s="132"/>
      <c r="U277" s="132"/>
      <c r="V277" s="132"/>
      <c r="W277" s="132"/>
      <c r="X277" s="132"/>
      <c r="Y277" s="132"/>
      <c r="Z277" s="132"/>
    </row>
    <row r="278" spans="1:26" s="50" customFormat="1" ht="12" customHeight="1" x14ac:dyDescent="0.2">
      <c r="A278" s="119"/>
      <c r="B278" s="119" t="s">
        <v>7</v>
      </c>
      <c r="C278" s="119"/>
      <c r="D278" s="119"/>
      <c r="E278" s="119"/>
      <c r="F278" s="119" t="s">
        <v>91</v>
      </c>
      <c r="G278" s="132"/>
      <c r="H278" s="132"/>
      <c r="I278" s="132"/>
      <c r="J278" s="141">
        <f>SUM(L278:S278)</f>
        <v>668687979.60228491</v>
      </c>
      <c r="K278" s="123"/>
      <c r="L278" s="143">
        <f>'3) Input operationele kosten'!L96</f>
        <v>0</v>
      </c>
      <c r="M278" s="143">
        <f>'3) Input operationele kosten'!M96</f>
        <v>248461562.47228497</v>
      </c>
      <c r="N278" s="143">
        <f>'3) Input operationele kosten'!N96</f>
        <v>241221441.29000002</v>
      </c>
      <c r="O278" s="143">
        <f>'3) Input operationele kosten'!O96</f>
        <v>0</v>
      </c>
      <c r="P278" s="143">
        <f>'3) Input operationele kosten'!P96</f>
        <v>148890130.38999999</v>
      </c>
      <c r="Q278" s="143">
        <f>'3) Input operationele kosten'!Q96</f>
        <v>13952560.029999999</v>
      </c>
      <c r="R278" s="192"/>
      <c r="S278" s="143">
        <f>'3) Input operationele kosten'!S96</f>
        <v>16162285.420000006</v>
      </c>
      <c r="T278" s="123"/>
      <c r="U278" s="132"/>
      <c r="V278" s="132"/>
      <c r="W278" s="132"/>
      <c r="X278" s="132"/>
      <c r="Y278" s="132"/>
      <c r="Z278" s="132"/>
    </row>
    <row r="279" spans="1:26" s="50" customFormat="1" ht="12" customHeight="1" x14ac:dyDescent="0.2">
      <c r="A279" s="119"/>
      <c r="B279" s="119" t="s">
        <v>8</v>
      </c>
      <c r="C279" s="119"/>
      <c r="D279" s="119"/>
      <c r="E279" s="119"/>
      <c r="F279" s="119" t="s">
        <v>91</v>
      </c>
      <c r="G279" s="132"/>
      <c r="H279" s="132"/>
      <c r="I279" s="132"/>
      <c r="J279" s="141">
        <f t="shared" ref="J279:J281" si="100">SUM(L279:S279)</f>
        <v>9461730.3294889592</v>
      </c>
      <c r="K279" s="123"/>
      <c r="L279" s="143">
        <f>'3) Input operationele kosten'!L97</f>
        <v>3319302</v>
      </c>
      <c r="M279" s="143">
        <f>'3) Input operationele kosten'!M97</f>
        <v>156069.12040000001</v>
      </c>
      <c r="N279" s="143">
        <f>'3) Input operationele kosten'!N97</f>
        <v>1082254.3999999999</v>
      </c>
      <c r="O279" s="143">
        <f>'3) Input operationele kosten'!O97</f>
        <v>2257368.81</v>
      </c>
      <c r="P279" s="143">
        <f>'3) Input operationele kosten'!P97</f>
        <v>2369957.0836</v>
      </c>
      <c r="Q279" s="143">
        <f>'3) Input operationele kosten'!Q97</f>
        <v>276778.91548895999</v>
      </c>
      <c r="R279" s="192"/>
      <c r="S279" s="143">
        <f>'3) Input operationele kosten'!S97</f>
        <v>0</v>
      </c>
      <c r="T279" s="123"/>
      <c r="U279" s="132"/>
      <c r="V279" s="132"/>
      <c r="W279" s="132"/>
      <c r="X279" s="132"/>
      <c r="Y279" s="132"/>
      <c r="Z279" s="132"/>
    </row>
    <row r="280" spans="1:26" s="50" customFormat="1" ht="12" customHeight="1" x14ac:dyDescent="0.2">
      <c r="A280" s="119"/>
      <c r="B280" s="119" t="s">
        <v>9</v>
      </c>
      <c r="C280" s="119"/>
      <c r="D280" s="119"/>
      <c r="E280" s="119"/>
      <c r="F280" s="119" t="s">
        <v>91</v>
      </c>
      <c r="G280" s="132"/>
      <c r="H280" s="132"/>
      <c r="I280" s="132"/>
      <c r="J280" s="141">
        <f t="shared" si="100"/>
        <v>155101659.56</v>
      </c>
      <c r="K280" s="123"/>
      <c r="L280" s="143">
        <f>'3) Input operationele kosten'!L98</f>
        <v>698048</v>
      </c>
      <c r="M280" s="143">
        <f>'3) Input operationele kosten'!M98</f>
        <v>59348486.020000003</v>
      </c>
      <c r="N280" s="143">
        <f>'3) Input operationele kosten'!N98</f>
        <v>60659150.109999999</v>
      </c>
      <c r="O280" s="143">
        <f>'3) Input operationele kosten'!O98</f>
        <v>432112.73</v>
      </c>
      <c r="P280" s="143">
        <f>'3) Input operationele kosten'!P98</f>
        <v>26766575.719999999</v>
      </c>
      <c r="Q280" s="143">
        <f>'3) Input operationele kosten'!Q98</f>
        <v>2803642.0799999996</v>
      </c>
      <c r="R280" s="192"/>
      <c r="S280" s="143">
        <f>'3) Input operationele kosten'!S98</f>
        <v>4393644.8999999994</v>
      </c>
      <c r="T280" s="123"/>
      <c r="U280" s="132"/>
      <c r="V280" s="132"/>
      <c r="W280" s="132"/>
      <c r="X280" s="132"/>
      <c r="Y280" s="132"/>
      <c r="Z280" s="132"/>
    </row>
    <row r="281" spans="1:26" s="50" customFormat="1" ht="12" customHeight="1" x14ac:dyDescent="0.2">
      <c r="A281" s="119"/>
      <c r="B281" s="119" t="s">
        <v>10</v>
      </c>
      <c r="C281" s="119"/>
      <c r="D281" s="119"/>
      <c r="E281" s="119"/>
      <c r="F281" s="119" t="s">
        <v>91</v>
      </c>
      <c r="G281" s="132"/>
      <c r="H281" s="132"/>
      <c r="I281" s="132"/>
      <c r="J281" s="141">
        <f t="shared" si="100"/>
        <v>0</v>
      </c>
      <c r="K281" s="123"/>
      <c r="L281" s="143">
        <f>'3) Input operationele kosten'!L99</f>
        <v>0</v>
      </c>
      <c r="M281" s="143">
        <f>'3) Input operationele kosten'!M99</f>
        <v>0</v>
      </c>
      <c r="N281" s="143">
        <f>'3) Input operationele kosten'!N99</f>
        <v>0</v>
      </c>
      <c r="O281" s="143">
        <f>'3) Input operationele kosten'!O99</f>
        <v>0</v>
      </c>
      <c r="P281" s="143">
        <f>'3) Input operationele kosten'!P99</f>
        <v>0</v>
      </c>
      <c r="Q281" s="143">
        <f>'3) Input operationele kosten'!Q99</f>
        <v>0</v>
      </c>
      <c r="R281" s="192"/>
      <c r="S281" s="143">
        <f>'3) Input operationele kosten'!S99</f>
        <v>0</v>
      </c>
      <c r="T281" s="123"/>
      <c r="U281" s="132"/>
      <c r="V281" s="132"/>
      <c r="W281" s="132"/>
      <c r="X281" s="132"/>
      <c r="Y281" s="132"/>
      <c r="Z281" s="132"/>
    </row>
    <row r="282" spans="1:26" s="50" customFormat="1" ht="12" customHeight="1" x14ac:dyDescent="0.2">
      <c r="B282" s="119"/>
      <c r="C282" s="119"/>
      <c r="D282" s="119"/>
      <c r="E282" s="119"/>
      <c r="F282" s="119"/>
      <c r="G282" s="132"/>
      <c r="H282" s="132"/>
      <c r="I282" s="132"/>
      <c r="J282" s="144"/>
      <c r="K282" s="144"/>
      <c r="L282" s="144"/>
      <c r="M282" s="144"/>
      <c r="N282" s="144"/>
      <c r="O282" s="144"/>
      <c r="P282" s="144"/>
      <c r="Q282" s="144"/>
      <c r="R282" s="192"/>
      <c r="S282" s="144"/>
      <c r="T282" s="144"/>
      <c r="U282" s="188"/>
      <c r="V282" s="132"/>
      <c r="W282" s="132"/>
      <c r="X282" s="132"/>
      <c r="Y282" s="132"/>
      <c r="Z282" s="132"/>
    </row>
    <row r="283" spans="1:26" s="50" customFormat="1" ht="12" customHeight="1" x14ac:dyDescent="0.2">
      <c r="B283" s="51" t="s">
        <v>11</v>
      </c>
      <c r="C283" s="119"/>
      <c r="D283" s="119"/>
      <c r="E283" s="119"/>
      <c r="F283" s="119"/>
      <c r="G283" s="132"/>
      <c r="H283" s="132"/>
      <c r="I283" s="132"/>
      <c r="J283" s="144"/>
      <c r="K283" s="144"/>
      <c r="L283" s="144"/>
      <c r="M283" s="144"/>
      <c r="N283" s="144"/>
      <c r="O283" s="144"/>
      <c r="P283" s="144"/>
      <c r="Q283" s="144"/>
      <c r="R283" s="192"/>
      <c r="S283" s="144"/>
      <c r="T283" s="144"/>
      <c r="U283" s="188"/>
      <c r="V283" s="132"/>
      <c r="W283" s="132"/>
      <c r="X283" s="132"/>
      <c r="Y283" s="132"/>
      <c r="Z283" s="132"/>
    </row>
    <row r="284" spans="1:26" s="50" customFormat="1" ht="12" customHeight="1" x14ac:dyDescent="0.2">
      <c r="B284" s="119" t="s">
        <v>12</v>
      </c>
      <c r="C284" s="119"/>
      <c r="D284" s="119"/>
      <c r="E284" s="119"/>
      <c r="F284" s="119" t="s">
        <v>91</v>
      </c>
      <c r="G284" s="132"/>
      <c r="H284" s="132"/>
      <c r="I284" s="132"/>
      <c r="J284" s="141">
        <f>SUM(L284:S284)</f>
        <v>1099649292.6217837</v>
      </c>
      <c r="K284" s="123"/>
      <c r="L284" s="143">
        <f>'3) Input operationele kosten'!L102</f>
        <v>5832567</v>
      </c>
      <c r="M284" s="143">
        <f>'3) Input operationele kosten'!M102</f>
        <v>352309338.14509702</v>
      </c>
      <c r="N284" s="143">
        <f>'3) Input operationele kosten'!N102</f>
        <v>451969858.48885739</v>
      </c>
      <c r="O284" s="143">
        <f>'3) Input operationele kosten'!O102</f>
        <v>4096798.79</v>
      </c>
      <c r="P284" s="143">
        <f>'3) Input operationele kosten'!P102</f>
        <v>239695388.32633948</v>
      </c>
      <c r="Q284" s="143">
        <f>'3) Input operationele kosten'!Q102</f>
        <v>14944585.896108922</v>
      </c>
      <c r="R284" s="192"/>
      <c r="S284" s="143">
        <f>'3) Input operationele kosten'!S102</f>
        <v>30800755.975380983</v>
      </c>
      <c r="T284" s="123"/>
      <c r="U284" s="132"/>
      <c r="V284" s="132"/>
      <c r="W284" s="132"/>
      <c r="X284" s="132"/>
      <c r="Y284" s="132"/>
      <c r="Z284" s="132"/>
    </row>
    <row r="285" spans="1:26" s="119" customFormat="1" ht="12" customHeight="1" x14ac:dyDescent="0.2">
      <c r="B285" s="119" t="s">
        <v>350</v>
      </c>
      <c r="F285" s="119" t="s">
        <v>91</v>
      </c>
      <c r="G285" s="132"/>
      <c r="H285" s="132"/>
      <c r="I285" s="132"/>
      <c r="J285" s="141">
        <f t="shared" ref="J285:J286" si="101">SUM(L285:S285)</f>
        <v>1104995.7848515217</v>
      </c>
      <c r="K285" s="123"/>
      <c r="L285" s="143">
        <f>'3) Input operationele kosten'!L103</f>
        <v>4931</v>
      </c>
      <c r="M285" s="143">
        <f>'3) Input operationele kosten'!M103</f>
        <v>453440.41626742348</v>
      </c>
      <c r="N285" s="143">
        <f>'3) Input operationele kosten'!N103</f>
        <v>377681.38418154651</v>
      </c>
      <c r="O285" s="143">
        <f>'3) Input operationele kosten'!O103</f>
        <v>3626.78</v>
      </c>
      <c r="P285" s="143">
        <f>'3) Input operationele kosten'!P103</f>
        <v>220697.88393371747</v>
      </c>
      <c r="Q285" s="143">
        <f>'3) Input operationele kosten'!Q103</f>
        <v>16365.120468834499</v>
      </c>
      <c r="R285" s="192"/>
      <c r="S285" s="143">
        <f>'3) Input operationele kosten'!S103</f>
        <v>28253.200000000001</v>
      </c>
      <c r="T285" s="123"/>
      <c r="U285" s="132"/>
      <c r="V285" s="132"/>
      <c r="W285" s="132"/>
      <c r="X285" s="132"/>
      <c r="Y285" s="132"/>
      <c r="Z285" s="132"/>
    </row>
    <row r="286" spans="1:26" s="50" customFormat="1" ht="12" customHeight="1" x14ac:dyDescent="0.2">
      <c r="B286" s="119" t="s">
        <v>13</v>
      </c>
      <c r="C286" s="119"/>
      <c r="D286" s="119"/>
      <c r="E286" s="119"/>
      <c r="F286" s="119" t="s">
        <v>91</v>
      </c>
      <c r="G286" s="132"/>
      <c r="H286" s="132"/>
      <c r="I286" s="132"/>
      <c r="J286" s="141">
        <f t="shared" si="101"/>
        <v>4120350.7</v>
      </c>
      <c r="K286" s="123"/>
      <c r="L286" s="143">
        <f>'3) Input operationele kosten'!L104</f>
        <v>24595</v>
      </c>
      <c r="M286" s="143">
        <f>'3) Input operationele kosten'!M104</f>
        <v>1244906</v>
      </c>
      <c r="N286" s="143">
        <f>'3) Input operationele kosten'!N104</f>
        <v>1401938</v>
      </c>
      <c r="O286" s="143">
        <f>'3) Input operationele kosten'!O104</f>
        <v>492529.7</v>
      </c>
      <c r="P286" s="143">
        <f>'3) Input operationele kosten'!P104</f>
        <v>929895</v>
      </c>
      <c r="Q286" s="143">
        <f>'3) Input operationele kosten'!Q104</f>
        <v>26487</v>
      </c>
      <c r="R286" s="192"/>
      <c r="S286" s="143">
        <f>'3) Input operationele kosten'!S104</f>
        <v>0</v>
      </c>
      <c r="T286" s="123"/>
      <c r="U286" s="132"/>
      <c r="V286" s="132"/>
      <c r="W286" s="132"/>
      <c r="X286" s="132"/>
      <c r="Y286" s="132"/>
      <c r="Z286" s="132"/>
    </row>
    <row r="287" spans="1:26" s="50" customFormat="1" ht="12" customHeight="1" x14ac:dyDescent="0.2">
      <c r="B287" s="119"/>
      <c r="C287" s="119"/>
      <c r="D287" s="119"/>
      <c r="E287" s="119"/>
      <c r="F287" s="119"/>
      <c r="G287" s="132"/>
      <c r="H287" s="132"/>
      <c r="I287" s="132"/>
      <c r="J287" s="144"/>
      <c r="K287" s="144"/>
      <c r="L287" s="144"/>
      <c r="M287" s="144"/>
      <c r="N287" s="144"/>
      <c r="O287" s="144"/>
      <c r="P287" s="144"/>
      <c r="Q287" s="144"/>
      <c r="R287" s="192"/>
      <c r="S287" s="144"/>
      <c r="T287" s="144"/>
      <c r="U287" s="188"/>
      <c r="V287" s="132"/>
      <c r="W287" s="132"/>
      <c r="X287" s="132"/>
      <c r="Y287" s="132"/>
      <c r="Z287" s="132"/>
    </row>
    <row r="288" spans="1:26" s="50" customFormat="1" ht="12" customHeight="1" x14ac:dyDescent="0.2">
      <c r="B288" s="51" t="s">
        <v>14</v>
      </c>
      <c r="C288" s="119"/>
      <c r="D288" s="119"/>
      <c r="E288" s="119"/>
      <c r="F288" s="119"/>
      <c r="G288" s="132"/>
      <c r="H288" s="132"/>
      <c r="I288" s="132"/>
      <c r="J288" s="144"/>
      <c r="K288" s="144"/>
      <c r="L288" s="144"/>
      <c r="M288" s="144"/>
      <c r="N288" s="144"/>
      <c r="O288" s="144"/>
      <c r="P288" s="144"/>
      <c r="Q288" s="144"/>
      <c r="R288" s="192"/>
      <c r="S288" s="144"/>
      <c r="T288" s="144"/>
      <c r="U288" s="188"/>
      <c r="V288" s="132"/>
      <c r="W288" s="132"/>
      <c r="X288" s="132"/>
      <c r="Y288" s="132"/>
      <c r="Z288" s="132"/>
    </row>
    <row r="289" spans="2:26" s="50" customFormat="1" ht="12" customHeight="1" x14ac:dyDescent="0.2">
      <c r="B289" s="119" t="s">
        <v>15</v>
      </c>
      <c r="C289" s="119"/>
      <c r="D289" s="119"/>
      <c r="E289" s="119"/>
      <c r="F289" s="119" t="s">
        <v>91</v>
      </c>
      <c r="G289" s="132"/>
      <c r="H289" s="132"/>
      <c r="I289" s="132"/>
      <c r="J289" s="141">
        <f>SUM(L289:S289)</f>
        <v>2375764.3548311829</v>
      </c>
      <c r="K289" s="123"/>
      <c r="L289" s="143">
        <f>'3) Input operationele kosten'!L107</f>
        <v>15665</v>
      </c>
      <c r="M289" s="143">
        <f>'3) Input operationele kosten'!M107</f>
        <v>510929.81146439636</v>
      </c>
      <c r="N289" s="143">
        <f>'3) Input operationele kosten'!N107</f>
        <v>1510526.2607223389</v>
      </c>
      <c r="O289" s="143">
        <f>'3) Input operationele kosten'!O107</f>
        <v>20624.22</v>
      </c>
      <c r="P289" s="143">
        <f>'3) Input operationele kosten'!P107</f>
        <v>299070.4126444477</v>
      </c>
      <c r="Q289" s="143">
        <f>'3) Input operationele kosten'!Q107</f>
        <v>75</v>
      </c>
      <c r="R289" s="192"/>
      <c r="S289" s="143">
        <f>'3) Input operationele kosten'!S107</f>
        <v>18873.650000000001</v>
      </c>
      <c r="T289" s="123"/>
      <c r="U289" s="132"/>
      <c r="V289" s="132"/>
      <c r="W289" s="132"/>
      <c r="X289" s="132"/>
      <c r="Y289" s="132"/>
      <c r="Z289" s="132"/>
    </row>
    <row r="290" spans="2:26" s="50" customFormat="1" ht="12" customHeight="1" x14ac:dyDescent="0.2">
      <c r="B290" s="119" t="s">
        <v>16</v>
      </c>
      <c r="C290" s="119"/>
      <c r="D290" s="119"/>
      <c r="E290" s="119"/>
      <c r="F290" s="119" t="s">
        <v>91</v>
      </c>
      <c r="G290" s="132"/>
      <c r="H290" s="132"/>
      <c r="I290" s="132"/>
      <c r="J290" s="141">
        <f t="shared" ref="J290:J292" si="102">SUM(L290:S290)</f>
        <v>416494.34692316508</v>
      </c>
      <c r="K290" s="123"/>
      <c r="L290" s="143">
        <f>'3) Input operationele kosten'!L108</f>
        <v>889</v>
      </c>
      <c r="M290" s="143">
        <f>'3) Input operationele kosten'!M108</f>
        <v>77754.376996859792</v>
      </c>
      <c r="N290" s="143">
        <f>'3) Input operationele kosten'!N108</f>
        <v>0</v>
      </c>
      <c r="O290" s="143">
        <f>'3) Input operationele kosten'!O108</f>
        <v>6642.5</v>
      </c>
      <c r="P290" s="143">
        <f>'3) Input operationele kosten'!P108</f>
        <v>285133.45992630528</v>
      </c>
      <c r="Q290" s="143">
        <f>'3) Input operationele kosten'!Q108</f>
        <v>46075.01</v>
      </c>
      <c r="R290" s="192"/>
      <c r="S290" s="143">
        <f>'3) Input operationele kosten'!S108</f>
        <v>0</v>
      </c>
      <c r="T290" s="123"/>
      <c r="U290" s="132"/>
      <c r="V290" s="132"/>
      <c r="W290" s="132"/>
      <c r="X290" s="132"/>
      <c r="Y290" s="132"/>
      <c r="Z290" s="132"/>
    </row>
    <row r="291" spans="2:26" s="50" customFormat="1" ht="12" customHeight="1" x14ac:dyDescent="0.2">
      <c r="B291" s="119" t="s">
        <v>17</v>
      </c>
      <c r="C291" s="119"/>
      <c r="D291" s="119"/>
      <c r="E291" s="119"/>
      <c r="F291" s="119" t="s">
        <v>91</v>
      </c>
      <c r="G291" s="132"/>
      <c r="H291" s="132"/>
      <c r="I291" s="132"/>
      <c r="J291" s="141">
        <f t="shared" si="102"/>
        <v>1204404.8304110526</v>
      </c>
      <c r="K291" s="123"/>
      <c r="L291" s="143">
        <f>'3) Input operationele kosten'!L109</f>
        <v>7061</v>
      </c>
      <c r="M291" s="143">
        <f>'3) Input operationele kosten'!M109</f>
        <v>251455.70554135545</v>
      </c>
      <c r="N291" s="143">
        <f>'3) Input operationele kosten'!N109</f>
        <v>486846.29014649033</v>
      </c>
      <c r="O291" s="143">
        <f>'3) Input operationele kosten'!O109</f>
        <v>3492.28</v>
      </c>
      <c r="P291" s="143">
        <f>'3) Input operationele kosten'!P109</f>
        <v>422616.79433364916</v>
      </c>
      <c r="Q291" s="143">
        <f>'3) Input operationele kosten'!Q109</f>
        <v>3669.0116957581686</v>
      </c>
      <c r="R291" s="192"/>
      <c r="S291" s="143">
        <f>'3) Input operationele kosten'!S109</f>
        <v>29263.748693799349</v>
      </c>
      <c r="T291" s="123"/>
      <c r="U291" s="132"/>
      <c r="V291" s="132"/>
      <c r="W291" s="132"/>
      <c r="X291" s="132"/>
      <c r="Y291" s="132"/>
      <c r="Z291" s="132"/>
    </row>
    <row r="292" spans="2:26" s="50" customFormat="1" ht="12" customHeight="1" x14ac:dyDescent="0.2">
      <c r="B292" s="119" t="s">
        <v>18</v>
      </c>
      <c r="C292" s="119"/>
      <c r="D292" s="119"/>
      <c r="E292" s="119"/>
      <c r="F292" s="119" t="s">
        <v>91</v>
      </c>
      <c r="G292" s="132"/>
      <c r="H292" s="132"/>
      <c r="I292" s="132"/>
      <c r="J292" s="141">
        <f t="shared" si="102"/>
        <v>18505396.806453541</v>
      </c>
      <c r="K292" s="123"/>
      <c r="L292" s="143">
        <f>'3) Input operationele kosten'!L110</f>
        <v>0</v>
      </c>
      <c r="M292" s="143">
        <f>'3) Input operationele kosten'!M110</f>
        <v>1487835.211569943</v>
      </c>
      <c r="N292" s="143">
        <f>'3) Input operationele kosten'!N110</f>
        <v>15863052.839556817</v>
      </c>
      <c r="O292" s="143">
        <f>'3) Input operationele kosten'!O110</f>
        <v>0</v>
      </c>
      <c r="P292" s="143">
        <f>'3) Input operationele kosten'!P110</f>
        <v>580508.75532678096</v>
      </c>
      <c r="Q292" s="143">
        <f>'3) Input operationele kosten'!Q110</f>
        <v>0</v>
      </c>
      <c r="R292" s="192"/>
      <c r="S292" s="143">
        <f>'3) Input operationele kosten'!S110</f>
        <v>574000</v>
      </c>
      <c r="T292" s="123"/>
      <c r="U292" s="132"/>
      <c r="V292" s="132"/>
      <c r="W292" s="132"/>
      <c r="X292" s="132"/>
      <c r="Y292" s="132"/>
      <c r="Z292" s="132"/>
    </row>
    <row r="293" spans="2:26" s="57" customFormat="1" ht="12" customHeight="1" x14ac:dyDescent="0.2">
      <c r="B293" s="119"/>
      <c r="C293" s="119"/>
      <c r="D293" s="119"/>
      <c r="E293" s="119"/>
      <c r="F293" s="119"/>
      <c r="G293" s="132"/>
      <c r="H293" s="132"/>
      <c r="I293" s="132"/>
      <c r="J293" s="144"/>
      <c r="K293" s="123"/>
      <c r="L293" s="123"/>
      <c r="M293" s="123"/>
      <c r="N293" s="123"/>
      <c r="O293" s="123"/>
      <c r="P293" s="123"/>
      <c r="Q293" s="123"/>
      <c r="R293" s="192"/>
      <c r="S293" s="123"/>
      <c r="T293" s="123"/>
      <c r="U293" s="132"/>
      <c r="V293" s="132"/>
      <c r="W293" s="132"/>
      <c r="X293" s="132"/>
      <c r="Y293" s="132"/>
      <c r="Z293" s="132"/>
    </row>
    <row r="294" spans="2:26" s="57" customFormat="1" ht="12" customHeight="1" x14ac:dyDescent="0.2">
      <c r="B294" s="121" t="s">
        <v>19</v>
      </c>
      <c r="C294" s="119"/>
      <c r="D294" s="119"/>
      <c r="E294" s="119"/>
      <c r="F294" s="119"/>
      <c r="G294" s="132"/>
      <c r="H294" s="132"/>
      <c r="I294" s="132"/>
      <c r="J294" s="144"/>
      <c r="K294" s="123"/>
      <c r="L294" s="123"/>
      <c r="M294" s="123"/>
      <c r="N294" s="123"/>
      <c r="O294" s="123"/>
      <c r="P294" s="123"/>
      <c r="Q294" s="123"/>
      <c r="R294" s="192"/>
      <c r="S294" s="123"/>
      <c r="T294" s="123"/>
      <c r="U294" s="132"/>
      <c r="V294" s="132"/>
      <c r="W294" s="132"/>
      <c r="X294" s="132"/>
      <c r="Y294" s="132"/>
      <c r="Z294" s="132"/>
    </row>
    <row r="295" spans="2:26" s="57" customFormat="1" ht="12" customHeight="1" x14ac:dyDescent="0.2">
      <c r="B295" s="53" t="s">
        <v>69</v>
      </c>
      <c r="C295" s="54"/>
      <c r="D295" s="54"/>
      <c r="E295" s="54"/>
      <c r="F295" s="56"/>
      <c r="G295" s="132"/>
      <c r="H295" s="189"/>
      <c r="I295" s="132"/>
      <c r="J295" s="144"/>
      <c r="K295" s="123"/>
      <c r="L295" s="123"/>
      <c r="M295" s="123"/>
      <c r="N295" s="123"/>
      <c r="O295" s="123"/>
      <c r="P295" s="123"/>
      <c r="Q295" s="123"/>
      <c r="R295" s="192"/>
      <c r="S295" s="123"/>
      <c r="T295" s="123"/>
      <c r="U295" s="132"/>
      <c r="V295" s="132"/>
      <c r="W295" s="132"/>
      <c r="X295" s="132"/>
      <c r="Y295" s="132"/>
      <c r="Z295" s="132"/>
    </row>
    <row r="296" spans="2:26" s="57" customFormat="1" ht="12" customHeight="1" x14ac:dyDescent="0.2">
      <c r="B296" s="54" t="s">
        <v>20</v>
      </c>
      <c r="C296" s="54"/>
      <c r="D296" s="54"/>
      <c r="E296" s="54"/>
      <c r="F296" s="56" t="s">
        <v>91</v>
      </c>
      <c r="G296" s="132"/>
      <c r="H296" s="189"/>
      <c r="I296" s="132"/>
      <c r="J296" s="141">
        <f>SUM(L296:S296)</f>
        <v>5101016.5625323569</v>
      </c>
      <c r="K296" s="123"/>
      <c r="L296" s="143">
        <f>'5) Overige opbrengsten'!L186</f>
        <v>36240.49</v>
      </c>
      <c r="M296" s="143">
        <f>'5) Overige opbrengsten'!M186</f>
        <v>2000860.33</v>
      </c>
      <c r="N296" s="143">
        <f>'5) Overige opbrengsten'!N186</f>
        <v>1857186.5815323568</v>
      </c>
      <c r="O296" s="143">
        <f>'5) Overige opbrengsten'!O186</f>
        <v>29425.48</v>
      </c>
      <c r="P296" s="143">
        <f>'5) Overige opbrengsten'!P186</f>
        <v>1115409.3400000001</v>
      </c>
      <c r="Q296" s="143">
        <f>'5) Overige opbrengsten'!Q186</f>
        <v>1226.22</v>
      </c>
      <c r="R296" s="192"/>
      <c r="S296" s="143">
        <f>'5) Overige opbrengsten'!S186</f>
        <v>60668.121000000014</v>
      </c>
      <c r="T296" s="123"/>
      <c r="U296" s="132"/>
      <c r="V296" s="132"/>
      <c r="W296" s="132"/>
      <c r="X296" s="132"/>
      <c r="Y296" s="132"/>
      <c r="Z296" s="132"/>
    </row>
    <row r="297" spans="2:26" s="57" customFormat="1" ht="12" customHeight="1" x14ac:dyDescent="0.2">
      <c r="B297" s="54" t="s">
        <v>21</v>
      </c>
      <c r="C297" s="54"/>
      <c r="D297" s="54"/>
      <c r="E297" s="54"/>
      <c r="F297" s="56" t="s">
        <v>91</v>
      </c>
      <c r="G297" s="132"/>
      <c r="H297" s="189"/>
      <c r="I297" s="132"/>
      <c r="J297" s="141">
        <f t="shared" ref="J297:J304" si="103">SUM(L297:S297)</f>
        <v>1449509.8690988463</v>
      </c>
      <c r="K297" s="123"/>
      <c r="L297" s="143">
        <f>'5) Overige opbrengsten'!L187</f>
        <v>26993.229999999996</v>
      </c>
      <c r="M297" s="143">
        <f>'5) Overige opbrengsten'!M187</f>
        <v>610706.25799751165</v>
      </c>
      <c r="N297" s="143">
        <f>'5) Overige opbrengsten'!N187</f>
        <v>298248.73210133665</v>
      </c>
      <c r="O297" s="143">
        <f>'5) Overige opbrengsten'!O187</f>
        <v>0</v>
      </c>
      <c r="P297" s="143">
        <f>'5) Overige opbrengsten'!P187</f>
        <v>510368.58999999822</v>
      </c>
      <c r="Q297" s="143">
        <f>'5) Overige opbrengsten'!Q187</f>
        <v>0</v>
      </c>
      <c r="R297" s="192"/>
      <c r="S297" s="143">
        <f>'5) Overige opbrengsten'!S187</f>
        <v>3193.0590000000011</v>
      </c>
      <c r="T297" s="123"/>
      <c r="U297" s="132"/>
      <c r="V297" s="132"/>
      <c r="W297" s="132"/>
      <c r="X297" s="132"/>
      <c r="Y297" s="132"/>
      <c r="Z297" s="132"/>
    </row>
    <row r="298" spans="2:26" s="57" customFormat="1" ht="12" customHeight="1" x14ac:dyDescent="0.2">
      <c r="B298" s="54" t="s">
        <v>26</v>
      </c>
      <c r="C298" s="54"/>
      <c r="D298" s="54"/>
      <c r="E298" s="54"/>
      <c r="F298" s="56" t="s">
        <v>91</v>
      </c>
      <c r="G298" s="132"/>
      <c r="H298" s="189"/>
      <c r="I298" s="132"/>
      <c r="J298" s="141">
        <f t="shared" si="103"/>
        <v>11231473.347020928</v>
      </c>
      <c r="K298" s="123"/>
      <c r="L298" s="143">
        <f>'5) Overige opbrengsten'!L188</f>
        <v>82281.759999999995</v>
      </c>
      <c r="M298" s="143">
        <f>'5) Overige opbrengsten'!M188</f>
        <v>3209494.3199999994</v>
      </c>
      <c r="N298" s="143">
        <f>'5) Overige opbrengsten'!N188</f>
        <v>5286023.46</v>
      </c>
      <c r="O298" s="143">
        <f>'5) Overige opbrengsten'!O188</f>
        <v>119439.7</v>
      </c>
      <c r="P298" s="143">
        <f>'5) Overige opbrengsten'!P188</f>
        <v>2224460.7273028726</v>
      </c>
      <c r="Q298" s="143">
        <f>'5) Overige opbrengsten'!Q188</f>
        <v>94594.569999999978</v>
      </c>
      <c r="R298" s="192"/>
      <c r="S298" s="143">
        <f>'5) Overige opbrengsten'!S188</f>
        <v>215178.80971805722</v>
      </c>
      <c r="T298" s="123"/>
      <c r="U298" s="132"/>
      <c r="V298" s="132"/>
      <c r="W298" s="132"/>
      <c r="X298" s="132"/>
      <c r="Y298" s="132"/>
      <c r="Z298" s="132"/>
    </row>
    <row r="299" spans="2:26" s="57" customFormat="1" ht="12" customHeight="1" x14ac:dyDescent="0.2">
      <c r="B299" s="54" t="s">
        <v>27</v>
      </c>
      <c r="C299" s="54"/>
      <c r="D299" s="54"/>
      <c r="E299" s="54"/>
      <c r="F299" s="56" t="s">
        <v>91</v>
      </c>
      <c r="G299" s="132"/>
      <c r="H299" s="189"/>
      <c r="I299" s="132"/>
      <c r="J299" s="141">
        <f t="shared" si="103"/>
        <v>2339741.3400000054</v>
      </c>
      <c r="K299" s="123"/>
      <c r="L299" s="143">
        <f>'5) Overige opbrengsten'!L189</f>
        <v>0</v>
      </c>
      <c r="M299" s="143">
        <f>'5) Overige opbrengsten'!M189</f>
        <v>0</v>
      </c>
      <c r="N299" s="143">
        <f>'5) Overige opbrengsten'!N189</f>
        <v>1509146.8</v>
      </c>
      <c r="O299" s="143">
        <f>'5) Overige opbrengsten'!O189</f>
        <v>9874.65</v>
      </c>
      <c r="P299" s="143">
        <f>'5) Overige opbrengsten'!P189</f>
        <v>820426.83728480549</v>
      </c>
      <c r="Q299" s="143">
        <f>'5) Overige opbrengsten'!Q189</f>
        <v>293.05271520000002</v>
      </c>
      <c r="R299" s="192"/>
      <c r="S299" s="143">
        <f>'5) Overige opbrengsten'!S189</f>
        <v>0</v>
      </c>
      <c r="T299" s="123"/>
      <c r="U299" s="132"/>
      <c r="V299" s="132"/>
      <c r="W299" s="132"/>
      <c r="X299" s="132"/>
      <c r="Y299" s="132"/>
      <c r="Z299" s="132"/>
    </row>
    <row r="300" spans="2:26" s="57" customFormat="1" ht="12" customHeight="1" x14ac:dyDescent="0.2">
      <c r="B300" s="54" t="s">
        <v>28</v>
      </c>
      <c r="C300" s="54"/>
      <c r="D300" s="54"/>
      <c r="E300" s="54"/>
      <c r="F300" s="56" t="s">
        <v>91</v>
      </c>
      <c r="G300" s="132"/>
      <c r="H300" s="189"/>
      <c r="I300" s="132"/>
      <c r="J300" s="141">
        <f t="shared" si="103"/>
        <v>342954.3</v>
      </c>
      <c r="K300" s="123"/>
      <c r="L300" s="143">
        <f>'5) Overige opbrengsten'!L190</f>
        <v>0</v>
      </c>
      <c r="M300" s="143">
        <f>'5) Overige opbrengsten'!M190</f>
        <v>0</v>
      </c>
      <c r="N300" s="143">
        <f>'5) Overige opbrengsten'!N190</f>
        <v>342938.08</v>
      </c>
      <c r="O300" s="143">
        <f>'5) Overige opbrengsten'!O190</f>
        <v>16.22</v>
      </c>
      <c r="P300" s="143">
        <f>'5) Overige opbrengsten'!P190</f>
        <v>0</v>
      </c>
      <c r="Q300" s="143">
        <f>'5) Overige opbrengsten'!Q190</f>
        <v>0</v>
      </c>
      <c r="R300" s="192"/>
      <c r="S300" s="143">
        <f>'5) Overige opbrengsten'!S190</f>
        <v>0</v>
      </c>
      <c r="T300" s="123"/>
      <c r="U300" s="132"/>
      <c r="V300" s="132"/>
      <c r="W300" s="132"/>
      <c r="X300" s="132"/>
      <c r="Y300" s="132"/>
      <c r="Z300" s="132"/>
    </row>
    <row r="301" spans="2:26" s="57" customFormat="1" ht="12" customHeight="1" x14ac:dyDescent="0.2">
      <c r="B301" s="54" t="s">
        <v>29</v>
      </c>
      <c r="C301" s="54"/>
      <c r="D301" s="54"/>
      <c r="E301" s="54"/>
      <c r="F301" s="56" t="s">
        <v>91</v>
      </c>
      <c r="G301" s="132"/>
      <c r="H301" s="189"/>
      <c r="I301" s="132"/>
      <c r="J301" s="141">
        <f t="shared" si="103"/>
        <v>2866896.7199999997</v>
      </c>
      <c r="K301" s="123"/>
      <c r="L301" s="143">
        <f>'5) Overige opbrengsten'!L191</f>
        <v>0</v>
      </c>
      <c r="M301" s="143">
        <f>'5) Overige opbrengsten'!M191</f>
        <v>0</v>
      </c>
      <c r="N301" s="143">
        <f>'5) Overige opbrengsten'!N191</f>
        <v>2839239.3299999996</v>
      </c>
      <c r="O301" s="143">
        <f>'5) Overige opbrengsten'!O191</f>
        <v>27657.39</v>
      </c>
      <c r="P301" s="143">
        <f>'5) Overige opbrengsten'!P191</f>
        <v>0</v>
      </c>
      <c r="Q301" s="143">
        <f>'5) Overige opbrengsten'!Q191</f>
        <v>0</v>
      </c>
      <c r="R301" s="192"/>
      <c r="S301" s="143">
        <f>'5) Overige opbrengsten'!S191</f>
        <v>0</v>
      </c>
      <c r="T301" s="123"/>
      <c r="U301" s="132"/>
      <c r="V301" s="132"/>
      <c r="W301" s="132"/>
      <c r="X301" s="132"/>
      <c r="Y301" s="132"/>
      <c r="Z301" s="132"/>
    </row>
    <row r="302" spans="2:26" s="57" customFormat="1" ht="12" customHeight="1" x14ac:dyDescent="0.2">
      <c r="B302" s="54" t="s">
        <v>30</v>
      </c>
      <c r="C302" s="54"/>
      <c r="D302" s="54"/>
      <c r="E302" s="54"/>
      <c r="F302" s="56" t="s">
        <v>91</v>
      </c>
      <c r="G302" s="132"/>
      <c r="H302" s="189"/>
      <c r="I302" s="132"/>
      <c r="J302" s="141">
        <f t="shared" si="103"/>
        <v>4968081</v>
      </c>
      <c r="K302" s="123"/>
      <c r="L302" s="143">
        <f>'5) Overige opbrengsten'!L192</f>
        <v>0</v>
      </c>
      <c r="M302" s="143">
        <f>'5) Overige opbrengsten'!M192</f>
        <v>0</v>
      </c>
      <c r="N302" s="143">
        <f>'5) Overige opbrengsten'!N192</f>
        <v>4968081</v>
      </c>
      <c r="O302" s="143">
        <f>'5) Overige opbrengsten'!O192</f>
        <v>0</v>
      </c>
      <c r="P302" s="143">
        <f>'5) Overige opbrengsten'!P192</f>
        <v>0</v>
      </c>
      <c r="Q302" s="143">
        <f>'5) Overige opbrengsten'!Q192</f>
        <v>0</v>
      </c>
      <c r="R302" s="192"/>
      <c r="S302" s="143">
        <f>'5) Overige opbrengsten'!S192</f>
        <v>0</v>
      </c>
      <c r="T302" s="123"/>
      <c r="U302" s="132"/>
      <c r="V302" s="132"/>
      <c r="W302" s="132"/>
      <c r="X302" s="132"/>
      <c r="Y302" s="132"/>
      <c r="Z302" s="132"/>
    </row>
    <row r="303" spans="2:26" s="57" customFormat="1" ht="12" customHeight="1" x14ac:dyDescent="0.2">
      <c r="B303" s="54" t="s">
        <v>31</v>
      </c>
      <c r="C303" s="54"/>
      <c r="D303" s="54"/>
      <c r="E303" s="54"/>
      <c r="F303" s="56" t="s">
        <v>91</v>
      </c>
      <c r="G303" s="132"/>
      <c r="H303" s="189"/>
      <c r="I303" s="132"/>
      <c r="J303" s="141">
        <f t="shared" si="103"/>
        <v>1030464.9923774879</v>
      </c>
      <c r="K303" s="123"/>
      <c r="L303" s="143">
        <f>'5) Overige opbrengsten'!L193</f>
        <v>0</v>
      </c>
      <c r="M303" s="143">
        <f>'5) Overige opbrengsten'!M193</f>
        <v>0</v>
      </c>
      <c r="N303" s="143">
        <f>'5) Overige opbrengsten'!N193</f>
        <v>1030464.9923774879</v>
      </c>
      <c r="O303" s="143">
        <f>'5) Overige opbrengsten'!O193</f>
        <v>0</v>
      </c>
      <c r="P303" s="143">
        <f>'5) Overige opbrengsten'!P193</f>
        <v>0</v>
      </c>
      <c r="Q303" s="143">
        <f>'5) Overige opbrengsten'!Q193</f>
        <v>0</v>
      </c>
      <c r="R303" s="192"/>
      <c r="S303" s="143">
        <f>'5) Overige opbrengsten'!S193</f>
        <v>0</v>
      </c>
      <c r="T303" s="123"/>
      <c r="U303" s="132"/>
      <c r="V303" s="132"/>
      <c r="W303" s="132"/>
      <c r="X303" s="132"/>
      <c r="Y303" s="132"/>
      <c r="Z303" s="132"/>
    </row>
    <row r="304" spans="2:26" s="57" customFormat="1" ht="12" customHeight="1" x14ac:dyDescent="0.2">
      <c r="B304" s="54" t="s">
        <v>32</v>
      </c>
      <c r="C304" s="54"/>
      <c r="D304" s="54"/>
      <c r="E304" s="54"/>
      <c r="F304" s="56" t="s">
        <v>91</v>
      </c>
      <c r="G304" s="132"/>
      <c r="H304" s="189"/>
      <c r="I304" s="132"/>
      <c r="J304" s="141">
        <f t="shared" si="103"/>
        <v>3301873.41</v>
      </c>
      <c r="K304" s="123"/>
      <c r="L304" s="143">
        <f>'5) Overige opbrengsten'!L194</f>
        <v>0</v>
      </c>
      <c r="M304" s="143">
        <f>'5) Overige opbrengsten'!M194</f>
        <v>0</v>
      </c>
      <c r="N304" s="143">
        <f>'5) Overige opbrengsten'!N194</f>
        <v>3301873.41</v>
      </c>
      <c r="O304" s="143">
        <f>'5) Overige opbrengsten'!O194</f>
        <v>0</v>
      </c>
      <c r="P304" s="143">
        <f>'5) Overige opbrengsten'!P194</f>
        <v>0</v>
      </c>
      <c r="Q304" s="143">
        <f>'5) Overige opbrengsten'!Q194</f>
        <v>0</v>
      </c>
      <c r="R304" s="192"/>
      <c r="S304" s="143">
        <f>'5) Overige opbrengsten'!S194</f>
        <v>0</v>
      </c>
      <c r="T304" s="123"/>
      <c r="U304" s="132"/>
      <c r="V304" s="132"/>
      <c r="W304" s="132"/>
      <c r="X304" s="132"/>
      <c r="Y304" s="132"/>
      <c r="Z304" s="132"/>
    </row>
    <row r="305" spans="2:26" s="57" customFormat="1" ht="12" customHeight="1" x14ac:dyDescent="0.2">
      <c r="B305" s="119"/>
      <c r="C305" s="119"/>
      <c r="D305" s="119"/>
      <c r="E305" s="119"/>
      <c r="F305" s="119"/>
      <c r="G305" s="132"/>
      <c r="H305" s="132"/>
      <c r="I305" s="132"/>
      <c r="J305" s="144"/>
      <c r="K305" s="123"/>
      <c r="L305" s="123"/>
      <c r="M305" s="123"/>
      <c r="N305" s="123"/>
      <c r="O305" s="123"/>
      <c r="P305" s="123"/>
      <c r="Q305" s="123"/>
      <c r="R305" s="192"/>
      <c r="S305" s="123"/>
      <c r="T305" s="123"/>
      <c r="U305" s="132"/>
      <c r="V305" s="132"/>
      <c r="W305" s="132"/>
      <c r="X305" s="132"/>
      <c r="Y305" s="132"/>
      <c r="Z305" s="132"/>
    </row>
    <row r="306" spans="2:26" s="57" customFormat="1" ht="12" customHeight="1" x14ac:dyDescent="0.2">
      <c r="B306" s="53" t="s">
        <v>63</v>
      </c>
      <c r="C306" s="54"/>
      <c r="D306" s="54"/>
      <c r="E306" s="54"/>
      <c r="F306" s="56"/>
      <c r="G306" s="132"/>
      <c r="H306" s="189"/>
      <c r="I306" s="132"/>
      <c r="J306" s="144"/>
      <c r="K306" s="123"/>
      <c r="L306" s="123"/>
      <c r="M306" s="123"/>
      <c r="N306" s="123"/>
      <c r="O306" s="123"/>
      <c r="P306" s="123"/>
      <c r="Q306" s="123"/>
      <c r="R306" s="192"/>
      <c r="S306" s="123"/>
      <c r="T306" s="123"/>
      <c r="U306" s="132"/>
      <c r="V306" s="132"/>
      <c r="W306" s="132"/>
      <c r="X306" s="132"/>
      <c r="Y306" s="132"/>
      <c r="Z306" s="132"/>
    </row>
    <row r="307" spans="2:26" s="57" customFormat="1" ht="12" customHeight="1" x14ac:dyDescent="0.2">
      <c r="B307" s="54" t="s">
        <v>64</v>
      </c>
      <c r="C307" s="54"/>
      <c r="D307" s="54"/>
      <c r="E307" s="54"/>
      <c r="F307" s="56" t="s">
        <v>91</v>
      </c>
      <c r="G307" s="132"/>
      <c r="H307" s="189"/>
      <c r="I307" s="132"/>
      <c r="J307" s="141">
        <f t="shared" ref="J307" si="104">SUM(L307:S307)</f>
        <v>1312324.159425704</v>
      </c>
      <c r="K307" s="123"/>
      <c r="L307" s="143">
        <f>'5) Overige opbrengsten'!L197</f>
        <v>-4169</v>
      </c>
      <c r="M307" s="143">
        <f>'5) Overige opbrengsten'!M197</f>
        <v>290040.94000000012</v>
      </c>
      <c r="N307" s="143">
        <f>'5) Overige opbrengsten'!N197</f>
        <v>421585.68862570322</v>
      </c>
      <c r="O307" s="143">
        <f>'5) Overige opbrengsten'!O197</f>
        <v>163.27000000000001</v>
      </c>
      <c r="P307" s="143">
        <f>'5) Overige opbrengsten'!P197</f>
        <v>693027.69000000088</v>
      </c>
      <c r="Q307" s="143">
        <f>'5) Overige opbrengsten'!Q197</f>
        <v>-88324.429200000042</v>
      </c>
      <c r="R307" s="192"/>
      <c r="S307" s="143">
        <f>'5) Overige opbrengsten'!S197</f>
        <v>0</v>
      </c>
      <c r="T307" s="123"/>
      <c r="U307" s="132"/>
      <c r="V307" s="132"/>
      <c r="W307" s="132"/>
      <c r="X307" s="132"/>
      <c r="Y307" s="132"/>
      <c r="Z307" s="132"/>
    </row>
    <row r="308" spans="2:26" s="57" customFormat="1" ht="12" customHeight="1" x14ac:dyDescent="0.2">
      <c r="B308" s="119"/>
      <c r="C308" s="54"/>
      <c r="D308" s="54"/>
      <c r="E308" s="54"/>
      <c r="F308" s="56"/>
      <c r="G308" s="132"/>
      <c r="H308" s="189"/>
      <c r="I308" s="132"/>
      <c r="J308" s="144"/>
      <c r="K308" s="123"/>
      <c r="L308" s="123"/>
      <c r="M308" s="123"/>
      <c r="N308" s="123"/>
      <c r="O308" s="123"/>
      <c r="P308" s="123"/>
      <c r="Q308" s="123"/>
      <c r="R308" s="192"/>
      <c r="S308" s="123"/>
      <c r="T308" s="123"/>
      <c r="U308" s="132"/>
      <c r="V308" s="132"/>
      <c r="W308" s="132"/>
      <c r="X308" s="132"/>
      <c r="Y308" s="132"/>
      <c r="Z308" s="132"/>
    </row>
    <row r="309" spans="2:26" s="57" customFormat="1" ht="12" customHeight="1" x14ac:dyDescent="0.2">
      <c r="B309" s="51" t="s">
        <v>22</v>
      </c>
      <c r="C309" s="54"/>
      <c r="D309" s="54"/>
      <c r="E309" s="54"/>
      <c r="F309" s="119"/>
      <c r="G309" s="132"/>
      <c r="H309" s="132"/>
      <c r="I309" s="132"/>
      <c r="J309" s="144"/>
      <c r="K309" s="123"/>
      <c r="L309" s="123"/>
      <c r="M309" s="123"/>
      <c r="N309" s="123"/>
      <c r="O309" s="123"/>
      <c r="P309" s="123"/>
      <c r="Q309" s="123"/>
      <c r="R309" s="192"/>
      <c r="S309" s="123"/>
      <c r="T309" s="123"/>
      <c r="U309" s="132"/>
      <c r="V309" s="132"/>
      <c r="W309" s="132"/>
      <c r="X309" s="132"/>
      <c r="Y309" s="132"/>
      <c r="Z309" s="132"/>
    </row>
    <row r="310" spans="2:26" s="57" customFormat="1" ht="12" customHeight="1" x14ac:dyDescent="0.2">
      <c r="B310" s="119" t="s">
        <v>23</v>
      </c>
      <c r="C310" s="54"/>
      <c r="D310" s="54"/>
      <c r="E310" s="54"/>
      <c r="F310" s="56" t="s">
        <v>91</v>
      </c>
      <c r="G310" s="132"/>
      <c r="H310" s="189"/>
      <c r="I310" s="132"/>
      <c r="J310" s="141">
        <f t="shared" ref="J310:J311" si="105">SUM(L310:S310)</f>
        <v>5550423.7606465323</v>
      </c>
      <c r="K310" s="123"/>
      <c r="L310" s="143">
        <f>'5) Overige opbrengsten'!L175</f>
        <v>40360.289999999986</v>
      </c>
      <c r="M310" s="143">
        <f>'5) Overige opbrengsten'!M175</f>
        <v>785776.98170159629</v>
      </c>
      <c r="N310" s="143">
        <f>'5) Overige opbrengsten'!N175</f>
        <v>4419318.4800000004</v>
      </c>
      <c r="O310" s="143">
        <f>'5) Overige opbrengsten'!O175</f>
        <v>12491.25</v>
      </c>
      <c r="P310" s="143">
        <f>'5) Overige opbrengsten'!P175</f>
        <v>248772.45894493579</v>
      </c>
      <c r="Q310" s="143">
        <f>'5) Overige opbrengsten'!Q175</f>
        <v>10187.29999999999</v>
      </c>
      <c r="R310" s="192"/>
      <c r="S310" s="143">
        <f>'5) Overige opbrengsten'!S175</f>
        <v>33517</v>
      </c>
      <c r="T310" s="123"/>
      <c r="U310" s="132"/>
      <c r="V310" s="132"/>
      <c r="W310" s="132"/>
      <c r="X310" s="132"/>
      <c r="Y310" s="132"/>
      <c r="Z310" s="132"/>
    </row>
    <row r="311" spans="2:26" s="57" customFormat="1" ht="12" customHeight="1" x14ac:dyDescent="0.2">
      <c r="B311" s="119" t="s">
        <v>24</v>
      </c>
      <c r="C311" s="54"/>
      <c r="D311" s="54"/>
      <c r="E311" s="54"/>
      <c r="F311" s="56" t="s">
        <v>91</v>
      </c>
      <c r="G311" s="132"/>
      <c r="H311" s="189"/>
      <c r="I311" s="132"/>
      <c r="J311" s="141">
        <f t="shared" si="105"/>
        <v>86334535.179535553</v>
      </c>
      <c r="K311" s="123"/>
      <c r="L311" s="143">
        <f>'5) Overige opbrengsten'!L183</f>
        <v>272557.4595</v>
      </c>
      <c r="M311" s="143">
        <f>'5) Overige opbrengsten'!M183</f>
        <v>28320691.015259985</v>
      </c>
      <c r="N311" s="143">
        <f>'5) Overige opbrengsten'!N183</f>
        <v>32462208.416112904</v>
      </c>
      <c r="O311" s="143">
        <f>'5) Overige opbrengsten'!O183</f>
        <v>1221272.22</v>
      </c>
      <c r="P311" s="143">
        <f>'5) Overige opbrengsten'!P183</f>
        <v>19939849.878662679</v>
      </c>
      <c r="Q311" s="143">
        <f>'5) Overige opbrengsten'!Q183</f>
        <v>2291723.4199999925</v>
      </c>
      <c r="R311" s="192"/>
      <c r="S311" s="143">
        <f>'5) Overige opbrengsten'!S183</f>
        <v>1826232.77</v>
      </c>
      <c r="T311" s="123"/>
      <c r="U311" s="132"/>
      <c r="V311" s="132"/>
      <c r="W311" s="132"/>
      <c r="X311" s="132"/>
      <c r="Y311" s="132"/>
      <c r="Z311" s="132"/>
    </row>
    <row r="312" spans="2:26" s="57" customFormat="1" ht="12" customHeight="1" x14ac:dyDescent="0.2">
      <c r="B312" s="119"/>
      <c r="C312" s="54"/>
      <c r="D312" s="54"/>
      <c r="E312" s="54"/>
      <c r="F312" s="56"/>
      <c r="G312" s="132"/>
      <c r="H312" s="189"/>
      <c r="I312" s="132"/>
      <c r="J312" s="144"/>
      <c r="K312" s="123"/>
      <c r="L312" s="123"/>
      <c r="M312" s="123"/>
      <c r="N312" s="123"/>
      <c r="O312" s="123"/>
      <c r="P312" s="123"/>
      <c r="Q312" s="123"/>
      <c r="R312" s="192"/>
      <c r="S312" s="123"/>
      <c r="T312" s="123"/>
      <c r="U312" s="132"/>
      <c r="V312" s="132"/>
      <c r="W312" s="132"/>
      <c r="X312" s="132"/>
      <c r="Y312" s="132"/>
      <c r="Z312" s="132"/>
    </row>
    <row r="313" spans="2:26" s="57" customFormat="1" ht="12" customHeight="1" x14ac:dyDescent="0.2">
      <c r="B313" s="51" t="s">
        <v>25</v>
      </c>
      <c r="C313" s="54"/>
      <c r="D313" s="54"/>
      <c r="E313" s="54"/>
      <c r="F313" s="56"/>
      <c r="G313" s="132"/>
      <c r="H313" s="189"/>
      <c r="I313" s="132"/>
      <c r="J313" s="144"/>
      <c r="K313" s="123"/>
      <c r="L313" s="123"/>
      <c r="M313" s="123"/>
      <c r="N313" s="123"/>
      <c r="O313" s="123"/>
      <c r="P313" s="123"/>
      <c r="Q313" s="123"/>
      <c r="R313" s="192"/>
      <c r="S313" s="123"/>
      <c r="T313" s="123"/>
      <c r="U313" s="132"/>
      <c r="V313" s="132"/>
      <c r="W313" s="132"/>
      <c r="X313" s="132"/>
      <c r="Y313" s="132"/>
      <c r="Z313" s="132"/>
    </row>
    <row r="314" spans="2:26" s="57" customFormat="1" ht="12" customHeight="1" x14ac:dyDescent="0.2">
      <c r="B314" s="119" t="s">
        <v>23</v>
      </c>
      <c r="C314" s="54"/>
      <c r="D314" s="54"/>
      <c r="E314" s="54"/>
      <c r="F314" s="56" t="s">
        <v>91</v>
      </c>
      <c r="G314" s="132"/>
      <c r="H314" s="189"/>
      <c r="I314" s="132"/>
      <c r="J314" s="141">
        <f t="shared" ref="J314" si="106">SUM(L314:S314)</f>
        <v>5516164.5106465323</v>
      </c>
      <c r="K314" s="123"/>
      <c r="L314" s="143">
        <f>'5) Overige opbrengsten'!L168</f>
        <v>6101.0399999999991</v>
      </c>
      <c r="M314" s="143">
        <f>'5) Overige opbrengsten'!M168</f>
        <v>785776.98170159629</v>
      </c>
      <c r="N314" s="143">
        <f>'5) Overige opbrengsten'!N168</f>
        <v>4419318.4800000004</v>
      </c>
      <c r="O314" s="143">
        <f>'5) Overige opbrengsten'!O168</f>
        <v>12491.25</v>
      </c>
      <c r="P314" s="143">
        <f>'5) Overige opbrengsten'!P168</f>
        <v>248772.45894493579</v>
      </c>
      <c r="Q314" s="143">
        <f>'5) Overige opbrengsten'!Q168</f>
        <v>10187.29999999999</v>
      </c>
      <c r="R314" s="192"/>
      <c r="S314" s="143">
        <f>'5) Overige opbrengsten'!S168</f>
        <v>33517</v>
      </c>
      <c r="T314" s="123"/>
      <c r="U314" s="132"/>
      <c r="V314" s="132"/>
      <c r="W314" s="132"/>
      <c r="X314" s="132"/>
      <c r="Y314" s="132"/>
      <c r="Z314" s="132"/>
    </row>
    <row r="315" spans="2:26" s="57" customFormat="1" ht="12" customHeight="1" x14ac:dyDescent="0.2">
      <c r="B315" s="119"/>
      <c r="C315" s="119"/>
      <c r="D315" s="119"/>
      <c r="E315" s="119"/>
      <c r="F315" s="119"/>
      <c r="G315" s="132"/>
      <c r="H315" s="132"/>
      <c r="I315" s="132"/>
      <c r="J315" s="144"/>
      <c r="K315" s="123"/>
      <c r="L315" s="123"/>
      <c r="M315" s="123"/>
      <c r="N315" s="123"/>
      <c r="O315" s="123"/>
      <c r="P315" s="123"/>
      <c r="Q315" s="123"/>
      <c r="R315" s="192"/>
      <c r="S315" s="123"/>
      <c r="T315" s="123"/>
      <c r="U315" s="132"/>
      <c r="V315" s="132"/>
      <c r="W315" s="132"/>
      <c r="X315" s="132"/>
      <c r="Y315" s="132"/>
      <c r="Z315" s="132"/>
    </row>
    <row r="316" spans="2:26" s="57" customFormat="1" ht="12" customHeight="1" x14ac:dyDescent="0.2">
      <c r="B316" s="51" t="s">
        <v>104</v>
      </c>
      <c r="C316" s="119"/>
      <c r="D316" s="119"/>
      <c r="E316" s="119"/>
      <c r="F316" s="119"/>
      <c r="G316" s="132"/>
      <c r="H316" s="132"/>
      <c r="I316" s="132"/>
      <c r="J316" s="144"/>
      <c r="K316" s="123"/>
      <c r="L316" s="123"/>
      <c r="M316" s="123"/>
      <c r="N316" s="123"/>
      <c r="O316" s="123"/>
      <c r="P316" s="123"/>
      <c r="Q316" s="123"/>
      <c r="R316" s="192"/>
      <c r="S316" s="123"/>
      <c r="T316" s="123"/>
      <c r="U316" s="132"/>
      <c r="V316" s="132"/>
      <c r="W316" s="132"/>
      <c r="X316" s="132"/>
      <c r="Y316" s="132"/>
      <c r="Z316" s="132"/>
    </row>
    <row r="317" spans="2:26" s="57" customFormat="1" ht="12" customHeight="1" x14ac:dyDescent="0.2">
      <c r="B317" s="51" t="s">
        <v>6</v>
      </c>
      <c r="C317" s="119"/>
      <c r="D317" s="119"/>
      <c r="E317" s="119"/>
      <c r="F317" s="119"/>
      <c r="G317" s="132"/>
      <c r="H317" s="132"/>
      <c r="I317" s="132"/>
      <c r="J317" s="144"/>
      <c r="K317" s="123"/>
      <c r="L317" s="123"/>
      <c r="M317" s="123"/>
      <c r="N317" s="123"/>
      <c r="O317" s="123"/>
      <c r="P317" s="123"/>
      <c r="Q317" s="123"/>
      <c r="R317" s="192"/>
      <c r="S317" s="123"/>
      <c r="T317" s="123"/>
      <c r="U317" s="132"/>
      <c r="V317" s="132"/>
      <c r="W317" s="132"/>
      <c r="X317" s="132"/>
      <c r="Y317" s="132"/>
      <c r="Z317" s="132"/>
    </row>
    <row r="318" spans="2:26" s="57" customFormat="1" ht="12" customHeight="1" x14ac:dyDescent="0.2">
      <c r="B318" s="119" t="s">
        <v>7</v>
      </c>
      <c r="C318" s="119"/>
      <c r="D318" s="119"/>
      <c r="E318" s="119"/>
      <c r="F318" s="119" t="s">
        <v>91</v>
      </c>
      <c r="G318" s="132"/>
      <c r="H318" s="132"/>
      <c r="I318" s="132"/>
      <c r="J318" s="141">
        <f t="shared" ref="J318:J321" si="107">SUM(L318:S318)</f>
        <v>668687979.60228491</v>
      </c>
      <c r="K318" s="123"/>
      <c r="L318" s="190">
        <f>L278</f>
        <v>0</v>
      </c>
      <c r="M318" s="190">
        <f t="shared" ref="M318:Q318" si="108">M278</f>
        <v>248461562.47228497</v>
      </c>
      <c r="N318" s="190">
        <f t="shared" si="108"/>
        <v>241221441.29000002</v>
      </c>
      <c r="O318" s="190">
        <f t="shared" si="108"/>
        <v>0</v>
      </c>
      <c r="P318" s="190">
        <f t="shared" si="108"/>
        <v>148890130.38999999</v>
      </c>
      <c r="Q318" s="190">
        <f t="shared" si="108"/>
        <v>13952560.029999999</v>
      </c>
      <c r="R318" s="134"/>
      <c r="S318" s="190">
        <f t="shared" ref="S318" si="109">S278</f>
        <v>16162285.420000006</v>
      </c>
      <c r="T318" s="123"/>
      <c r="U318" s="132"/>
      <c r="V318" s="132"/>
      <c r="W318" s="132"/>
      <c r="X318" s="132"/>
      <c r="Y318" s="132"/>
      <c r="Z318" s="132"/>
    </row>
    <row r="319" spans="2:26" s="57" customFormat="1" ht="12" customHeight="1" x14ac:dyDescent="0.2">
      <c r="B319" s="119" t="s">
        <v>8</v>
      </c>
      <c r="C319" s="119"/>
      <c r="D319" s="119"/>
      <c r="E319" s="119"/>
      <c r="F319" s="119" t="s">
        <v>91</v>
      </c>
      <c r="G319" s="132"/>
      <c r="H319" s="132"/>
      <c r="I319" s="132"/>
      <c r="J319" s="141">
        <f t="shared" si="107"/>
        <v>9461730.3294889592</v>
      </c>
      <c r="K319" s="123"/>
      <c r="L319" s="190">
        <f>L279</f>
        <v>3319302</v>
      </c>
      <c r="M319" s="190">
        <f t="shared" ref="M319:Q319" si="110">M279</f>
        <v>156069.12040000001</v>
      </c>
      <c r="N319" s="190">
        <f t="shared" si="110"/>
        <v>1082254.3999999999</v>
      </c>
      <c r="O319" s="190">
        <f t="shared" si="110"/>
        <v>2257368.81</v>
      </c>
      <c r="P319" s="190">
        <f t="shared" si="110"/>
        <v>2369957.0836</v>
      </c>
      <c r="Q319" s="190">
        <f t="shared" si="110"/>
        <v>276778.91548895999</v>
      </c>
      <c r="R319" s="134"/>
      <c r="S319" s="190">
        <f t="shared" ref="S319" si="111">S279</f>
        <v>0</v>
      </c>
      <c r="T319" s="123"/>
      <c r="U319" s="132"/>
      <c r="V319" s="132"/>
      <c r="W319" s="132"/>
      <c r="X319" s="132"/>
      <c r="Y319" s="132"/>
      <c r="Z319" s="132"/>
    </row>
    <row r="320" spans="2:26" s="57" customFormat="1" ht="12" customHeight="1" x14ac:dyDescent="0.2">
      <c r="B320" s="119" t="s">
        <v>9</v>
      </c>
      <c r="C320" s="119"/>
      <c r="D320" s="119"/>
      <c r="E320" s="119"/>
      <c r="F320" s="119" t="s">
        <v>91</v>
      </c>
      <c r="G320" s="132"/>
      <c r="H320" s="132"/>
      <c r="I320" s="132"/>
      <c r="J320" s="141">
        <f t="shared" si="107"/>
        <v>147238808.96894312</v>
      </c>
      <c r="K320" s="123"/>
      <c r="L320" s="133">
        <f>L280-SUM(L296:L297,L307)</f>
        <v>638983.28</v>
      </c>
      <c r="M320" s="133">
        <f t="shared" ref="M320:Q320" si="112">M280-SUM(M296:M297,M307)</f>
        <v>56446878.492002495</v>
      </c>
      <c r="N320" s="133">
        <f t="shared" si="112"/>
        <v>58082129.107740603</v>
      </c>
      <c r="O320" s="133">
        <f t="shared" si="112"/>
        <v>402523.98</v>
      </c>
      <c r="P320" s="133">
        <f t="shared" si="112"/>
        <v>24447770.100000001</v>
      </c>
      <c r="Q320" s="133">
        <f t="shared" si="112"/>
        <v>2890740.2891999995</v>
      </c>
      <c r="R320" s="134"/>
      <c r="S320" s="133">
        <f t="shared" ref="S320" si="113">S280-SUM(S296:S297,S307)</f>
        <v>4329783.72</v>
      </c>
      <c r="T320" s="123"/>
      <c r="U320" s="132"/>
      <c r="V320" s="132"/>
      <c r="W320" s="132"/>
      <c r="X320" s="132"/>
      <c r="Y320" s="132"/>
      <c r="Z320" s="132"/>
    </row>
    <row r="321" spans="2:26" s="57" customFormat="1" ht="12" customHeight="1" x14ac:dyDescent="0.2">
      <c r="B321" s="119" t="s">
        <v>10</v>
      </c>
      <c r="C321" s="119"/>
      <c r="D321" s="119"/>
      <c r="E321" s="119"/>
      <c r="F321" s="119" t="s">
        <v>91</v>
      </c>
      <c r="G321" s="132"/>
      <c r="H321" s="132"/>
      <c r="I321" s="132"/>
      <c r="J321" s="141">
        <f t="shared" si="107"/>
        <v>0</v>
      </c>
      <c r="K321" s="123"/>
      <c r="L321" s="190">
        <f>L281</f>
        <v>0</v>
      </c>
      <c r="M321" s="190">
        <f t="shared" ref="M321:Q321" si="114">M281</f>
        <v>0</v>
      </c>
      <c r="N321" s="190">
        <f t="shared" si="114"/>
        <v>0</v>
      </c>
      <c r="O321" s="190">
        <f t="shared" si="114"/>
        <v>0</v>
      </c>
      <c r="P321" s="190">
        <f t="shared" si="114"/>
        <v>0</v>
      </c>
      <c r="Q321" s="190">
        <f t="shared" si="114"/>
        <v>0</v>
      </c>
      <c r="R321" s="134"/>
      <c r="S321" s="190">
        <f t="shared" ref="S321" si="115">S281</f>
        <v>0</v>
      </c>
      <c r="T321" s="123"/>
      <c r="U321" s="132"/>
      <c r="V321" s="132"/>
      <c r="W321" s="132"/>
      <c r="X321" s="132"/>
      <c r="Y321" s="132"/>
      <c r="Z321" s="132"/>
    </row>
    <row r="322" spans="2:26" s="57" customFormat="1" ht="12" customHeight="1" x14ac:dyDescent="0.2">
      <c r="B322" s="119"/>
      <c r="C322" s="119"/>
      <c r="D322" s="119"/>
      <c r="E322" s="119"/>
      <c r="F322" s="119"/>
      <c r="G322" s="132"/>
      <c r="H322" s="132"/>
      <c r="I322" s="132"/>
      <c r="J322" s="144"/>
      <c r="K322" s="123"/>
      <c r="L322" s="132"/>
      <c r="M322" s="132"/>
      <c r="N322" s="132"/>
      <c r="O322" s="132"/>
      <c r="P322" s="132"/>
      <c r="Q322" s="132"/>
      <c r="R322" s="135"/>
      <c r="S322" s="132"/>
      <c r="T322" s="123"/>
      <c r="U322" s="132"/>
      <c r="V322" s="132"/>
      <c r="W322" s="132"/>
      <c r="X322" s="132"/>
      <c r="Y322" s="132"/>
      <c r="Z322" s="132"/>
    </row>
    <row r="323" spans="2:26" s="57" customFormat="1" ht="12" customHeight="1" x14ac:dyDescent="0.2">
      <c r="B323" s="51" t="s">
        <v>11</v>
      </c>
      <c r="C323" s="119"/>
      <c r="D323" s="119"/>
      <c r="E323" s="119"/>
      <c r="F323" s="119"/>
      <c r="G323" s="132"/>
      <c r="H323" s="132"/>
      <c r="I323" s="132"/>
      <c r="J323" s="144"/>
      <c r="K323" s="123"/>
      <c r="L323" s="132"/>
      <c r="M323" s="132"/>
      <c r="N323" s="132"/>
      <c r="O323" s="132"/>
      <c r="P323" s="132"/>
      <c r="Q323" s="132"/>
      <c r="R323" s="135"/>
      <c r="S323" s="132"/>
      <c r="T323" s="123"/>
      <c r="U323" s="132"/>
      <c r="V323" s="132"/>
      <c r="W323" s="132"/>
      <c r="X323" s="132"/>
      <c r="Y323" s="132"/>
      <c r="Z323" s="132"/>
    </row>
    <row r="324" spans="2:26" s="57" customFormat="1" ht="12" customHeight="1" x14ac:dyDescent="0.2">
      <c r="B324" s="119" t="s">
        <v>12</v>
      </c>
      <c r="C324" s="119"/>
      <c r="D324" s="119"/>
      <c r="E324" s="119"/>
      <c r="F324" s="119" t="s">
        <v>91</v>
      </c>
      <c r="G324" s="132"/>
      <c r="H324" s="132"/>
      <c r="I324" s="132"/>
      <c r="J324" s="141">
        <f t="shared" ref="J324:J326" si="116">SUM(L324:S324)</f>
        <v>987267531.58284974</v>
      </c>
      <c r="K324" s="123"/>
      <c r="L324" s="133">
        <f>L284-SUM(L298:L304)+L310-L311-L314</f>
        <v>5511987.0305000003</v>
      </c>
      <c r="M324" s="133">
        <f t="shared" ref="M324:Q324" si="117">M284-SUM(M298:M304)+M310-M311-M314</f>
        <v>320779152.80983704</v>
      </c>
      <c r="N324" s="133">
        <f t="shared" si="117"/>
        <v>400229883.00036699</v>
      </c>
      <c r="O324" s="133">
        <f t="shared" si="117"/>
        <v>2718538.6100000003</v>
      </c>
      <c r="P324" s="133">
        <f t="shared" si="117"/>
        <v>216710650.88308913</v>
      </c>
      <c r="Q324" s="133">
        <f t="shared" si="117"/>
        <v>12557974.85339373</v>
      </c>
      <c r="R324" s="134"/>
      <c r="S324" s="133">
        <f>S284-SUM(S298:S304)+S310-S311-S314</f>
        <v>28759344.395662926</v>
      </c>
      <c r="T324" s="123"/>
      <c r="U324" s="132"/>
      <c r="V324" s="132"/>
      <c r="W324" s="132"/>
      <c r="X324" s="132"/>
      <c r="Y324" s="132"/>
      <c r="Z324" s="132"/>
    </row>
    <row r="325" spans="2:26" s="127" customFormat="1" ht="12" customHeight="1" x14ac:dyDescent="0.2">
      <c r="B325" s="119" t="s">
        <v>350</v>
      </c>
      <c r="C325" s="119"/>
      <c r="D325" s="119"/>
      <c r="E325" s="119"/>
      <c r="F325" s="119" t="s">
        <v>91</v>
      </c>
      <c r="G325" s="132"/>
      <c r="H325" s="132"/>
      <c r="I325" s="132"/>
      <c r="J325" s="141">
        <f t="shared" si="116"/>
        <v>1104995.7848515217</v>
      </c>
      <c r="K325" s="123"/>
      <c r="L325" s="190">
        <f>L285</f>
        <v>4931</v>
      </c>
      <c r="M325" s="190">
        <f t="shared" ref="M325:Q325" si="118">M285</f>
        <v>453440.41626742348</v>
      </c>
      <c r="N325" s="190">
        <f t="shared" si="118"/>
        <v>377681.38418154651</v>
      </c>
      <c r="O325" s="190">
        <f t="shared" si="118"/>
        <v>3626.78</v>
      </c>
      <c r="P325" s="190">
        <f t="shared" si="118"/>
        <v>220697.88393371747</v>
      </c>
      <c r="Q325" s="190">
        <f t="shared" si="118"/>
        <v>16365.120468834499</v>
      </c>
      <c r="R325" s="134"/>
      <c r="S325" s="190">
        <f>S285</f>
        <v>28253.200000000001</v>
      </c>
      <c r="T325" s="123"/>
      <c r="U325" s="132"/>
      <c r="V325" s="132"/>
      <c r="W325" s="132"/>
      <c r="X325" s="132"/>
      <c r="Y325" s="132"/>
      <c r="Z325" s="132"/>
    </row>
    <row r="326" spans="2:26" s="57" customFormat="1" ht="12" customHeight="1" x14ac:dyDescent="0.2">
      <c r="B326" s="119" t="s">
        <v>13</v>
      </c>
      <c r="C326" s="119"/>
      <c r="D326" s="119"/>
      <c r="E326" s="119"/>
      <c r="F326" s="119" t="s">
        <v>91</v>
      </c>
      <c r="G326" s="132"/>
      <c r="H326" s="132"/>
      <c r="I326" s="132"/>
      <c r="J326" s="141">
        <f t="shared" si="116"/>
        <v>4120350.7</v>
      </c>
      <c r="K326" s="123"/>
      <c r="L326" s="190">
        <f>L286</f>
        <v>24595</v>
      </c>
      <c r="M326" s="190">
        <f t="shared" ref="M326:Q326" si="119">M286</f>
        <v>1244906</v>
      </c>
      <c r="N326" s="190">
        <f t="shared" si="119"/>
        <v>1401938</v>
      </c>
      <c r="O326" s="190">
        <f t="shared" si="119"/>
        <v>492529.7</v>
      </c>
      <c r="P326" s="190">
        <f t="shared" si="119"/>
        <v>929895</v>
      </c>
      <c r="Q326" s="190">
        <f t="shared" si="119"/>
        <v>26487</v>
      </c>
      <c r="R326" s="134"/>
      <c r="S326" s="190">
        <f>S286</f>
        <v>0</v>
      </c>
      <c r="T326" s="123"/>
      <c r="U326" s="132"/>
      <c r="V326" s="132"/>
      <c r="W326" s="132"/>
      <c r="X326" s="132"/>
      <c r="Y326" s="132"/>
      <c r="Z326" s="132"/>
    </row>
    <row r="327" spans="2:26" s="57" customFormat="1" ht="12" customHeight="1" x14ac:dyDescent="0.2">
      <c r="B327" s="119"/>
      <c r="C327" s="119"/>
      <c r="D327" s="119"/>
      <c r="E327" s="119"/>
      <c r="F327" s="119"/>
      <c r="G327" s="132"/>
      <c r="H327" s="132"/>
      <c r="I327" s="132"/>
      <c r="J327" s="144"/>
      <c r="K327" s="123"/>
      <c r="L327" s="132"/>
      <c r="M327" s="132"/>
      <c r="N327" s="132"/>
      <c r="O327" s="132"/>
      <c r="P327" s="132"/>
      <c r="Q327" s="132"/>
      <c r="R327" s="135"/>
      <c r="S327" s="132"/>
      <c r="T327" s="123"/>
      <c r="U327" s="132"/>
      <c r="V327" s="132"/>
      <c r="W327" s="132"/>
      <c r="X327" s="132"/>
      <c r="Y327" s="132"/>
      <c r="Z327" s="132"/>
    </row>
    <row r="328" spans="2:26" s="57" customFormat="1" ht="12" customHeight="1" x14ac:dyDescent="0.2">
      <c r="B328" s="51" t="s">
        <v>14</v>
      </c>
      <c r="C328" s="119"/>
      <c r="D328" s="119"/>
      <c r="E328" s="119"/>
      <c r="F328" s="119"/>
      <c r="G328" s="132"/>
      <c r="H328" s="132"/>
      <c r="I328" s="132"/>
      <c r="J328" s="144"/>
      <c r="K328" s="123"/>
      <c r="L328" s="132"/>
      <c r="M328" s="132"/>
      <c r="N328" s="132"/>
      <c r="O328" s="132"/>
      <c r="P328" s="132"/>
      <c r="Q328" s="132"/>
      <c r="R328" s="135"/>
      <c r="S328" s="132"/>
      <c r="T328" s="123"/>
      <c r="U328" s="132"/>
      <c r="V328" s="132"/>
      <c r="W328" s="132"/>
      <c r="X328" s="132"/>
      <c r="Y328" s="132"/>
      <c r="Z328" s="132"/>
    </row>
    <row r="329" spans="2:26" s="57" customFormat="1" ht="12" customHeight="1" x14ac:dyDescent="0.2">
      <c r="B329" s="119" t="s">
        <v>15</v>
      </c>
      <c r="C329" s="119"/>
      <c r="D329" s="119"/>
      <c r="E329" s="119"/>
      <c r="F329" s="119" t="s">
        <v>91</v>
      </c>
      <c r="G329" s="132"/>
      <c r="H329" s="132"/>
      <c r="I329" s="132"/>
      <c r="J329" s="141">
        <f t="shared" ref="J329:J332" si="120">SUM(L329:S329)</f>
        <v>2375764.3548311829</v>
      </c>
      <c r="K329" s="123"/>
      <c r="L329" s="190">
        <f>L289</f>
        <v>15665</v>
      </c>
      <c r="M329" s="190">
        <f t="shared" ref="M329:Q329" si="121">M289</f>
        <v>510929.81146439636</v>
      </c>
      <c r="N329" s="190">
        <f t="shared" si="121"/>
        <v>1510526.2607223389</v>
      </c>
      <c r="O329" s="190">
        <f t="shared" si="121"/>
        <v>20624.22</v>
      </c>
      <c r="P329" s="190">
        <f t="shared" si="121"/>
        <v>299070.4126444477</v>
      </c>
      <c r="Q329" s="190">
        <f t="shared" si="121"/>
        <v>75</v>
      </c>
      <c r="R329" s="134"/>
      <c r="S329" s="190">
        <f>S289</f>
        <v>18873.650000000001</v>
      </c>
      <c r="T329" s="123"/>
      <c r="U329" s="132"/>
      <c r="V329" s="132"/>
      <c r="W329" s="132"/>
      <c r="X329" s="132"/>
      <c r="Y329" s="132"/>
      <c r="Z329" s="132"/>
    </row>
    <row r="330" spans="2:26" s="57" customFormat="1" ht="12" customHeight="1" x14ac:dyDescent="0.2">
      <c r="B330" s="119" t="s">
        <v>16</v>
      </c>
      <c r="C330" s="119"/>
      <c r="D330" s="119"/>
      <c r="E330" s="119"/>
      <c r="F330" s="119" t="s">
        <v>91</v>
      </c>
      <c r="G330" s="132"/>
      <c r="H330" s="132"/>
      <c r="I330" s="132"/>
      <c r="J330" s="141">
        <f t="shared" si="120"/>
        <v>416494.34692316508</v>
      </c>
      <c r="K330" s="123"/>
      <c r="L330" s="190">
        <f>L290</f>
        <v>889</v>
      </c>
      <c r="M330" s="190">
        <f t="shared" ref="M330:Q330" si="122">M290</f>
        <v>77754.376996859792</v>
      </c>
      <c r="N330" s="190">
        <f t="shared" si="122"/>
        <v>0</v>
      </c>
      <c r="O330" s="190">
        <f t="shared" si="122"/>
        <v>6642.5</v>
      </c>
      <c r="P330" s="190">
        <f t="shared" si="122"/>
        <v>285133.45992630528</v>
      </c>
      <c r="Q330" s="190">
        <f t="shared" si="122"/>
        <v>46075.01</v>
      </c>
      <c r="R330" s="134"/>
      <c r="S330" s="190">
        <f>S290</f>
        <v>0</v>
      </c>
      <c r="T330" s="123"/>
      <c r="U330" s="132"/>
      <c r="V330" s="132"/>
      <c r="W330" s="132"/>
      <c r="X330" s="132"/>
      <c r="Y330" s="132"/>
      <c r="Z330" s="132"/>
    </row>
    <row r="331" spans="2:26" s="57" customFormat="1" ht="12" customHeight="1" x14ac:dyDescent="0.2">
      <c r="B331" s="119" t="s">
        <v>17</v>
      </c>
      <c r="C331" s="119"/>
      <c r="D331" s="119"/>
      <c r="E331" s="119"/>
      <c r="F331" s="119" t="s">
        <v>91</v>
      </c>
      <c r="G331" s="132"/>
      <c r="H331" s="132"/>
      <c r="I331" s="132"/>
      <c r="J331" s="141">
        <f t="shared" si="120"/>
        <v>1204404.8304110526</v>
      </c>
      <c r="K331" s="123"/>
      <c r="L331" s="190">
        <f>L291</f>
        <v>7061</v>
      </c>
      <c r="M331" s="190">
        <f t="shared" ref="M331:Q331" si="123">M291</f>
        <v>251455.70554135545</v>
      </c>
      <c r="N331" s="190">
        <f t="shared" si="123"/>
        <v>486846.29014649033</v>
      </c>
      <c r="O331" s="190">
        <f t="shared" si="123"/>
        <v>3492.28</v>
      </c>
      <c r="P331" s="190">
        <f t="shared" si="123"/>
        <v>422616.79433364916</v>
      </c>
      <c r="Q331" s="190">
        <f t="shared" si="123"/>
        <v>3669.0116957581686</v>
      </c>
      <c r="R331" s="134"/>
      <c r="S331" s="190">
        <f>S291</f>
        <v>29263.748693799349</v>
      </c>
      <c r="T331" s="123"/>
      <c r="U331" s="132"/>
      <c r="V331" s="132"/>
      <c r="W331" s="132"/>
      <c r="X331" s="132"/>
      <c r="Y331" s="132"/>
      <c r="Z331" s="132"/>
    </row>
    <row r="332" spans="2:26" s="57" customFormat="1" ht="12" customHeight="1" x14ac:dyDescent="0.2">
      <c r="B332" s="119" t="s">
        <v>18</v>
      </c>
      <c r="C332" s="119"/>
      <c r="D332" s="119"/>
      <c r="E332" s="119"/>
      <c r="F332" s="119" t="s">
        <v>91</v>
      </c>
      <c r="G332" s="132"/>
      <c r="H332" s="132"/>
      <c r="I332" s="132"/>
      <c r="J332" s="141">
        <f t="shared" si="120"/>
        <v>18505396.806453541</v>
      </c>
      <c r="K332" s="123"/>
      <c r="L332" s="190">
        <f>L292</f>
        <v>0</v>
      </c>
      <c r="M332" s="190">
        <f t="shared" ref="M332:Q332" si="124">M292</f>
        <v>1487835.211569943</v>
      </c>
      <c r="N332" s="190">
        <f t="shared" si="124"/>
        <v>15863052.839556817</v>
      </c>
      <c r="O332" s="190">
        <f t="shared" si="124"/>
        <v>0</v>
      </c>
      <c r="P332" s="190">
        <f t="shared" si="124"/>
        <v>580508.75532678096</v>
      </c>
      <c r="Q332" s="190">
        <f t="shared" si="124"/>
        <v>0</v>
      </c>
      <c r="R332" s="134"/>
      <c r="S332" s="190">
        <f>S292</f>
        <v>574000</v>
      </c>
      <c r="T332" s="123"/>
      <c r="U332" s="132"/>
      <c r="V332" s="132"/>
      <c r="W332" s="132"/>
      <c r="X332" s="132"/>
      <c r="Y332" s="132"/>
      <c r="Z332" s="132"/>
    </row>
    <row r="333" spans="2:26" s="57" customFormat="1" ht="12" customHeight="1" x14ac:dyDescent="0.2">
      <c r="B333" s="119"/>
      <c r="C333" s="119"/>
      <c r="D333" s="119"/>
      <c r="E333" s="119"/>
      <c r="F333" s="119"/>
      <c r="G333" s="132"/>
      <c r="H333" s="132"/>
      <c r="I333" s="132"/>
      <c r="J333" s="144"/>
      <c r="K333" s="123"/>
      <c r="L333" s="123"/>
      <c r="M333" s="123"/>
      <c r="N333" s="123"/>
      <c r="O333" s="123"/>
      <c r="P333" s="123"/>
      <c r="Q333" s="123"/>
      <c r="R333" s="192"/>
      <c r="S333" s="123"/>
      <c r="T333" s="123"/>
      <c r="U333" s="132"/>
      <c r="V333" s="132"/>
      <c r="W333" s="132"/>
      <c r="X333" s="132"/>
      <c r="Y333" s="132"/>
      <c r="Z333" s="132"/>
    </row>
    <row r="334" spans="2:26" s="57" customFormat="1" ht="12" customHeight="1" x14ac:dyDescent="0.2">
      <c r="B334" s="51" t="s">
        <v>103</v>
      </c>
      <c r="C334" s="119"/>
      <c r="D334" s="119"/>
      <c r="E334" s="119"/>
      <c r="F334" s="119"/>
      <c r="G334" s="132"/>
      <c r="H334" s="132"/>
      <c r="I334" s="132"/>
      <c r="J334" s="144"/>
      <c r="K334" s="123"/>
      <c r="L334" s="123"/>
      <c r="M334" s="123"/>
      <c r="N334" s="123"/>
      <c r="O334" s="123"/>
      <c r="P334" s="123"/>
      <c r="Q334" s="123"/>
      <c r="R334" s="192"/>
      <c r="S334" s="123"/>
      <c r="T334" s="123"/>
      <c r="U334" s="132"/>
      <c r="V334" s="132"/>
      <c r="W334" s="132"/>
      <c r="X334" s="132"/>
      <c r="Y334" s="132"/>
      <c r="Z334" s="132"/>
    </row>
    <row r="335" spans="2:26" s="57" customFormat="1" ht="12" customHeight="1" x14ac:dyDescent="0.2">
      <c r="B335" s="51" t="s">
        <v>105</v>
      </c>
      <c r="C335" s="119"/>
      <c r="D335" s="119"/>
      <c r="E335" s="119"/>
      <c r="F335" s="119"/>
      <c r="G335" s="132"/>
      <c r="H335" s="132"/>
      <c r="I335" s="132"/>
      <c r="J335" s="123"/>
      <c r="K335" s="123"/>
      <c r="L335" s="123"/>
      <c r="M335" s="123"/>
      <c r="N335" s="123"/>
      <c r="O335" s="123"/>
      <c r="P335" s="123"/>
      <c r="Q335" s="123"/>
      <c r="R335" s="192"/>
      <c r="S335" s="145"/>
      <c r="T335" s="123"/>
      <c r="U335" s="132"/>
      <c r="V335" s="132"/>
      <c r="W335" s="132"/>
      <c r="X335" s="132"/>
      <c r="Y335" s="132"/>
      <c r="Z335" s="132"/>
    </row>
    <row r="336" spans="2:26" s="57" customFormat="1" ht="12" customHeight="1" x14ac:dyDescent="0.2">
      <c r="B336" s="124" t="s">
        <v>90</v>
      </c>
      <c r="C336" s="119"/>
      <c r="D336" s="119" t="s">
        <v>352</v>
      </c>
      <c r="E336" s="119"/>
      <c r="F336" s="119" t="s">
        <v>91</v>
      </c>
      <c r="G336" s="132"/>
      <c r="H336" s="132"/>
      <c r="I336" s="132"/>
      <c r="J336" s="141">
        <f>SUM(L336:Q336)</f>
        <v>1162233747.3752635</v>
      </c>
      <c r="K336" s="123"/>
      <c r="L336" s="142">
        <f>SUM(L320:L321,L324:L326,L329:L332)</f>
        <v>6204111.3105000006</v>
      </c>
      <c r="M336" s="142">
        <f>SUM(M320:M321,M324:M326,M329:M332)</f>
        <v>381252352.82367951</v>
      </c>
      <c r="N336" s="142">
        <f>SUM(N320:N321,N324:N326,N329:N332)</f>
        <v>477952056.88271475</v>
      </c>
      <c r="O336" s="142">
        <f>SUM(O320:O321,O324:O326,O329:O332)</f>
        <v>3647978.0700000003</v>
      </c>
      <c r="P336" s="129">
        <f>SUM(P320:P321,P324:P326,P329:P332)+SUM(S320:S321,S324:S326,S329:S332)</f>
        <v>277635862.00361073</v>
      </c>
      <c r="Q336" s="142">
        <f>SUM(Q320:Q321,Q324:Q326,Q329:Q332)</f>
        <v>15541386.284758322</v>
      </c>
      <c r="R336" s="192"/>
      <c r="S336" s="123"/>
      <c r="T336" s="123"/>
      <c r="U336" s="46"/>
      <c r="V336" s="132"/>
      <c r="W336" s="132"/>
      <c r="X336" s="132"/>
      <c r="Y336" s="132"/>
      <c r="Z336" s="132"/>
    </row>
    <row r="337" spans="1:26" s="57" customFormat="1" ht="12" customHeight="1" x14ac:dyDescent="0.2">
      <c r="B337" s="119"/>
      <c r="C337" s="119"/>
      <c r="D337" s="119"/>
      <c r="E337" s="119"/>
      <c r="F337" s="119"/>
      <c r="G337" s="132"/>
      <c r="H337" s="132"/>
      <c r="I337" s="132"/>
      <c r="J337" s="123"/>
      <c r="K337" s="123"/>
      <c r="L337" s="123"/>
      <c r="M337" s="123"/>
      <c r="N337" s="123"/>
      <c r="O337" s="123"/>
      <c r="P337" s="123"/>
      <c r="Q337" s="123"/>
      <c r="R337" s="192"/>
      <c r="S337" s="123"/>
      <c r="T337" s="123"/>
      <c r="U337" s="132"/>
      <c r="V337" s="132"/>
      <c r="W337" s="132"/>
      <c r="X337" s="132"/>
      <c r="Y337" s="132"/>
      <c r="Z337" s="132"/>
    </row>
    <row r="338" spans="1:26" s="19" customFormat="1" ht="12" customHeight="1" x14ac:dyDescent="0.2">
      <c r="B338" s="31" t="s">
        <v>509</v>
      </c>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2" customHeight="1" x14ac:dyDescent="0.2">
      <c r="B339" s="119"/>
      <c r="C339" s="119"/>
      <c r="D339" s="119"/>
      <c r="E339" s="119"/>
      <c r="F339" s="119"/>
      <c r="J339" s="123"/>
      <c r="K339" s="123"/>
      <c r="L339" s="123"/>
      <c r="M339" s="123"/>
      <c r="N339" s="123"/>
      <c r="O339" s="123"/>
      <c r="P339" s="123"/>
      <c r="Q339" s="123"/>
      <c r="R339" s="192"/>
      <c r="S339" s="123"/>
      <c r="T339" s="123"/>
    </row>
    <row r="340" spans="1:26" ht="12" customHeight="1" x14ac:dyDescent="0.2">
      <c r="A340" s="127"/>
      <c r="B340" s="51" t="s">
        <v>102</v>
      </c>
      <c r="C340" s="119"/>
      <c r="D340" s="119"/>
      <c r="E340" s="119"/>
      <c r="F340" s="119"/>
      <c r="J340" s="123"/>
      <c r="K340" s="123"/>
      <c r="L340" s="123"/>
      <c r="M340" s="123"/>
      <c r="N340" s="123"/>
      <c r="O340" s="123"/>
      <c r="P340" s="123"/>
      <c r="Q340" s="123"/>
      <c r="R340" s="192"/>
      <c r="S340" s="123"/>
      <c r="T340" s="123"/>
    </row>
    <row r="341" spans="1:26" ht="12" customHeight="1" x14ac:dyDescent="0.2">
      <c r="A341" s="127"/>
      <c r="B341" s="121" t="s">
        <v>193</v>
      </c>
      <c r="C341" s="119"/>
      <c r="D341" s="119"/>
      <c r="E341" s="119"/>
      <c r="F341" s="119"/>
    </row>
    <row r="342" spans="1:26" ht="12" customHeight="1" x14ac:dyDescent="0.2">
      <c r="A342" s="127"/>
      <c r="B342" s="51" t="s">
        <v>6</v>
      </c>
      <c r="C342" s="119"/>
      <c r="D342" s="119"/>
      <c r="E342" s="119"/>
      <c r="F342" s="119"/>
    </row>
    <row r="343" spans="1:26" ht="12" customHeight="1" x14ac:dyDescent="0.2">
      <c r="A343" s="127"/>
      <c r="B343" s="119" t="s">
        <v>541</v>
      </c>
      <c r="C343" s="119"/>
      <c r="D343" s="119"/>
      <c r="E343" s="119"/>
      <c r="F343" s="119" t="s">
        <v>449</v>
      </c>
      <c r="J343" s="141">
        <f t="shared" ref="J343:J346" si="125">SUM(L343:S343)</f>
        <v>511727514.8353287</v>
      </c>
      <c r="L343" s="143">
        <f>'7) Berekening gecorrigeerde IT'!L105</f>
        <v>0</v>
      </c>
      <c r="M343" s="143">
        <f>'7) Berekening gecorrigeerde IT'!M105</f>
        <v>191422393.55806714</v>
      </c>
      <c r="N343" s="143">
        <f>'7) Berekening gecorrigeerde IT'!N105</f>
        <v>181813960.18037832</v>
      </c>
      <c r="O343" s="143">
        <f>'7) Berekening gecorrigeerde IT'!O105</f>
        <v>0</v>
      </c>
      <c r="P343" s="143">
        <f>'7) Berekening gecorrigeerde IT'!P105</f>
        <v>115481848.94</v>
      </c>
      <c r="Q343" s="143">
        <f>'7) Berekening gecorrigeerde IT'!Q105</f>
        <v>10110871.609999999</v>
      </c>
      <c r="S343" s="143">
        <f>'7) Berekening gecorrigeerde IT'!S105</f>
        <v>12898440.546883203</v>
      </c>
      <c r="U343" s="132" t="s">
        <v>430</v>
      </c>
    </row>
    <row r="344" spans="1:26" ht="12" customHeight="1" x14ac:dyDescent="0.2">
      <c r="A344" s="127"/>
      <c r="B344" s="119" t="s">
        <v>542</v>
      </c>
      <c r="C344" s="119"/>
      <c r="D344" s="119"/>
      <c r="E344" s="119"/>
      <c r="F344" s="119" t="s">
        <v>449</v>
      </c>
      <c r="J344" s="141">
        <f t="shared" si="125"/>
        <v>9051152.9672520757</v>
      </c>
      <c r="L344" s="143">
        <f>'7) Berekening gecorrigeerde IT'!L106</f>
        <v>3184123.6826917222</v>
      </c>
      <c r="M344" s="143">
        <f>'7) Berekening gecorrigeerde IT'!M106</f>
        <v>99829.546243245277</v>
      </c>
      <c r="N344" s="143">
        <f>'7) Berekening gecorrigeerde IT'!N106</f>
        <v>1308129.1650938857</v>
      </c>
      <c r="O344" s="143">
        <f>'7) Berekening gecorrigeerde IT'!O106</f>
        <v>2057527.4930124646</v>
      </c>
      <c r="P344" s="143">
        <f>'7) Berekening gecorrigeerde IT'!P106</f>
        <v>2158204.4133582753</v>
      </c>
      <c r="Q344" s="143">
        <f>'7) Berekening gecorrigeerde IT'!Q106</f>
        <v>243338.66685248163</v>
      </c>
      <c r="S344" s="143">
        <f>'7) Berekening gecorrigeerde IT'!S106</f>
        <v>0</v>
      </c>
      <c r="U344" s="132" t="s">
        <v>430</v>
      </c>
    </row>
    <row r="345" spans="1:26" ht="12" customHeight="1" x14ac:dyDescent="0.2">
      <c r="A345" s="127"/>
      <c r="B345" s="119" t="s">
        <v>9</v>
      </c>
      <c r="C345" s="119"/>
      <c r="D345" s="119"/>
      <c r="E345" s="119"/>
      <c r="F345" s="119" t="s">
        <v>449</v>
      </c>
      <c r="J345" s="141">
        <f t="shared" si="125"/>
        <v>250049004.38</v>
      </c>
      <c r="L345" s="143">
        <f>'3) Input operationele kosten'!L118</f>
        <v>672595</v>
      </c>
      <c r="M345" s="143">
        <f>'3) Input operationele kosten'!M118</f>
        <v>57159330.519999981</v>
      </c>
      <c r="N345" s="143">
        <f>'3) Input operationele kosten'!N118</f>
        <v>110378604.07000001</v>
      </c>
      <c r="O345" s="143">
        <f>'3) Input operationele kosten'!O118</f>
        <v>411276.21</v>
      </c>
      <c r="P345" s="143">
        <f>'3) Input operationele kosten'!P118</f>
        <v>72823215</v>
      </c>
      <c r="Q345" s="143">
        <f>'3) Input operationele kosten'!Q118</f>
        <v>3614518.12</v>
      </c>
      <c r="S345" s="143">
        <f>'3) Input operationele kosten'!S118</f>
        <v>4989465.46</v>
      </c>
    </row>
    <row r="346" spans="1:26" ht="12" customHeight="1" x14ac:dyDescent="0.2">
      <c r="A346" s="127"/>
      <c r="B346" s="119" t="s">
        <v>10</v>
      </c>
      <c r="C346" s="119"/>
      <c r="D346" s="119"/>
      <c r="E346" s="119"/>
      <c r="F346" s="119" t="s">
        <v>449</v>
      </c>
      <c r="J346" s="141">
        <f t="shared" si="125"/>
        <v>57224</v>
      </c>
      <c r="L346" s="143">
        <f>'3) Input operationele kosten'!L119</f>
        <v>0</v>
      </c>
      <c r="M346" s="143">
        <f>'3) Input operationele kosten'!M119</f>
        <v>0</v>
      </c>
      <c r="N346" s="143">
        <f>'3) Input operationele kosten'!N119</f>
        <v>0</v>
      </c>
      <c r="O346" s="143">
        <f>'3) Input operationele kosten'!O119</f>
        <v>0</v>
      </c>
      <c r="P346" s="143">
        <f>'3) Input operationele kosten'!P119</f>
        <v>0</v>
      </c>
      <c r="Q346" s="143">
        <f>'3) Input operationele kosten'!Q119</f>
        <v>57224</v>
      </c>
      <c r="S346" s="143">
        <f>'3) Input operationele kosten'!S119</f>
        <v>0</v>
      </c>
    </row>
    <row r="347" spans="1:26" ht="12" customHeight="1" x14ac:dyDescent="0.2">
      <c r="A347" s="127"/>
      <c r="B347" s="119"/>
      <c r="C347" s="119"/>
      <c r="D347" s="119"/>
      <c r="E347" s="119"/>
      <c r="F347" s="119"/>
      <c r="L347" s="144"/>
      <c r="M347" s="144"/>
      <c r="N347" s="144"/>
      <c r="O347" s="144"/>
      <c r="P347" s="144"/>
      <c r="Q347" s="144"/>
      <c r="S347" s="144"/>
    </row>
    <row r="348" spans="1:26" ht="12" customHeight="1" x14ac:dyDescent="0.2">
      <c r="A348" s="127"/>
      <c r="B348" s="51" t="s">
        <v>11</v>
      </c>
      <c r="C348" s="119"/>
      <c r="D348" s="119"/>
      <c r="E348" s="119"/>
      <c r="F348" s="119"/>
      <c r="L348" s="144"/>
      <c r="M348" s="144"/>
      <c r="N348" s="144"/>
      <c r="O348" s="144"/>
      <c r="P348" s="144"/>
      <c r="Q348" s="144"/>
      <c r="S348" s="144"/>
    </row>
    <row r="349" spans="1:26" ht="12" customHeight="1" x14ac:dyDescent="0.2">
      <c r="A349" s="127"/>
      <c r="B349" s="119" t="s">
        <v>12</v>
      </c>
      <c r="C349" s="119"/>
      <c r="D349" s="119"/>
      <c r="E349" s="119"/>
      <c r="F349" s="119" t="s">
        <v>449</v>
      </c>
      <c r="J349" s="141">
        <f t="shared" ref="J349:J351" si="126">SUM(L349:S349)</f>
        <v>1176169636.544867</v>
      </c>
      <c r="L349" s="143">
        <f>'3) Input operationele kosten'!L122</f>
        <v>5659618</v>
      </c>
      <c r="M349" s="143">
        <f>'3) Input operationele kosten'!M122</f>
        <v>400364356.92847037</v>
      </c>
      <c r="N349" s="143">
        <f>'3) Input operationele kosten'!N122</f>
        <v>479519431.21059996</v>
      </c>
      <c r="O349" s="143">
        <f>'3) Input operationele kosten'!O122</f>
        <v>3946716.92</v>
      </c>
      <c r="P349" s="143">
        <f>'3) Input operationele kosten'!P122</f>
        <v>240664660.98752135</v>
      </c>
      <c r="Q349" s="143">
        <f>'3) Input operationele kosten'!Q122</f>
        <v>14652080.645056073</v>
      </c>
      <c r="S349" s="143">
        <f>'3) Input operationele kosten'!S122</f>
        <v>31362771.853219457</v>
      </c>
    </row>
    <row r="350" spans="1:26" ht="12" customHeight="1" x14ac:dyDescent="0.2">
      <c r="A350" s="127"/>
      <c r="B350" s="119" t="s">
        <v>350</v>
      </c>
      <c r="C350" s="119"/>
      <c r="D350" s="119"/>
      <c r="E350" s="119"/>
      <c r="F350" s="119" t="s">
        <v>449</v>
      </c>
      <c r="J350" s="141">
        <f t="shared" si="126"/>
        <v>1501515.6823369726</v>
      </c>
      <c r="L350" s="143">
        <f>'3) Input operationele kosten'!L123</f>
        <v>7974</v>
      </c>
      <c r="M350" s="143">
        <f>'3) Input operationele kosten'!M123</f>
        <v>496236.24</v>
      </c>
      <c r="N350" s="143">
        <f>'3) Input operationele kosten'!N123</f>
        <v>566875.10613605252</v>
      </c>
      <c r="O350" s="143">
        <f>'3) Input operationele kosten'!O123</f>
        <v>6957.21</v>
      </c>
      <c r="P350" s="143">
        <f>'3) Input operationele kosten'!P123</f>
        <v>354150.60885078419</v>
      </c>
      <c r="Q350" s="143">
        <f>'3) Input operationele kosten'!Q123</f>
        <v>25030.317812764952</v>
      </c>
      <c r="S350" s="143">
        <f>'3) Input operationele kosten'!S123</f>
        <v>44292.199537370805</v>
      </c>
    </row>
    <row r="351" spans="1:26" ht="12" customHeight="1" x14ac:dyDescent="0.2">
      <c r="A351" s="127"/>
      <c r="B351" s="119" t="s">
        <v>13</v>
      </c>
      <c r="C351" s="119"/>
      <c r="D351" s="119"/>
      <c r="E351" s="119"/>
      <c r="F351" s="119" t="s">
        <v>449</v>
      </c>
      <c r="J351" s="141">
        <f t="shared" si="126"/>
        <v>264345.55999999994</v>
      </c>
      <c r="L351" s="143">
        <f>'3) Input operationele kosten'!L124</f>
        <v>0</v>
      </c>
      <c r="M351" s="143">
        <f>'3) Input operationele kosten'!M124</f>
        <v>0</v>
      </c>
      <c r="N351" s="143">
        <f>'3) Input operationele kosten'!N124</f>
        <v>0</v>
      </c>
      <c r="O351" s="143">
        <f>'3) Input operationele kosten'!O124</f>
        <v>264345.55999999994</v>
      </c>
      <c r="P351" s="143">
        <f>'3) Input operationele kosten'!P124</f>
        <v>0</v>
      </c>
      <c r="Q351" s="143">
        <f>'3) Input operationele kosten'!Q124</f>
        <v>0</v>
      </c>
      <c r="S351" s="143">
        <f>'3) Input operationele kosten'!S124</f>
        <v>0</v>
      </c>
    </row>
    <row r="352" spans="1:26" ht="12" customHeight="1" x14ac:dyDescent="0.2">
      <c r="A352" s="127"/>
      <c r="B352" s="119"/>
      <c r="C352" s="119"/>
      <c r="D352" s="119"/>
      <c r="E352" s="119"/>
      <c r="F352" s="119"/>
      <c r="L352" s="144"/>
      <c r="M352" s="144"/>
      <c r="N352" s="144"/>
      <c r="O352" s="144"/>
      <c r="P352" s="144"/>
      <c r="Q352" s="144"/>
      <c r="S352" s="144"/>
    </row>
    <row r="353" spans="1:19" ht="12" customHeight="1" x14ac:dyDescent="0.2">
      <c r="A353" s="127"/>
      <c r="B353" s="51" t="s">
        <v>14</v>
      </c>
      <c r="C353" s="119"/>
      <c r="D353" s="119"/>
      <c r="E353" s="119"/>
      <c r="F353" s="119"/>
      <c r="L353" s="144"/>
      <c r="M353" s="144"/>
      <c r="N353" s="144"/>
      <c r="O353" s="144"/>
      <c r="P353" s="144"/>
      <c r="Q353" s="144"/>
      <c r="S353" s="144"/>
    </row>
    <row r="354" spans="1:19" ht="12" customHeight="1" x14ac:dyDescent="0.2">
      <c r="A354" s="127"/>
      <c r="B354" s="119" t="s">
        <v>15</v>
      </c>
      <c r="C354" s="119"/>
      <c r="D354" s="119"/>
      <c r="E354" s="119"/>
      <c r="F354" s="119" t="s">
        <v>449</v>
      </c>
      <c r="J354" s="141">
        <f t="shared" ref="J354:J357" si="127">SUM(L354:S354)</f>
        <v>2751717.8749187724</v>
      </c>
      <c r="L354" s="143">
        <f>'3) Input operationele kosten'!L127</f>
        <v>25455</v>
      </c>
      <c r="M354" s="143">
        <f>'3) Input operationele kosten'!M127</f>
        <v>442581.74390451342</v>
      </c>
      <c r="N354" s="143">
        <f>'3) Input operationele kosten'!N127</f>
        <v>1851317.6218166789</v>
      </c>
      <c r="O354" s="143">
        <f>'3) Input operationele kosten'!O127</f>
        <v>27832.25</v>
      </c>
      <c r="P354" s="143">
        <f>'3) Input operationele kosten'!P127</f>
        <v>370771.25919758034</v>
      </c>
      <c r="Q354" s="143">
        <f>'3) Input operationele kosten'!Q127</f>
        <v>0</v>
      </c>
      <c r="S354" s="143">
        <f>'3) Input operationele kosten'!S127</f>
        <v>33760</v>
      </c>
    </row>
    <row r="355" spans="1:19" ht="12" customHeight="1" x14ac:dyDescent="0.2">
      <c r="A355" s="127"/>
      <c r="B355" s="119" t="s">
        <v>16</v>
      </c>
      <c r="C355" s="119"/>
      <c r="D355" s="119"/>
      <c r="E355" s="119"/>
      <c r="F355" s="119" t="s">
        <v>449</v>
      </c>
      <c r="J355" s="141">
        <f t="shared" si="127"/>
        <v>399759.51819197205</v>
      </c>
      <c r="L355" s="143">
        <f>'3) Input operationele kosten'!L128</f>
        <v>1156</v>
      </c>
      <c r="M355" s="143">
        <f>'3) Input operationele kosten'!M128</f>
        <v>265853.22664084134</v>
      </c>
      <c r="N355" s="143">
        <f>'3) Input operationele kosten'!N128</f>
        <v>0</v>
      </c>
      <c r="O355" s="143">
        <f>'3) Input operationele kosten'!O128</f>
        <v>2901.23</v>
      </c>
      <c r="P355" s="143">
        <f>'3) Input operationele kosten'!P128</f>
        <v>129849.06155113071</v>
      </c>
      <c r="Q355" s="143">
        <f>'3) Input operationele kosten'!Q128</f>
        <v>0</v>
      </c>
      <c r="S355" s="143">
        <f>'3) Input operationele kosten'!S128</f>
        <v>0</v>
      </c>
    </row>
    <row r="356" spans="1:19" ht="12" customHeight="1" x14ac:dyDescent="0.2">
      <c r="A356" s="127"/>
      <c r="B356" s="119" t="s">
        <v>17</v>
      </c>
      <c r="C356" s="119"/>
      <c r="D356" s="119"/>
      <c r="E356" s="119"/>
      <c r="F356" s="119" t="s">
        <v>449</v>
      </c>
      <c r="J356" s="141">
        <f t="shared" si="127"/>
        <v>6208332.354467677</v>
      </c>
      <c r="L356" s="143">
        <f>'3) Input operationele kosten'!L129</f>
        <v>159</v>
      </c>
      <c r="M356" s="143">
        <f>'3) Input operationele kosten'!M129</f>
        <v>388578.82418477087</v>
      </c>
      <c r="N356" s="143">
        <f>'3) Input operationele kosten'!N129</f>
        <v>5319184.4280417534</v>
      </c>
      <c r="O356" s="143">
        <f>'3) Input operationele kosten'!O129</f>
        <v>183.85</v>
      </c>
      <c r="P356" s="143">
        <f>'3) Input operationele kosten'!P129</f>
        <v>498991.22694262513</v>
      </c>
      <c r="Q356" s="143">
        <f>'3) Input operationele kosten'!Q129</f>
        <v>0</v>
      </c>
      <c r="S356" s="143">
        <f>'3) Input operationele kosten'!S129</f>
        <v>1235.0252985279401</v>
      </c>
    </row>
    <row r="357" spans="1:19" ht="12" customHeight="1" x14ac:dyDescent="0.2">
      <c r="A357" s="127"/>
      <c r="B357" s="119" t="s">
        <v>18</v>
      </c>
      <c r="C357" s="119"/>
      <c r="D357" s="119"/>
      <c r="E357" s="119"/>
      <c r="F357" s="119" t="s">
        <v>449</v>
      </c>
      <c r="J357" s="141">
        <f t="shared" si="127"/>
        <v>19802831.754705995</v>
      </c>
      <c r="L357" s="143">
        <f>'3) Input operationele kosten'!L130</f>
        <v>0</v>
      </c>
      <c r="M357" s="143">
        <f>'3) Input operationele kosten'!M130</f>
        <v>1392167.4072918096</v>
      </c>
      <c r="N357" s="143">
        <f>'3) Input operationele kosten'!N130</f>
        <v>16979683.83949887</v>
      </c>
      <c r="O357" s="143">
        <f>'3) Input operationele kosten'!O130</f>
        <v>0</v>
      </c>
      <c r="P357" s="143">
        <f>'3) Input operationele kosten'!P130</f>
        <v>1386257.6179153121</v>
      </c>
      <c r="Q357" s="143">
        <f>'3) Input operationele kosten'!Q130</f>
        <v>22444.800000000003</v>
      </c>
      <c r="S357" s="143">
        <f>'3) Input operationele kosten'!S130</f>
        <v>22278.089999999997</v>
      </c>
    </row>
    <row r="358" spans="1:19" ht="12" customHeight="1" x14ac:dyDescent="0.2">
      <c r="A358" s="127"/>
      <c r="B358" s="119"/>
      <c r="C358" s="119"/>
      <c r="D358" s="119"/>
      <c r="E358" s="119"/>
      <c r="F358" s="119"/>
    </row>
    <row r="359" spans="1:19" ht="12" customHeight="1" x14ac:dyDescent="0.2">
      <c r="A359" s="127"/>
      <c r="B359" s="121" t="s">
        <v>19</v>
      </c>
      <c r="C359" s="119"/>
      <c r="D359" s="119"/>
      <c r="E359" s="119"/>
      <c r="F359" s="119"/>
    </row>
    <row r="360" spans="1:19" ht="12" customHeight="1" x14ac:dyDescent="0.2">
      <c r="A360" s="127"/>
      <c r="B360" s="53" t="s">
        <v>69</v>
      </c>
      <c r="C360" s="54"/>
      <c r="D360" s="54"/>
      <c r="E360" s="54"/>
      <c r="F360" s="56"/>
    </row>
    <row r="361" spans="1:19" ht="12" customHeight="1" x14ac:dyDescent="0.2">
      <c r="A361" s="127"/>
      <c r="B361" s="54" t="s">
        <v>20</v>
      </c>
      <c r="C361" s="54"/>
      <c r="D361" s="54"/>
      <c r="E361" s="54"/>
      <c r="F361" s="119" t="s">
        <v>449</v>
      </c>
      <c r="J361" s="141">
        <f t="shared" ref="J361:J369" si="128">SUM(L361:S361)</f>
        <v>5707502.9888132382</v>
      </c>
      <c r="L361" s="143">
        <f>'5) Overige opbrengsten'!L224</f>
        <v>20320</v>
      </c>
      <c r="M361" s="143">
        <f>'5) Overige opbrengsten'!M224</f>
        <v>1695773.49</v>
      </c>
      <c r="N361" s="143">
        <f>'5) Overige opbrengsten'!N224</f>
        <v>2488936.0633132444</v>
      </c>
      <c r="O361" s="143">
        <f>'5) Overige opbrengsten'!O224</f>
        <v>19871.79</v>
      </c>
      <c r="P361" s="143">
        <f>'5) Overige opbrengsten'!P224</f>
        <v>1458202.3299999936</v>
      </c>
      <c r="Q361" s="143">
        <f>'5) Overige opbrengsten'!Q224</f>
        <v>345.23</v>
      </c>
      <c r="R361" s="192"/>
      <c r="S361" s="143">
        <f>'5) Overige opbrengsten'!S224</f>
        <v>24054.08549999999</v>
      </c>
    </row>
    <row r="362" spans="1:19" ht="12" customHeight="1" x14ac:dyDescent="0.2">
      <c r="A362" s="127"/>
      <c r="B362" s="54" t="s">
        <v>21</v>
      </c>
      <c r="C362" s="54"/>
      <c r="D362" s="54"/>
      <c r="E362" s="54"/>
      <c r="F362" s="119" t="s">
        <v>449</v>
      </c>
      <c r="J362" s="141">
        <f t="shared" si="128"/>
        <v>1526580.3182899933</v>
      </c>
      <c r="L362" s="143">
        <f>'5) Overige opbrengsten'!L225</f>
        <v>22982</v>
      </c>
      <c r="M362" s="143">
        <f>'5) Overige opbrengsten'!M225</f>
        <v>537835.44040584343</v>
      </c>
      <c r="N362" s="143">
        <f>'5) Overige opbrengsten'!N225</f>
        <v>382389.78338414268</v>
      </c>
      <c r="O362" s="143">
        <f>'5) Overige opbrengsten'!O225</f>
        <v>0</v>
      </c>
      <c r="P362" s="143">
        <f>'5) Overige opbrengsten'!P225</f>
        <v>582107.09000000719</v>
      </c>
      <c r="Q362" s="143">
        <f>'5) Overige opbrengsten'!Q225</f>
        <v>0</v>
      </c>
      <c r="R362" s="192"/>
      <c r="S362" s="143">
        <f>'5) Overige opbrengsten'!S225</f>
        <v>1266.0044999999996</v>
      </c>
    </row>
    <row r="363" spans="1:19" ht="12" customHeight="1" x14ac:dyDescent="0.2">
      <c r="A363" s="127"/>
      <c r="B363" s="54" t="s">
        <v>26</v>
      </c>
      <c r="C363" s="54"/>
      <c r="D363" s="54"/>
      <c r="E363" s="54"/>
      <c r="F363" s="119" t="s">
        <v>449</v>
      </c>
      <c r="J363" s="141">
        <f t="shared" si="128"/>
        <v>12736677.508149</v>
      </c>
      <c r="L363" s="143">
        <f>'5) Overige opbrengsten'!L226</f>
        <v>211161</v>
      </c>
      <c r="M363" s="143">
        <f>'5) Overige opbrengsten'!M226</f>
        <v>3414352.94</v>
      </c>
      <c r="N363" s="143">
        <f>'5) Overige opbrengsten'!N226</f>
        <v>5775814.7899999991</v>
      </c>
      <c r="O363" s="143">
        <f>'5) Overige opbrengsten'!O226</f>
        <v>66256.53</v>
      </c>
      <c r="P363" s="143">
        <f>'5) Overige opbrengsten'!P226</f>
        <v>2727041.4786062157</v>
      </c>
      <c r="Q363" s="143">
        <f>'5) Overige opbrengsten'!Q226</f>
        <v>204572.24</v>
      </c>
      <c r="R363" s="192"/>
      <c r="S363" s="143">
        <f>'5) Overige opbrengsten'!S226</f>
        <v>337478.52954278456</v>
      </c>
    </row>
    <row r="364" spans="1:19" ht="12" customHeight="1" x14ac:dyDescent="0.2">
      <c r="A364" s="127"/>
      <c r="B364" s="54" t="s">
        <v>27</v>
      </c>
      <c r="C364" s="54"/>
      <c r="D364" s="54"/>
      <c r="E364" s="54"/>
      <c r="F364" s="119" t="s">
        <v>449</v>
      </c>
      <c r="J364" s="141">
        <f t="shared" si="128"/>
        <v>2077910.8896811642</v>
      </c>
      <c r="L364" s="143">
        <f>'5) Overige opbrengsten'!L227</f>
        <v>0</v>
      </c>
      <c r="M364" s="143">
        <f>'5) Overige opbrengsten'!M227</f>
        <v>0</v>
      </c>
      <c r="N364" s="143">
        <f>'5) Overige opbrengsten'!N227</f>
        <v>1420542.7199999997</v>
      </c>
      <c r="O364" s="143">
        <f>'5) Overige opbrengsten'!O227</f>
        <v>10233.77</v>
      </c>
      <c r="P364" s="143">
        <f>'5) Overige opbrengsten'!P227</f>
        <v>626751.40347320167</v>
      </c>
      <c r="Q364" s="143">
        <f>'5) Overige opbrengsten'!Q227</f>
        <v>929.13058560000013</v>
      </c>
      <c r="R364" s="192"/>
      <c r="S364" s="143">
        <f>'5) Overige opbrengsten'!S227</f>
        <v>19453.865622362915</v>
      </c>
    </row>
    <row r="365" spans="1:19" ht="12" customHeight="1" x14ac:dyDescent="0.2">
      <c r="A365" s="127"/>
      <c r="B365" s="54" t="s">
        <v>28</v>
      </c>
      <c r="C365" s="54"/>
      <c r="D365" s="54"/>
      <c r="E365" s="54"/>
      <c r="F365" s="119" t="s">
        <v>449</v>
      </c>
      <c r="J365" s="141">
        <f t="shared" si="128"/>
        <v>1131084.96</v>
      </c>
      <c r="L365" s="143">
        <f>'5) Overige opbrengsten'!L228</f>
        <v>0</v>
      </c>
      <c r="M365" s="143">
        <f>'5) Overige opbrengsten'!M228</f>
        <v>0</v>
      </c>
      <c r="N365" s="143">
        <f>'5) Overige opbrengsten'!N228</f>
        <v>1131053.44</v>
      </c>
      <c r="O365" s="143">
        <f>'5) Overige opbrengsten'!O228</f>
        <v>31.52</v>
      </c>
      <c r="P365" s="143">
        <f>'5) Overige opbrengsten'!P228</f>
        <v>0</v>
      </c>
      <c r="Q365" s="143">
        <f>'5) Overige opbrengsten'!Q228</f>
        <v>0</v>
      </c>
      <c r="R365" s="192"/>
      <c r="S365" s="143">
        <f>'5) Overige opbrengsten'!S228</f>
        <v>0</v>
      </c>
    </row>
    <row r="366" spans="1:19" ht="12" customHeight="1" x14ac:dyDescent="0.2">
      <c r="A366" s="127"/>
      <c r="B366" s="54" t="s">
        <v>29</v>
      </c>
      <c r="C366" s="54"/>
      <c r="D366" s="54"/>
      <c r="E366" s="54"/>
      <c r="F366" s="119" t="s">
        <v>449</v>
      </c>
      <c r="J366" s="141">
        <f t="shared" si="128"/>
        <v>2605133.5900000003</v>
      </c>
      <c r="L366" s="143">
        <f>'5) Overige opbrengsten'!L229</f>
        <v>0</v>
      </c>
      <c r="M366" s="143">
        <f>'5) Overige opbrengsten'!M229</f>
        <v>0</v>
      </c>
      <c r="N366" s="143">
        <f>'5) Overige opbrengsten'!N229</f>
        <v>2584572.37</v>
      </c>
      <c r="O366" s="143">
        <f>'5) Overige opbrengsten'!O229</f>
        <v>20561.22</v>
      </c>
      <c r="P366" s="143">
        <f>'5) Overige opbrengsten'!P229</f>
        <v>0</v>
      </c>
      <c r="Q366" s="143">
        <f>'5) Overige opbrengsten'!Q229</f>
        <v>0</v>
      </c>
      <c r="R366" s="192"/>
      <c r="S366" s="143">
        <f>'5) Overige opbrengsten'!S229</f>
        <v>0</v>
      </c>
    </row>
    <row r="367" spans="1:19" ht="12" customHeight="1" x14ac:dyDescent="0.2">
      <c r="A367" s="127"/>
      <c r="B367" s="54" t="s">
        <v>30</v>
      </c>
      <c r="C367" s="54"/>
      <c r="D367" s="54"/>
      <c r="E367" s="54"/>
      <c r="F367" s="119" t="s">
        <v>449</v>
      </c>
      <c r="J367" s="141">
        <f t="shared" si="128"/>
        <v>2384951</v>
      </c>
      <c r="L367" s="143">
        <f>'5) Overige opbrengsten'!L230</f>
        <v>0</v>
      </c>
      <c r="M367" s="143">
        <f>'5) Overige opbrengsten'!M230</f>
        <v>0</v>
      </c>
      <c r="N367" s="143">
        <f>'5) Overige opbrengsten'!N230</f>
        <v>2384951</v>
      </c>
      <c r="O367" s="143">
        <f>'5) Overige opbrengsten'!O230</f>
        <v>0</v>
      </c>
      <c r="P367" s="143">
        <f>'5) Overige opbrengsten'!P230</f>
        <v>0</v>
      </c>
      <c r="Q367" s="143">
        <f>'5) Overige opbrengsten'!Q230</f>
        <v>0</v>
      </c>
      <c r="R367" s="192"/>
      <c r="S367" s="143">
        <f>'5) Overige opbrengsten'!S230</f>
        <v>0</v>
      </c>
    </row>
    <row r="368" spans="1:19" ht="12" customHeight="1" x14ac:dyDescent="0.2">
      <c r="A368" s="127"/>
      <c r="B368" s="54" t="s">
        <v>31</v>
      </c>
      <c r="C368" s="54"/>
      <c r="D368" s="54"/>
      <c r="E368" s="54"/>
      <c r="F368" s="119" t="s">
        <v>449</v>
      </c>
      <c r="J368" s="141">
        <f t="shared" si="128"/>
        <v>2266836.9138956694</v>
      </c>
      <c r="L368" s="143">
        <f>'5) Overige opbrengsten'!L231</f>
        <v>0</v>
      </c>
      <c r="M368" s="143">
        <f>'5) Overige opbrengsten'!M231</f>
        <v>0</v>
      </c>
      <c r="N368" s="143">
        <f>'5) Overige opbrengsten'!N231</f>
        <v>2266836.9138956694</v>
      </c>
      <c r="O368" s="143">
        <f>'5) Overige opbrengsten'!O231</f>
        <v>0</v>
      </c>
      <c r="P368" s="143">
        <f>'5) Overige opbrengsten'!P231</f>
        <v>0</v>
      </c>
      <c r="Q368" s="143">
        <f>'5) Overige opbrengsten'!Q231</f>
        <v>0</v>
      </c>
      <c r="R368" s="192"/>
      <c r="S368" s="143">
        <f>'5) Overige opbrengsten'!S231</f>
        <v>0</v>
      </c>
    </row>
    <row r="369" spans="1:19" ht="12" customHeight="1" x14ac:dyDescent="0.2">
      <c r="A369" s="127"/>
      <c r="B369" s="54" t="s">
        <v>32</v>
      </c>
      <c r="C369" s="54"/>
      <c r="D369" s="54"/>
      <c r="E369" s="54"/>
      <c r="F369" s="119" t="s">
        <v>449</v>
      </c>
      <c r="J369" s="141">
        <f t="shared" si="128"/>
        <v>2881405.16</v>
      </c>
      <c r="L369" s="143">
        <f>'5) Overige opbrengsten'!L232</f>
        <v>0</v>
      </c>
      <c r="M369" s="143">
        <f>'5) Overige opbrengsten'!M232</f>
        <v>0</v>
      </c>
      <c r="N369" s="143">
        <f>'5) Overige opbrengsten'!N232</f>
        <v>2881405.16</v>
      </c>
      <c r="O369" s="143">
        <f>'5) Overige opbrengsten'!O232</f>
        <v>0</v>
      </c>
      <c r="P369" s="143">
        <f>'5) Overige opbrengsten'!P232</f>
        <v>0</v>
      </c>
      <c r="Q369" s="143">
        <f>'5) Overige opbrengsten'!Q232</f>
        <v>0</v>
      </c>
      <c r="R369" s="192"/>
      <c r="S369" s="143">
        <f>'5) Overige opbrengsten'!S232</f>
        <v>0</v>
      </c>
    </row>
    <row r="370" spans="1:19" ht="12" customHeight="1" x14ac:dyDescent="0.2">
      <c r="A370" s="127"/>
      <c r="B370" s="119"/>
      <c r="C370" s="119"/>
      <c r="D370" s="119"/>
      <c r="E370" s="119"/>
      <c r="F370" s="119"/>
    </row>
    <row r="371" spans="1:19" ht="12" customHeight="1" x14ac:dyDescent="0.2">
      <c r="A371" s="127"/>
      <c r="B371" s="53" t="s">
        <v>63</v>
      </c>
      <c r="C371" s="54"/>
      <c r="D371" s="54"/>
      <c r="E371" s="54"/>
      <c r="F371" s="56"/>
    </row>
    <row r="372" spans="1:19" ht="12" customHeight="1" x14ac:dyDescent="0.2">
      <c r="A372" s="127"/>
      <c r="B372" s="54" t="s">
        <v>64</v>
      </c>
      <c r="C372" s="54"/>
      <c r="D372" s="54"/>
      <c r="E372" s="54"/>
      <c r="F372" s="119" t="s">
        <v>449</v>
      </c>
      <c r="J372" s="141">
        <f>SUM(L372:S372)</f>
        <v>3006918.5516021797</v>
      </c>
      <c r="L372" s="143">
        <f>'5) Overige opbrengsten'!L235</f>
        <v>3371</v>
      </c>
      <c r="M372" s="143">
        <f>'5) Overige opbrengsten'!M235</f>
        <v>404043.33</v>
      </c>
      <c r="N372" s="143">
        <f>'5) Overige opbrengsten'!N235</f>
        <v>615279.49160219391</v>
      </c>
      <c r="O372" s="143">
        <f>'5) Overige opbrengsten'!O235</f>
        <v>0</v>
      </c>
      <c r="P372" s="143">
        <f>'5) Overige opbrengsten'!P235</f>
        <v>1984224.7299999858</v>
      </c>
      <c r="Q372" s="143">
        <f>'5) Overige opbrengsten'!Q235</f>
        <v>0</v>
      </c>
      <c r="S372" s="143">
        <f>'5) Overige opbrengsten'!S235</f>
        <v>0</v>
      </c>
    </row>
    <row r="373" spans="1:19" ht="12" customHeight="1" x14ac:dyDescent="0.2">
      <c r="A373" s="127"/>
      <c r="B373" s="119"/>
      <c r="C373" s="54"/>
      <c r="D373" s="54"/>
      <c r="E373" s="54"/>
      <c r="F373" s="56"/>
      <c r="L373" s="123"/>
      <c r="M373" s="123"/>
      <c r="N373" s="123"/>
      <c r="O373" s="123"/>
      <c r="P373" s="123"/>
      <c r="Q373" s="123"/>
      <c r="S373" s="123"/>
    </row>
    <row r="374" spans="1:19" ht="12" customHeight="1" x14ac:dyDescent="0.2">
      <c r="A374" s="127"/>
      <c r="B374" s="51" t="s">
        <v>22</v>
      </c>
      <c r="C374" s="54"/>
      <c r="D374" s="54"/>
      <c r="E374" s="54"/>
      <c r="F374" s="119"/>
      <c r="L374" s="123"/>
      <c r="M374" s="123"/>
      <c r="N374" s="123"/>
      <c r="O374" s="123"/>
      <c r="P374" s="123"/>
      <c r="Q374" s="123"/>
      <c r="S374" s="123"/>
    </row>
    <row r="375" spans="1:19" ht="12" customHeight="1" x14ac:dyDescent="0.2">
      <c r="A375" s="127"/>
      <c r="B375" s="119" t="s">
        <v>23</v>
      </c>
      <c r="C375" s="54"/>
      <c r="D375" s="54"/>
      <c r="E375" s="54"/>
      <c r="F375" s="119" t="s">
        <v>449</v>
      </c>
      <c r="J375" s="141">
        <f t="shared" ref="J375:J376" si="129">SUM(L375:S375)</f>
        <v>5360767.0332773998</v>
      </c>
      <c r="L375" s="143">
        <f>'5) Overige opbrengsten'!L213</f>
        <v>45220.730000000032</v>
      </c>
      <c r="M375" s="143">
        <f>'5) Overige opbrengsten'!M213</f>
        <v>624047.47289415973</v>
      </c>
      <c r="N375" s="143">
        <f>'5) Overige opbrengsten'!N213</f>
        <v>4427822.3500000006</v>
      </c>
      <c r="O375" s="143">
        <f>'5) Overige opbrengsten'!O213</f>
        <v>13429.65</v>
      </c>
      <c r="P375" s="143">
        <f>'5) Overige opbrengsten'!P213</f>
        <v>219432.65538323941</v>
      </c>
      <c r="Q375" s="143">
        <f>'5) Overige opbrengsten'!Q213</f>
        <v>8211.1749999999993</v>
      </c>
      <c r="S375" s="143">
        <f>'5) Overige opbrengsten'!S213</f>
        <v>22603</v>
      </c>
    </row>
    <row r="376" spans="1:19" ht="12" customHeight="1" x14ac:dyDescent="0.2">
      <c r="A376" s="127"/>
      <c r="B376" s="119" t="s">
        <v>24</v>
      </c>
      <c r="C376" s="54"/>
      <c r="D376" s="54"/>
      <c r="E376" s="54"/>
      <c r="F376" s="119" t="s">
        <v>449</v>
      </c>
      <c r="J376" s="141">
        <f t="shared" si="129"/>
        <v>85948855.749577373</v>
      </c>
      <c r="L376" s="143">
        <f>'5) Overige opbrengsten'!L221</f>
        <v>136272.1472200001</v>
      </c>
      <c r="M376" s="143">
        <f>'5) Overige opbrengsten'!M221</f>
        <v>31389446.98747135</v>
      </c>
      <c r="N376" s="143">
        <f>'5) Overige opbrengsten'!N221</f>
        <v>29055417.288806666</v>
      </c>
      <c r="O376" s="143">
        <f>'5) Overige opbrengsten'!O221</f>
        <v>63413.49</v>
      </c>
      <c r="P376" s="143">
        <f>'5) Overige opbrengsten'!P221</f>
        <v>22327952.299941711</v>
      </c>
      <c r="Q376" s="143">
        <f>'5) Overige opbrengsten'!Q221</f>
        <v>1109099.4949999938</v>
      </c>
      <c r="S376" s="143">
        <f>'5) Overige opbrengsten'!S221</f>
        <v>1867254.0411376462</v>
      </c>
    </row>
    <row r="377" spans="1:19" ht="12" customHeight="1" x14ac:dyDescent="0.2">
      <c r="A377" s="127"/>
      <c r="B377" s="119"/>
      <c r="C377" s="54"/>
      <c r="D377" s="54"/>
      <c r="E377" s="54"/>
      <c r="F377" s="56"/>
      <c r="L377" s="123"/>
      <c r="M377" s="123"/>
      <c r="N377" s="123"/>
      <c r="O377" s="123"/>
      <c r="P377" s="123"/>
      <c r="Q377" s="123"/>
      <c r="S377" s="123"/>
    </row>
    <row r="378" spans="1:19" ht="12" customHeight="1" x14ac:dyDescent="0.2">
      <c r="A378" s="127"/>
      <c r="B378" s="51" t="s">
        <v>25</v>
      </c>
      <c r="C378" s="54"/>
      <c r="D378" s="54"/>
      <c r="E378" s="54"/>
      <c r="F378" s="56"/>
      <c r="L378" s="123"/>
      <c r="M378" s="123"/>
      <c r="N378" s="123"/>
      <c r="O378" s="123"/>
      <c r="P378" s="123"/>
      <c r="Q378" s="123"/>
      <c r="S378" s="123"/>
    </row>
    <row r="379" spans="1:19" ht="12" customHeight="1" x14ac:dyDescent="0.2">
      <c r="A379" s="127"/>
      <c r="B379" s="119" t="s">
        <v>23</v>
      </c>
      <c r="C379" s="54"/>
      <c r="D379" s="54"/>
      <c r="E379" s="54"/>
      <c r="F379" s="119" t="s">
        <v>449</v>
      </c>
      <c r="J379" s="141">
        <f>SUM(L379:S379)</f>
        <v>5319694.3032774003</v>
      </c>
      <c r="L379" s="143">
        <f>'5) Overige opbrengsten'!L206</f>
        <v>4148</v>
      </c>
      <c r="M379" s="143">
        <f>'5) Overige opbrengsten'!M206</f>
        <v>624047.47289415973</v>
      </c>
      <c r="N379" s="143">
        <f>'5) Overige opbrengsten'!N206</f>
        <v>4427822.3500000006</v>
      </c>
      <c r="O379" s="143">
        <f>'5) Overige opbrengsten'!O206</f>
        <v>13429.65</v>
      </c>
      <c r="P379" s="143">
        <f>'5) Overige opbrengsten'!P206</f>
        <v>219432.65538323941</v>
      </c>
      <c r="Q379" s="143">
        <f>'5) Overige opbrengsten'!Q206</f>
        <v>8211.1749999999993</v>
      </c>
      <c r="S379" s="143">
        <f>'5) Overige opbrengsten'!S206</f>
        <v>22603</v>
      </c>
    </row>
    <row r="380" spans="1:19" ht="12" customHeight="1" x14ac:dyDescent="0.2">
      <c r="A380" s="127"/>
      <c r="B380" s="119"/>
      <c r="C380" s="119"/>
      <c r="D380" s="119"/>
      <c r="E380" s="119"/>
      <c r="F380" s="119"/>
    </row>
    <row r="381" spans="1:19" ht="12" customHeight="1" x14ac:dyDescent="0.2">
      <c r="A381" s="127"/>
      <c r="B381" s="51" t="s">
        <v>104</v>
      </c>
      <c r="C381" s="119"/>
      <c r="D381" s="119"/>
      <c r="E381" s="119"/>
      <c r="F381" s="119"/>
    </row>
    <row r="382" spans="1:19" ht="12" customHeight="1" x14ac:dyDescent="0.2">
      <c r="A382" s="127"/>
      <c r="B382" s="51" t="s">
        <v>6</v>
      </c>
      <c r="C382" s="119"/>
      <c r="D382" s="119"/>
      <c r="E382" s="119"/>
      <c r="F382" s="119"/>
    </row>
    <row r="383" spans="1:19" ht="12" customHeight="1" x14ac:dyDescent="0.2">
      <c r="A383" s="127"/>
      <c r="B383" s="119" t="s">
        <v>7</v>
      </c>
      <c r="C383" s="119"/>
      <c r="D383" s="119"/>
      <c r="E383" s="119"/>
      <c r="F383" s="119" t="s">
        <v>449</v>
      </c>
      <c r="J383" s="141">
        <f t="shared" ref="J383:J386" si="130">SUM(L383:S383)</f>
        <v>511727514.8353287</v>
      </c>
      <c r="L383" s="190">
        <f>L343</f>
        <v>0</v>
      </c>
      <c r="M383" s="190">
        <f>M343</f>
        <v>191422393.55806714</v>
      </c>
      <c r="N383" s="190">
        <f t="shared" ref="N383:S383" si="131">N343</f>
        <v>181813960.18037832</v>
      </c>
      <c r="O383" s="190">
        <f t="shared" si="131"/>
        <v>0</v>
      </c>
      <c r="P383" s="190">
        <f t="shared" si="131"/>
        <v>115481848.94</v>
      </c>
      <c r="Q383" s="190">
        <f t="shared" si="131"/>
        <v>10110871.609999999</v>
      </c>
      <c r="S383" s="190">
        <f t="shared" si="131"/>
        <v>12898440.546883203</v>
      </c>
    </row>
    <row r="384" spans="1:19" ht="12" customHeight="1" x14ac:dyDescent="0.2">
      <c r="A384" s="127"/>
      <c r="B384" s="119" t="s">
        <v>8</v>
      </c>
      <c r="C384" s="119"/>
      <c r="D384" s="119"/>
      <c r="E384" s="119"/>
      <c r="F384" s="119" t="s">
        <v>449</v>
      </c>
      <c r="J384" s="141">
        <f t="shared" si="130"/>
        <v>9051152.9672520757</v>
      </c>
      <c r="L384" s="190">
        <f>L344</f>
        <v>3184123.6826917222</v>
      </c>
      <c r="M384" s="190">
        <f t="shared" ref="M384:S384" si="132">M344</f>
        <v>99829.546243245277</v>
      </c>
      <c r="N384" s="190">
        <f t="shared" si="132"/>
        <v>1308129.1650938857</v>
      </c>
      <c r="O384" s="190">
        <f t="shared" si="132"/>
        <v>2057527.4930124646</v>
      </c>
      <c r="P384" s="190">
        <f t="shared" si="132"/>
        <v>2158204.4133582753</v>
      </c>
      <c r="Q384" s="190">
        <f t="shared" si="132"/>
        <v>243338.66685248163</v>
      </c>
      <c r="S384" s="190">
        <f t="shared" si="132"/>
        <v>0</v>
      </c>
    </row>
    <row r="385" spans="1:21" ht="12" customHeight="1" x14ac:dyDescent="0.2">
      <c r="A385" s="127"/>
      <c r="B385" s="119" t="s">
        <v>9</v>
      </c>
      <c r="C385" s="119"/>
      <c r="D385" s="119"/>
      <c r="E385" s="119"/>
      <c r="F385" s="119" t="s">
        <v>449</v>
      </c>
      <c r="J385" s="141">
        <f t="shared" si="130"/>
        <v>239808002.52129453</v>
      </c>
      <c r="L385" s="133">
        <f>L345-SUM(L361,L362,L372)</f>
        <v>625922</v>
      </c>
      <c r="M385" s="133">
        <f t="shared" ref="M385:S385" si="133">M345-SUM(M361,M362,M372)</f>
        <v>54521678.259594135</v>
      </c>
      <c r="N385" s="133">
        <f t="shared" si="133"/>
        <v>106891998.73170042</v>
      </c>
      <c r="O385" s="133">
        <f t="shared" si="133"/>
        <v>391404.42000000004</v>
      </c>
      <c r="P385" s="133">
        <f t="shared" si="133"/>
        <v>68798680.850000009</v>
      </c>
      <c r="Q385" s="133">
        <f t="shared" si="133"/>
        <v>3614172.89</v>
      </c>
      <c r="S385" s="133">
        <f t="shared" si="133"/>
        <v>4964145.37</v>
      </c>
    </row>
    <row r="386" spans="1:21" ht="12" customHeight="1" x14ac:dyDescent="0.2">
      <c r="A386" s="127"/>
      <c r="B386" s="119" t="s">
        <v>10</v>
      </c>
      <c r="C386" s="119"/>
      <c r="D386" s="119"/>
      <c r="E386" s="119"/>
      <c r="F386" s="119" t="s">
        <v>449</v>
      </c>
      <c r="J386" s="141">
        <f t="shared" si="130"/>
        <v>57224</v>
      </c>
      <c r="L386" s="190">
        <f>L346</f>
        <v>0</v>
      </c>
      <c r="M386" s="190">
        <f t="shared" ref="M386:S386" si="134">M346</f>
        <v>0</v>
      </c>
      <c r="N386" s="190">
        <f t="shared" si="134"/>
        <v>0</v>
      </c>
      <c r="O386" s="190">
        <f t="shared" si="134"/>
        <v>0</v>
      </c>
      <c r="P386" s="190">
        <f t="shared" si="134"/>
        <v>0</v>
      </c>
      <c r="Q386" s="190">
        <f t="shared" si="134"/>
        <v>57224</v>
      </c>
      <c r="S386" s="190">
        <f t="shared" si="134"/>
        <v>0</v>
      </c>
    </row>
    <row r="387" spans="1:21" ht="12" customHeight="1" x14ac:dyDescent="0.2">
      <c r="A387" s="127"/>
      <c r="B387" s="119"/>
      <c r="C387" s="119"/>
      <c r="D387" s="119"/>
      <c r="E387" s="119"/>
      <c r="F387" s="119"/>
    </row>
    <row r="388" spans="1:21" ht="12" customHeight="1" x14ac:dyDescent="0.2">
      <c r="A388" s="127"/>
      <c r="B388" s="51" t="s">
        <v>11</v>
      </c>
      <c r="C388" s="119"/>
      <c r="D388" s="119"/>
      <c r="E388" s="119"/>
      <c r="F388" s="119"/>
    </row>
    <row r="389" spans="1:21" ht="12" customHeight="1" x14ac:dyDescent="0.2">
      <c r="A389" s="127"/>
      <c r="B389" s="119" t="s">
        <v>12</v>
      </c>
      <c r="C389" s="119"/>
      <c r="D389" s="119"/>
      <c r="E389" s="119"/>
      <c r="F389" s="119" t="s">
        <v>449</v>
      </c>
      <c r="J389" s="141">
        <f t="shared" ref="J389:J391" si="135">SUM(L389:S389)</f>
        <v>1064177853.5035639</v>
      </c>
      <c r="L389" s="133">
        <f>L349-SUM(L363:L369)+L375-L376-L379</f>
        <v>5353257.5827800008</v>
      </c>
      <c r="M389" s="133">
        <f t="shared" ref="M389:S389" si="136">M349-SUM(M363:M369)+M375-M376-M379</f>
        <v>365560557.00099903</v>
      </c>
      <c r="N389" s="133">
        <f t="shared" si="136"/>
        <v>432018837.5278976</v>
      </c>
      <c r="O389" s="133">
        <f t="shared" si="136"/>
        <v>3786220.3899999997</v>
      </c>
      <c r="P389" s="133">
        <f t="shared" si="136"/>
        <v>214982915.80550021</v>
      </c>
      <c r="Q389" s="133">
        <f t="shared" si="136"/>
        <v>13337479.779470479</v>
      </c>
      <c r="S389" s="133">
        <f t="shared" si="136"/>
        <v>29138585.416916661</v>
      </c>
    </row>
    <row r="390" spans="1:21" ht="12" customHeight="1" x14ac:dyDescent="0.2">
      <c r="A390" s="127"/>
      <c r="B390" s="119" t="s">
        <v>350</v>
      </c>
      <c r="C390" s="119"/>
      <c r="D390" s="119"/>
      <c r="E390" s="119"/>
      <c r="F390" s="119" t="s">
        <v>449</v>
      </c>
      <c r="J390" s="141">
        <f t="shared" si="135"/>
        <v>1501515.6823369726</v>
      </c>
      <c r="L390" s="190">
        <f>L350</f>
        <v>7974</v>
      </c>
      <c r="M390" s="190">
        <f t="shared" ref="M390:S391" si="137">M350</f>
        <v>496236.24</v>
      </c>
      <c r="N390" s="190">
        <f t="shared" si="137"/>
        <v>566875.10613605252</v>
      </c>
      <c r="O390" s="190">
        <f t="shared" si="137"/>
        <v>6957.21</v>
      </c>
      <c r="P390" s="190">
        <f t="shared" si="137"/>
        <v>354150.60885078419</v>
      </c>
      <c r="Q390" s="190">
        <f t="shared" si="137"/>
        <v>25030.317812764952</v>
      </c>
      <c r="S390" s="190">
        <f t="shared" si="137"/>
        <v>44292.199537370805</v>
      </c>
    </row>
    <row r="391" spans="1:21" ht="12" customHeight="1" x14ac:dyDescent="0.2">
      <c r="A391" s="127"/>
      <c r="B391" s="119" t="s">
        <v>13</v>
      </c>
      <c r="C391" s="119"/>
      <c r="D391" s="119"/>
      <c r="E391" s="119"/>
      <c r="F391" s="119" t="s">
        <v>449</v>
      </c>
      <c r="J391" s="141">
        <f t="shared" si="135"/>
        <v>264345.55999999994</v>
      </c>
      <c r="L391" s="190">
        <f>L351</f>
        <v>0</v>
      </c>
      <c r="M391" s="190">
        <f t="shared" si="137"/>
        <v>0</v>
      </c>
      <c r="N391" s="190">
        <f t="shared" si="137"/>
        <v>0</v>
      </c>
      <c r="O391" s="190">
        <f t="shared" si="137"/>
        <v>264345.55999999994</v>
      </c>
      <c r="P391" s="190">
        <f t="shared" si="137"/>
        <v>0</v>
      </c>
      <c r="Q391" s="190">
        <f t="shared" si="137"/>
        <v>0</v>
      </c>
      <c r="S391" s="190">
        <f t="shared" si="137"/>
        <v>0</v>
      </c>
    </row>
    <row r="392" spans="1:21" ht="12" customHeight="1" x14ac:dyDescent="0.2">
      <c r="A392" s="127"/>
      <c r="B392" s="119"/>
      <c r="C392" s="119"/>
      <c r="D392" s="119"/>
      <c r="E392" s="119"/>
      <c r="F392" s="119"/>
    </row>
    <row r="393" spans="1:21" ht="12" customHeight="1" x14ac:dyDescent="0.2">
      <c r="A393" s="127"/>
      <c r="B393" s="51" t="s">
        <v>14</v>
      </c>
      <c r="C393" s="119"/>
      <c r="D393" s="119"/>
      <c r="E393" s="119"/>
      <c r="F393" s="119"/>
    </row>
    <row r="394" spans="1:21" ht="12" customHeight="1" x14ac:dyDescent="0.2">
      <c r="A394" s="127"/>
      <c r="B394" s="119" t="s">
        <v>15</v>
      </c>
      <c r="C394" s="119"/>
      <c r="D394" s="119"/>
      <c r="E394" s="119"/>
      <c r="F394" s="119" t="s">
        <v>449</v>
      </c>
      <c r="J394" s="141">
        <f t="shared" ref="J394:J397" si="138">SUM(L394:S394)</f>
        <v>2751717.8749187724</v>
      </c>
      <c r="L394" s="190">
        <f>L354</f>
        <v>25455</v>
      </c>
      <c r="M394" s="190">
        <f t="shared" ref="M394:S394" si="139">M354</f>
        <v>442581.74390451342</v>
      </c>
      <c r="N394" s="190">
        <f t="shared" si="139"/>
        <v>1851317.6218166789</v>
      </c>
      <c r="O394" s="190">
        <f t="shared" si="139"/>
        <v>27832.25</v>
      </c>
      <c r="P394" s="190">
        <f t="shared" si="139"/>
        <v>370771.25919758034</v>
      </c>
      <c r="Q394" s="190">
        <f t="shared" si="139"/>
        <v>0</v>
      </c>
      <c r="S394" s="190">
        <f t="shared" si="139"/>
        <v>33760</v>
      </c>
      <c r="T394" s="188"/>
    </row>
    <row r="395" spans="1:21" ht="12" customHeight="1" x14ac:dyDescent="0.2">
      <c r="A395" s="127"/>
      <c r="B395" s="119" t="s">
        <v>16</v>
      </c>
      <c r="C395" s="119"/>
      <c r="D395" s="119"/>
      <c r="E395" s="119"/>
      <c r="F395" s="119" t="s">
        <v>449</v>
      </c>
      <c r="J395" s="141">
        <f t="shared" si="138"/>
        <v>399759.51819197205</v>
      </c>
      <c r="L395" s="190">
        <f t="shared" ref="L395:S397" si="140">L355</f>
        <v>1156</v>
      </c>
      <c r="M395" s="190">
        <f t="shared" si="140"/>
        <v>265853.22664084134</v>
      </c>
      <c r="N395" s="190">
        <f t="shared" si="140"/>
        <v>0</v>
      </c>
      <c r="O395" s="190">
        <f t="shared" si="140"/>
        <v>2901.23</v>
      </c>
      <c r="P395" s="190">
        <f t="shared" si="140"/>
        <v>129849.06155113071</v>
      </c>
      <c r="Q395" s="190">
        <f t="shared" si="140"/>
        <v>0</v>
      </c>
      <c r="S395" s="190">
        <f t="shared" si="140"/>
        <v>0</v>
      </c>
      <c r="T395" s="188"/>
    </row>
    <row r="396" spans="1:21" ht="12" customHeight="1" x14ac:dyDescent="0.2">
      <c r="A396" s="127"/>
      <c r="B396" s="119" t="s">
        <v>17</v>
      </c>
      <c r="C396" s="119"/>
      <c r="D396" s="119"/>
      <c r="E396" s="119"/>
      <c r="F396" s="119" t="s">
        <v>449</v>
      </c>
      <c r="J396" s="141">
        <f t="shared" si="138"/>
        <v>6208332.354467677</v>
      </c>
      <c r="L396" s="190">
        <f t="shared" si="140"/>
        <v>159</v>
      </c>
      <c r="M396" s="190">
        <f t="shared" si="140"/>
        <v>388578.82418477087</v>
      </c>
      <c r="N396" s="190">
        <f t="shared" si="140"/>
        <v>5319184.4280417534</v>
      </c>
      <c r="O396" s="190">
        <f t="shared" si="140"/>
        <v>183.85</v>
      </c>
      <c r="P396" s="190">
        <f t="shared" si="140"/>
        <v>498991.22694262513</v>
      </c>
      <c r="Q396" s="190">
        <f t="shared" si="140"/>
        <v>0</v>
      </c>
      <c r="S396" s="190">
        <f t="shared" si="140"/>
        <v>1235.0252985279401</v>
      </c>
      <c r="T396" s="188"/>
    </row>
    <row r="397" spans="1:21" ht="12" customHeight="1" x14ac:dyDescent="0.2">
      <c r="A397" s="127"/>
      <c r="B397" s="119" t="s">
        <v>18</v>
      </c>
      <c r="C397" s="119"/>
      <c r="D397" s="119"/>
      <c r="E397" s="119"/>
      <c r="F397" s="119" t="s">
        <v>449</v>
      </c>
      <c r="J397" s="141">
        <f t="shared" si="138"/>
        <v>19802831.754705995</v>
      </c>
      <c r="L397" s="190">
        <f t="shared" si="140"/>
        <v>0</v>
      </c>
      <c r="M397" s="190">
        <f t="shared" si="140"/>
        <v>1392167.4072918096</v>
      </c>
      <c r="N397" s="190">
        <f t="shared" si="140"/>
        <v>16979683.83949887</v>
      </c>
      <c r="O397" s="190">
        <f t="shared" si="140"/>
        <v>0</v>
      </c>
      <c r="P397" s="190">
        <f t="shared" si="140"/>
        <v>1386257.6179153121</v>
      </c>
      <c r="Q397" s="190">
        <f t="shared" si="140"/>
        <v>22444.800000000003</v>
      </c>
      <c r="S397" s="190">
        <f t="shared" si="140"/>
        <v>22278.089999999997</v>
      </c>
      <c r="T397" s="188"/>
    </row>
    <row r="398" spans="1:21" ht="12" customHeight="1" x14ac:dyDescent="0.2">
      <c r="A398" s="127"/>
      <c r="B398" s="119"/>
      <c r="C398" s="119"/>
      <c r="D398" s="119"/>
      <c r="E398" s="119"/>
      <c r="F398" s="119"/>
    </row>
    <row r="399" spans="1:21" ht="12" customHeight="1" x14ac:dyDescent="0.2">
      <c r="A399" s="127"/>
      <c r="B399" s="51" t="s">
        <v>103</v>
      </c>
      <c r="C399" s="119"/>
      <c r="D399" s="119"/>
      <c r="E399" s="119"/>
      <c r="F399" s="119"/>
    </row>
    <row r="400" spans="1:21" ht="12" customHeight="1" x14ac:dyDescent="0.2">
      <c r="A400" s="127"/>
      <c r="B400" s="51" t="s">
        <v>70</v>
      </c>
      <c r="C400" s="119"/>
      <c r="D400" s="119"/>
      <c r="E400" s="119"/>
      <c r="F400" s="119"/>
      <c r="S400" s="135"/>
      <c r="T400" s="135"/>
      <c r="U400" s="135"/>
    </row>
    <row r="401" spans="1:21" ht="12" customHeight="1" x14ac:dyDescent="0.2">
      <c r="A401" s="127"/>
      <c r="B401" s="124" t="s">
        <v>450</v>
      </c>
      <c r="C401" s="119"/>
      <c r="D401" s="124" t="s">
        <v>353</v>
      </c>
      <c r="E401" s="119"/>
      <c r="F401" s="119" t="s">
        <v>449</v>
      </c>
      <c r="J401" s="141">
        <f t="shared" ref="J401:J402" si="141">SUM(L401:S401)</f>
        <v>1334971582.76948</v>
      </c>
      <c r="L401" s="142">
        <f>SUM(L385:L386,L389:L391,L394:L397)</f>
        <v>6013923.5827800008</v>
      </c>
      <c r="M401" s="142">
        <f t="shared" ref="M401:Q401" si="142">SUM(M385:M386,M389:M391,M394:M397)</f>
        <v>423067652.70261514</v>
      </c>
      <c r="N401" s="142">
        <f t="shared" si="142"/>
        <v>563627897.25509131</v>
      </c>
      <c r="O401" s="142">
        <f t="shared" si="142"/>
        <v>4479844.9099999992</v>
      </c>
      <c r="P401" s="129">
        <f>SUM(P385:P386,P389:P391,P394:P397)+SUM(S385:S386,S389:S391,S394:S397)</f>
        <v>320725912.53171027</v>
      </c>
      <c r="Q401" s="142">
        <f t="shared" si="142"/>
        <v>17056351.787283242</v>
      </c>
      <c r="S401" s="135"/>
      <c r="T401" s="135"/>
      <c r="U401" s="46"/>
    </row>
    <row r="402" spans="1:21" ht="12" customHeight="1" x14ac:dyDescent="0.2">
      <c r="A402" s="127"/>
      <c r="B402" s="124" t="s">
        <v>451</v>
      </c>
      <c r="C402" s="119"/>
      <c r="D402" s="119"/>
      <c r="E402" s="119"/>
      <c r="F402" s="119" t="s">
        <v>449</v>
      </c>
      <c r="J402" s="141">
        <f t="shared" si="141"/>
        <v>520778667.80258071</v>
      </c>
      <c r="L402" s="142">
        <f>SUM(L383:L384)</f>
        <v>3184123.6826917222</v>
      </c>
      <c r="M402" s="142">
        <f t="shared" ref="M402:Q402" si="143">SUM(M383:M384)</f>
        <v>191522223.10431039</v>
      </c>
      <c r="N402" s="142">
        <f t="shared" si="143"/>
        <v>183122089.34547222</v>
      </c>
      <c r="O402" s="142">
        <f t="shared" si="143"/>
        <v>2057527.4930124646</v>
      </c>
      <c r="P402" s="129">
        <f>SUM(P383:P384)+SUM(S383:S384)</f>
        <v>130538493.90024146</v>
      </c>
      <c r="Q402" s="142">
        <f t="shared" si="143"/>
        <v>10354210.276852481</v>
      </c>
      <c r="S402" s="135"/>
      <c r="T402" s="135"/>
    </row>
    <row r="403" spans="1:21" ht="12" customHeight="1" x14ac:dyDescent="0.2">
      <c r="A403" s="127"/>
      <c r="B403" s="51"/>
      <c r="C403" s="119"/>
      <c r="D403" s="119"/>
      <c r="E403" s="119"/>
      <c r="F403" s="119"/>
      <c r="L403" s="123"/>
      <c r="M403" s="123"/>
      <c r="N403" s="123"/>
      <c r="O403" s="123"/>
      <c r="P403" s="123"/>
      <c r="Q403" s="123"/>
      <c r="S403" s="135"/>
      <c r="T403" s="135"/>
    </row>
    <row r="404" spans="1:21" ht="12" customHeight="1" x14ac:dyDescent="0.2">
      <c r="A404" s="127"/>
      <c r="B404" s="51" t="s">
        <v>105</v>
      </c>
      <c r="C404" s="119"/>
      <c r="D404" s="119"/>
      <c r="E404" s="119"/>
      <c r="F404" s="119"/>
      <c r="L404" s="123"/>
      <c r="M404" s="123"/>
      <c r="N404" s="123"/>
      <c r="O404" s="123"/>
      <c r="P404" s="123"/>
      <c r="Q404" s="123"/>
      <c r="S404" s="135"/>
      <c r="T404" s="135"/>
    </row>
    <row r="405" spans="1:21" ht="12" customHeight="1" x14ac:dyDescent="0.2">
      <c r="A405" s="127"/>
      <c r="B405" s="124" t="s">
        <v>450</v>
      </c>
      <c r="C405" s="119"/>
      <c r="D405" s="119" t="s">
        <v>352</v>
      </c>
      <c r="E405" s="119"/>
      <c r="F405" s="119" t="s">
        <v>449</v>
      </c>
      <c r="J405" s="141">
        <f>SUM(L405:S405)</f>
        <v>1334971582.76948</v>
      </c>
      <c r="L405" s="142">
        <f>SUM(L385:L386,L389:L391,L394:L397)</f>
        <v>6013923.5827800008</v>
      </c>
      <c r="M405" s="142">
        <f t="shared" ref="M405:Q405" si="144">SUM(M385:M386,M389:M391,M394:M397)</f>
        <v>423067652.70261514</v>
      </c>
      <c r="N405" s="142">
        <f t="shared" si="144"/>
        <v>563627897.25509131</v>
      </c>
      <c r="O405" s="142">
        <f t="shared" si="144"/>
        <v>4479844.9099999992</v>
      </c>
      <c r="P405" s="129">
        <f>SUM(P385:P386,P389:P391,P394:P397)+SUM(S385:S386,S389:S391,S394:S397)</f>
        <v>320725912.53171027</v>
      </c>
      <c r="Q405" s="142">
        <f t="shared" si="144"/>
        <v>17056351.787283242</v>
      </c>
      <c r="S405" s="135"/>
      <c r="T405" s="135"/>
      <c r="U405" s="46"/>
    </row>
    <row r="406" spans="1:21" ht="12" customHeight="1" x14ac:dyDescent="0.2">
      <c r="A406" s="127"/>
      <c r="B406" s="119"/>
      <c r="C406" s="119"/>
      <c r="D406" s="119"/>
      <c r="E406" s="119"/>
      <c r="F406" s="119"/>
      <c r="S406" s="135"/>
      <c r="T406" s="135"/>
      <c r="U406" s="135"/>
    </row>
    <row r="407" spans="1:21" ht="12" customHeight="1" x14ac:dyDescent="0.2">
      <c r="A407" s="127"/>
      <c r="B407" s="119"/>
      <c r="C407" s="119"/>
      <c r="D407" s="119"/>
      <c r="E407" s="119"/>
      <c r="F407" s="119"/>
    </row>
    <row r="408" spans="1:21" ht="12" customHeight="1" x14ac:dyDescent="0.2">
      <c r="B408" s="119"/>
      <c r="C408" s="119"/>
      <c r="D408" s="119"/>
      <c r="E408" s="119"/>
      <c r="F408" s="119"/>
    </row>
    <row r="409" spans="1:21" ht="12" customHeight="1" x14ac:dyDescent="0.2">
      <c r="B409" s="119"/>
      <c r="C409" s="119"/>
      <c r="D409" s="119"/>
      <c r="E409" s="119"/>
      <c r="F409" s="119"/>
    </row>
    <row r="410" spans="1:21" ht="12" customHeight="1" x14ac:dyDescent="0.2">
      <c r="B410" s="119"/>
      <c r="C410" s="119"/>
      <c r="D410" s="119"/>
      <c r="E410" s="119"/>
      <c r="F410" s="119"/>
    </row>
    <row r="411" spans="1:21" ht="12" customHeight="1" x14ac:dyDescent="0.2">
      <c r="B411" s="119"/>
      <c r="C411" s="119"/>
      <c r="D411" s="119"/>
      <c r="E411" s="119"/>
      <c r="F411" s="119"/>
    </row>
    <row r="412" spans="1:21" ht="12" customHeight="1" x14ac:dyDescent="0.2">
      <c r="B412" s="119"/>
      <c r="C412" s="119"/>
      <c r="D412" s="119"/>
      <c r="E412" s="119"/>
      <c r="F412" s="119"/>
    </row>
    <row r="413" spans="1:21" ht="12" customHeight="1" x14ac:dyDescent="0.2">
      <c r="B413" s="119"/>
      <c r="C413" s="119"/>
      <c r="D413" s="119"/>
      <c r="E413" s="119"/>
      <c r="F413" s="119"/>
    </row>
  </sheetData>
  <mergeCells count="3">
    <mergeCell ref="B5:D5"/>
    <mergeCell ref="B8:D8"/>
    <mergeCell ref="B9:F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5">
    <tabColor rgb="FFFFFFCC"/>
  </sheetPr>
  <dimension ref="A1:Y96"/>
  <sheetViews>
    <sheetView showGridLines="0" zoomScale="85" zoomScaleNormal="85" workbookViewId="0">
      <pane xSplit="6" ySplit="11" topLeftCell="G12" activePane="bottomRight" state="frozen"/>
      <selection pane="topRight" activeCell="G1" sqref="G1"/>
      <selection pane="bottomLeft" activeCell="A12" sqref="A12"/>
      <selection pane="bottomRight" activeCell="G12" sqref="G12"/>
    </sheetView>
  </sheetViews>
  <sheetFormatPr defaultRowHeight="12" customHeight="1" x14ac:dyDescent="0.2"/>
  <cols>
    <col min="1" max="1" width="2.7109375" style="10" customWidth="1"/>
    <col min="2" max="2" width="64.7109375" style="119" customWidth="1"/>
    <col min="3" max="3" width="2.7109375" style="119" customWidth="1"/>
    <col min="4" max="4" width="23.7109375" style="119" customWidth="1"/>
    <col min="5" max="5" width="2.7109375" style="119" customWidth="1"/>
    <col min="6" max="6" width="13.7109375" style="119" customWidth="1"/>
    <col min="7" max="7" width="2.7109375" style="119" customWidth="1"/>
    <col min="8" max="8" width="13.7109375" style="119" customWidth="1"/>
    <col min="9" max="9" width="2.7109375" style="119" customWidth="1"/>
    <col min="10" max="10" width="15" style="119" customWidth="1"/>
    <col min="11" max="11" width="2.7109375" style="119" customWidth="1"/>
    <col min="12" max="17" width="13.7109375" style="119" customWidth="1"/>
    <col min="18" max="18" width="2.7109375" style="119" customWidth="1"/>
    <col min="19" max="19" width="13.7109375" style="119" customWidth="1"/>
    <col min="20" max="20" width="2.7109375" style="119" customWidth="1"/>
    <col min="21" max="23" width="13.7109375" style="119" customWidth="1"/>
    <col min="24" max="24" width="2.7109375" style="119" customWidth="1"/>
    <col min="25" max="25" width="18" style="119" customWidth="1"/>
    <col min="26" max="26" width="5.28515625" style="119" customWidth="1"/>
    <col min="27" max="16384" width="9.140625" style="119"/>
  </cols>
  <sheetData>
    <row r="1" spans="1:25" s="50" customFormat="1" ht="12.75" x14ac:dyDescent="0.2">
      <c r="A1" s="12"/>
      <c r="B1" s="12"/>
      <c r="C1" s="12"/>
      <c r="D1" s="12"/>
      <c r="E1" s="12"/>
      <c r="F1" s="12"/>
      <c r="G1" s="12"/>
      <c r="H1" s="12"/>
      <c r="I1" s="12"/>
      <c r="J1" s="12"/>
      <c r="K1" s="12"/>
      <c r="L1" s="12"/>
      <c r="M1" s="12"/>
      <c r="N1" s="12"/>
      <c r="O1" s="12"/>
      <c r="P1" s="12"/>
      <c r="Q1" s="12"/>
      <c r="R1" s="28"/>
      <c r="S1" s="12"/>
      <c r="T1" s="12"/>
      <c r="U1" s="12"/>
      <c r="V1" s="12"/>
      <c r="W1" s="12"/>
    </row>
    <row r="2" spans="1:25" s="13" customFormat="1" ht="18" x14ac:dyDescent="0.2">
      <c r="B2" s="13" t="s">
        <v>409</v>
      </c>
    </row>
    <row r="3" spans="1:25" ht="12.75" x14ac:dyDescent="0.2">
      <c r="A3" s="12"/>
      <c r="B3" s="16"/>
      <c r="C3" s="16"/>
      <c r="D3" s="16"/>
      <c r="E3" s="16"/>
      <c r="F3" s="16"/>
      <c r="G3" s="16"/>
      <c r="H3" s="16"/>
      <c r="I3" s="16"/>
      <c r="J3" s="16"/>
      <c r="K3" s="16"/>
      <c r="L3" s="16"/>
      <c r="M3" s="16"/>
      <c r="N3" s="16"/>
      <c r="O3" s="16"/>
      <c r="P3" s="16"/>
      <c r="Q3" s="16"/>
      <c r="R3" s="184"/>
      <c r="S3" s="16"/>
      <c r="T3" s="16"/>
      <c r="U3" s="16"/>
      <c r="V3" s="16"/>
      <c r="W3" s="16"/>
    </row>
    <row r="4" spans="1:25" ht="12.75" x14ac:dyDescent="0.2">
      <c r="A4" s="12"/>
      <c r="B4" s="27" t="s">
        <v>422</v>
      </c>
      <c r="C4" s="16"/>
      <c r="D4" s="16"/>
      <c r="E4" s="16"/>
      <c r="F4" s="16"/>
      <c r="G4" s="16"/>
      <c r="H4" s="16"/>
      <c r="I4" s="16"/>
      <c r="J4" s="16"/>
      <c r="K4" s="185"/>
      <c r="L4" s="185"/>
      <c r="M4" s="16"/>
      <c r="N4" s="16"/>
      <c r="O4" s="16"/>
      <c r="P4" s="16"/>
      <c r="Q4" s="16"/>
      <c r="R4" s="186"/>
      <c r="S4" s="16"/>
      <c r="T4" s="185"/>
      <c r="U4" s="16"/>
      <c r="V4" s="16"/>
      <c r="W4" s="16"/>
    </row>
    <row r="5" spans="1:25" ht="38.25" customHeight="1" x14ac:dyDescent="0.2">
      <c r="A5" s="12"/>
      <c r="B5" s="195" t="s">
        <v>544</v>
      </c>
      <c r="C5" s="195"/>
      <c r="D5" s="195"/>
      <c r="E5" s="195"/>
      <c r="F5" s="195"/>
      <c r="G5" s="16"/>
      <c r="H5" s="16"/>
      <c r="I5" s="16"/>
      <c r="J5" s="16"/>
      <c r="K5" s="16"/>
      <c r="L5" s="16"/>
      <c r="M5" s="16"/>
      <c r="N5" s="16"/>
      <c r="O5" s="16"/>
      <c r="P5" s="16"/>
      <c r="Q5" s="16"/>
      <c r="R5" s="184"/>
      <c r="S5" s="16"/>
      <c r="T5" s="16"/>
      <c r="U5" s="16"/>
      <c r="V5" s="16"/>
      <c r="W5" s="16"/>
    </row>
    <row r="6" spans="1:25" ht="12.75" x14ac:dyDescent="0.2">
      <c r="A6" s="12"/>
      <c r="B6" s="32"/>
      <c r="E6" s="16"/>
      <c r="F6" s="16"/>
      <c r="G6" s="16"/>
      <c r="H6" s="16"/>
      <c r="I6" s="16"/>
      <c r="J6" s="16"/>
      <c r="K6" s="16"/>
      <c r="L6" s="16"/>
      <c r="M6" s="16"/>
      <c r="N6" s="16"/>
      <c r="O6" s="16"/>
      <c r="P6" s="16"/>
      <c r="Q6" s="16"/>
      <c r="R6" s="184"/>
      <c r="S6" s="16"/>
      <c r="T6" s="16"/>
      <c r="U6" s="16"/>
      <c r="V6" s="16"/>
      <c r="W6" s="16"/>
    </row>
    <row r="7" spans="1:25" ht="12.75" x14ac:dyDescent="0.2">
      <c r="A7" s="12"/>
      <c r="B7" s="32" t="s">
        <v>72</v>
      </c>
      <c r="E7" s="16"/>
      <c r="F7" s="16"/>
      <c r="G7" s="16"/>
      <c r="H7" s="16"/>
      <c r="I7" s="16"/>
      <c r="J7" s="16"/>
      <c r="K7" s="16"/>
      <c r="L7" s="16"/>
      <c r="M7" s="16"/>
      <c r="N7" s="16"/>
      <c r="O7" s="16"/>
      <c r="P7" s="16"/>
      <c r="Q7" s="16"/>
      <c r="R7" s="184"/>
      <c r="S7" s="16"/>
      <c r="T7" s="16"/>
      <c r="U7" s="16"/>
      <c r="V7" s="16"/>
      <c r="W7" s="16"/>
    </row>
    <row r="8" spans="1:25" ht="12.75" customHeight="1" x14ac:dyDescent="0.2">
      <c r="A8" s="119"/>
      <c r="B8" s="195" t="s">
        <v>548</v>
      </c>
      <c r="C8" s="195"/>
      <c r="D8" s="195"/>
      <c r="E8" s="195"/>
      <c r="F8" s="195"/>
      <c r="R8" s="55"/>
    </row>
    <row r="9" spans="1:25" ht="25.5" customHeight="1" x14ac:dyDescent="0.2">
      <c r="A9" s="119"/>
      <c r="B9" s="195" t="s">
        <v>560</v>
      </c>
      <c r="C9" s="195"/>
      <c r="D9" s="195"/>
      <c r="E9" s="195"/>
      <c r="F9" s="195"/>
      <c r="R9" s="55"/>
    </row>
    <row r="10" spans="1:25" ht="12.75" x14ac:dyDescent="0.2">
      <c r="A10" s="50"/>
      <c r="R10" s="55"/>
    </row>
    <row r="11" spans="1:25" s="31" customFormat="1" ht="12" customHeight="1" x14ac:dyDescent="0.2">
      <c r="A11" s="19"/>
      <c r="B11" s="31" t="s">
        <v>73</v>
      </c>
      <c r="D11" s="31" t="s">
        <v>59</v>
      </c>
      <c r="F11" s="31" t="s">
        <v>0</v>
      </c>
      <c r="H11" s="31" t="s">
        <v>358</v>
      </c>
      <c r="J11" s="31" t="s">
        <v>359</v>
      </c>
      <c r="L11" s="31" t="s">
        <v>74</v>
      </c>
      <c r="M11" s="31" t="s">
        <v>1</v>
      </c>
      <c r="N11" s="31" t="s">
        <v>2</v>
      </c>
      <c r="O11" s="31" t="s">
        <v>3</v>
      </c>
      <c r="P11" s="31" t="s">
        <v>4</v>
      </c>
      <c r="Q11" s="31" t="s">
        <v>5</v>
      </c>
      <c r="S11" s="31" t="s">
        <v>33</v>
      </c>
      <c r="U11" s="31" t="s">
        <v>398</v>
      </c>
      <c r="V11" s="31" t="s">
        <v>445</v>
      </c>
      <c r="W11" s="31" t="s">
        <v>536</v>
      </c>
      <c r="Y11" s="31" t="s">
        <v>397</v>
      </c>
    </row>
    <row r="12" spans="1:25" ht="12" customHeight="1" x14ac:dyDescent="0.2">
      <c r="A12" s="2"/>
    </row>
    <row r="13" spans="1:25" s="31" customFormat="1" ht="12" customHeight="1" x14ac:dyDescent="0.2">
      <c r="A13" s="19"/>
      <c r="B13" s="31" t="s">
        <v>110</v>
      </c>
    </row>
    <row r="14" spans="1:25" ht="12" customHeight="1" x14ac:dyDescent="0.2">
      <c r="A14" s="2"/>
    </row>
    <row r="15" spans="1:25" ht="12" customHeight="1" x14ac:dyDescent="0.2">
      <c r="A15" s="2"/>
      <c r="B15" s="51" t="s">
        <v>106</v>
      </c>
    </row>
    <row r="16" spans="1:25" ht="12" customHeight="1" x14ac:dyDescent="0.2">
      <c r="A16" s="2"/>
      <c r="B16" s="119" t="s">
        <v>108</v>
      </c>
      <c r="F16" s="119" t="s">
        <v>58</v>
      </c>
      <c r="H16" s="59">
        <f>'2) Reguleringsparameters'!H12</f>
        <v>2.5999999999999999E-2</v>
      </c>
      <c r="J16" s="147"/>
    </row>
    <row r="17" spans="1:23" ht="12" customHeight="1" x14ac:dyDescent="0.2">
      <c r="A17" s="2"/>
      <c r="B17" s="119" t="s">
        <v>109</v>
      </c>
      <c r="F17" s="119" t="s">
        <v>58</v>
      </c>
      <c r="H17" s="59">
        <f>'2) Reguleringsparameters'!H13</f>
        <v>2.8000000000000001E-2</v>
      </c>
      <c r="J17" s="147"/>
    </row>
    <row r="18" spans="1:23" ht="12" customHeight="1" x14ac:dyDescent="0.2">
      <c r="A18" s="2"/>
      <c r="J18" s="45"/>
    </row>
    <row r="19" spans="1:23" s="31" customFormat="1" ht="12" customHeight="1" x14ac:dyDescent="0.2">
      <c r="A19" s="19"/>
      <c r="B19" s="31" t="s">
        <v>563</v>
      </c>
    </row>
    <row r="20" spans="1:23" ht="12" customHeight="1" x14ac:dyDescent="0.2">
      <c r="A20" s="119"/>
    </row>
    <row r="21" spans="1:23" ht="12" customHeight="1" x14ac:dyDescent="0.2">
      <c r="A21" s="45"/>
      <c r="B21" s="121" t="s">
        <v>112</v>
      </c>
    </row>
    <row r="22" spans="1:23" ht="12" customHeight="1" x14ac:dyDescent="0.2">
      <c r="A22" s="45"/>
      <c r="B22" s="123" t="s">
        <v>113</v>
      </c>
      <c r="F22" s="119" t="s">
        <v>77</v>
      </c>
      <c r="J22" s="120">
        <f>SUM(L22:S22)</f>
        <v>12601190.357499994</v>
      </c>
      <c r="L22" s="122">
        <f>'5) Overige opbrengsten'!L15</f>
        <v>0</v>
      </c>
      <c r="M22" s="122">
        <f>'5) Overige opbrengsten'!M15</f>
        <v>3271317.7199999993</v>
      </c>
      <c r="N22" s="122">
        <f>'5) Overige opbrengsten'!N15</f>
        <v>2865161.4725000001</v>
      </c>
      <c r="O22" s="122">
        <f>'5) Overige opbrengsten'!O15</f>
        <v>0</v>
      </c>
      <c r="P22" s="122">
        <f>'5) Overige opbrengsten'!P15</f>
        <v>5380860.3899999987</v>
      </c>
      <c r="Q22" s="122">
        <f>'5) Overige opbrengsten'!Q15</f>
        <v>8541.840000000002</v>
      </c>
      <c r="S22" s="122">
        <f>'5) Overige opbrengsten'!S15</f>
        <v>1075308.9349999959</v>
      </c>
      <c r="U22" s="122">
        <f>'5) Overige opbrengsten'!U15</f>
        <v>3271317.7199999993</v>
      </c>
      <c r="V22" s="122">
        <f>'5) Overige opbrengsten'!V15</f>
        <v>0</v>
      </c>
      <c r="W22" s="122">
        <f>'5) Overige opbrengsten'!W15</f>
        <v>5380860.3899999987</v>
      </c>
    </row>
    <row r="23" spans="1:23" ht="12" customHeight="1" x14ac:dyDescent="0.2">
      <c r="A23" s="45"/>
      <c r="B23" s="123" t="s">
        <v>114</v>
      </c>
      <c r="F23" s="119" t="s">
        <v>77</v>
      </c>
      <c r="J23" s="120">
        <f>SUM(L23:S23)</f>
        <v>3317823.803205627</v>
      </c>
      <c r="L23" s="122">
        <f>'5) Overige opbrengsten'!L21</f>
        <v>0</v>
      </c>
      <c r="M23" s="122">
        <f>'5) Overige opbrengsten'!M21</f>
        <v>654263.54399999999</v>
      </c>
      <c r="N23" s="122">
        <f>'5) Overige opbrengsten'!N21</f>
        <v>889188.04571562761</v>
      </c>
      <c r="O23" s="122">
        <f>'5) Overige opbrengsten'!O21</f>
        <v>0</v>
      </c>
      <c r="P23" s="122">
        <f>'5) Overige opbrengsten'!P21</f>
        <v>1565830.3734899994</v>
      </c>
      <c r="Q23" s="122">
        <f>'5) Overige opbrengsten'!Q21</f>
        <v>8541.840000000002</v>
      </c>
      <c r="S23" s="122">
        <f>'5) Overige opbrengsten'!S21</f>
        <v>200000</v>
      </c>
      <c r="U23" s="122">
        <f>'5) Overige opbrengsten'!U21</f>
        <v>654263.54399999999</v>
      </c>
      <c r="V23" s="122">
        <f>'5) Overige opbrengsten'!V21</f>
        <v>0</v>
      </c>
      <c r="W23" s="122">
        <f>'5) Overige opbrengsten'!W21</f>
        <v>1565830.3734899994</v>
      </c>
    </row>
    <row r="24" spans="1:23" ht="12" customHeight="1" x14ac:dyDescent="0.2">
      <c r="A24" s="45"/>
      <c r="B24" s="119" t="s">
        <v>115</v>
      </c>
      <c r="F24" s="119" t="s">
        <v>77</v>
      </c>
      <c r="J24" s="120">
        <f>SUM(L24:S24)</f>
        <v>0</v>
      </c>
      <c r="L24" s="122">
        <f>'5) Overige opbrengsten'!L48</f>
        <v>0</v>
      </c>
      <c r="M24" s="122">
        <f>'5) Overige opbrengsten'!M48</f>
        <v>0</v>
      </c>
      <c r="N24" s="122">
        <f>'5) Overige opbrengsten'!N48</f>
        <v>0</v>
      </c>
      <c r="O24" s="122">
        <f>'5) Overige opbrengsten'!O48</f>
        <v>0</v>
      </c>
      <c r="P24" s="122">
        <f>'5) Overige opbrengsten'!P48</f>
        <v>0</v>
      </c>
      <c r="Q24" s="122">
        <f>'5) Overige opbrengsten'!Q48</f>
        <v>0</v>
      </c>
      <c r="S24" s="122">
        <f>'5) Overige opbrengsten'!S48</f>
        <v>0</v>
      </c>
      <c r="U24" s="122">
        <f>'5) Overige opbrengsten'!U48</f>
        <v>0</v>
      </c>
      <c r="V24" s="122">
        <f>'5) Overige opbrengsten'!V48</f>
        <v>0</v>
      </c>
      <c r="W24" s="122">
        <f>'5) Overige opbrengsten'!W48</f>
        <v>0</v>
      </c>
    </row>
    <row r="25" spans="1:23" ht="12" customHeight="1" x14ac:dyDescent="0.2">
      <c r="A25" s="45"/>
    </row>
    <row r="26" spans="1:23" s="31" customFormat="1" ht="12" customHeight="1" x14ac:dyDescent="0.2">
      <c r="A26" s="19"/>
      <c r="B26" s="31" t="s">
        <v>564</v>
      </c>
    </row>
    <row r="27" spans="1:23" ht="12" customHeight="1" x14ac:dyDescent="0.2">
      <c r="A27" s="119"/>
    </row>
    <row r="28" spans="1:23" ht="12" customHeight="1" x14ac:dyDescent="0.2">
      <c r="A28" s="45"/>
      <c r="B28" s="121" t="s">
        <v>112</v>
      </c>
    </row>
    <row r="29" spans="1:23" ht="12" customHeight="1" x14ac:dyDescent="0.2">
      <c r="A29" s="45"/>
      <c r="B29" s="123" t="s">
        <v>113</v>
      </c>
      <c r="F29" s="119" t="s">
        <v>80</v>
      </c>
      <c r="J29" s="120">
        <f>SUM(L29:S29)</f>
        <v>12633312.557518186</v>
      </c>
      <c r="L29" s="122">
        <f>'5) Overige opbrengsten'!L53</f>
        <v>0</v>
      </c>
      <c r="M29" s="122">
        <f>'5) Overige opbrengsten'!M53</f>
        <v>3348083.101818182</v>
      </c>
      <c r="N29" s="122">
        <f>'5) Overige opbrengsten'!N53</f>
        <v>3010271.8856999995</v>
      </c>
      <c r="O29" s="122">
        <f>'5) Overige opbrengsten'!O53</f>
        <v>0</v>
      </c>
      <c r="P29" s="122">
        <f>'5) Overige opbrengsten'!P53</f>
        <v>5175435.330000001</v>
      </c>
      <c r="Q29" s="122">
        <f>'5) Overige opbrengsten'!Q53</f>
        <v>10683.720000000001</v>
      </c>
      <c r="S29" s="122">
        <f>'5) Overige opbrengsten'!S53</f>
        <v>1088838.5200000035</v>
      </c>
      <c r="U29" s="122">
        <f>'5) Overige opbrengsten'!U53</f>
        <v>3348083.101818182</v>
      </c>
      <c r="V29" s="122">
        <f>'5) Overige opbrengsten'!V53</f>
        <v>0</v>
      </c>
      <c r="W29" s="122">
        <f>'5) Overige opbrengsten'!W53</f>
        <v>5175435.330000001</v>
      </c>
    </row>
    <row r="30" spans="1:23" ht="12" customHeight="1" x14ac:dyDescent="0.2">
      <c r="A30" s="45"/>
      <c r="B30" s="123" t="s">
        <v>114</v>
      </c>
      <c r="F30" s="119" t="s">
        <v>80</v>
      </c>
      <c r="J30" s="120">
        <f>SUM(L30:S30)</f>
        <v>3610425.1827898095</v>
      </c>
      <c r="L30" s="122">
        <f>'5) Overige opbrengsten'!L59</f>
        <v>0</v>
      </c>
      <c r="M30" s="122">
        <f>'5) Overige opbrengsten'!M59</f>
        <v>669616.62036363641</v>
      </c>
      <c r="N30" s="122">
        <f>'5) Overige opbrengsten'!N59</f>
        <v>934222.30935517233</v>
      </c>
      <c r="O30" s="122">
        <f>'5) Overige opbrengsten'!O59</f>
        <v>0</v>
      </c>
      <c r="P30" s="122">
        <f>'5) Overige opbrengsten'!P59</f>
        <v>1545902.5330710004</v>
      </c>
      <c r="Q30" s="122">
        <f>'5) Overige opbrengsten'!Q59</f>
        <v>10683.720000000001</v>
      </c>
      <c r="S30" s="122">
        <f>'5) Overige opbrengsten'!S59</f>
        <v>450000</v>
      </c>
      <c r="U30" s="122">
        <f>'5) Overige opbrengsten'!U59</f>
        <v>669616.62036363641</v>
      </c>
      <c r="V30" s="122">
        <f>'5) Overige opbrengsten'!V59</f>
        <v>0</v>
      </c>
      <c r="W30" s="122">
        <f>'5) Overige opbrengsten'!W59</f>
        <v>1545902.5330710004</v>
      </c>
    </row>
    <row r="31" spans="1:23" ht="12" customHeight="1" x14ac:dyDescent="0.2">
      <c r="A31" s="45"/>
      <c r="B31" s="119" t="s">
        <v>115</v>
      </c>
      <c r="F31" s="119" t="s">
        <v>80</v>
      </c>
      <c r="J31" s="120">
        <f>SUM(L31:S31)</f>
        <v>10453.379999999999</v>
      </c>
      <c r="L31" s="122">
        <f>'5) Overige opbrengsten'!L86</f>
        <v>0</v>
      </c>
      <c r="M31" s="122">
        <f>'5) Overige opbrengsten'!M86</f>
        <v>0</v>
      </c>
      <c r="N31" s="122">
        <f>'5) Overige opbrengsten'!N86</f>
        <v>0</v>
      </c>
      <c r="O31" s="122">
        <f>'5) Overige opbrengsten'!O86</f>
        <v>10453.379999999999</v>
      </c>
      <c r="P31" s="122">
        <f>'5) Overige opbrengsten'!P86</f>
        <v>0</v>
      </c>
      <c r="Q31" s="122">
        <f>'5) Overige opbrengsten'!Q86</f>
        <v>0</v>
      </c>
      <c r="S31" s="122">
        <f>'5) Overige opbrengsten'!S86</f>
        <v>0</v>
      </c>
      <c r="U31" s="122">
        <f>'5) Overige opbrengsten'!U86</f>
        <v>0</v>
      </c>
      <c r="V31" s="122">
        <f>'5) Overige opbrengsten'!V86</f>
        <v>10453.379999999999</v>
      </c>
      <c r="W31" s="122">
        <f>'5) Overige opbrengsten'!W86</f>
        <v>0</v>
      </c>
    </row>
    <row r="32" spans="1:23" ht="12" customHeight="1" x14ac:dyDescent="0.2">
      <c r="A32" s="119"/>
    </row>
    <row r="33" spans="1:23" s="31" customFormat="1" ht="12" customHeight="1" x14ac:dyDescent="0.2">
      <c r="A33" s="19"/>
      <c r="B33" s="31" t="s">
        <v>565</v>
      </c>
    </row>
    <row r="34" spans="1:23" ht="12" customHeight="1" x14ac:dyDescent="0.2">
      <c r="A34" s="119"/>
    </row>
    <row r="35" spans="1:23" ht="12" customHeight="1" x14ac:dyDescent="0.2">
      <c r="A35" s="45"/>
      <c r="B35" s="121" t="s">
        <v>112</v>
      </c>
    </row>
    <row r="36" spans="1:23" ht="12" customHeight="1" x14ac:dyDescent="0.2">
      <c r="A36" s="45"/>
      <c r="B36" s="123" t="s">
        <v>113</v>
      </c>
      <c r="F36" s="119" t="s">
        <v>83</v>
      </c>
      <c r="J36" s="120">
        <f>SUM(L36:S36)</f>
        <v>12410754.951348918</v>
      </c>
      <c r="L36" s="122">
        <f>'5) Overige opbrengsten'!L91</f>
        <v>0</v>
      </c>
      <c r="M36" s="122">
        <f>'5) Overige opbrengsten'!M91</f>
        <v>3783004.9818181819</v>
      </c>
      <c r="N36" s="122">
        <f>'5) Overige opbrengsten'!N91</f>
        <v>3211455</v>
      </c>
      <c r="O36" s="122">
        <f>'5) Overige opbrengsten'!O91</f>
        <v>0</v>
      </c>
      <c r="P36" s="122">
        <f>'5) Overige opbrengsten'!P91</f>
        <v>4243706.0361600732</v>
      </c>
      <c r="Q36" s="122">
        <f>'5) Overige opbrengsten'!Q91</f>
        <v>9532.91</v>
      </c>
      <c r="S36" s="122">
        <f>'5) Overige opbrengsten'!S91</f>
        <v>1163056.0233706627</v>
      </c>
      <c r="U36" s="122">
        <f>'5) Overige opbrengsten'!U91</f>
        <v>3783004.98</v>
      </c>
      <c r="V36" s="122">
        <f>'5) Overige opbrengsten'!V91</f>
        <v>0</v>
      </c>
      <c r="W36" s="122">
        <f>'5) Overige opbrengsten'!W91</f>
        <v>4243706.0361600732</v>
      </c>
    </row>
    <row r="37" spans="1:23" ht="12" customHeight="1" x14ac:dyDescent="0.2">
      <c r="A37" s="45"/>
      <c r="B37" s="123" t="s">
        <v>114</v>
      </c>
      <c r="F37" s="119" t="s">
        <v>83</v>
      </c>
      <c r="J37" s="120">
        <f>SUM(L37:S37)</f>
        <v>3733724.3376423875</v>
      </c>
      <c r="L37" s="122">
        <f>'5) Overige opbrengsten'!L97</f>
        <v>0</v>
      </c>
      <c r="M37" s="122">
        <f>'5) Overige opbrengsten'!M97</f>
        <v>756600.99636363646</v>
      </c>
      <c r="N37" s="122">
        <f>'5) Overige opbrengsten'!N97</f>
        <v>996658.44827586215</v>
      </c>
      <c r="O37" s="122">
        <f>'5) Overige opbrengsten'!O97</f>
        <v>0</v>
      </c>
      <c r="P37" s="122">
        <f>'5) Overige opbrengsten'!P97</f>
        <v>1480931.983002889</v>
      </c>
      <c r="Q37" s="122">
        <f>'5) Overige opbrengsten'!Q97</f>
        <v>9532.91</v>
      </c>
      <c r="S37" s="122">
        <f>'5) Overige opbrengsten'!S97</f>
        <v>490000</v>
      </c>
      <c r="U37" s="122">
        <f>'5) Overige opbrengsten'!U97</f>
        <v>756600.99636363646</v>
      </c>
      <c r="V37" s="122">
        <f>'5) Overige opbrengsten'!V97</f>
        <v>0</v>
      </c>
      <c r="W37" s="122">
        <f>'5) Overige opbrengsten'!W97</f>
        <v>1480931.983002889</v>
      </c>
    </row>
    <row r="38" spans="1:23" ht="12" customHeight="1" x14ac:dyDescent="0.2">
      <c r="A38" s="45"/>
      <c r="B38" s="119" t="s">
        <v>115</v>
      </c>
      <c r="F38" s="119" t="s">
        <v>83</v>
      </c>
      <c r="J38" s="120">
        <f>SUM(L38:S38)</f>
        <v>213154.5385</v>
      </c>
      <c r="L38" s="122">
        <f>'5) Overige opbrengsten'!L124</f>
        <v>0</v>
      </c>
      <c r="M38" s="122">
        <f>'5) Overige opbrengsten'!M124</f>
        <v>0</v>
      </c>
      <c r="N38" s="122">
        <f>'5) Overige opbrengsten'!N124</f>
        <v>0</v>
      </c>
      <c r="O38" s="122">
        <f>'5) Overige opbrengsten'!O124</f>
        <v>213154.5385</v>
      </c>
      <c r="P38" s="122">
        <f>'5) Overige opbrengsten'!P124</f>
        <v>0</v>
      </c>
      <c r="Q38" s="122">
        <f>'5) Overige opbrengsten'!Q124</f>
        <v>0</v>
      </c>
      <c r="S38" s="122">
        <f>'5) Overige opbrengsten'!S124</f>
        <v>0</v>
      </c>
      <c r="U38" s="122">
        <f>'5) Overige opbrengsten'!U124</f>
        <v>0</v>
      </c>
      <c r="V38" s="122">
        <f>'5) Overige opbrengsten'!V124</f>
        <v>213154.5385</v>
      </c>
      <c r="W38" s="122">
        <f>'5) Overige opbrengsten'!W124</f>
        <v>0</v>
      </c>
    </row>
    <row r="39" spans="1:23" ht="12" customHeight="1" x14ac:dyDescent="0.2">
      <c r="A39" s="194"/>
    </row>
    <row r="40" spans="1:23" s="31" customFormat="1" ht="12" customHeight="1" x14ac:dyDescent="0.2">
      <c r="A40" s="19"/>
      <c r="B40" s="31" t="s">
        <v>566</v>
      </c>
    </row>
    <row r="41" spans="1:23" ht="12" customHeight="1" x14ac:dyDescent="0.2">
      <c r="A41" s="119"/>
    </row>
    <row r="42" spans="1:23" ht="12" customHeight="1" x14ac:dyDescent="0.2">
      <c r="A42" s="45"/>
      <c r="B42" s="121" t="s">
        <v>112</v>
      </c>
    </row>
    <row r="43" spans="1:23" ht="12" customHeight="1" x14ac:dyDescent="0.2">
      <c r="A43" s="45"/>
      <c r="B43" s="123" t="s">
        <v>113</v>
      </c>
      <c r="F43" s="119" t="s">
        <v>88</v>
      </c>
      <c r="J43" s="120">
        <f>SUM(L43:S43)</f>
        <v>12972698.127070708</v>
      </c>
      <c r="L43" s="122">
        <f>'5) Overige opbrengsten'!L129</f>
        <v>0</v>
      </c>
      <c r="M43" s="122">
        <f>'5) Overige opbrengsten'!M129</f>
        <v>3953311.7781818197</v>
      </c>
      <c r="N43" s="122">
        <f>'5) Overige opbrengsten'!N129</f>
        <v>3116565.67</v>
      </c>
      <c r="O43" s="122">
        <f>'5) Overige opbrengsten'!O129</f>
        <v>0</v>
      </c>
      <c r="P43" s="122">
        <f>'5) Overige opbrengsten'!P129</f>
        <v>4539628.1088888906</v>
      </c>
      <c r="Q43" s="122">
        <f>'5) Overige opbrengsten'!Q129</f>
        <v>15618.539999999999</v>
      </c>
      <c r="S43" s="122">
        <f>'5) Overige opbrengsten'!S129</f>
        <v>1347574.0299999998</v>
      </c>
      <c r="U43" s="122">
        <f>'5) Overige opbrengsten'!U129</f>
        <v>3953311.78</v>
      </c>
      <c r="V43" s="122">
        <f>'5) Overige opbrengsten'!V129</f>
        <v>0</v>
      </c>
      <c r="W43" s="122">
        <f>'5) Overige opbrengsten'!W129</f>
        <v>4539628.1088888906</v>
      </c>
    </row>
    <row r="44" spans="1:23" ht="12" customHeight="1" x14ac:dyDescent="0.2">
      <c r="A44" s="45"/>
      <c r="B44" s="123" t="s">
        <v>114</v>
      </c>
      <c r="F44" s="119" t="s">
        <v>88</v>
      </c>
      <c r="J44" s="120">
        <f>SUM(L44:S44)</f>
        <v>3752644.2792296978</v>
      </c>
      <c r="L44" s="122">
        <f>'5) Overige opbrengsten'!L135</f>
        <v>0</v>
      </c>
      <c r="M44" s="122">
        <f>'5) Overige opbrengsten'!M135</f>
        <v>790662.35563636397</v>
      </c>
      <c r="N44" s="122">
        <f>'5) Overige opbrengsten'!N135</f>
        <v>1038855.2233333333</v>
      </c>
      <c r="O44" s="122">
        <f>'5) Overige opbrengsten'!O135</f>
        <v>0</v>
      </c>
      <c r="P44" s="122">
        <f>'5) Overige opbrengsten'!P135</f>
        <v>1511696.1602600005</v>
      </c>
      <c r="Q44" s="122">
        <f>'5) Overige opbrengsten'!Q135</f>
        <v>15618.539999999999</v>
      </c>
      <c r="S44" s="122">
        <f>'5) Overige opbrengsten'!S135</f>
        <v>395812</v>
      </c>
      <c r="U44" s="122">
        <f>'5) Overige opbrengsten'!U135</f>
        <v>790662.35563636397</v>
      </c>
      <c r="V44" s="122">
        <f>'5) Overige opbrengsten'!V135</f>
        <v>0</v>
      </c>
      <c r="W44" s="122">
        <f>'5) Overige opbrengsten'!W135</f>
        <v>1511696.1602600005</v>
      </c>
    </row>
    <row r="45" spans="1:23" ht="12" customHeight="1" x14ac:dyDescent="0.2">
      <c r="A45" s="45"/>
      <c r="B45" s="119" t="s">
        <v>115</v>
      </c>
      <c r="F45" s="119" t="s">
        <v>88</v>
      </c>
      <c r="J45" s="120">
        <f>SUM(L45:S45)</f>
        <v>7063.13</v>
      </c>
      <c r="L45" s="122">
        <f>'5) Overige opbrengsten'!L162</f>
        <v>0</v>
      </c>
      <c r="M45" s="122">
        <f>'5) Overige opbrengsten'!M162</f>
        <v>0</v>
      </c>
      <c r="N45" s="122">
        <f>'5) Overige opbrengsten'!N162</f>
        <v>0</v>
      </c>
      <c r="O45" s="122">
        <f>'5) Overige opbrengsten'!O162</f>
        <v>7063.13</v>
      </c>
      <c r="P45" s="122">
        <f>'5) Overige opbrengsten'!P162</f>
        <v>0</v>
      </c>
      <c r="Q45" s="122">
        <f>'5) Overige opbrengsten'!Q162</f>
        <v>0</v>
      </c>
      <c r="S45" s="122">
        <f>'5) Overige opbrengsten'!S162</f>
        <v>0</v>
      </c>
      <c r="U45" s="122">
        <f>'5) Overige opbrengsten'!U162</f>
        <v>0</v>
      </c>
      <c r="V45" s="122">
        <f>'5) Overige opbrengsten'!V162</f>
        <v>7063.13</v>
      </c>
      <c r="W45" s="122">
        <f>'5) Overige opbrengsten'!W162</f>
        <v>0</v>
      </c>
    </row>
    <row r="46" spans="1:23" ht="12" customHeight="1" x14ac:dyDescent="0.2">
      <c r="A46" s="194"/>
    </row>
    <row r="47" spans="1:23" s="31" customFormat="1" ht="12" customHeight="1" x14ac:dyDescent="0.2">
      <c r="A47" s="19"/>
      <c r="B47" s="31" t="s">
        <v>567</v>
      </c>
    </row>
    <row r="48" spans="1:23" ht="12" customHeight="1" x14ac:dyDescent="0.2">
      <c r="A48" s="119"/>
    </row>
    <row r="49" spans="1:23" ht="12" customHeight="1" x14ac:dyDescent="0.2">
      <c r="A49" s="45"/>
      <c r="B49" s="121" t="s">
        <v>112</v>
      </c>
      <c r="J49" s="123"/>
      <c r="K49" s="123"/>
      <c r="L49" s="123"/>
      <c r="M49" s="123"/>
      <c r="N49" s="123"/>
      <c r="O49" s="123"/>
      <c r="P49" s="123"/>
      <c r="Q49" s="123"/>
      <c r="R49" s="123"/>
      <c r="S49" s="123"/>
      <c r="T49" s="40"/>
      <c r="U49" s="123"/>
      <c r="V49" s="123"/>
      <c r="W49" s="123"/>
    </row>
    <row r="50" spans="1:23" ht="12" customHeight="1" x14ac:dyDescent="0.2">
      <c r="A50" s="45"/>
      <c r="B50" s="123" t="s">
        <v>113</v>
      </c>
      <c r="F50" s="119" t="s">
        <v>91</v>
      </c>
      <c r="J50" s="141">
        <f>SUM(L50:S50)</f>
        <v>14276162.95944592</v>
      </c>
      <c r="K50" s="123"/>
      <c r="L50" s="143">
        <f>'5) Overige opbrengsten'!L167</f>
        <v>0</v>
      </c>
      <c r="M50" s="143">
        <f>'5) Overige opbrengsten'!M167</f>
        <v>4329658.160000002</v>
      </c>
      <c r="N50" s="143">
        <f>'5) Overige opbrengsten'!N167</f>
        <v>4077941.85</v>
      </c>
      <c r="O50" s="143">
        <f>'5) Overige opbrengsten'!O167</f>
        <v>23848.880000000001</v>
      </c>
      <c r="P50" s="143">
        <f>'5) Overige opbrengsten'!P167</f>
        <v>4661537.0999999996</v>
      </c>
      <c r="Q50" s="143">
        <f>'5) Overige opbrengsten'!Q167</f>
        <v>17496.84</v>
      </c>
      <c r="R50" s="123"/>
      <c r="S50" s="143">
        <f>'5) Overige opbrengsten'!S167</f>
        <v>1165680.1294459184</v>
      </c>
      <c r="T50" s="40"/>
      <c r="U50" s="143">
        <f>'5) Overige opbrengsten'!U167</f>
        <v>4329658.160000002</v>
      </c>
      <c r="V50" s="143">
        <f>'5) Overige opbrengsten'!V167</f>
        <v>23848.880000000001</v>
      </c>
      <c r="W50" s="143">
        <f>'5) Overige opbrengsten'!W167</f>
        <v>4661537.0999999996</v>
      </c>
    </row>
    <row r="51" spans="1:23" ht="12" customHeight="1" x14ac:dyDescent="0.2">
      <c r="A51" s="45"/>
      <c r="B51" s="123" t="s">
        <v>114</v>
      </c>
      <c r="F51" s="119" t="s">
        <v>91</v>
      </c>
      <c r="J51" s="141">
        <f t="shared" ref="J51:J52" si="0">SUM(L51:S51)</f>
        <v>4147086.2763</v>
      </c>
      <c r="K51" s="123"/>
      <c r="L51" s="143">
        <f>'5) Overige opbrengsten'!L173</f>
        <v>0</v>
      </c>
      <c r="M51" s="143">
        <f>'5) Overige opbrengsten'!M173</f>
        <v>865931.63200000045</v>
      </c>
      <c r="N51" s="143">
        <f>'5) Overige opbrengsten'!N173</f>
        <v>1359313.95</v>
      </c>
      <c r="O51" s="143">
        <f>'5) Overige opbrengsten'!O173</f>
        <v>0</v>
      </c>
      <c r="P51" s="143">
        <f>'5) Overige opbrengsten'!P173</f>
        <v>1552291.8543</v>
      </c>
      <c r="Q51" s="143">
        <f>'5) Overige opbrengsten'!Q173</f>
        <v>17496.84</v>
      </c>
      <c r="R51" s="123"/>
      <c r="S51" s="143">
        <f>'5) Overige opbrengsten'!S173</f>
        <v>352052</v>
      </c>
      <c r="T51" s="40"/>
      <c r="U51" s="143">
        <f>'5) Overige opbrengsten'!U173</f>
        <v>865931.63200000045</v>
      </c>
      <c r="V51" s="143">
        <f>'5) Overige opbrengsten'!V173</f>
        <v>0</v>
      </c>
      <c r="W51" s="143">
        <f>'5) Overige opbrengsten'!W173</f>
        <v>1552291.8543</v>
      </c>
    </row>
    <row r="52" spans="1:23" ht="12" customHeight="1" x14ac:dyDescent="0.2">
      <c r="A52" s="45"/>
      <c r="B52" s="119" t="s">
        <v>115</v>
      </c>
      <c r="F52" s="119" t="s">
        <v>91</v>
      </c>
      <c r="J52" s="141">
        <f t="shared" si="0"/>
        <v>118278.04000000001</v>
      </c>
      <c r="K52" s="123"/>
      <c r="L52" s="143">
        <f>'5) Overige opbrengsten'!L200</f>
        <v>0</v>
      </c>
      <c r="M52" s="143">
        <f>'5) Overige opbrengsten'!M200</f>
        <v>101013</v>
      </c>
      <c r="N52" s="143">
        <f>'5) Overige opbrengsten'!N200</f>
        <v>0</v>
      </c>
      <c r="O52" s="143">
        <f>'5) Overige opbrengsten'!O200</f>
        <v>17265.04</v>
      </c>
      <c r="P52" s="143">
        <f>'5) Overige opbrengsten'!P200</f>
        <v>0</v>
      </c>
      <c r="Q52" s="143">
        <f>'5) Overige opbrengsten'!Q200</f>
        <v>0</v>
      </c>
      <c r="R52" s="123"/>
      <c r="S52" s="143">
        <f>'5) Overige opbrengsten'!S200</f>
        <v>0</v>
      </c>
      <c r="T52" s="40"/>
      <c r="U52" s="143">
        <f>'5) Overige opbrengsten'!U200</f>
        <v>101013</v>
      </c>
      <c r="V52" s="143">
        <f>'5) Overige opbrengsten'!V200</f>
        <v>17265.04</v>
      </c>
      <c r="W52" s="143">
        <f>'5) Overige opbrengsten'!W200</f>
        <v>0</v>
      </c>
    </row>
    <row r="53" spans="1:23" ht="12" customHeight="1" x14ac:dyDescent="0.2">
      <c r="A53" s="119"/>
      <c r="J53" s="123"/>
      <c r="K53" s="123"/>
      <c r="L53" s="123"/>
      <c r="M53" s="123"/>
      <c r="N53" s="123"/>
      <c r="O53" s="123"/>
      <c r="P53" s="123"/>
      <c r="Q53" s="123"/>
      <c r="R53" s="123"/>
      <c r="S53" s="123"/>
      <c r="U53" s="123"/>
      <c r="V53" s="123"/>
      <c r="W53" s="123"/>
    </row>
    <row r="54" spans="1:23" s="31" customFormat="1" ht="12" customHeight="1" x14ac:dyDescent="0.2">
      <c r="A54" s="19"/>
      <c r="B54" s="31" t="s">
        <v>512</v>
      </c>
    </row>
    <row r="55" spans="1:23" ht="12" customHeight="1" x14ac:dyDescent="0.2">
      <c r="J55" s="123"/>
      <c r="K55" s="123"/>
      <c r="L55" s="123"/>
      <c r="M55" s="123"/>
      <c r="N55" s="123"/>
      <c r="O55" s="123"/>
      <c r="P55" s="123"/>
      <c r="Q55" s="123"/>
      <c r="R55" s="123"/>
      <c r="S55" s="123"/>
      <c r="U55" s="123"/>
      <c r="V55" s="123"/>
      <c r="W55" s="123"/>
    </row>
    <row r="56" spans="1:23" ht="12" customHeight="1" x14ac:dyDescent="0.2">
      <c r="B56" s="51" t="s">
        <v>102</v>
      </c>
      <c r="J56" s="144"/>
      <c r="K56" s="123"/>
      <c r="L56" s="123"/>
      <c r="M56" s="123"/>
      <c r="N56" s="123"/>
      <c r="O56" s="123"/>
      <c r="P56" s="123"/>
      <c r="Q56" s="123"/>
      <c r="R56" s="123"/>
      <c r="S56" s="123"/>
      <c r="U56" s="123"/>
      <c r="V56" s="123"/>
      <c r="W56" s="123"/>
    </row>
    <row r="57" spans="1:23" ht="12" customHeight="1" x14ac:dyDescent="0.2">
      <c r="B57" s="121" t="s">
        <v>116</v>
      </c>
      <c r="J57" s="123"/>
      <c r="K57" s="123"/>
      <c r="L57" s="123"/>
      <c r="M57" s="123"/>
      <c r="N57" s="123"/>
      <c r="O57" s="123"/>
      <c r="P57" s="123"/>
      <c r="Q57" s="123"/>
      <c r="R57" s="123"/>
      <c r="S57" s="123"/>
      <c r="U57" s="123"/>
      <c r="V57" s="123"/>
      <c r="W57" s="123"/>
    </row>
    <row r="58" spans="1:23" ht="12" customHeight="1" x14ac:dyDescent="0.2">
      <c r="A58" s="127"/>
      <c r="B58" s="121" t="s">
        <v>43</v>
      </c>
      <c r="C58" s="5"/>
      <c r="D58" s="5"/>
      <c r="E58" s="5"/>
      <c r="J58" s="144"/>
      <c r="K58" s="123"/>
      <c r="L58" s="123"/>
      <c r="M58" s="123"/>
      <c r="N58" s="123"/>
      <c r="O58" s="123"/>
      <c r="P58" s="123"/>
      <c r="Q58" s="123"/>
      <c r="R58" s="123"/>
      <c r="S58" s="123"/>
      <c r="U58" s="123"/>
      <c r="V58" s="123"/>
      <c r="W58" s="123"/>
    </row>
    <row r="59" spans="1:23" ht="12" customHeight="1" x14ac:dyDescent="0.2">
      <c r="A59" s="127"/>
      <c r="B59" s="119" t="s">
        <v>44</v>
      </c>
      <c r="C59" s="5"/>
      <c r="D59" s="5"/>
      <c r="E59" s="5"/>
      <c r="F59" s="119" t="s">
        <v>449</v>
      </c>
      <c r="J59" s="141">
        <f t="shared" ref="J59:J61" si="1">SUM(L59:S59)</f>
        <v>0</v>
      </c>
      <c r="K59" s="123"/>
      <c r="L59" s="143">
        <f>'6) GAW import'!L16</f>
        <v>0</v>
      </c>
      <c r="M59" s="143">
        <f>'6) GAW import'!M16</f>
        <v>0</v>
      </c>
      <c r="N59" s="143">
        <f>'6) GAW import'!N16</f>
        <v>0</v>
      </c>
      <c r="O59" s="143">
        <f>'6) GAW import'!O16</f>
        <v>0</v>
      </c>
      <c r="P59" s="143">
        <f>'6) GAW import'!P16</f>
        <v>0</v>
      </c>
      <c r="Q59" s="143">
        <f>'6) GAW import'!Q16</f>
        <v>0</v>
      </c>
      <c r="R59" s="123"/>
      <c r="S59" s="143">
        <f>'6) GAW import'!S16</f>
        <v>0</v>
      </c>
      <c r="U59" s="143">
        <f>'6) GAW import'!U16</f>
        <v>0</v>
      </c>
      <c r="V59" s="143">
        <f>'6) GAW import'!V16</f>
        <v>0</v>
      </c>
      <c r="W59" s="143">
        <f>'6) GAW import'!W16</f>
        <v>0</v>
      </c>
    </row>
    <row r="60" spans="1:23" ht="12" customHeight="1" x14ac:dyDescent="0.2">
      <c r="A60" s="127"/>
      <c r="B60" s="119" t="s">
        <v>45</v>
      </c>
      <c r="C60" s="5"/>
      <c r="D60" s="5"/>
      <c r="E60" s="5"/>
      <c r="F60" s="119" t="s">
        <v>449</v>
      </c>
      <c r="J60" s="141">
        <f t="shared" si="1"/>
        <v>423520823.39982337</v>
      </c>
      <c r="L60" s="143">
        <f>'6) GAW import'!L17</f>
        <v>2694768.6039677551</v>
      </c>
      <c r="M60" s="143">
        <f>'6) GAW import'!M17</f>
        <v>156747918.36821207</v>
      </c>
      <c r="N60" s="143">
        <f>'6) GAW import'!N17</f>
        <v>137353654.23558336</v>
      </c>
      <c r="O60" s="143">
        <f>'6) GAW import'!O17</f>
        <v>0</v>
      </c>
      <c r="P60" s="143">
        <f>'6) GAW import'!P17</f>
        <v>111070302.0774181</v>
      </c>
      <c r="Q60" s="143">
        <f>'6) GAW import'!Q17</f>
        <v>4411925.4556983951</v>
      </c>
      <c r="R60" s="123"/>
      <c r="S60" s="143">
        <f>'6) GAW import'!S17</f>
        <v>11242254.658943705</v>
      </c>
      <c r="U60" s="143">
        <f>'6) GAW import'!U17</f>
        <v>156747918.36821207</v>
      </c>
      <c r="V60" s="143">
        <f>'6) GAW import'!V17</f>
        <v>0</v>
      </c>
      <c r="W60" s="143">
        <f>'6) GAW import'!W17</f>
        <v>111070302.0774181</v>
      </c>
    </row>
    <row r="61" spans="1:23" ht="12" customHeight="1" x14ac:dyDescent="0.2">
      <c r="A61" s="127"/>
      <c r="B61" s="119" t="s">
        <v>46</v>
      </c>
      <c r="C61" s="5"/>
      <c r="D61" s="5"/>
      <c r="E61" s="5"/>
      <c r="F61" s="119" t="s">
        <v>449</v>
      </c>
      <c r="J61" s="141">
        <f t="shared" si="1"/>
        <v>3399655490.2459807</v>
      </c>
      <c r="L61" s="143">
        <f>'6) GAW import'!L18</f>
        <v>4591639.7456214875</v>
      </c>
      <c r="M61" s="143">
        <f>'6) GAW import'!M18</f>
        <v>1086240118.0478029</v>
      </c>
      <c r="N61" s="143">
        <f>'6) GAW import'!N18</f>
        <v>1462602272.7276361</v>
      </c>
      <c r="O61" s="143">
        <f>'6) GAW import'!O18</f>
        <v>0</v>
      </c>
      <c r="P61" s="143">
        <f>'6) GAW import'!P18</f>
        <v>769255851.44719243</v>
      </c>
      <c r="Q61" s="143">
        <f>'6) GAW import'!Q18</f>
        <v>48804080.431740522</v>
      </c>
      <c r="R61" s="123"/>
      <c r="S61" s="143">
        <f>'6) GAW import'!S18</f>
        <v>28161527.845986769</v>
      </c>
      <c r="U61" s="143">
        <f>'6) GAW import'!U18</f>
        <v>1086240118.0478029</v>
      </c>
      <c r="V61" s="143">
        <f>'6) GAW import'!V18</f>
        <v>0</v>
      </c>
      <c r="W61" s="143">
        <f>'6) GAW import'!W18</f>
        <v>769255851.44719243</v>
      </c>
    </row>
    <row r="62" spans="1:23" ht="12" customHeight="1" x14ac:dyDescent="0.2">
      <c r="A62" s="127"/>
      <c r="C62" s="5"/>
      <c r="D62" s="5"/>
      <c r="E62" s="5"/>
    </row>
    <row r="63" spans="1:23" ht="12" customHeight="1" x14ac:dyDescent="0.2">
      <c r="A63" s="127"/>
      <c r="B63" s="121" t="s">
        <v>47</v>
      </c>
      <c r="C63" s="5"/>
      <c r="D63" s="5"/>
      <c r="E63" s="5"/>
    </row>
    <row r="64" spans="1:23" ht="12" customHeight="1" x14ac:dyDescent="0.2">
      <c r="A64" s="127"/>
      <c r="B64" s="119" t="s">
        <v>48</v>
      </c>
      <c r="C64" s="5"/>
      <c r="D64" s="5"/>
      <c r="E64" s="5"/>
      <c r="F64" s="119" t="s">
        <v>449</v>
      </c>
      <c r="J64" s="141">
        <f t="shared" ref="J64:J66" si="2">SUM(L64:S64)</f>
        <v>1179918946.1747563</v>
      </c>
      <c r="L64" s="143">
        <f>'6) GAW import'!L21</f>
        <v>2326047.2204499939</v>
      </c>
      <c r="M64" s="143">
        <f>'6) GAW import'!M21</f>
        <v>346161639.26228118</v>
      </c>
      <c r="N64" s="143">
        <f>'6) GAW import'!N21</f>
        <v>463923925.31666112</v>
      </c>
      <c r="O64" s="143">
        <f>'6) GAW import'!O21</f>
        <v>3432213.8099999996</v>
      </c>
      <c r="P64" s="143">
        <f>'6) GAW import'!P21</f>
        <v>319297226.8016448</v>
      </c>
      <c r="Q64" s="143">
        <f>'6) GAW import'!Q21</f>
        <v>5384620.6772497576</v>
      </c>
      <c r="R64" s="123"/>
      <c r="S64" s="143">
        <f>'6) GAW import'!S21</f>
        <v>39393273.086469583</v>
      </c>
      <c r="U64" s="143">
        <f>'6) GAW import'!U21</f>
        <v>346161639.26228118</v>
      </c>
      <c r="V64" s="143">
        <f>'6) GAW import'!V21</f>
        <v>3432213.8099999996</v>
      </c>
      <c r="W64" s="143">
        <f>'6) GAW import'!W21</f>
        <v>319297226.8016448</v>
      </c>
    </row>
    <row r="65" spans="1:23" ht="12" customHeight="1" x14ac:dyDescent="0.2">
      <c r="A65" s="127"/>
      <c r="B65" s="119" t="s">
        <v>41</v>
      </c>
      <c r="C65" s="5"/>
      <c r="D65" s="5"/>
      <c r="E65" s="5"/>
      <c r="F65" s="119" t="s">
        <v>449</v>
      </c>
      <c r="J65" s="141">
        <f t="shared" si="2"/>
        <v>283644905.53632522</v>
      </c>
      <c r="L65" s="143">
        <f>'6) GAW import'!L22</f>
        <v>1374797.7336136186</v>
      </c>
      <c r="M65" s="143">
        <f>'6) GAW import'!M22</f>
        <v>81260804.527021006</v>
      </c>
      <c r="N65" s="143">
        <f>'6) GAW import'!N22</f>
        <v>94610364.03037867</v>
      </c>
      <c r="O65" s="143">
        <f>'6) GAW import'!O22</f>
        <v>1059142.727897617</v>
      </c>
      <c r="P65" s="143">
        <f>'6) GAW import'!P22</f>
        <v>89227668.172944218</v>
      </c>
      <c r="Q65" s="143">
        <f>'6) GAW import'!Q22</f>
        <v>6302037.9988226984</v>
      </c>
      <c r="R65" s="123"/>
      <c r="S65" s="143">
        <f>'6) GAW import'!S22</f>
        <v>9810090.3456473891</v>
      </c>
      <c r="U65" s="143">
        <f>'6) GAW import'!U22</f>
        <v>85830872.161769599</v>
      </c>
      <c r="V65" s="143">
        <f>'6) GAW import'!V22</f>
        <v>1236658.1775808521</v>
      </c>
      <c r="W65" s="143">
        <f>'6) GAW import'!W22</f>
        <v>90442388.27361834</v>
      </c>
    </row>
    <row r="66" spans="1:23" ht="12" customHeight="1" x14ac:dyDescent="0.2">
      <c r="A66" s="127"/>
      <c r="B66" s="119" t="s">
        <v>49</v>
      </c>
      <c r="C66" s="5"/>
      <c r="D66" s="5"/>
      <c r="E66" s="5"/>
      <c r="F66" s="119" t="s">
        <v>449</v>
      </c>
      <c r="J66" s="141">
        <f t="shared" si="2"/>
        <v>9753735510.3782101</v>
      </c>
      <c r="L66" s="143">
        <f>'6) GAW import'!L23</f>
        <v>46879550.630894914</v>
      </c>
      <c r="M66" s="143">
        <f>'6) GAW import'!M23</f>
        <v>2972315458.6370835</v>
      </c>
      <c r="N66" s="143">
        <f>'6) GAW import'!N23</f>
        <v>3493725099.765944</v>
      </c>
      <c r="O66" s="143">
        <f>'6) GAW import'!O23</f>
        <v>33996032.60931246</v>
      </c>
      <c r="P66" s="143">
        <f>'6) GAW import'!P23</f>
        <v>2676587285.80901</v>
      </c>
      <c r="Q66" s="143">
        <f>'6) GAW import'!Q23</f>
        <v>192895513.85149127</v>
      </c>
      <c r="R66" s="123"/>
      <c r="S66" s="143">
        <f>'6) GAW import'!S23</f>
        <v>337336569.07447356</v>
      </c>
      <c r="U66" s="143">
        <f>'6) GAW import'!U23</f>
        <v>2981214871.7741809</v>
      </c>
      <c r="V66" s="143">
        <f>'6) GAW import'!V23</f>
        <v>34527462.566417746</v>
      </c>
      <c r="W66" s="143">
        <f>'6) GAW import'!W23</f>
        <v>2685990270.8584218</v>
      </c>
    </row>
    <row r="67" spans="1:23" ht="12" customHeight="1" x14ac:dyDescent="0.2">
      <c r="A67" s="127"/>
      <c r="C67" s="5"/>
      <c r="D67" s="5"/>
      <c r="E67" s="5"/>
    </row>
    <row r="68" spans="1:23" ht="12" customHeight="1" x14ac:dyDescent="0.2">
      <c r="A68" s="127"/>
      <c r="B68" s="121" t="s">
        <v>50</v>
      </c>
      <c r="C68" s="6"/>
      <c r="D68" s="6"/>
      <c r="E68" s="6"/>
    </row>
    <row r="69" spans="1:23" ht="12" customHeight="1" x14ac:dyDescent="0.2">
      <c r="A69" s="127"/>
      <c r="B69" s="119" t="s">
        <v>51</v>
      </c>
      <c r="C69" s="6"/>
      <c r="D69" s="6"/>
      <c r="E69" s="6"/>
      <c r="F69" s="119" t="s">
        <v>449</v>
      </c>
      <c r="J69" s="141">
        <f t="shared" ref="J69:J71" si="3">SUM(L69:S69)</f>
        <v>0</v>
      </c>
      <c r="L69" s="143">
        <f>'6) GAW import'!L26</f>
        <v>0</v>
      </c>
      <c r="M69" s="143">
        <f>'6) GAW import'!M26</f>
        <v>0</v>
      </c>
      <c r="N69" s="143">
        <f>'6) GAW import'!N26</f>
        <v>0</v>
      </c>
      <c r="O69" s="143">
        <f>'6) GAW import'!O26</f>
        <v>0</v>
      </c>
      <c r="P69" s="143">
        <f>'6) GAW import'!P26</f>
        <v>0</v>
      </c>
      <c r="Q69" s="143">
        <f>'6) GAW import'!Q26</f>
        <v>0</v>
      </c>
      <c r="R69" s="123"/>
      <c r="S69" s="143">
        <f>'6) GAW import'!S26</f>
        <v>0</v>
      </c>
      <c r="U69" s="143">
        <f>'6) GAW import'!U26</f>
        <v>0</v>
      </c>
      <c r="V69" s="143">
        <f>'6) GAW import'!V26</f>
        <v>0</v>
      </c>
      <c r="W69" s="143">
        <f>'6) GAW import'!W26</f>
        <v>0</v>
      </c>
    </row>
    <row r="70" spans="1:23" ht="12" customHeight="1" x14ac:dyDescent="0.2">
      <c r="A70" s="127"/>
      <c r="B70" s="119" t="s">
        <v>52</v>
      </c>
      <c r="C70" s="6"/>
      <c r="D70" s="6"/>
      <c r="E70" s="6"/>
      <c r="F70" s="119" t="s">
        <v>449</v>
      </c>
      <c r="J70" s="141">
        <f t="shared" si="3"/>
        <v>272902.51426522399</v>
      </c>
      <c r="L70" s="143">
        <f>'6) GAW import'!L27</f>
        <v>0</v>
      </c>
      <c r="M70" s="143">
        <f>'6) GAW import'!M27</f>
        <v>0</v>
      </c>
      <c r="N70" s="143">
        <f>'6) GAW import'!N27</f>
        <v>0</v>
      </c>
      <c r="O70" s="143">
        <f>'6) GAW import'!O27</f>
        <v>0</v>
      </c>
      <c r="P70" s="143">
        <f>'6) GAW import'!P27</f>
        <v>0</v>
      </c>
      <c r="Q70" s="143">
        <f>'6) GAW import'!Q27</f>
        <v>0</v>
      </c>
      <c r="R70" s="123"/>
      <c r="S70" s="143">
        <f>'6) GAW import'!S27</f>
        <v>272902.51426522399</v>
      </c>
      <c r="U70" s="143">
        <f>'6) GAW import'!U27</f>
        <v>0</v>
      </c>
      <c r="V70" s="143">
        <f>'6) GAW import'!V27</f>
        <v>0</v>
      </c>
      <c r="W70" s="143">
        <f>'6) GAW import'!W27</f>
        <v>0</v>
      </c>
    </row>
    <row r="71" spans="1:23" ht="12" customHeight="1" x14ac:dyDescent="0.2">
      <c r="A71" s="127"/>
      <c r="B71" s="119" t="s">
        <v>53</v>
      </c>
      <c r="C71" s="6"/>
      <c r="D71" s="6"/>
      <c r="E71" s="6"/>
      <c r="F71" s="119" t="s">
        <v>449</v>
      </c>
      <c r="J71" s="141">
        <f t="shared" si="3"/>
        <v>8553526.9106846806</v>
      </c>
      <c r="L71" s="143">
        <f>'6) GAW import'!L28</f>
        <v>0</v>
      </c>
      <c r="M71" s="143">
        <f>'6) GAW import'!M28</f>
        <v>0</v>
      </c>
      <c r="N71" s="143">
        <f>'6) GAW import'!N28</f>
        <v>0</v>
      </c>
      <c r="O71" s="143">
        <f>'6) GAW import'!O28</f>
        <v>0</v>
      </c>
      <c r="P71" s="143">
        <f>'6) GAW import'!P28</f>
        <v>0</v>
      </c>
      <c r="Q71" s="143">
        <f>'6) GAW import'!Q28</f>
        <v>0</v>
      </c>
      <c r="R71" s="123"/>
      <c r="S71" s="143">
        <f>'6) GAW import'!S28</f>
        <v>8553526.9106846806</v>
      </c>
      <c r="U71" s="143">
        <f>'6) GAW import'!U28</f>
        <v>0</v>
      </c>
      <c r="V71" s="143">
        <f>'6) GAW import'!V28</f>
        <v>0</v>
      </c>
      <c r="W71" s="143">
        <f>'6) GAW import'!W28</f>
        <v>0</v>
      </c>
    </row>
    <row r="72" spans="1:23" ht="12" customHeight="1" x14ac:dyDescent="0.2">
      <c r="A72" s="127"/>
      <c r="C72" s="6"/>
      <c r="D72" s="6"/>
      <c r="E72" s="6"/>
    </row>
    <row r="73" spans="1:23" ht="12" customHeight="1" x14ac:dyDescent="0.2">
      <c r="A73" s="127"/>
      <c r="B73" s="121" t="s">
        <v>54</v>
      </c>
      <c r="C73" s="6"/>
      <c r="D73" s="6"/>
      <c r="E73" s="6"/>
    </row>
    <row r="74" spans="1:23" ht="12" customHeight="1" x14ac:dyDescent="0.2">
      <c r="A74" s="127"/>
      <c r="B74" s="119" t="s">
        <v>55</v>
      </c>
      <c r="C74" s="6"/>
      <c r="D74" s="6"/>
      <c r="E74" s="6"/>
      <c r="F74" s="119" t="s">
        <v>449</v>
      </c>
      <c r="J74" s="141">
        <f t="shared" ref="J74:J76" si="4">SUM(L74:S74)</f>
        <v>0</v>
      </c>
      <c r="L74" s="143">
        <f>'6) GAW import'!L31</f>
        <v>0</v>
      </c>
      <c r="M74" s="143">
        <f>'6) GAW import'!M31</f>
        <v>0</v>
      </c>
      <c r="N74" s="143">
        <f>'6) GAW import'!N31</f>
        <v>0</v>
      </c>
      <c r="O74" s="143">
        <f>'6) GAW import'!O31</f>
        <v>0</v>
      </c>
      <c r="P74" s="143">
        <f>'6) GAW import'!P31</f>
        <v>0</v>
      </c>
      <c r="Q74" s="143">
        <f>'6) GAW import'!Q31</f>
        <v>0</v>
      </c>
      <c r="R74" s="123"/>
      <c r="S74" s="143">
        <f>'6) GAW import'!S31</f>
        <v>0</v>
      </c>
      <c r="U74" s="143">
        <f>'6) GAW import'!U31</f>
        <v>0</v>
      </c>
      <c r="V74" s="143">
        <f>'6) GAW import'!V31</f>
        <v>0</v>
      </c>
      <c r="W74" s="143">
        <f>'6) GAW import'!W31</f>
        <v>0</v>
      </c>
    </row>
    <row r="75" spans="1:23" ht="12" customHeight="1" x14ac:dyDescent="0.2">
      <c r="A75" s="127"/>
      <c r="B75" s="119" t="s">
        <v>56</v>
      </c>
      <c r="F75" s="119" t="s">
        <v>449</v>
      </c>
      <c r="J75" s="141">
        <f t="shared" si="4"/>
        <v>1588307.69516466</v>
      </c>
      <c r="L75" s="143">
        <f>'6) GAW import'!L32</f>
        <v>0</v>
      </c>
      <c r="M75" s="143">
        <f>'6) GAW import'!M32</f>
        <v>10821.698646287719</v>
      </c>
      <c r="N75" s="143">
        <f>'6) GAW import'!N32</f>
        <v>474349.59814525576</v>
      </c>
      <c r="O75" s="143">
        <f>'6) GAW import'!O32</f>
        <v>0</v>
      </c>
      <c r="P75" s="143">
        <f>'6) GAW import'!P32</f>
        <v>984711.81028910424</v>
      </c>
      <c r="Q75" s="143">
        <f>'6) GAW import'!Q32</f>
        <v>0</v>
      </c>
      <c r="R75" s="123"/>
      <c r="S75" s="143">
        <f>'6) GAW import'!S32</f>
        <v>118424.58808401224</v>
      </c>
      <c r="U75" s="143">
        <f>'6) GAW import'!U32</f>
        <v>10821.698646287719</v>
      </c>
      <c r="V75" s="143">
        <f>'6) GAW import'!V32</f>
        <v>0</v>
      </c>
      <c r="W75" s="143">
        <f>'6) GAW import'!W32</f>
        <v>984711.81028910424</v>
      </c>
    </row>
    <row r="76" spans="1:23" ht="12" customHeight="1" x14ac:dyDescent="0.2">
      <c r="A76" s="127"/>
      <c r="B76" s="119" t="s">
        <v>57</v>
      </c>
      <c r="F76" s="119" t="s">
        <v>449</v>
      </c>
      <c r="J76" s="141">
        <f t="shared" si="4"/>
        <v>13284678.776927961</v>
      </c>
      <c r="L76" s="143">
        <f>'6) GAW import'!L33</f>
        <v>0</v>
      </c>
      <c r="M76" s="143">
        <f>'6) GAW import'!M33</f>
        <v>218325.47344169801</v>
      </c>
      <c r="N76" s="143">
        <f>'6) GAW import'!N33</f>
        <v>1337624.1056864001</v>
      </c>
      <c r="O76" s="143">
        <f>'6) GAW import'!O33</f>
        <v>0</v>
      </c>
      <c r="P76" s="143">
        <f>'6) GAW import'!P33</f>
        <v>11669516.903757857</v>
      </c>
      <c r="Q76" s="143">
        <f>'6) GAW import'!Q33</f>
        <v>0</v>
      </c>
      <c r="R76" s="123"/>
      <c r="S76" s="143">
        <f>'6) GAW import'!S33</f>
        <v>59212.294042006135</v>
      </c>
      <c r="U76" s="143">
        <f>'6) GAW import'!U33</f>
        <v>218325.47344169801</v>
      </c>
      <c r="V76" s="143">
        <f>'6) GAW import'!V33</f>
        <v>0</v>
      </c>
      <c r="W76" s="143">
        <f>'6) GAW import'!W33</f>
        <v>11669516.903757857</v>
      </c>
    </row>
    <row r="77" spans="1:23" ht="12" customHeight="1" x14ac:dyDescent="0.2">
      <c r="A77" s="127"/>
    </row>
    <row r="78" spans="1:23" ht="12" customHeight="1" x14ac:dyDescent="0.2">
      <c r="A78" s="127"/>
      <c r="B78" s="121" t="s">
        <v>112</v>
      </c>
    </row>
    <row r="79" spans="1:23" ht="12" customHeight="1" x14ac:dyDescent="0.2">
      <c r="A79" s="127"/>
      <c r="B79" s="123" t="s">
        <v>113</v>
      </c>
      <c r="F79" s="119" t="s">
        <v>449</v>
      </c>
      <c r="J79" s="141">
        <f t="shared" ref="J79:J81" si="5">SUM(L79:S79)</f>
        <v>15747123.070000004</v>
      </c>
      <c r="L79" s="143">
        <f>'5) Overige opbrengsten'!L205</f>
        <v>0</v>
      </c>
      <c r="M79" s="143">
        <f>'5) Overige opbrengsten'!M205</f>
        <v>5002617.160000002</v>
      </c>
      <c r="N79" s="143">
        <f>'5) Overige opbrengsten'!N205</f>
        <v>4616742.5599999996</v>
      </c>
      <c r="O79" s="143">
        <f>'5) Overige opbrengsten'!O205</f>
        <v>41360.160000000003</v>
      </c>
      <c r="P79" s="143">
        <f>'5) Overige opbrengsten'!P205</f>
        <v>4769935.82</v>
      </c>
      <c r="Q79" s="143">
        <f>'5) Overige opbrengsten'!Q205</f>
        <v>18480.900000000001</v>
      </c>
      <c r="S79" s="143">
        <f>'5) Overige opbrengsten'!S205</f>
        <v>1297986.4699999997</v>
      </c>
      <c r="U79" s="143">
        <f>'5) Overige opbrengsten'!U205</f>
        <v>5002617.160000002</v>
      </c>
      <c r="V79" s="143">
        <f>'5) Overige opbrengsten'!V205</f>
        <v>41360.160000000003</v>
      </c>
      <c r="W79" s="143">
        <f>'5) Overige opbrengsten'!W205</f>
        <v>4769935.82</v>
      </c>
    </row>
    <row r="80" spans="1:23" ht="12" customHeight="1" x14ac:dyDescent="0.2">
      <c r="A80" s="127"/>
      <c r="B80" s="123" t="s">
        <v>114</v>
      </c>
      <c r="F80" s="119" t="s">
        <v>449</v>
      </c>
      <c r="J80" s="141">
        <f t="shared" si="5"/>
        <v>4567348.6978643145</v>
      </c>
      <c r="L80" s="143">
        <f>'5) Overige opbrengsten'!L211</f>
        <v>0</v>
      </c>
      <c r="M80" s="143">
        <f>'5) Overige opbrengsten'!M211</f>
        <v>1000523.4320000005</v>
      </c>
      <c r="N80" s="143">
        <f>'5) Overige opbrengsten'!N211</f>
        <v>1538914.1866666665</v>
      </c>
      <c r="O80" s="143">
        <f>'5) Overige opbrengsten'!O211</f>
        <v>0</v>
      </c>
      <c r="P80" s="143">
        <f>'5) Overige opbrengsten'!P211</f>
        <v>1588388.6280600003</v>
      </c>
      <c r="Q80" s="143">
        <f>'5) Overige opbrengsten'!Q211</f>
        <v>18480.900000000001</v>
      </c>
      <c r="S80" s="143">
        <f>'5) Overige opbrengsten'!S211</f>
        <v>421041.55113764748</v>
      </c>
      <c r="U80" s="143">
        <f>'5) Overige opbrengsten'!U211</f>
        <v>1000523.4320000005</v>
      </c>
      <c r="V80" s="143">
        <f>'5) Overige opbrengsten'!V211</f>
        <v>0</v>
      </c>
      <c r="W80" s="143">
        <f>'5) Overige opbrengsten'!W211</f>
        <v>1588388.6280600003</v>
      </c>
    </row>
    <row r="81" spans="1:23" ht="12" customHeight="1" x14ac:dyDescent="0.2">
      <c r="A81" s="127"/>
      <c r="B81" s="119" t="s">
        <v>115</v>
      </c>
      <c r="F81" s="119" t="s">
        <v>449</v>
      </c>
      <c r="J81" s="141">
        <f t="shared" si="5"/>
        <v>25160</v>
      </c>
      <c r="L81" s="143">
        <f>'5) Overige opbrengsten'!L238</f>
        <v>0</v>
      </c>
      <c r="M81" s="143">
        <f>'5) Overige opbrengsten'!M238</f>
        <v>0</v>
      </c>
      <c r="N81" s="143">
        <f>'5) Overige opbrengsten'!N238</f>
        <v>0</v>
      </c>
      <c r="O81" s="143">
        <f>'5) Overige opbrengsten'!O238</f>
        <v>25160</v>
      </c>
      <c r="P81" s="143">
        <f>'5) Overige opbrengsten'!P238</f>
        <v>0</v>
      </c>
      <c r="Q81" s="143">
        <f>'5) Overige opbrengsten'!Q238</f>
        <v>0</v>
      </c>
      <c r="S81" s="143">
        <f>'5) Overige opbrengsten'!S238</f>
        <v>0</v>
      </c>
      <c r="U81" s="143">
        <f>'5) Overige opbrengsten'!U238</f>
        <v>0</v>
      </c>
      <c r="V81" s="143">
        <f>'5) Overige opbrengsten'!V238</f>
        <v>25160</v>
      </c>
      <c r="W81" s="143">
        <f>'5) Overige opbrengsten'!W238</f>
        <v>0</v>
      </c>
    </row>
    <row r="82" spans="1:23" ht="12" customHeight="1" x14ac:dyDescent="0.2">
      <c r="A82" s="127"/>
    </row>
    <row r="83" spans="1:23" ht="12" customHeight="1" x14ac:dyDescent="0.2">
      <c r="A83" s="127"/>
      <c r="B83" s="51" t="s">
        <v>120</v>
      </c>
    </row>
    <row r="84" spans="1:23" ht="12" customHeight="1" x14ac:dyDescent="0.2">
      <c r="A84" s="127"/>
      <c r="B84" s="121" t="s">
        <v>118</v>
      </c>
    </row>
    <row r="85" spans="1:23" ht="12" customHeight="1" x14ac:dyDescent="0.2">
      <c r="A85" s="127"/>
      <c r="B85" s="124" t="s">
        <v>41</v>
      </c>
      <c r="F85" s="119" t="s">
        <v>449</v>
      </c>
      <c r="J85" s="141">
        <f t="shared" ref="J85:J86" si="6">SUM(L85:S85)</f>
        <v>709026939.14557838</v>
      </c>
      <c r="L85" s="141">
        <f>SUM(L60,L65,L70,L75)</f>
        <v>4069566.3375813738</v>
      </c>
      <c r="M85" s="141">
        <f t="shared" ref="M85:V85" si="7">SUM(M60,M65,M70,M75)</f>
        <v>238019544.59387937</v>
      </c>
      <c r="N85" s="141">
        <f t="shared" si="7"/>
        <v>232438367.86410728</v>
      </c>
      <c r="O85" s="141">
        <f t="shared" si="7"/>
        <v>1059142.727897617</v>
      </c>
      <c r="P85" s="141">
        <f t="shared" si="7"/>
        <v>201282682.06065145</v>
      </c>
      <c r="Q85" s="141">
        <f t="shared" si="7"/>
        <v>10713963.454521094</v>
      </c>
      <c r="S85" s="141">
        <f t="shared" si="7"/>
        <v>21443672.106940329</v>
      </c>
      <c r="U85" s="141">
        <f t="shared" si="7"/>
        <v>242589612.22862795</v>
      </c>
      <c r="V85" s="141">
        <f t="shared" si="7"/>
        <v>1236658.1775808521</v>
      </c>
      <c r="W85" s="141">
        <f t="shared" ref="W85" si="8">SUM(W60,W65,W70,W75)</f>
        <v>202497402.16132554</v>
      </c>
    </row>
    <row r="86" spans="1:23" ht="12" customHeight="1" x14ac:dyDescent="0.2">
      <c r="A86" s="127"/>
      <c r="B86" s="124" t="s">
        <v>111</v>
      </c>
      <c r="F86" s="119" t="s">
        <v>449</v>
      </c>
      <c r="J86" s="141">
        <f t="shared" si="6"/>
        <v>13175229206.3118</v>
      </c>
      <c r="L86" s="141">
        <f>SUM(L61,L66,L71,L76)</f>
        <v>51471190.376516402</v>
      </c>
      <c r="M86" s="141">
        <f t="shared" ref="M86:V86" si="9">SUM(M61,M66,M71,M76)</f>
        <v>4058773902.1583281</v>
      </c>
      <c r="N86" s="141">
        <f t="shared" si="9"/>
        <v>4957664996.5992661</v>
      </c>
      <c r="O86" s="141">
        <f t="shared" si="9"/>
        <v>33996032.60931246</v>
      </c>
      <c r="P86" s="141">
        <f t="shared" si="9"/>
        <v>3457512654.1599607</v>
      </c>
      <c r="Q86" s="141">
        <f t="shared" si="9"/>
        <v>241699594.28323179</v>
      </c>
      <c r="S86" s="141">
        <f t="shared" si="9"/>
        <v>374110836.12518704</v>
      </c>
      <c r="U86" s="141">
        <f t="shared" si="9"/>
        <v>4067673315.2954254</v>
      </c>
      <c r="V86" s="141">
        <f t="shared" si="9"/>
        <v>34527462.566417746</v>
      </c>
      <c r="W86" s="141">
        <f t="shared" ref="W86" si="10">SUM(W61,W66,W71,W76)</f>
        <v>3466915639.2093725</v>
      </c>
    </row>
    <row r="87" spans="1:23" ht="12" customHeight="1" x14ac:dyDescent="0.2">
      <c r="A87" s="127"/>
    </row>
    <row r="88" spans="1:23" ht="12" customHeight="1" x14ac:dyDescent="0.2">
      <c r="A88" s="127"/>
      <c r="B88" s="121" t="s">
        <v>119</v>
      </c>
      <c r="D88" s="125"/>
    </row>
    <row r="89" spans="1:23" ht="12" customHeight="1" x14ac:dyDescent="0.2">
      <c r="A89" s="127"/>
      <c r="B89" s="124" t="s">
        <v>452</v>
      </c>
      <c r="D89" s="125" t="s">
        <v>121</v>
      </c>
      <c r="F89" s="119" t="s">
        <v>449</v>
      </c>
      <c r="J89" s="141">
        <f>SUM(L89:Q89)</f>
        <v>1051582898.5096854</v>
      </c>
      <c r="L89" s="141">
        <f>L85+L86*$H$16</f>
        <v>5407817.2873708</v>
      </c>
      <c r="M89" s="141">
        <f t="shared" ref="M89:V89" si="11">M85+M86*$H$16</f>
        <v>343547666.0499959</v>
      </c>
      <c r="N89" s="141">
        <f t="shared" si="11"/>
        <v>361337657.77568817</v>
      </c>
      <c r="O89" s="141">
        <f t="shared" si="11"/>
        <v>1943039.5757397409</v>
      </c>
      <c r="P89" s="129">
        <f>P85+P86*$H$16+S85+S86*$H$16</f>
        <v>322348564.91500568</v>
      </c>
      <c r="Q89" s="141">
        <f t="shared" si="11"/>
        <v>16998152.905885119</v>
      </c>
      <c r="U89" s="141">
        <f t="shared" si="11"/>
        <v>348349118.42630899</v>
      </c>
      <c r="V89" s="141">
        <f t="shared" si="11"/>
        <v>2134372.2043077135</v>
      </c>
      <c r="W89" s="128">
        <f>(W85+W86*$H$16)+(S85+S86*$H$16)</f>
        <v>323807762.62696445</v>
      </c>
    </row>
    <row r="90" spans="1:23" ht="12" customHeight="1" x14ac:dyDescent="0.2">
      <c r="A90" s="127"/>
      <c r="B90" s="124" t="s">
        <v>452</v>
      </c>
      <c r="D90" s="125" t="s">
        <v>123</v>
      </c>
      <c r="F90" s="119" t="s">
        <v>449</v>
      </c>
      <c r="J90" s="141">
        <f>SUM(L90:Q90)</f>
        <v>1077933356.9223092</v>
      </c>
      <c r="L90" s="141">
        <f>L85+L86*$H$17</f>
        <v>5510759.6681238329</v>
      </c>
      <c r="M90" s="141">
        <f t="shared" ref="M90:V90" si="12">M85+M86*$H$17</f>
        <v>351665213.85431254</v>
      </c>
      <c r="N90" s="141">
        <f t="shared" si="12"/>
        <v>371252987.76888674</v>
      </c>
      <c r="O90" s="141">
        <f>O85+O86*$H$17</f>
        <v>2011031.640958366</v>
      </c>
      <c r="P90" s="129">
        <f>P85+P86*$H$17+S85+S86*$H$17</f>
        <v>330011811.89557594</v>
      </c>
      <c r="Q90" s="141">
        <f t="shared" si="12"/>
        <v>17481552.094451584</v>
      </c>
      <c r="U90" s="141">
        <f t="shared" si="12"/>
        <v>356484465.05689985</v>
      </c>
      <c r="V90" s="141">
        <f t="shared" si="12"/>
        <v>2203427.1294405488</v>
      </c>
      <c r="W90" s="128">
        <f>W85+W86*$H$17+(S85+S86*$H$17)</f>
        <v>331489815.57763356</v>
      </c>
    </row>
    <row r="91" spans="1:23" ht="12" customHeight="1" x14ac:dyDescent="0.2">
      <c r="A91" s="127"/>
      <c r="B91" s="121"/>
      <c r="D91" s="125"/>
      <c r="W91" s="123"/>
    </row>
    <row r="92" spans="1:23" ht="12" customHeight="1" x14ac:dyDescent="0.2">
      <c r="A92" s="127"/>
      <c r="B92" s="51" t="s">
        <v>117</v>
      </c>
    </row>
    <row r="93" spans="1:23" ht="12" customHeight="1" x14ac:dyDescent="0.2">
      <c r="A93" s="127"/>
      <c r="B93" s="124" t="s">
        <v>452</v>
      </c>
      <c r="D93" s="125" t="s">
        <v>122</v>
      </c>
      <c r="F93" s="119" t="s">
        <v>449</v>
      </c>
      <c r="J93" s="141">
        <f>SUM(L93:Q93)</f>
        <v>1041107562.9935292</v>
      </c>
      <c r="L93" s="142">
        <f t="shared" ref="L93:O94" si="13">L89-(L$79-L$80+L$81)</f>
        <v>5407817.2873708</v>
      </c>
      <c r="M93" s="142">
        <f t="shared" si="13"/>
        <v>339545572.32199591</v>
      </c>
      <c r="N93" s="142">
        <f t="shared" si="13"/>
        <v>358259829.40235484</v>
      </c>
      <c r="O93" s="142">
        <f t="shared" si="13"/>
        <v>1876519.4157397409</v>
      </c>
      <c r="P93" s="129">
        <f>(P89-(P$79-P$80+P$81)-(S$79-S$80+S$81)+W93)/2</f>
        <v>319019671.66018271</v>
      </c>
      <c r="Q93" s="142">
        <f>Q89-(Q$79-Q$80+Q$81)</f>
        <v>16998152.905885119</v>
      </c>
      <c r="U93" s="142">
        <f>U89-(U$79-U$80+U$81)</f>
        <v>344347024.698309</v>
      </c>
      <c r="V93" s="142">
        <f>V89-(V$79-V$80+V$81)</f>
        <v>2067852.0443077136</v>
      </c>
      <c r="W93" s="128">
        <f>W89-(W79-W80+W81)-(S79-S80+S81)</f>
        <v>319749270.5161621</v>
      </c>
    </row>
    <row r="94" spans="1:23" ht="12" customHeight="1" x14ac:dyDescent="0.2">
      <c r="A94" s="127"/>
      <c r="B94" s="124" t="s">
        <v>452</v>
      </c>
      <c r="D94" s="125" t="s">
        <v>123</v>
      </c>
      <c r="F94" s="119" t="s">
        <v>449</v>
      </c>
      <c r="J94" s="141">
        <f>SUM(L94:Q94)</f>
        <v>1067467424.3912021</v>
      </c>
      <c r="L94" s="142">
        <f t="shared" si="13"/>
        <v>5510759.6681238329</v>
      </c>
      <c r="M94" s="142">
        <f t="shared" si="13"/>
        <v>347663120.12631255</v>
      </c>
      <c r="N94" s="142">
        <f t="shared" si="13"/>
        <v>368175159.39555341</v>
      </c>
      <c r="O94" s="142">
        <f t="shared" si="13"/>
        <v>1944511.4809583661</v>
      </c>
      <c r="P94" s="129">
        <f>(P90-(P$79-P$80+P$81)-(S$79-S$80+S$81)+W94)/2</f>
        <v>326692321.6258024</v>
      </c>
      <c r="Q94" s="142">
        <f>Q90-(Q$79-Q$80+Q$81)</f>
        <v>17481552.094451584</v>
      </c>
      <c r="U94" s="142">
        <f>U90-(U$79-U$80+U$81)</f>
        <v>352482371.32889986</v>
      </c>
      <c r="V94" s="142">
        <f>V90-(V$79-V$80+V$81)</f>
        <v>2136906.9694405487</v>
      </c>
      <c r="W94" s="128">
        <f>W90-(W79-W80+W81)-(S79-S80+S81)</f>
        <v>327431323.46683121</v>
      </c>
    </row>
    <row r="95" spans="1:23" ht="12" customHeight="1" x14ac:dyDescent="0.2">
      <c r="A95" s="127"/>
      <c r="B95" s="51"/>
    </row>
    <row r="96" spans="1:23" ht="12" customHeight="1" x14ac:dyDescent="0.2">
      <c r="A96" s="127"/>
    </row>
  </sheetData>
  <mergeCells count="3">
    <mergeCell ref="B5:F5"/>
    <mergeCell ref="B8:F8"/>
    <mergeCell ref="B9:F9"/>
  </mergeCells>
  <phoneticPr fontId="29"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A2:Q82"/>
  <sheetViews>
    <sheetView showGridLines="0" zoomScale="85" zoomScaleNormal="85" workbookViewId="0">
      <pane ySplit="3" topLeftCell="A21" activePane="bottomLeft" state="frozen"/>
      <selection pane="bottomLeft" activeCell="B76" sqref="B76"/>
    </sheetView>
  </sheetViews>
  <sheetFormatPr defaultRowHeight="12.75" x14ac:dyDescent="0.2"/>
  <cols>
    <col min="1" max="1" width="4.7109375" style="12" customWidth="1"/>
    <col min="2" max="2" width="19.140625" style="12" customWidth="1"/>
    <col min="3" max="3" width="2.7109375" style="12" customWidth="1"/>
    <col min="4" max="4" width="40.7109375" style="12" customWidth="1"/>
    <col min="5" max="5" width="2.7109375" style="12" customWidth="1"/>
    <col min="6" max="6" width="20.7109375" style="12" customWidth="1"/>
    <col min="7" max="7" width="2.7109375" style="12" customWidth="1"/>
    <col min="8" max="8" width="40.7109375" style="12" customWidth="1"/>
    <col min="9" max="9" width="2.7109375" style="12" customWidth="1"/>
    <col min="10" max="10" width="20.7109375" style="12" customWidth="1"/>
    <col min="11" max="11" width="4.7109375" style="12" customWidth="1"/>
    <col min="12" max="12" width="40.7109375" style="12" customWidth="1"/>
    <col min="13" max="13" width="4.7109375" style="12" customWidth="1"/>
    <col min="14" max="14" width="20.7109375" style="12" customWidth="1"/>
    <col min="15" max="15" width="4.7109375" style="12" customWidth="1"/>
    <col min="16" max="16" width="40.7109375" style="12" customWidth="1"/>
    <col min="17" max="17" width="4.7109375" style="12" customWidth="1"/>
    <col min="18" max="16384" width="9.140625" style="12"/>
  </cols>
  <sheetData>
    <row r="2" spans="1:17" s="84" customFormat="1" ht="18" x14ac:dyDescent="0.2">
      <c r="B2" s="84" t="s">
        <v>140</v>
      </c>
    </row>
    <row r="4" spans="1:17" s="64" customFormat="1" x14ac:dyDescent="0.2">
      <c r="B4" s="64" t="s">
        <v>141</v>
      </c>
    </row>
    <row r="5" spans="1:17" x14ac:dyDescent="0.2">
      <c r="A5" s="62"/>
    </row>
    <row r="6" spans="1:17" x14ac:dyDescent="0.2">
      <c r="B6" s="170" t="s">
        <v>419</v>
      </c>
      <c r="C6" s="130"/>
      <c r="D6" s="130"/>
      <c r="E6" s="130"/>
      <c r="F6" s="130"/>
      <c r="G6" s="130"/>
    </row>
    <row r="7" spans="1:17" x14ac:dyDescent="0.2">
      <c r="H7" s="68"/>
    </row>
    <row r="9" spans="1:17" s="64" customFormat="1" x14ac:dyDescent="0.2">
      <c r="B9" s="64" t="s">
        <v>142</v>
      </c>
    </row>
    <row r="10" spans="1:17" x14ac:dyDescent="0.2">
      <c r="F10" s="101"/>
    </row>
    <row r="11" spans="1:17" ht="13.5" thickBot="1" x14ac:dyDescent="0.25">
      <c r="F11" s="101"/>
    </row>
    <row r="12" spans="1:17" x14ac:dyDescent="0.2">
      <c r="C12" s="89"/>
      <c r="D12" s="60"/>
      <c r="E12" s="96"/>
      <c r="G12" s="89"/>
      <c r="H12" s="60"/>
      <c r="I12" s="96"/>
      <c r="K12" s="117"/>
      <c r="L12" s="73"/>
      <c r="M12" s="82"/>
      <c r="O12" s="89"/>
      <c r="P12" s="60"/>
      <c r="Q12" s="96"/>
    </row>
    <row r="13" spans="1:17" x14ac:dyDescent="0.2">
      <c r="C13" s="61"/>
      <c r="D13" s="74" t="s">
        <v>143</v>
      </c>
      <c r="E13" s="112"/>
      <c r="G13" s="61"/>
      <c r="H13" s="86" t="s">
        <v>144</v>
      </c>
      <c r="I13" s="112"/>
      <c r="K13" s="63"/>
      <c r="L13" s="171" t="s">
        <v>145</v>
      </c>
      <c r="M13" s="88"/>
      <c r="O13" s="61"/>
      <c r="P13" s="90" t="s">
        <v>399</v>
      </c>
      <c r="Q13" s="112"/>
    </row>
    <row r="14" spans="1:17" ht="13.5" thickBot="1" x14ac:dyDescent="0.25">
      <c r="C14" s="69"/>
      <c r="D14" s="85"/>
      <c r="E14" s="71"/>
      <c r="G14" s="69"/>
      <c r="H14" s="85"/>
      <c r="I14" s="71"/>
      <c r="K14" s="65"/>
      <c r="L14" s="105"/>
      <c r="M14" s="92"/>
      <c r="O14" s="69"/>
      <c r="P14" s="85"/>
      <c r="Q14" s="71"/>
    </row>
    <row r="15" spans="1:17" x14ac:dyDescent="0.2">
      <c r="C15" s="87"/>
      <c r="D15" s="87"/>
      <c r="E15" s="87"/>
      <c r="G15" s="87"/>
      <c r="H15" s="87"/>
      <c r="I15" s="87"/>
    </row>
    <row r="16" spans="1:17" x14ac:dyDescent="0.2">
      <c r="C16" s="87"/>
      <c r="D16" s="87"/>
      <c r="E16" s="87"/>
      <c r="G16" s="87"/>
      <c r="H16" s="87"/>
      <c r="I16" s="87"/>
    </row>
    <row r="17" spans="1:17" x14ac:dyDescent="0.2">
      <c r="C17" s="87"/>
      <c r="D17" s="87"/>
      <c r="E17" s="87"/>
      <c r="G17" s="87"/>
      <c r="H17" s="87"/>
      <c r="I17" s="87"/>
      <c r="K17" s="89"/>
      <c r="L17" s="60"/>
      <c r="M17" s="96"/>
      <c r="O17" s="89"/>
      <c r="P17" s="60"/>
      <c r="Q17" s="96"/>
    </row>
    <row r="18" spans="1:17" x14ac:dyDescent="0.2">
      <c r="C18" s="87"/>
      <c r="D18" s="87"/>
      <c r="E18" s="87"/>
      <c r="G18" s="87"/>
      <c r="H18" s="87"/>
      <c r="I18" s="87"/>
      <c r="K18" s="61"/>
      <c r="L18" s="171" t="s">
        <v>146</v>
      </c>
      <c r="M18" s="112"/>
      <c r="O18" s="61"/>
      <c r="P18" s="171" t="s">
        <v>400</v>
      </c>
      <c r="Q18" s="112"/>
    </row>
    <row r="19" spans="1:17" x14ac:dyDescent="0.2">
      <c r="C19" s="87"/>
      <c r="D19" s="87"/>
      <c r="E19" s="87"/>
      <c r="G19" s="87"/>
      <c r="H19" s="87"/>
      <c r="I19" s="87"/>
      <c r="K19" s="69"/>
      <c r="L19" s="85"/>
      <c r="M19" s="71"/>
      <c r="O19" s="69"/>
      <c r="P19" s="85"/>
      <c r="Q19" s="71"/>
    </row>
    <row r="20" spans="1:17" x14ac:dyDescent="0.2">
      <c r="C20" s="87"/>
      <c r="D20" s="87"/>
      <c r="E20" s="87"/>
      <c r="G20" s="87"/>
      <c r="H20" s="87"/>
      <c r="I20" s="87"/>
    </row>
    <row r="21" spans="1:17" x14ac:dyDescent="0.2">
      <c r="C21" s="87"/>
      <c r="D21" s="87"/>
      <c r="E21" s="87"/>
      <c r="G21" s="87"/>
      <c r="H21" s="87"/>
      <c r="I21" s="87"/>
    </row>
    <row r="22" spans="1:17" s="64" customFormat="1" x14ac:dyDescent="0.2">
      <c r="B22" s="64" t="s">
        <v>147</v>
      </c>
    </row>
    <row r="23" spans="1:17" x14ac:dyDescent="0.2">
      <c r="A23" s="62"/>
    </row>
    <row r="24" spans="1:17" x14ac:dyDescent="0.2">
      <c r="A24" s="62"/>
      <c r="B24" s="12" t="s">
        <v>148</v>
      </c>
    </row>
    <row r="25" spans="1:17" x14ac:dyDescent="0.2">
      <c r="A25" s="62"/>
    </row>
    <row r="26" spans="1:17" x14ac:dyDescent="0.2">
      <c r="A26" s="62"/>
      <c r="D26" s="118" t="s">
        <v>407</v>
      </c>
      <c r="H26" s="118" t="s">
        <v>149</v>
      </c>
      <c r="L26" s="118" t="s">
        <v>166</v>
      </c>
      <c r="P26" s="118"/>
    </row>
    <row r="27" spans="1:17" x14ac:dyDescent="0.2">
      <c r="A27" s="62"/>
    </row>
    <row r="28" spans="1:17" x14ac:dyDescent="0.2">
      <c r="A28" s="62"/>
      <c r="C28" s="89"/>
      <c r="D28" s="60"/>
      <c r="E28" s="96"/>
    </row>
    <row r="29" spans="1:17" x14ac:dyDescent="0.2">
      <c r="A29" s="62"/>
      <c r="C29" s="61"/>
      <c r="D29" s="74" t="s">
        <v>403</v>
      </c>
      <c r="E29" s="112"/>
      <c r="G29" s="89"/>
      <c r="H29" s="60"/>
      <c r="I29" s="96"/>
    </row>
    <row r="30" spans="1:17" x14ac:dyDescent="0.2">
      <c r="A30" s="62"/>
      <c r="C30" s="69"/>
      <c r="D30" s="85"/>
      <c r="E30" s="71"/>
      <c r="G30" s="61"/>
      <c r="H30" s="86" t="s">
        <v>404</v>
      </c>
      <c r="I30" s="112"/>
    </row>
    <row r="31" spans="1:17" x14ac:dyDescent="0.2">
      <c r="A31" s="62"/>
      <c r="G31" s="69"/>
      <c r="H31" s="85"/>
      <c r="I31" s="71"/>
    </row>
    <row r="32" spans="1:17" x14ac:dyDescent="0.2">
      <c r="A32" s="62"/>
    </row>
    <row r="33" spans="1:13" x14ac:dyDescent="0.2">
      <c r="A33" s="62"/>
      <c r="C33" s="89"/>
      <c r="D33" s="60"/>
      <c r="E33" s="96"/>
    </row>
    <row r="34" spans="1:13" x14ac:dyDescent="0.2">
      <c r="A34" s="62"/>
      <c r="C34" s="61"/>
      <c r="D34" s="74" t="s">
        <v>191</v>
      </c>
      <c r="E34" s="112"/>
    </row>
    <row r="35" spans="1:13" x14ac:dyDescent="0.2">
      <c r="A35" s="62"/>
      <c r="C35" s="69"/>
      <c r="D35" s="85"/>
      <c r="E35" s="71"/>
    </row>
    <row r="36" spans="1:13" x14ac:dyDescent="0.2">
      <c r="A36" s="62"/>
      <c r="C36" s="87"/>
      <c r="D36" s="87"/>
      <c r="E36" s="87"/>
      <c r="G36" s="89"/>
      <c r="H36" s="60"/>
      <c r="I36" s="96"/>
      <c r="K36" s="89"/>
      <c r="L36" s="60"/>
      <c r="M36" s="96"/>
    </row>
    <row r="37" spans="1:13" x14ac:dyDescent="0.2">
      <c r="A37" s="62"/>
      <c r="C37" s="89"/>
      <c r="D37" s="60"/>
      <c r="E37" s="96"/>
      <c r="G37" s="61"/>
      <c r="H37" s="86" t="s">
        <v>405</v>
      </c>
      <c r="I37" s="112"/>
      <c r="K37" s="61"/>
      <c r="L37" s="90" t="s">
        <v>192</v>
      </c>
      <c r="M37" s="112"/>
    </row>
    <row r="38" spans="1:13" x14ac:dyDescent="0.2">
      <c r="A38" s="62"/>
      <c r="C38" s="61"/>
      <c r="D38" s="74" t="s">
        <v>401</v>
      </c>
      <c r="E38" s="112"/>
      <c r="G38" s="69"/>
      <c r="H38" s="85"/>
      <c r="I38" s="71"/>
      <c r="K38" s="69"/>
      <c r="L38" s="85"/>
      <c r="M38" s="71"/>
    </row>
    <row r="39" spans="1:13" x14ac:dyDescent="0.2">
      <c r="A39" s="62"/>
      <c r="C39" s="69"/>
      <c r="D39" s="85"/>
      <c r="E39" s="71"/>
    </row>
    <row r="40" spans="1:13" x14ac:dyDescent="0.2">
      <c r="A40" s="62"/>
    </row>
    <row r="41" spans="1:13" x14ac:dyDescent="0.2">
      <c r="A41" s="62"/>
    </row>
    <row r="42" spans="1:13" x14ac:dyDescent="0.2">
      <c r="A42" s="62"/>
      <c r="C42" s="89"/>
      <c r="D42" s="60"/>
      <c r="E42" s="96"/>
    </row>
    <row r="43" spans="1:13" x14ac:dyDescent="0.2">
      <c r="A43" s="62"/>
      <c r="C43" s="61"/>
      <c r="D43" s="74" t="s">
        <v>402</v>
      </c>
      <c r="E43" s="112"/>
      <c r="G43" s="89"/>
      <c r="H43" s="60"/>
      <c r="I43" s="96"/>
    </row>
    <row r="44" spans="1:13" x14ac:dyDescent="0.2">
      <c r="A44" s="62"/>
      <c r="C44" s="69"/>
      <c r="D44" s="85"/>
      <c r="E44" s="71"/>
      <c r="G44" s="61"/>
      <c r="H44" s="86" t="s">
        <v>406</v>
      </c>
      <c r="I44" s="112"/>
    </row>
    <row r="45" spans="1:13" x14ac:dyDescent="0.2">
      <c r="A45" s="62"/>
      <c r="G45" s="69"/>
      <c r="H45" s="85"/>
      <c r="I45" s="71"/>
    </row>
    <row r="46" spans="1:13" x14ac:dyDescent="0.2">
      <c r="A46" s="62"/>
    </row>
    <row r="47" spans="1:13" x14ac:dyDescent="0.2">
      <c r="A47" s="62"/>
      <c r="C47" s="89"/>
      <c r="D47" s="60"/>
      <c r="E47" s="96"/>
    </row>
    <row r="48" spans="1:13" x14ac:dyDescent="0.2">
      <c r="A48" s="62"/>
      <c r="C48" s="61"/>
      <c r="D48" s="74" t="s">
        <v>190</v>
      </c>
      <c r="E48" s="112"/>
    </row>
    <row r="49" spans="1:9" x14ac:dyDescent="0.2">
      <c r="A49" s="62"/>
      <c r="C49" s="69"/>
      <c r="D49" s="85"/>
      <c r="E49" s="71"/>
    </row>
    <row r="50" spans="1:9" x14ac:dyDescent="0.2">
      <c r="A50" s="62"/>
    </row>
    <row r="51" spans="1:9" x14ac:dyDescent="0.2">
      <c r="A51" s="62"/>
    </row>
    <row r="52" spans="1:9" s="64" customFormat="1" x14ac:dyDescent="0.2">
      <c r="B52" s="64" t="s">
        <v>150</v>
      </c>
    </row>
    <row r="53" spans="1:9" x14ac:dyDescent="0.2">
      <c r="C53" s="62"/>
    </row>
    <row r="54" spans="1:9" x14ac:dyDescent="0.2">
      <c r="B54" s="14" t="s">
        <v>151</v>
      </c>
      <c r="C54" s="62"/>
      <c r="D54" s="14" t="s">
        <v>152</v>
      </c>
      <c r="F54" s="109"/>
    </row>
    <row r="55" spans="1:9" x14ac:dyDescent="0.2">
      <c r="C55" s="62"/>
    </row>
    <row r="56" spans="1:9" x14ac:dyDescent="0.2">
      <c r="B56" s="111">
        <v>123</v>
      </c>
      <c r="C56" s="62"/>
      <c r="D56" s="16" t="s">
        <v>153</v>
      </c>
    </row>
    <row r="57" spans="1:9" x14ac:dyDescent="0.2">
      <c r="B57" s="76">
        <f>B56</f>
        <v>123</v>
      </c>
      <c r="C57" s="62"/>
      <c r="D57" s="12" t="s">
        <v>154</v>
      </c>
    </row>
    <row r="58" spans="1:9" x14ac:dyDescent="0.2">
      <c r="B58" s="114">
        <f>B57+B56</f>
        <v>246</v>
      </c>
      <c r="C58" s="62"/>
      <c r="D58" s="12" t="s">
        <v>62</v>
      </c>
    </row>
    <row r="59" spans="1:9" x14ac:dyDescent="0.2">
      <c r="B59" s="93">
        <f>B57+B58</f>
        <v>369</v>
      </c>
      <c r="C59" s="62"/>
      <c r="D59" s="16" t="s">
        <v>155</v>
      </c>
      <c r="E59" s="109"/>
      <c r="F59" s="116"/>
      <c r="G59" s="109"/>
      <c r="I59" s="109"/>
    </row>
    <row r="60" spans="1:9" x14ac:dyDescent="0.2">
      <c r="B60" s="80"/>
      <c r="C60" s="62"/>
      <c r="D60" s="16" t="s">
        <v>156</v>
      </c>
      <c r="E60" s="109"/>
      <c r="G60" s="109"/>
      <c r="I60" s="109"/>
    </row>
    <row r="61" spans="1:9" x14ac:dyDescent="0.2">
      <c r="B61" s="62"/>
      <c r="C61" s="62"/>
    </row>
    <row r="62" spans="1:9" x14ac:dyDescent="0.2">
      <c r="B62" s="17" t="s">
        <v>157</v>
      </c>
      <c r="C62" s="62"/>
    </row>
    <row r="63" spans="1:9" x14ac:dyDescent="0.2">
      <c r="B63" s="77">
        <f>B59+16</f>
        <v>385</v>
      </c>
      <c r="C63" s="62"/>
      <c r="D63" s="12" t="s">
        <v>158</v>
      </c>
    </row>
    <row r="64" spans="1:9" x14ac:dyDescent="0.2">
      <c r="B64" s="104">
        <f>B57*PI()</f>
        <v>386.41589639154455</v>
      </c>
      <c r="C64" s="102"/>
      <c r="D64" s="12" t="s">
        <v>159</v>
      </c>
    </row>
    <row r="65" spans="2:4" x14ac:dyDescent="0.2">
      <c r="B65" s="102"/>
      <c r="C65" s="102"/>
    </row>
    <row r="66" spans="2:4" x14ac:dyDescent="0.2">
      <c r="B66" s="17" t="s">
        <v>160</v>
      </c>
      <c r="C66" s="67"/>
    </row>
    <row r="67" spans="2:4" x14ac:dyDescent="0.2">
      <c r="B67" s="66">
        <v>123</v>
      </c>
      <c r="C67" s="67"/>
      <c r="D67" s="16" t="s">
        <v>161</v>
      </c>
    </row>
    <row r="68" spans="2:4" x14ac:dyDescent="0.2">
      <c r="B68" s="72">
        <v>124</v>
      </c>
      <c r="C68" s="67"/>
      <c r="D68" s="16" t="s">
        <v>162</v>
      </c>
    </row>
    <row r="69" spans="2:4" x14ac:dyDescent="0.2">
      <c r="B69" s="94">
        <f>B67-B68</f>
        <v>-1</v>
      </c>
      <c r="C69" s="99"/>
      <c r="D69" s="12" t="s">
        <v>163</v>
      </c>
    </row>
    <row r="72" spans="2:4" x14ac:dyDescent="0.2">
      <c r="B72" s="14" t="s">
        <v>164</v>
      </c>
    </row>
    <row r="73" spans="2:4" x14ac:dyDescent="0.2">
      <c r="B73" s="107"/>
    </row>
    <row r="74" spans="2:4" x14ac:dyDescent="0.2">
      <c r="B74" s="17" t="s">
        <v>165</v>
      </c>
    </row>
    <row r="75" spans="2:4" x14ac:dyDescent="0.2">
      <c r="B75" s="115" t="s">
        <v>166</v>
      </c>
      <c r="C75" s="62"/>
      <c r="D75" s="16" t="s">
        <v>167</v>
      </c>
    </row>
    <row r="76" spans="2:4" x14ac:dyDescent="0.2">
      <c r="B76" s="111" t="s">
        <v>168</v>
      </c>
      <c r="C76" s="62"/>
      <c r="D76" s="16" t="s">
        <v>169</v>
      </c>
    </row>
    <row r="77" spans="2:4" x14ac:dyDescent="0.2">
      <c r="B77" s="70" t="s">
        <v>170</v>
      </c>
      <c r="C77" s="62"/>
      <c r="D77" s="16" t="s">
        <v>171</v>
      </c>
    </row>
    <row r="78" spans="2:4" x14ac:dyDescent="0.2">
      <c r="B78" s="79" t="s">
        <v>170</v>
      </c>
      <c r="C78" s="62"/>
      <c r="D78" s="16" t="s">
        <v>172</v>
      </c>
    </row>
    <row r="79" spans="2:4" x14ac:dyDescent="0.2">
      <c r="C79" s="62"/>
      <c r="D79" s="16"/>
    </row>
    <row r="80" spans="2:4" x14ac:dyDescent="0.2">
      <c r="B80" s="17" t="s">
        <v>173</v>
      </c>
      <c r="C80" s="62"/>
      <c r="D80" s="16"/>
    </row>
    <row r="81" spans="2:4" x14ac:dyDescent="0.2">
      <c r="B81" s="83" t="s">
        <v>174</v>
      </c>
      <c r="C81" s="62"/>
      <c r="D81" s="16" t="s">
        <v>175</v>
      </c>
    </row>
    <row r="82" spans="2:4" x14ac:dyDescent="0.2">
      <c r="B82" s="113" t="s">
        <v>61</v>
      </c>
      <c r="D82" s="16" t="s">
        <v>176</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1F4C2-A6EE-43E2-A4BE-2FC1E0B1889C}">
  <sheetPr>
    <tabColor rgb="FFCCC8D9"/>
  </sheetPr>
  <dimension ref="B2:F20"/>
  <sheetViews>
    <sheetView showGridLines="0" zoomScale="85" zoomScaleNormal="85" workbookViewId="0">
      <pane ySplit="3" topLeftCell="A4" activePane="bottomLeft" state="frozen"/>
      <selection pane="bottomLeft" activeCell="A4" sqref="A4"/>
    </sheetView>
  </sheetViews>
  <sheetFormatPr defaultRowHeight="12.75" x14ac:dyDescent="0.2"/>
  <cols>
    <col min="1" max="1" width="4.7109375" style="12" customWidth="1"/>
    <col min="2" max="2" width="7.5703125" style="12" customWidth="1"/>
    <col min="3" max="3" width="48.5703125" style="12" bestFit="1" customWidth="1"/>
    <col min="4" max="5" width="36.28515625" style="12" customWidth="1"/>
    <col min="6" max="6" width="40.7109375" style="12" customWidth="1"/>
    <col min="7" max="7" width="4.5703125" style="12" customWidth="1"/>
    <col min="8" max="8" width="43.42578125" style="12" customWidth="1"/>
    <col min="9" max="9" width="28.7109375" style="12" customWidth="1"/>
    <col min="10" max="10" width="18.42578125" style="12" customWidth="1"/>
    <col min="11" max="11" width="93" style="12" customWidth="1"/>
    <col min="12" max="12" width="58.42578125" style="12" customWidth="1"/>
    <col min="13" max="16384" width="9.140625" style="12"/>
  </cols>
  <sheetData>
    <row r="2" spans="2:6" s="100" customFormat="1" ht="18" x14ac:dyDescent="0.2">
      <c r="B2" s="100" t="s">
        <v>177</v>
      </c>
    </row>
    <row r="4" spans="2:6" s="64" customFormat="1" x14ac:dyDescent="0.2">
      <c r="B4" s="64" t="s">
        <v>178</v>
      </c>
    </row>
    <row r="6" spans="2:6" x14ac:dyDescent="0.2">
      <c r="B6" s="17" t="s">
        <v>179</v>
      </c>
    </row>
    <row r="7" spans="2:6" x14ac:dyDescent="0.2">
      <c r="B7" s="17" t="s">
        <v>180</v>
      </c>
    </row>
    <row r="9" spans="2:6" x14ac:dyDescent="0.2">
      <c r="B9" s="75" t="s">
        <v>181</v>
      </c>
      <c r="C9" s="75" t="s">
        <v>182</v>
      </c>
      <c r="D9" s="75" t="s">
        <v>183</v>
      </c>
      <c r="E9" s="75" t="s">
        <v>184</v>
      </c>
      <c r="F9" s="75" t="s">
        <v>185</v>
      </c>
    </row>
    <row r="10" spans="2:6" x14ac:dyDescent="0.2">
      <c r="B10" s="91"/>
      <c r="C10" s="91" t="s">
        <v>186</v>
      </c>
      <c r="D10" s="91" t="s">
        <v>187</v>
      </c>
      <c r="E10" s="91" t="s">
        <v>188</v>
      </c>
      <c r="F10" s="91" t="s">
        <v>189</v>
      </c>
    </row>
    <row r="11" spans="2:6" x14ac:dyDescent="0.2">
      <c r="B11" s="110">
        <v>1</v>
      </c>
      <c r="C11" s="110" t="s">
        <v>549</v>
      </c>
      <c r="D11" s="98"/>
      <c r="E11" s="98"/>
      <c r="F11" s="98"/>
    </row>
    <row r="12" spans="2:6" x14ac:dyDescent="0.2">
      <c r="B12" s="98">
        <v>2</v>
      </c>
      <c r="C12" s="98" t="s">
        <v>519</v>
      </c>
      <c r="E12" s="98"/>
      <c r="F12" s="98"/>
    </row>
    <row r="13" spans="2:6" x14ac:dyDescent="0.2">
      <c r="B13" s="98">
        <v>3</v>
      </c>
      <c r="C13" s="98" t="s">
        <v>543</v>
      </c>
      <c r="D13" s="98"/>
      <c r="F13" s="98"/>
    </row>
    <row r="14" spans="2:6" x14ac:dyDescent="0.2">
      <c r="B14" s="98">
        <v>4</v>
      </c>
      <c r="C14" s="132" t="s">
        <v>444</v>
      </c>
      <c r="D14" s="98"/>
      <c r="E14" s="98"/>
      <c r="F14" s="98"/>
    </row>
    <row r="15" spans="2:6" x14ac:dyDescent="0.2">
      <c r="B15" s="98">
        <v>5</v>
      </c>
      <c r="C15" s="110" t="s">
        <v>357</v>
      </c>
      <c r="D15" s="98"/>
      <c r="F15" s="98"/>
    </row>
    <row r="16" spans="2:6" x14ac:dyDescent="0.2">
      <c r="B16" s="98">
        <v>6</v>
      </c>
      <c r="C16" s="98" t="s">
        <v>550</v>
      </c>
      <c r="D16" s="98"/>
      <c r="E16" s="98"/>
      <c r="F16" s="108"/>
    </row>
    <row r="17" spans="2:6" x14ac:dyDescent="0.2">
      <c r="B17" s="98">
        <v>7</v>
      </c>
      <c r="C17" s="98" t="s">
        <v>551</v>
      </c>
      <c r="D17" s="98"/>
      <c r="E17" s="98"/>
      <c r="F17" s="108"/>
    </row>
    <row r="18" spans="2:6" x14ac:dyDescent="0.2">
      <c r="B18" s="98">
        <v>8</v>
      </c>
      <c r="C18" s="98" t="s">
        <v>561</v>
      </c>
      <c r="D18" s="98"/>
      <c r="E18" s="98"/>
      <c r="F18" s="108"/>
    </row>
    <row r="19" spans="2:6" x14ac:dyDescent="0.2">
      <c r="B19" s="98">
        <v>9</v>
      </c>
      <c r="C19" s="132"/>
      <c r="D19" s="98"/>
      <c r="E19" s="98"/>
      <c r="F19" s="108"/>
    </row>
    <row r="20" spans="2:6" x14ac:dyDescent="0.2">
      <c r="B20" s="98">
        <v>10</v>
      </c>
      <c r="C20" s="98"/>
      <c r="D20" s="98"/>
      <c r="E20" s="98"/>
      <c r="F20" s="108"/>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pageSetUpPr fitToPage="1"/>
  </sheetPr>
  <dimension ref="A1:W44"/>
  <sheetViews>
    <sheetView showGridLines="0" zoomScale="85" zoomScaleNormal="85" workbookViewId="0">
      <pane xSplit="6" ySplit="7" topLeftCell="G8" activePane="bottomRight" state="frozen"/>
      <selection pane="topRight"/>
      <selection pane="bottomLeft"/>
      <selection pane="bottomRight" activeCell="G8" sqref="G8"/>
    </sheetView>
  </sheetViews>
  <sheetFormatPr defaultRowHeight="12.75" x14ac:dyDescent="0.2"/>
  <cols>
    <col min="1" max="1" width="2.7109375" style="11" customWidth="1"/>
    <col min="2" max="2" width="43.140625" style="11" customWidth="1"/>
    <col min="3" max="3" width="3.140625" style="11" customWidth="1"/>
    <col min="4" max="4" width="21.85546875" style="11" bestFit="1" customWidth="1"/>
    <col min="5" max="5" width="3.7109375" style="11" customWidth="1"/>
    <col min="6" max="6" width="13.7109375" style="11" customWidth="1"/>
    <col min="7" max="7" width="2.7109375" style="119" customWidth="1"/>
    <col min="8" max="8" width="13.7109375" style="119" customWidth="1"/>
    <col min="9" max="9" width="2.7109375" style="11" customWidth="1"/>
    <col min="10" max="10" width="13.7109375" style="11" customWidth="1"/>
    <col min="11" max="11" width="3.28515625" style="11" customWidth="1"/>
    <col min="12" max="17" width="13.7109375" style="11" customWidth="1"/>
    <col min="18" max="18" width="3.28515625" style="11" customWidth="1"/>
    <col min="19" max="21" width="13.7109375" style="119" customWidth="1"/>
    <col min="22" max="16384" width="9.140625" style="11"/>
  </cols>
  <sheetData>
    <row r="1" spans="1:23" s="12" customFormat="1" x14ac:dyDescent="0.2"/>
    <row r="2" spans="1:23" s="18" customFormat="1" ht="18" x14ac:dyDescent="0.2">
      <c r="B2" s="18" t="s">
        <v>557</v>
      </c>
    </row>
    <row r="3" spans="1:23" s="12" customFormat="1" x14ac:dyDescent="0.2"/>
    <row r="4" spans="1:23" s="12" customFormat="1" x14ac:dyDescent="0.2">
      <c r="B4" s="14" t="s">
        <v>71</v>
      </c>
      <c r="K4" s="15"/>
      <c r="L4" s="15"/>
      <c r="R4" s="15"/>
    </row>
    <row r="5" spans="1:23" s="12" customFormat="1" ht="42.75" customHeight="1" x14ac:dyDescent="0.2">
      <c r="B5" s="195" t="s">
        <v>355</v>
      </c>
      <c r="C5" s="195"/>
    </row>
    <row r="6" spans="1:23" s="12" customFormat="1" x14ac:dyDescent="0.2">
      <c r="B6" s="16"/>
    </row>
    <row r="7" spans="1:23" s="19" customFormat="1" x14ac:dyDescent="0.2">
      <c r="B7" s="19" t="s">
        <v>73</v>
      </c>
      <c r="D7" s="19" t="s">
        <v>59</v>
      </c>
      <c r="F7" s="19" t="s">
        <v>0</v>
      </c>
      <c r="H7" s="19" t="s">
        <v>358</v>
      </c>
      <c r="J7" s="19" t="s">
        <v>359</v>
      </c>
      <c r="L7" s="19" t="s">
        <v>74</v>
      </c>
      <c r="M7" s="19" t="s">
        <v>1</v>
      </c>
      <c r="N7" s="19" t="s">
        <v>2</v>
      </c>
      <c r="O7" s="19" t="s">
        <v>3</v>
      </c>
      <c r="P7" s="19" t="s">
        <v>4</v>
      </c>
      <c r="Q7" s="19" t="s">
        <v>5</v>
      </c>
      <c r="S7" s="19" t="s">
        <v>398</v>
      </c>
      <c r="T7" s="19" t="s">
        <v>445</v>
      </c>
      <c r="U7" s="19" t="s">
        <v>536</v>
      </c>
    </row>
    <row r="9" spans="1:23" s="19" customFormat="1" x14ac:dyDescent="0.2">
      <c r="B9" s="19" t="s">
        <v>75</v>
      </c>
    </row>
    <row r="10" spans="1:23" s="20" customFormat="1" x14ac:dyDescent="0.2"/>
    <row r="11" spans="1:23" x14ac:dyDescent="0.2">
      <c r="A11" s="20"/>
      <c r="B11" s="3" t="s">
        <v>66</v>
      </c>
      <c r="L11" s="21"/>
      <c r="W11" s="46"/>
    </row>
    <row r="12" spans="1:23" x14ac:dyDescent="0.2">
      <c r="A12" s="20"/>
      <c r="B12" s="7" t="s">
        <v>76</v>
      </c>
      <c r="D12" s="11" t="s">
        <v>354</v>
      </c>
      <c r="F12" s="11" t="s">
        <v>77</v>
      </c>
      <c r="J12" s="4">
        <f>SUM(L12:Q12)</f>
        <v>911305549.99349415</v>
      </c>
      <c r="L12" s="126">
        <f>'8) Berekening Oper. kosten'!L76</f>
        <v>4744040.0775594693</v>
      </c>
      <c r="M12" s="126">
        <f>'8) Berekening Oper. kosten'!M76</f>
        <v>271291179.72745043</v>
      </c>
      <c r="N12" s="126">
        <f>'8) Berekening Oper. kosten'!N76</f>
        <v>386316165.23504925</v>
      </c>
      <c r="O12" s="126">
        <f>'8) Berekening Oper. kosten'!O76</f>
        <v>2491685.4400000004</v>
      </c>
      <c r="P12" s="126">
        <f>'8) Berekening Oper. kosten'!P76</f>
        <v>236823025.31887537</v>
      </c>
      <c r="Q12" s="126">
        <f>'8) Berekening Oper. kosten'!Q76</f>
        <v>9639454.1945597194</v>
      </c>
      <c r="S12" s="167"/>
      <c r="T12" s="167"/>
      <c r="U12" s="167"/>
    </row>
    <row r="13" spans="1:23" x14ac:dyDescent="0.2">
      <c r="A13" s="20"/>
    </row>
    <row r="14" spans="1:23" s="19" customFormat="1" x14ac:dyDescent="0.2">
      <c r="B14" s="19" t="s">
        <v>78</v>
      </c>
    </row>
    <row r="15" spans="1:23" s="20" customFormat="1" x14ac:dyDescent="0.2"/>
    <row r="16" spans="1:23" x14ac:dyDescent="0.2">
      <c r="A16" s="20"/>
      <c r="B16" s="3" t="s">
        <v>66</v>
      </c>
      <c r="L16" s="21"/>
      <c r="W16" s="46"/>
    </row>
    <row r="17" spans="1:23" x14ac:dyDescent="0.2">
      <c r="A17" s="20"/>
      <c r="B17" s="7" t="s">
        <v>79</v>
      </c>
      <c r="D17" s="11" t="s">
        <v>354</v>
      </c>
      <c r="F17" s="11" t="s">
        <v>80</v>
      </c>
      <c r="J17" s="4">
        <f>SUM(L17:Q17)</f>
        <v>963234682.88586998</v>
      </c>
      <c r="L17" s="126">
        <f>'8) Berekening Oper. kosten'!L141</f>
        <v>4793848.4849565132</v>
      </c>
      <c r="M17" s="126">
        <f>'8) Berekening Oper. kosten'!M141</f>
        <v>282825111.31030846</v>
      </c>
      <c r="N17" s="126">
        <f>'8) Berekening Oper. kosten'!N141</f>
        <v>422075879.79618818</v>
      </c>
      <c r="O17" s="126">
        <f>'8) Berekening Oper. kosten'!O141</f>
        <v>2879617.7499999991</v>
      </c>
      <c r="P17" s="126">
        <f>'8) Berekening Oper. kosten'!P141</f>
        <v>237096299.37102836</v>
      </c>
      <c r="Q17" s="126">
        <f>'8) Berekening Oper. kosten'!Q141</f>
        <v>13563926.173388492</v>
      </c>
      <c r="S17" s="167"/>
      <c r="T17" s="167"/>
      <c r="U17" s="167"/>
    </row>
    <row r="18" spans="1:23" x14ac:dyDescent="0.2">
      <c r="A18" s="20"/>
    </row>
    <row r="19" spans="1:23" s="19" customFormat="1" x14ac:dyDescent="0.2">
      <c r="B19" s="19" t="s">
        <v>81</v>
      </c>
    </row>
    <row r="20" spans="1:23" x14ac:dyDescent="0.2">
      <c r="A20" s="20"/>
      <c r="B20" s="7"/>
      <c r="D20" s="8"/>
      <c r="J20" s="22"/>
      <c r="K20" s="22"/>
      <c r="R20" s="22"/>
    </row>
    <row r="21" spans="1:23" x14ac:dyDescent="0.2">
      <c r="A21" s="20"/>
      <c r="B21" s="3" t="s">
        <v>66</v>
      </c>
      <c r="W21" s="46"/>
    </row>
    <row r="22" spans="1:23" x14ac:dyDescent="0.2">
      <c r="A22" s="20"/>
      <c r="B22" s="7" t="s">
        <v>82</v>
      </c>
      <c r="D22" s="11" t="s">
        <v>354</v>
      </c>
      <c r="F22" s="11" t="s">
        <v>83</v>
      </c>
      <c r="J22" s="4">
        <f>SUM(L22:Q22)</f>
        <v>1009971433.9997885</v>
      </c>
      <c r="L22" s="126">
        <f>'8) Berekening Oper. kosten'!L206</f>
        <v>4439847</v>
      </c>
      <c r="M22" s="126">
        <f>'8) Berekening Oper. kosten'!M206</f>
        <v>299802677.21869445</v>
      </c>
      <c r="N22" s="126">
        <f>'8) Berekening Oper. kosten'!N206</f>
        <v>426475939.31395882</v>
      </c>
      <c r="O22" s="126">
        <f>'8) Berekening Oper. kosten'!O206</f>
        <v>2997263.19</v>
      </c>
      <c r="P22" s="126">
        <f>'8) Berekening Oper. kosten'!P206</f>
        <v>261834860.35601774</v>
      </c>
      <c r="Q22" s="126">
        <f>'8) Berekening Oper. kosten'!Q206</f>
        <v>14420846.921117436</v>
      </c>
      <c r="S22" s="167"/>
      <c r="T22" s="167"/>
      <c r="U22" s="167"/>
    </row>
    <row r="24" spans="1:23" s="19" customFormat="1" x14ac:dyDescent="0.2">
      <c r="B24" s="19" t="s">
        <v>86</v>
      </c>
    </row>
    <row r="25" spans="1:23" x14ac:dyDescent="0.2">
      <c r="A25" s="20"/>
      <c r="B25" s="7"/>
      <c r="D25" s="8"/>
      <c r="J25" s="22"/>
      <c r="K25" s="22"/>
      <c r="M25" s="119"/>
      <c r="N25" s="119"/>
      <c r="O25" s="119"/>
      <c r="P25" s="119"/>
      <c r="Q25" s="119"/>
      <c r="R25" s="22"/>
    </row>
    <row r="26" spans="1:23" x14ac:dyDescent="0.2">
      <c r="A26" s="20"/>
      <c r="B26" s="3" t="s">
        <v>66</v>
      </c>
      <c r="M26" s="119"/>
      <c r="N26" s="119"/>
      <c r="O26" s="119"/>
      <c r="P26" s="119"/>
      <c r="Q26" s="119"/>
      <c r="W26" s="46"/>
    </row>
    <row r="27" spans="1:23" x14ac:dyDescent="0.2">
      <c r="A27" s="20"/>
      <c r="B27" s="7" t="s">
        <v>87</v>
      </c>
      <c r="D27" s="11" t="s">
        <v>354</v>
      </c>
      <c r="F27" s="11" t="s">
        <v>88</v>
      </c>
      <c r="J27" s="4">
        <f>SUM(L27:Q27)</f>
        <v>1087441866.6401911</v>
      </c>
      <c r="L27" s="126">
        <f>'8) Berekening Oper. kosten'!L271</f>
        <v>5071352</v>
      </c>
      <c r="M27" s="126">
        <f>'8) Berekening Oper. kosten'!M271</f>
        <v>332067371.70822752</v>
      </c>
      <c r="N27" s="126">
        <f>'8) Berekening Oper. kosten'!N271</f>
        <v>456762141.08280051</v>
      </c>
      <c r="O27" s="126">
        <f>'8) Berekening Oper. kosten'!O271</f>
        <v>3379986.4499999997</v>
      </c>
      <c r="P27" s="126">
        <f>'8) Berekening Oper. kosten'!P271</f>
        <v>274769924.33086795</v>
      </c>
      <c r="Q27" s="126">
        <f>'8) Berekening Oper. kosten'!Q271</f>
        <v>15391091.068295019</v>
      </c>
      <c r="S27" s="167"/>
      <c r="T27" s="167"/>
      <c r="U27" s="167"/>
    </row>
    <row r="29" spans="1:23" s="19" customFormat="1" x14ac:dyDescent="0.2">
      <c r="B29" s="19" t="s">
        <v>89</v>
      </c>
    </row>
    <row r="30" spans="1:23" x14ac:dyDescent="0.2">
      <c r="A30" s="20"/>
      <c r="B30" s="7"/>
      <c r="D30" s="8"/>
      <c r="J30" s="22"/>
      <c r="K30" s="22"/>
      <c r="L30" s="123"/>
      <c r="M30" s="123"/>
      <c r="N30" s="123"/>
      <c r="O30" s="123"/>
      <c r="P30" s="123"/>
      <c r="Q30" s="123"/>
      <c r="R30" s="22"/>
      <c r="S30" s="123"/>
      <c r="T30" s="123"/>
      <c r="U30" s="123"/>
    </row>
    <row r="31" spans="1:23" x14ac:dyDescent="0.2">
      <c r="A31" s="20"/>
      <c r="B31" s="3" t="s">
        <v>66</v>
      </c>
      <c r="J31" s="123"/>
      <c r="K31" s="123"/>
      <c r="L31" s="123"/>
      <c r="M31" s="123"/>
      <c r="N31" s="123"/>
      <c r="O31" s="123"/>
      <c r="P31" s="123"/>
      <c r="Q31" s="123"/>
      <c r="S31" s="123"/>
      <c r="T31" s="123"/>
      <c r="U31" s="123"/>
      <c r="W31" s="46"/>
    </row>
    <row r="32" spans="1:23" x14ac:dyDescent="0.2">
      <c r="A32" s="20"/>
      <c r="B32" s="7" t="s">
        <v>90</v>
      </c>
      <c r="D32" s="11" t="s">
        <v>354</v>
      </c>
      <c r="F32" s="11" t="s">
        <v>91</v>
      </c>
      <c r="J32" s="141">
        <f>SUM(L32:Q32)</f>
        <v>1162233747.3752635</v>
      </c>
      <c r="K32" s="123"/>
      <c r="L32" s="142">
        <f>'8) Berekening Oper. kosten'!L336</f>
        <v>6204111.3105000006</v>
      </c>
      <c r="M32" s="142">
        <f>'8) Berekening Oper. kosten'!M336</f>
        <v>381252352.82367951</v>
      </c>
      <c r="N32" s="142">
        <f>'8) Berekening Oper. kosten'!N336</f>
        <v>477952056.88271475</v>
      </c>
      <c r="O32" s="142">
        <f>'8) Berekening Oper. kosten'!O336</f>
        <v>3647978.0700000003</v>
      </c>
      <c r="P32" s="142">
        <f>'8) Berekening Oper. kosten'!P336</f>
        <v>277635862.00361073</v>
      </c>
      <c r="Q32" s="142">
        <f>'8) Berekening Oper. kosten'!Q336</f>
        <v>15541386.284758322</v>
      </c>
      <c r="S32" s="167"/>
      <c r="T32" s="167"/>
      <c r="U32" s="167"/>
    </row>
    <row r="33" spans="1:21" s="119" customFormat="1" ht="13.5" customHeight="1" x14ac:dyDescent="0.2">
      <c r="J33" s="123"/>
      <c r="K33" s="123"/>
      <c r="L33" s="123"/>
      <c r="M33" s="123"/>
      <c r="N33" s="123"/>
      <c r="O33" s="123"/>
      <c r="P33" s="123"/>
      <c r="Q33" s="123"/>
      <c r="S33" s="123"/>
      <c r="T33" s="123"/>
      <c r="U33" s="123"/>
    </row>
    <row r="34" spans="1:21" s="19" customFormat="1" x14ac:dyDescent="0.2">
      <c r="B34" s="19" t="s">
        <v>448</v>
      </c>
    </row>
    <row r="36" spans="1:21" x14ac:dyDescent="0.2">
      <c r="A36" s="119"/>
      <c r="B36" s="51" t="s">
        <v>65</v>
      </c>
    </row>
    <row r="37" spans="1:21" x14ac:dyDescent="0.2">
      <c r="A37" s="119"/>
      <c r="B37" s="11" t="s">
        <v>450</v>
      </c>
      <c r="D37" s="11" t="s">
        <v>354</v>
      </c>
      <c r="F37" s="11" t="s">
        <v>449</v>
      </c>
      <c r="J37" s="141">
        <f>SUM(L37:Q37)</f>
        <v>1334971582.76948</v>
      </c>
      <c r="L37" s="126">
        <f>'8) Berekening Oper. kosten'!L401</f>
        <v>6013923.5827800008</v>
      </c>
      <c r="M37" s="126">
        <f>'8) Berekening Oper. kosten'!M401</f>
        <v>423067652.70261514</v>
      </c>
      <c r="N37" s="126">
        <f>'8) Berekening Oper. kosten'!N401</f>
        <v>563627897.25509131</v>
      </c>
      <c r="O37" s="126">
        <f>'8) Berekening Oper. kosten'!O401</f>
        <v>4479844.9099999992</v>
      </c>
      <c r="P37" s="126">
        <f>'8) Berekening Oper. kosten'!P401</f>
        <v>320725912.53171027</v>
      </c>
      <c r="Q37" s="126">
        <f>'8) Berekening Oper. kosten'!Q401</f>
        <v>17056351.787283242</v>
      </c>
      <c r="S37" s="167"/>
      <c r="T37" s="167"/>
      <c r="U37" s="167"/>
    </row>
    <row r="38" spans="1:21" x14ac:dyDescent="0.2">
      <c r="A38" s="119"/>
      <c r="B38" s="11" t="s">
        <v>451</v>
      </c>
      <c r="F38" s="119" t="s">
        <v>449</v>
      </c>
      <c r="J38" s="141">
        <f>SUM(L38:Q38)</f>
        <v>520778667.80258071</v>
      </c>
      <c r="L38" s="126">
        <f>'8) Berekening Oper. kosten'!L402</f>
        <v>3184123.6826917222</v>
      </c>
      <c r="M38" s="126">
        <f>'8) Berekening Oper. kosten'!M402</f>
        <v>191522223.10431039</v>
      </c>
      <c r="N38" s="126">
        <f>'8) Berekening Oper. kosten'!N402</f>
        <v>183122089.34547222</v>
      </c>
      <c r="O38" s="126">
        <f>'8) Berekening Oper. kosten'!O402</f>
        <v>2057527.4930124646</v>
      </c>
      <c r="P38" s="126">
        <f>'8) Berekening Oper. kosten'!P402</f>
        <v>130538493.90024146</v>
      </c>
      <c r="Q38" s="126">
        <f>'8) Berekening Oper. kosten'!Q402</f>
        <v>10354210.276852481</v>
      </c>
      <c r="S38" s="167"/>
      <c r="T38" s="167"/>
      <c r="U38" s="167"/>
    </row>
    <row r="39" spans="1:21" x14ac:dyDescent="0.2">
      <c r="A39" s="119"/>
      <c r="B39" s="11" t="s">
        <v>452</v>
      </c>
      <c r="D39" s="11" t="s">
        <v>84</v>
      </c>
      <c r="F39" s="119" t="s">
        <v>449</v>
      </c>
      <c r="J39" s="141">
        <f>SUM(L39:Q39)</f>
        <v>1041107562.9935292</v>
      </c>
      <c r="L39" s="126">
        <f>'9) Berekening Kapitaalkosten'!L93</f>
        <v>5407817.2873708</v>
      </c>
      <c r="M39" s="126">
        <f>'9) Berekening Kapitaalkosten'!M93</f>
        <v>339545572.32199591</v>
      </c>
      <c r="N39" s="126">
        <f>'9) Berekening Kapitaalkosten'!N93</f>
        <v>358259829.40235484</v>
      </c>
      <c r="O39" s="126">
        <f>'9) Berekening Kapitaalkosten'!O93</f>
        <v>1876519.4157397409</v>
      </c>
      <c r="P39" s="126">
        <f>'9) Berekening Kapitaalkosten'!P93</f>
        <v>319019671.66018271</v>
      </c>
      <c r="Q39" s="126">
        <f>'9) Berekening Kapitaalkosten'!Q93</f>
        <v>16998152.905885119</v>
      </c>
      <c r="S39" s="126">
        <f>'9) Berekening Kapitaalkosten'!U93</f>
        <v>344347024.698309</v>
      </c>
      <c r="T39" s="126">
        <f>'9) Berekening Kapitaalkosten'!V93</f>
        <v>2067852.0443077136</v>
      </c>
      <c r="U39" s="126">
        <f>'9) Berekening Kapitaalkosten'!W93</f>
        <v>319749270.5161621</v>
      </c>
    </row>
    <row r="40" spans="1:21" x14ac:dyDescent="0.2">
      <c r="A40" s="119"/>
      <c r="B40" s="11" t="s">
        <v>452</v>
      </c>
      <c r="D40" s="11" t="s">
        <v>85</v>
      </c>
      <c r="F40" s="119" t="s">
        <v>449</v>
      </c>
      <c r="J40" s="141">
        <f>SUM(L40:Q40)</f>
        <v>1067467424.3912021</v>
      </c>
      <c r="L40" s="126">
        <f>'9) Berekening Kapitaalkosten'!L94</f>
        <v>5510759.6681238329</v>
      </c>
      <c r="M40" s="126">
        <f>'9) Berekening Kapitaalkosten'!M94</f>
        <v>347663120.12631255</v>
      </c>
      <c r="N40" s="126">
        <f>'9) Berekening Kapitaalkosten'!N94</f>
        <v>368175159.39555341</v>
      </c>
      <c r="O40" s="126">
        <f>'9) Berekening Kapitaalkosten'!O94</f>
        <v>1944511.4809583661</v>
      </c>
      <c r="P40" s="126">
        <f>'9) Berekening Kapitaalkosten'!P94</f>
        <v>326692321.6258024</v>
      </c>
      <c r="Q40" s="126">
        <f>'9) Berekening Kapitaalkosten'!Q94</f>
        <v>17481552.094451584</v>
      </c>
      <c r="S40" s="126">
        <f>'9) Berekening Kapitaalkosten'!U94</f>
        <v>352482371.32889986</v>
      </c>
      <c r="T40" s="126">
        <f>'9) Berekening Kapitaalkosten'!V94</f>
        <v>2136906.9694405487</v>
      </c>
      <c r="U40" s="126">
        <f>'9) Berekening Kapitaalkosten'!W94</f>
        <v>327431323.46683121</v>
      </c>
    </row>
    <row r="41" spans="1:21" x14ac:dyDescent="0.2">
      <c r="A41" s="119"/>
    </row>
    <row r="42" spans="1:21" s="119" customFormat="1" x14ac:dyDescent="0.2">
      <c r="B42" s="51" t="s">
        <v>66</v>
      </c>
    </row>
    <row r="43" spans="1:21" x14ac:dyDescent="0.2">
      <c r="A43" s="119"/>
      <c r="B43" s="124" t="s">
        <v>450</v>
      </c>
      <c r="C43" s="119"/>
      <c r="D43" s="119" t="s">
        <v>354</v>
      </c>
      <c r="E43" s="119"/>
      <c r="F43" s="119" t="s">
        <v>449</v>
      </c>
      <c r="J43" s="141">
        <f>SUM(L43:Q43)</f>
        <v>1334971582.76948</v>
      </c>
      <c r="K43" s="123"/>
      <c r="L43" s="142">
        <f>'8) Berekening Oper. kosten'!L405</f>
        <v>6013923.5827800008</v>
      </c>
      <c r="M43" s="142">
        <f>'8) Berekening Oper. kosten'!M405</f>
        <v>423067652.70261514</v>
      </c>
      <c r="N43" s="142">
        <f>'8) Berekening Oper. kosten'!N405</f>
        <v>563627897.25509131</v>
      </c>
      <c r="O43" s="142">
        <f>'8) Berekening Oper. kosten'!O405</f>
        <v>4479844.9099999992</v>
      </c>
      <c r="P43" s="142">
        <f>'8) Berekening Oper. kosten'!P405</f>
        <v>320725912.53171027</v>
      </c>
      <c r="Q43" s="142">
        <f>'8) Berekening Oper. kosten'!Q405</f>
        <v>17056351.787283242</v>
      </c>
      <c r="R43" s="119"/>
      <c r="S43" s="167"/>
      <c r="T43" s="167"/>
      <c r="U43" s="167"/>
    </row>
    <row r="44" spans="1:21" x14ac:dyDescent="0.2">
      <c r="A44" s="119"/>
    </row>
  </sheetData>
  <mergeCells count="1">
    <mergeCell ref="B5:C5"/>
  </mergeCells>
  <phoneticPr fontId="29" type="noConversion"/>
  <pageMargins left="0.7" right="0.7" top="0.75" bottom="0.75" header="0.3" footer="0.3"/>
  <pageSetup paperSize="9"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sheetPr>
  <dimension ref="A1"/>
  <sheetViews>
    <sheetView showGridLines="0" zoomScale="80" zoomScaleNormal="80" workbookViewId="0"/>
  </sheetViews>
  <sheetFormatPr defaultRowHeight="12.75" x14ac:dyDescent="0.2"/>
  <cols>
    <col min="1" max="16384" width="9.140625" style="83"/>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1FFE1"/>
  </sheetPr>
  <dimension ref="A1:S14"/>
  <sheetViews>
    <sheetView showGridLines="0" zoomScale="85" zoomScaleNormal="85" workbookViewId="0">
      <pane xSplit="6" ySplit="7" topLeftCell="G8" activePane="bottomRight" state="frozen"/>
      <selection pane="topRight"/>
      <selection pane="bottomLeft"/>
      <selection pane="bottomRight" activeCell="G8" sqref="G8"/>
    </sheetView>
  </sheetViews>
  <sheetFormatPr defaultRowHeight="12" customHeight="1" x14ac:dyDescent="0.2"/>
  <cols>
    <col min="1" max="1" width="2.7109375" style="50" customWidth="1"/>
    <col min="2" max="2" width="43.140625" style="50" customWidth="1"/>
    <col min="3" max="3" width="3.140625" style="50" customWidth="1"/>
    <col min="4" max="4" width="13.7109375" style="50" customWidth="1"/>
    <col min="5" max="5" width="3.140625" style="50" customWidth="1"/>
    <col min="6" max="6" width="13.7109375" style="50" customWidth="1"/>
    <col min="7" max="7" width="2.85546875" style="50" customWidth="1"/>
    <col min="8" max="8" width="13.7109375" style="50" customWidth="1"/>
    <col min="9" max="9" width="2.5703125" style="50" customWidth="1"/>
    <col min="10" max="10" width="13.7109375" style="119" customWidth="1"/>
    <col min="11" max="11" width="2.5703125" style="119" customWidth="1"/>
    <col min="12" max="17" width="13.7109375" style="50" customWidth="1"/>
    <col min="18" max="18" width="2.5703125" style="50" customWidth="1"/>
    <col min="19" max="19" width="13.7109375" style="50" customWidth="1"/>
    <col min="20" max="20" width="2.7109375" style="50" customWidth="1"/>
    <col min="21" max="21" width="13.7109375" style="50" customWidth="1"/>
    <col min="22" max="16384" width="9.140625" style="50"/>
  </cols>
  <sheetData>
    <row r="1" spans="1:19" ht="12.75" x14ac:dyDescent="0.2">
      <c r="D1" s="12"/>
    </row>
    <row r="2" spans="1:19" s="18" customFormat="1" ht="18" x14ac:dyDescent="0.2">
      <c r="B2" s="18" t="s">
        <v>124</v>
      </c>
    </row>
    <row r="3" spans="1:19" ht="12.75" x14ac:dyDescent="0.2">
      <c r="D3" s="12"/>
    </row>
    <row r="4" spans="1:19" ht="12.75" x14ac:dyDescent="0.2">
      <c r="B4" s="14" t="s">
        <v>71</v>
      </c>
      <c r="D4" s="12"/>
    </row>
    <row r="5" spans="1:19" ht="12.75" customHeight="1" x14ac:dyDescent="0.2">
      <c r="B5" s="196" t="s">
        <v>413</v>
      </c>
      <c r="C5" s="197"/>
      <c r="D5" s="197"/>
      <c r="E5" s="197"/>
      <c r="F5" s="197"/>
    </row>
    <row r="6" spans="1:19" ht="12.75" x14ac:dyDescent="0.2">
      <c r="D6" s="12"/>
    </row>
    <row r="7" spans="1:19" s="31" customFormat="1" ht="12" customHeight="1" x14ac:dyDescent="0.2">
      <c r="B7" s="31" t="s">
        <v>73</v>
      </c>
      <c r="D7" s="31" t="s">
        <v>59</v>
      </c>
      <c r="F7" s="31" t="s">
        <v>0</v>
      </c>
      <c r="H7" s="31" t="s">
        <v>358</v>
      </c>
      <c r="J7" s="31" t="s">
        <v>359</v>
      </c>
      <c r="L7" s="139"/>
      <c r="M7" s="139"/>
      <c r="N7" s="139"/>
      <c r="O7" s="139"/>
      <c r="P7" s="139"/>
      <c r="Q7" s="139"/>
      <c r="S7" s="31" t="s">
        <v>60</v>
      </c>
    </row>
    <row r="9" spans="1:19" s="19" customFormat="1" ht="12" customHeight="1" x14ac:dyDescent="0.2">
      <c r="B9" s="19" t="s">
        <v>42</v>
      </c>
      <c r="L9" s="33"/>
      <c r="M9" s="33"/>
      <c r="N9" s="33"/>
      <c r="O9" s="33"/>
      <c r="P9" s="33"/>
      <c r="Q9" s="33"/>
      <c r="S9" s="33"/>
    </row>
    <row r="11" spans="1:19" ht="12" customHeight="1" x14ac:dyDescent="0.2">
      <c r="B11" s="51" t="s">
        <v>447</v>
      </c>
      <c r="I11" s="50" t="s">
        <v>107</v>
      </c>
      <c r="J11" s="45"/>
      <c r="K11" s="119" t="s">
        <v>107</v>
      </c>
      <c r="R11" s="50" t="s">
        <v>107</v>
      </c>
    </row>
    <row r="12" spans="1:19" ht="12" customHeight="1" x14ac:dyDescent="0.2">
      <c r="A12" s="119"/>
      <c r="B12" s="50" t="s">
        <v>108</v>
      </c>
      <c r="F12" s="50" t="s">
        <v>58</v>
      </c>
      <c r="H12" s="138">
        <v>2.5999999999999999E-2</v>
      </c>
      <c r="J12" s="146"/>
      <c r="S12" s="50" t="s">
        <v>552</v>
      </c>
    </row>
    <row r="13" spans="1:19" ht="12" customHeight="1" x14ac:dyDescent="0.2">
      <c r="A13" s="119"/>
      <c r="B13" s="50" t="s">
        <v>109</v>
      </c>
      <c r="F13" s="50" t="s">
        <v>58</v>
      </c>
      <c r="H13" s="138">
        <v>2.8000000000000001E-2</v>
      </c>
      <c r="J13" s="146"/>
      <c r="S13" s="119" t="s">
        <v>552</v>
      </c>
    </row>
    <row r="14" spans="1:19" ht="12" customHeight="1" x14ac:dyDescent="0.2">
      <c r="A14" s="119"/>
      <c r="J14" s="45"/>
    </row>
  </sheetData>
  <mergeCells count="1">
    <mergeCell ref="B5:F5"/>
  </mergeCells>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tabColor rgb="FFE1FFE1"/>
  </sheetPr>
  <dimension ref="A1:AH133"/>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2" customHeight="1" x14ac:dyDescent="0.2"/>
  <cols>
    <col min="1" max="1" width="2.7109375" style="36" customWidth="1"/>
    <col min="2" max="2" width="43" style="36" customWidth="1"/>
    <col min="3" max="3" width="2.7109375" style="36" customWidth="1"/>
    <col min="4" max="4" width="13.7109375" style="36" customWidth="1"/>
    <col min="5" max="5" width="2.7109375" style="36" customWidth="1"/>
    <col min="6" max="6" width="13.7109375" style="36" customWidth="1"/>
    <col min="7" max="7" width="2.7109375" style="36" customWidth="1"/>
    <col min="8" max="8" width="13.7109375" style="119" customWidth="1"/>
    <col min="9" max="9" width="2.7109375" style="119" customWidth="1"/>
    <col min="10" max="10" width="13.7109375" style="36" customWidth="1"/>
    <col min="11" max="11" width="2.7109375" style="36" customWidth="1"/>
    <col min="12" max="17" width="13.7109375" style="36" customWidth="1"/>
    <col min="18" max="18" width="2.7109375" style="36" customWidth="1"/>
    <col min="19" max="19" width="13.7109375" style="36" customWidth="1"/>
    <col min="20" max="20" width="2.7109375" style="36" customWidth="1"/>
    <col min="21" max="21" width="72.85546875" style="36" customWidth="1"/>
    <col min="22" max="22" width="19.42578125" style="36" customWidth="1"/>
    <col min="23" max="23" width="15" style="36" customWidth="1"/>
    <col min="24" max="24" width="19" style="36" customWidth="1"/>
    <col min="25" max="25" width="20.7109375" style="36" customWidth="1"/>
    <col min="26" max="26" width="4.85546875" style="36" customWidth="1"/>
    <col min="27" max="16384" width="9.140625" style="36"/>
  </cols>
  <sheetData>
    <row r="1" spans="1:34" ht="12.75" x14ac:dyDescent="0.2">
      <c r="A1" s="16"/>
      <c r="B1" s="16"/>
      <c r="C1" s="16"/>
      <c r="D1" s="16"/>
      <c r="E1" s="16"/>
      <c r="F1" s="16"/>
      <c r="G1" s="16"/>
      <c r="H1" s="16"/>
      <c r="I1" s="16"/>
      <c r="J1" s="16"/>
      <c r="K1" s="16"/>
      <c r="L1" s="16"/>
      <c r="M1" s="16"/>
      <c r="N1" s="16"/>
      <c r="O1" s="16"/>
      <c r="P1" s="16"/>
      <c r="Q1" s="16"/>
      <c r="R1" s="16"/>
      <c r="S1" s="16"/>
      <c r="T1" s="16"/>
    </row>
    <row r="2" spans="1:34" s="29" customFormat="1" ht="18" x14ac:dyDescent="0.2">
      <c r="B2" s="29" t="s">
        <v>420</v>
      </c>
    </row>
    <row r="3" spans="1:34" ht="12.75" x14ac:dyDescent="0.2">
      <c r="A3" s="16"/>
      <c r="B3" s="16"/>
      <c r="C3" s="16"/>
      <c r="D3" s="16"/>
      <c r="E3" s="16"/>
      <c r="F3" s="16"/>
      <c r="G3" s="16"/>
      <c r="H3" s="16"/>
      <c r="I3" s="16"/>
      <c r="J3" s="16"/>
      <c r="K3" s="16"/>
      <c r="L3" s="16"/>
      <c r="M3" s="16"/>
      <c r="N3" s="16"/>
      <c r="O3" s="16"/>
      <c r="P3" s="16"/>
      <c r="Q3" s="16"/>
      <c r="R3" s="16"/>
      <c r="S3" s="16"/>
      <c r="T3" s="16"/>
    </row>
    <row r="4" spans="1:34" ht="14.25" x14ac:dyDescent="0.2">
      <c r="A4" s="16"/>
      <c r="B4" s="27" t="s">
        <v>71</v>
      </c>
      <c r="C4" s="16"/>
      <c r="D4" s="16"/>
      <c r="E4" s="16"/>
      <c r="F4" s="16"/>
      <c r="G4" s="16"/>
      <c r="H4" s="16"/>
      <c r="I4" s="35"/>
      <c r="J4" s="16"/>
      <c r="K4" s="35"/>
      <c r="L4" s="35"/>
      <c r="M4" s="16"/>
      <c r="N4" s="16"/>
      <c r="O4" s="16"/>
      <c r="P4" s="16"/>
      <c r="Q4" s="16"/>
      <c r="R4" s="35"/>
      <c r="S4" s="16"/>
      <c r="T4" s="35"/>
    </row>
    <row r="5" spans="1:34" ht="25.5" customHeight="1" x14ac:dyDescent="0.2">
      <c r="A5" s="16"/>
      <c r="B5" s="195" t="s">
        <v>520</v>
      </c>
      <c r="C5" s="195"/>
      <c r="D5" s="195"/>
      <c r="E5" s="195"/>
      <c r="F5" s="195"/>
      <c r="G5" s="16"/>
      <c r="H5" s="16"/>
      <c r="I5" s="16"/>
      <c r="J5" s="16"/>
      <c r="K5" s="16"/>
      <c r="L5" s="16"/>
      <c r="M5" s="16"/>
      <c r="N5" s="16"/>
      <c r="O5" s="16"/>
      <c r="P5" s="16"/>
      <c r="Q5" s="16"/>
      <c r="R5" s="16"/>
      <c r="S5" s="16"/>
      <c r="T5" s="16"/>
    </row>
    <row r="6" spans="1:34" ht="12.75" x14ac:dyDescent="0.2">
      <c r="A6" s="16"/>
      <c r="B6" s="16"/>
      <c r="C6" s="16"/>
      <c r="D6" s="16"/>
      <c r="E6" s="16"/>
      <c r="F6" s="16"/>
      <c r="G6" s="16"/>
      <c r="H6" s="16"/>
      <c r="I6" s="16"/>
      <c r="J6" s="16"/>
      <c r="K6" s="16"/>
      <c r="L6" s="16"/>
      <c r="M6" s="16"/>
      <c r="N6" s="16"/>
      <c r="O6" s="16"/>
      <c r="P6" s="16"/>
      <c r="Q6" s="16"/>
      <c r="R6" s="16"/>
      <c r="S6" s="16"/>
      <c r="T6" s="16"/>
    </row>
    <row r="7" spans="1:34" ht="14.25" x14ac:dyDescent="0.2">
      <c r="B7" s="32" t="s">
        <v>72</v>
      </c>
      <c r="D7" s="49"/>
      <c r="F7" s="49"/>
      <c r="G7" s="49"/>
      <c r="H7" s="127"/>
      <c r="I7" s="127"/>
      <c r="J7" s="49"/>
      <c r="K7" s="49"/>
      <c r="L7" s="49"/>
      <c r="M7" s="49"/>
      <c r="N7" s="49"/>
      <c r="O7" s="49"/>
      <c r="P7" s="49"/>
      <c r="Q7" s="49"/>
      <c r="R7" s="49"/>
      <c r="S7" s="49"/>
      <c r="T7" s="49"/>
    </row>
    <row r="8" spans="1:34" ht="27.75" customHeight="1" x14ac:dyDescent="0.2">
      <c r="B8" s="195" t="s">
        <v>521</v>
      </c>
      <c r="C8" s="195"/>
      <c r="D8" s="195"/>
      <c r="E8" s="195"/>
      <c r="F8" s="195"/>
      <c r="G8" s="49"/>
      <c r="H8" s="127"/>
      <c r="I8" s="127"/>
      <c r="J8" s="49"/>
      <c r="K8" s="49"/>
      <c r="L8" s="21"/>
      <c r="M8" s="49"/>
      <c r="N8" s="49"/>
      <c r="O8" s="49"/>
      <c r="P8" s="49"/>
      <c r="Q8" s="49"/>
      <c r="R8" s="49"/>
      <c r="S8" s="49"/>
      <c r="T8" s="49"/>
    </row>
    <row r="9" spans="1:34" ht="12.75" x14ac:dyDescent="0.2"/>
    <row r="10" spans="1:34" s="31" customFormat="1" ht="12" customHeight="1" x14ac:dyDescent="0.2">
      <c r="B10" s="31" t="s">
        <v>73</v>
      </c>
      <c r="D10" s="31" t="s">
        <v>59</v>
      </c>
      <c r="F10" s="31" t="s">
        <v>0</v>
      </c>
      <c r="H10" s="31" t="s">
        <v>358</v>
      </c>
      <c r="J10" s="31" t="s">
        <v>359</v>
      </c>
      <c r="L10" s="31" t="s">
        <v>74</v>
      </c>
      <c r="M10" s="31" t="s">
        <v>1</v>
      </c>
      <c r="N10" s="31" t="s">
        <v>2</v>
      </c>
      <c r="O10" s="31" t="s">
        <v>3</v>
      </c>
      <c r="P10" s="31" t="s">
        <v>4</v>
      </c>
      <c r="Q10" s="31" t="s">
        <v>5</v>
      </c>
      <c r="S10" s="31" t="s">
        <v>33</v>
      </c>
      <c r="U10" s="31" t="s">
        <v>60</v>
      </c>
      <c r="V10" s="31" t="s">
        <v>194</v>
      </c>
    </row>
    <row r="12" spans="1:34" s="31" customFormat="1" ht="12" customHeight="1" x14ac:dyDescent="0.2">
      <c r="B12" s="31" t="s">
        <v>92</v>
      </c>
    </row>
    <row r="13" spans="1:34" ht="12" customHeight="1" x14ac:dyDescent="0.2">
      <c r="A13" s="119"/>
      <c r="O13" s="119"/>
      <c r="Q13" s="119"/>
      <c r="S13" s="119"/>
    </row>
    <row r="14" spans="1:34" ht="12" customHeight="1" x14ac:dyDescent="0.2">
      <c r="A14" s="119"/>
      <c r="B14" s="37" t="s">
        <v>193</v>
      </c>
      <c r="O14" s="119"/>
      <c r="Q14" s="119"/>
      <c r="S14" s="119"/>
    </row>
    <row r="15" spans="1:34" ht="12" customHeight="1" x14ac:dyDescent="0.2">
      <c r="A15" s="119"/>
      <c r="B15" s="37" t="s">
        <v>6</v>
      </c>
      <c r="C15" s="47"/>
      <c r="D15" s="37"/>
      <c r="E15" s="47"/>
      <c r="O15" s="119"/>
      <c r="Q15" s="119"/>
      <c r="S15" s="119"/>
    </row>
    <row r="16" spans="1:34" ht="12" customHeight="1" x14ac:dyDescent="0.2">
      <c r="A16" s="119"/>
      <c r="B16" s="36" t="s">
        <v>7</v>
      </c>
      <c r="C16" s="47"/>
      <c r="E16" s="47"/>
      <c r="F16" s="36" t="s">
        <v>77</v>
      </c>
      <c r="J16" s="120">
        <f t="shared" ref="J16:J19" si="0">SUM(L16:Q16,S16)</f>
        <v>449635227.26949102</v>
      </c>
      <c r="L16" s="150">
        <v>0</v>
      </c>
      <c r="M16" s="77">
        <v>168365881.88999999</v>
      </c>
      <c r="N16" s="150">
        <v>162369324.03999999</v>
      </c>
      <c r="O16" s="150"/>
      <c r="P16" s="77">
        <v>102145610.84</v>
      </c>
      <c r="Q16" s="150">
        <v>6427942.3394910097</v>
      </c>
      <c r="S16" s="150">
        <v>10326468.159999998</v>
      </c>
      <c r="U16" s="119" t="s">
        <v>309</v>
      </c>
      <c r="V16" s="44"/>
      <c r="X16" s="44"/>
      <c r="Z16" s="44"/>
      <c r="AB16" s="44"/>
      <c r="AD16" s="44"/>
      <c r="AF16" s="44"/>
      <c r="AH16" s="44"/>
    </row>
    <row r="17" spans="1:34" ht="12" customHeight="1" x14ac:dyDescent="0.2">
      <c r="A17" s="119"/>
      <c r="B17" s="36" t="s">
        <v>8</v>
      </c>
      <c r="C17" s="47"/>
      <c r="E17" s="47"/>
      <c r="F17" s="36" t="s">
        <v>77</v>
      </c>
      <c r="J17" s="120">
        <f t="shared" si="0"/>
        <v>10617154.986532025</v>
      </c>
      <c r="L17" s="150">
        <v>3384368</v>
      </c>
      <c r="M17" s="77">
        <v>345008.1657320261</v>
      </c>
      <c r="N17" s="150">
        <v>1324634.1839999999</v>
      </c>
      <c r="O17" s="150">
        <v>2242880.09</v>
      </c>
      <c r="P17" s="77">
        <v>3029065.3299999987</v>
      </c>
      <c r="Q17" s="150">
        <v>291199.21680000005</v>
      </c>
      <c r="S17" s="150">
        <v>0</v>
      </c>
      <c r="U17" s="119" t="s">
        <v>341</v>
      </c>
      <c r="V17" s="44"/>
      <c r="X17" s="44"/>
      <c r="Z17" s="44"/>
      <c r="AB17" s="44"/>
      <c r="AD17" s="44"/>
      <c r="AF17" s="44"/>
      <c r="AH17" s="44"/>
    </row>
    <row r="18" spans="1:34" ht="12" customHeight="1" x14ac:dyDescent="0.2">
      <c r="A18" s="119"/>
      <c r="B18" s="36" t="s">
        <v>9</v>
      </c>
      <c r="C18" s="47"/>
      <c r="E18" s="47"/>
      <c r="F18" s="36" t="s">
        <v>77</v>
      </c>
      <c r="J18" s="120">
        <f t="shared" si="0"/>
        <v>162156561.84999999</v>
      </c>
      <c r="L18" s="150">
        <v>599183</v>
      </c>
      <c r="M18" s="77">
        <v>59982373.788028285</v>
      </c>
      <c r="N18" s="150">
        <v>61055556</v>
      </c>
      <c r="O18" s="150">
        <v>454489.98</v>
      </c>
      <c r="P18" s="77">
        <v>33814907.081971712</v>
      </c>
      <c r="Q18" s="150">
        <v>1957414.55</v>
      </c>
      <c r="S18" s="150">
        <v>4292637.4499999993</v>
      </c>
      <c r="U18" s="119" t="s">
        <v>342</v>
      </c>
      <c r="V18" s="44"/>
      <c r="X18" s="44"/>
      <c r="Z18" s="44"/>
      <c r="AB18" s="44"/>
      <c r="AD18" s="44"/>
      <c r="AF18" s="44"/>
      <c r="AH18" s="44"/>
    </row>
    <row r="19" spans="1:34" ht="12" customHeight="1" x14ac:dyDescent="0.2">
      <c r="A19" s="119"/>
      <c r="B19" s="36" t="s">
        <v>10</v>
      </c>
      <c r="C19" s="47"/>
      <c r="E19" s="47"/>
      <c r="F19" s="36" t="s">
        <v>77</v>
      </c>
      <c r="J19" s="120">
        <f t="shared" si="0"/>
        <v>0</v>
      </c>
      <c r="L19" s="150">
        <v>0</v>
      </c>
      <c r="M19" s="77">
        <v>0</v>
      </c>
      <c r="N19" s="150"/>
      <c r="O19" s="150"/>
      <c r="P19" s="77">
        <v>0</v>
      </c>
      <c r="Q19" s="150"/>
      <c r="S19" s="150">
        <v>0</v>
      </c>
      <c r="U19" s="119" t="s">
        <v>343</v>
      </c>
      <c r="V19" s="44"/>
      <c r="X19" s="44"/>
      <c r="Z19" s="44"/>
      <c r="AB19" s="44"/>
      <c r="AD19" s="44"/>
      <c r="AF19" s="44"/>
      <c r="AH19" s="44"/>
    </row>
    <row r="20" spans="1:34" ht="12" customHeight="1" x14ac:dyDescent="0.2">
      <c r="A20" s="119"/>
      <c r="C20" s="47"/>
      <c r="E20" s="47"/>
      <c r="J20" s="52"/>
      <c r="L20" s="44"/>
      <c r="M20" s="44"/>
      <c r="N20" s="44"/>
      <c r="O20" s="44"/>
      <c r="P20" s="44"/>
      <c r="Q20" s="44"/>
      <c r="S20" s="44"/>
      <c r="U20" s="119"/>
      <c r="V20" s="44"/>
      <c r="X20" s="44"/>
      <c r="Z20" s="44"/>
      <c r="AB20" s="44"/>
      <c r="AD20" s="44"/>
      <c r="AF20" s="44"/>
      <c r="AH20" s="44"/>
    </row>
    <row r="21" spans="1:34" ht="12" customHeight="1" x14ac:dyDescent="0.2">
      <c r="A21" s="119"/>
      <c r="B21" s="37" t="s">
        <v>11</v>
      </c>
      <c r="C21" s="47"/>
      <c r="D21" s="37"/>
      <c r="E21" s="47"/>
      <c r="J21" s="52"/>
      <c r="L21" s="44"/>
      <c r="M21" s="44"/>
      <c r="N21" s="44"/>
      <c r="O21" s="44"/>
      <c r="P21" s="44"/>
      <c r="Q21" s="44"/>
      <c r="S21" s="44"/>
      <c r="U21" s="119"/>
      <c r="V21" s="44"/>
      <c r="X21" s="44"/>
      <c r="Z21" s="44"/>
      <c r="AB21" s="44"/>
      <c r="AD21" s="44"/>
      <c r="AF21" s="44"/>
      <c r="AH21" s="44"/>
    </row>
    <row r="22" spans="1:34" ht="12" customHeight="1" x14ac:dyDescent="0.2">
      <c r="A22" s="119"/>
      <c r="B22" s="36" t="s">
        <v>12</v>
      </c>
      <c r="C22" s="47"/>
      <c r="E22" s="47"/>
      <c r="F22" s="36" t="s">
        <v>77</v>
      </c>
      <c r="J22" s="120">
        <f t="shared" ref="J22:J24" si="1">SUM(L22:Q22,S22)</f>
        <v>823409949.62412262</v>
      </c>
      <c r="L22" s="150">
        <v>4330676</v>
      </c>
      <c r="M22" s="77">
        <v>257727636.42505801</v>
      </c>
      <c r="N22" s="150">
        <v>334535432.41055858</v>
      </c>
      <c r="O22" s="150">
        <v>2092307.61</v>
      </c>
      <c r="P22" s="77">
        <v>193431201.9361912</v>
      </c>
      <c r="Q22" s="150">
        <v>8245407.8762845658</v>
      </c>
      <c r="R22" s="119"/>
      <c r="S22" s="150">
        <v>23047287.36603016</v>
      </c>
      <c r="U22" s="119" t="s">
        <v>344</v>
      </c>
      <c r="V22" s="44"/>
      <c r="X22" s="44"/>
      <c r="Z22" s="44"/>
      <c r="AB22" s="44"/>
      <c r="AD22" s="44"/>
      <c r="AF22" s="44"/>
      <c r="AH22" s="44"/>
    </row>
    <row r="23" spans="1:34" s="119" customFormat="1" ht="12" customHeight="1" x14ac:dyDescent="0.2">
      <c r="B23" s="119" t="s">
        <v>350</v>
      </c>
      <c r="C23" s="55"/>
      <c r="E23" s="55"/>
      <c r="F23" s="119" t="s">
        <v>77</v>
      </c>
      <c r="J23" s="120">
        <f t="shared" si="1"/>
        <v>724618.73961678089</v>
      </c>
      <c r="L23" s="150">
        <v>2681</v>
      </c>
      <c r="M23" s="77">
        <v>320733.74925137253</v>
      </c>
      <c r="N23" s="150">
        <v>223252.39798857534</v>
      </c>
      <c r="O23" s="150">
        <v>6131.79</v>
      </c>
      <c r="P23" s="77">
        <v>142336.49795553571</v>
      </c>
      <c r="Q23" s="150">
        <v>10885.0544212972</v>
      </c>
      <c r="S23" s="150">
        <v>18598.25</v>
      </c>
      <c r="U23" s="132" t="s">
        <v>414</v>
      </c>
      <c r="V23" s="44"/>
      <c r="X23" s="44"/>
      <c r="Z23" s="44"/>
      <c r="AB23" s="44"/>
      <c r="AD23" s="44"/>
      <c r="AF23" s="44"/>
      <c r="AH23" s="44"/>
    </row>
    <row r="24" spans="1:34" ht="12" customHeight="1" x14ac:dyDescent="0.2">
      <c r="A24" s="119"/>
      <c r="B24" s="36" t="s">
        <v>13</v>
      </c>
      <c r="C24" s="47"/>
      <c r="E24" s="47"/>
      <c r="F24" s="36" t="s">
        <v>77</v>
      </c>
      <c r="J24" s="120">
        <f t="shared" si="1"/>
        <v>2315487.65</v>
      </c>
      <c r="L24" s="150">
        <v>15396</v>
      </c>
      <c r="M24" s="77">
        <v>761971</v>
      </c>
      <c r="N24" s="150">
        <v>815422</v>
      </c>
      <c r="O24" s="150">
        <v>154488.65</v>
      </c>
      <c r="P24" s="77">
        <v>553395</v>
      </c>
      <c r="Q24" s="150">
        <v>14815</v>
      </c>
      <c r="R24" s="119"/>
      <c r="S24" s="150">
        <v>0</v>
      </c>
      <c r="U24" s="119" t="s">
        <v>345</v>
      </c>
      <c r="V24" s="44"/>
      <c r="X24" s="44"/>
      <c r="Z24" s="44"/>
      <c r="AB24" s="44"/>
      <c r="AD24" s="44"/>
      <c r="AF24" s="44"/>
      <c r="AH24" s="44"/>
    </row>
    <row r="25" spans="1:34" ht="12" customHeight="1" x14ac:dyDescent="0.2">
      <c r="A25" s="119"/>
      <c r="C25" s="47"/>
      <c r="E25" s="47"/>
      <c r="J25" s="52"/>
      <c r="L25" s="44"/>
      <c r="M25" s="44"/>
      <c r="N25" s="44"/>
      <c r="O25" s="44"/>
      <c r="P25" s="44"/>
      <c r="Q25" s="44"/>
      <c r="S25" s="44"/>
      <c r="U25" s="119"/>
      <c r="V25" s="44"/>
      <c r="X25" s="44"/>
      <c r="Z25" s="44"/>
      <c r="AB25" s="44"/>
      <c r="AD25" s="44"/>
      <c r="AF25" s="44"/>
      <c r="AH25" s="44"/>
    </row>
    <row r="26" spans="1:34" ht="12" customHeight="1" x14ac:dyDescent="0.2">
      <c r="A26" s="119"/>
      <c r="B26" s="37" t="s">
        <v>14</v>
      </c>
      <c r="C26" s="47"/>
      <c r="D26" s="37"/>
      <c r="E26" s="47"/>
      <c r="J26" s="52"/>
      <c r="L26" s="44"/>
      <c r="M26" s="44"/>
      <c r="N26" s="44"/>
      <c r="O26" s="44"/>
      <c r="P26" s="44"/>
      <c r="Q26" s="44"/>
      <c r="S26" s="44"/>
      <c r="U26" s="119"/>
      <c r="V26" s="44"/>
      <c r="X26" s="44"/>
      <c r="Z26" s="44"/>
      <c r="AB26" s="44"/>
      <c r="AD26" s="44"/>
      <c r="AF26" s="44"/>
      <c r="AH26" s="44"/>
    </row>
    <row r="27" spans="1:34" ht="12" customHeight="1" x14ac:dyDescent="0.2">
      <c r="A27" s="119"/>
      <c r="B27" s="36" t="s">
        <v>15</v>
      </c>
      <c r="C27" s="47"/>
      <c r="D27" s="40"/>
      <c r="E27" s="47"/>
      <c r="F27" s="36" t="s">
        <v>77</v>
      </c>
      <c r="J27" s="120">
        <f t="shared" ref="J27:J30" si="2">SUM(L27:Q27,S27)</f>
        <v>4915803.0889218822</v>
      </c>
      <c r="L27" s="150">
        <v>12292</v>
      </c>
      <c r="M27" s="77">
        <v>1928713.4459019748</v>
      </c>
      <c r="N27" s="150">
        <v>1471393.0756646986</v>
      </c>
      <c r="O27" s="150">
        <v>115013.19</v>
      </c>
      <c r="P27" s="77">
        <v>1381691.8773552086</v>
      </c>
      <c r="Q27" s="150">
        <v>6699.4999999999991</v>
      </c>
      <c r="R27" s="119"/>
      <c r="S27" s="150">
        <v>0</v>
      </c>
      <c r="U27" s="119" t="s">
        <v>346</v>
      </c>
      <c r="V27" s="44"/>
      <c r="X27" s="44"/>
      <c r="Z27" s="44"/>
      <c r="AB27" s="44"/>
      <c r="AD27" s="44"/>
      <c r="AF27" s="44"/>
      <c r="AH27" s="44"/>
    </row>
    <row r="28" spans="1:34" ht="12" customHeight="1" x14ac:dyDescent="0.2">
      <c r="A28" s="119"/>
      <c r="B28" s="36" t="s">
        <v>16</v>
      </c>
      <c r="C28" s="47"/>
      <c r="E28" s="47"/>
      <c r="F28" s="36" t="s">
        <v>77</v>
      </c>
      <c r="J28" s="120">
        <f t="shared" si="2"/>
        <v>1280258.9833676356</v>
      </c>
      <c r="L28" s="150">
        <v>184</v>
      </c>
      <c r="M28" s="77">
        <v>857669.67929164763</v>
      </c>
      <c r="N28" s="150">
        <v>0</v>
      </c>
      <c r="O28" s="150">
        <v>5058.3900000000003</v>
      </c>
      <c r="P28" s="77">
        <v>416395.45407598803</v>
      </c>
      <c r="Q28" s="150">
        <v>951.46</v>
      </c>
      <c r="R28" s="119"/>
      <c r="S28" s="150">
        <v>0</v>
      </c>
      <c r="U28" s="119" t="s">
        <v>347</v>
      </c>
      <c r="V28" s="44"/>
      <c r="X28" s="44"/>
      <c r="Z28" s="44"/>
      <c r="AB28" s="44"/>
      <c r="AD28" s="44"/>
      <c r="AF28" s="44"/>
      <c r="AH28" s="44"/>
    </row>
    <row r="29" spans="1:34" ht="12" customHeight="1" x14ac:dyDescent="0.2">
      <c r="A29" s="119"/>
      <c r="B29" s="36" t="s">
        <v>17</v>
      </c>
      <c r="C29" s="47"/>
      <c r="E29" s="47"/>
      <c r="F29" s="36" t="s">
        <v>77</v>
      </c>
      <c r="J29" s="120">
        <f t="shared" si="2"/>
        <v>2553074.4388384498</v>
      </c>
      <c r="L29" s="150">
        <v>3453</v>
      </c>
      <c r="M29" s="77">
        <v>971130.60590310488</v>
      </c>
      <c r="N29" s="150">
        <v>827061.958277122</v>
      </c>
      <c r="O29" s="150">
        <v>4297.79</v>
      </c>
      <c r="P29" s="77">
        <v>405562.3827847403</v>
      </c>
      <c r="Q29" s="150">
        <v>224049.35595318998</v>
      </c>
      <c r="R29" s="119"/>
      <c r="S29" s="150">
        <v>117519.3459202926</v>
      </c>
      <c r="U29" s="119" t="s">
        <v>348</v>
      </c>
      <c r="V29" s="44"/>
      <c r="X29" s="44"/>
      <c r="Z29" s="44"/>
      <c r="AB29" s="44"/>
      <c r="AD29" s="44"/>
      <c r="AF29" s="44"/>
      <c r="AH29" s="44"/>
    </row>
    <row r="30" spans="1:34" ht="12" customHeight="1" x14ac:dyDescent="0.2">
      <c r="A30" s="119"/>
      <c r="B30" s="36" t="s">
        <v>18</v>
      </c>
      <c r="C30" s="47"/>
      <c r="E30" s="47"/>
      <c r="F30" s="36" t="s">
        <v>77</v>
      </c>
      <c r="J30" s="120">
        <f t="shared" si="2"/>
        <v>24915665.612801727</v>
      </c>
      <c r="L30" s="150">
        <v>0</v>
      </c>
      <c r="M30" s="77">
        <v>2640182.349696212</v>
      </c>
      <c r="N30" s="150">
        <v>17664211.721074909</v>
      </c>
      <c r="O30" s="150">
        <v>12867.83</v>
      </c>
      <c r="P30" s="77">
        <v>4064072.302030609</v>
      </c>
      <c r="Q30" s="150">
        <v>12250</v>
      </c>
      <c r="R30" s="119"/>
      <c r="S30" s="150">
        <v>522081.40999999992</v>
      </c>
      <c r="U30" s="119" t="s">
        <v>349</v>
      </c>
      <c r="V30" s="44"/>
      <c r="X30" s="44"/>
      <c r="Z30" s="44"/>
      <c r="AB30" s="44"/>
      <c r="AD30" s="44"/>
      <c r="AF30" s="44"/>
      <c r="AH30" s="44"/>
    </row>
    <row r="31" spans="1:34" ht="12" customHeight="1" x14ac:dyDescent="0.2">
      <c r="M31" s="44"/>
      <c r="N31" s="119"/>
      <c r="O31" s="119"/>
      <c r="P31" s="44"/>
      <c r="Q31" s="119"/>
      <c r="S31" s="119"/>
    </row>
    <row r="32" spans="1:34" s="31" customFormat="1" ht="12" customHeight="1" x14ac:dyDescent="0.2">
      <c r="B32" s="31" t="s">
        <v>93</v>
      </c>
    </row>
    <row r="33" spans="1:34" ht="12" customHeight="1" x14ac:dyDescent="0.2">
      <c r="N33" s="119"/>
      <c r="O33" s="119"/>
      <c r="Q33" s="119"/>
      <c r="S33" s="119"/>
    </row>
    <row r="34" spans="1:34" ht="12" customHeight="1" x14ac:dyDescent="0.2">
      <c r="A34" s="119"/>
      <c r="B34" s="37" t="s">
        <v>193</v>
      </c>
      <c r="N34" s="119"/>
      <c r="O34" s="119"/>
      <c r="Q34" s="119"/>
      <c r="S34" s="119"/>
    </row>
    <row r="35" spans="1:34" ht="12" customHeight="1" x14ac:dyDescent="0.2">
      <c r="A35" s="119"/>
      <c r="B35" s="37" t="s">
        <v>6</v>
      </c>
      <c r="C35" s="47"/>
      <c r="D35" s="37"/>
      <c r="E35" s="47"/>
      <c r="N35" s="119"/>
      <c r="O35" s="119"/>
      <c r="Q35" s="119"/>
      <c r="S35" s="119"/>
    </row>
    <row r="36" spans="1:34" ht="12" customHeight="1" x14ac:dyDescent="0.2">
      <c r="A36" s="119"/>
      <c r="B36" s="36" t="s">
        <v>7</v>
      </c>
      <c r="C36" s="47"/>
      <c r="E36" s="47"/>
      <c r="F36" s="36" t="s">
        <v>80</v>
      </c>
      <c r="J36" s="120">
        <f t="shared" ref="J36:J39" si="3">SUM(L36:Q36,S36)</f>
        <v>495886316.79359996</v>
      </c>
      <c r="L36" s="150">
        <v>0</v>
      </c>
      <c r="M36" s="77">
        <v>184772944.96000001</v>
      </c>
      <c r="N36" s="150">
        <v>176321409.41</v>
      </c>
      <c r="O36" s="150"/>
      <c r="P36" s="77">
        <v>112145013.83359998</v>
      </c>
      <c r="Q36" s="150">
        <v>10548658.84</v>
      </c>
      <c r="R36" s="119"/>
      <c r="S36" s="150">
        <v>12098289.75</v>
      </c>
      <c r="U36" s="119" t="s">
        <v>310</v>
      </c>
      <c r="V36" s="44"/>
      <c r="X36" s="44"/>
      <c r="Z36" s="44"/>
      <c r="AB36" s="44"/>
      <c r="AD36" s="44"/>
      <c r="AF36" s="44"/>
      <c r="AH36" s="44"/>
    </row>
    <row r="37" spans="1:34" ht="12" customHeight="1" x14ac:dyDescent="0.2">
      <c r="A37" s="119"/>
      <c r="B37" s="36" t="s">
        <v>8</v>
      </c>
      <c r="C37" s="47"/>
      <c r="E37" s="47"/>
      <c r="F37" s="36" t="s">
        <v>80</v>
      </c>
      <c r="J37" s="120">
        <f t="shared" si="3"/>
        <v>10133783.367717329</v>
      </c>
      <c r="L37" s="150">
        <v>3297706</v>
      </c>
      <c r="M37" s="77">
        <v>86942.942867973252</v>
      </c>
      <c r="N37" s="150">
        <v>1290234.514</v>
      </c>
      <c r="O37" s="150">
        <v>2124377.0099999998</v>
      </c>
      <c r="P37" s="77">
        <v>3058090.0253333575</v>
      </c>
      <c r="Q37" s="150">
        <v>276432.87551599997</v>
      </c>
      <c r="R37" s="119"/>
      <c r="S37" s="150">
        <v>0</v>
      </c>
      <c r="U37" s="119" t="s">
        <v>311</v>
      </c>
      <c r="V37" s="44"/>
      <c r="X37" s="44"/>
      <c r="Z37" s="44"/>
      <c r="AB37" s="44"/>
      <c r="AD37" s="44"/>
      <c r="AF37" s="44"/>
      <c r="AH37" s="44"/>
    </row>
    <row r="38" spans="1:34" ht="12" customHeight="1" x14ac:dyDescent="0.2">
      <c r="A38" s="119"/>
      <c r="B38" s="36" t="s">
        <v>9</v>
      </c>
      <c r="C38" s="47"/>
      <c r="E38" s="47"/>
      <c r="F38" s="36" t="s">
        <v>80</v>
      </c>
      <c r="J38" s="120">
        <f t="shared" si="3"/>
        <v>145181626.10999998</v>
      </c>
      <c r="L38" s="150">
        <v>797098</v>
      </c>
      <c r="M38" s="77">
        <v>45609760.983085006</v>
      </c>
      <c r="N38" s="150">
        <v>57506965.390000001</v>
      </c>
      <c r="O38" s="150">
        <v>345453.09</v>
      </c>
      <c r="P38" s="77">
        <v>34472255.216914989</v>
      </c>
      <c r="Q38" s="150">
        <v>2364828.9800000004</v>
      </c>
      <c r="R38" s="119"/>
      <c r="S38" s="150">
        <v>4085264.4499999997</v>
      </c>
      <c r="U38" s="119" t="s">
        <v>312</v>
      </c>
      <c r="V38" s="44"/>
      <c r="X38" s="44"/>
      <c r="Z38" s="44"/>
      <c r="AB38" s="44"/>
      <c r="AD38" s="44"/>
      <c r="AF38" s="44"/>
      <c r="AH38" s="44"/>
    </row>
    <row r="39" spans="1:34" ht="12" customHeight="1" x14ac:dyDescent="0.2">
      <c r="A39" s="119"/>
      <c r="B39" s="36" t="s">
        <v>10</v>
      </c>
      <c r="C39" s="47"/>
      <c r="E39" s="47"/>
      <c r="F39" s="36" t="s">
        <v>80</v>
      </c>
      <c r="J39" s="120">
        <f t="shared" si="3"/>
        <v>0</v>
      </c>
      <c r="L39" s="150">
        <v>0</v>
      </c>
      <c r="M39" s="77">
        <v>0</v>
      </c>
      <c r="N39" s="150"/>
      <c r="O39" s="150"/>
      <c r="P39" s="77">
        <v>0</v>
      </c>
      <c r="Q39" s="150"/>
      <c r="R39" s="119"/>
      <c r="S39" s="150">
        <v>0</v>
      </c>
      <c r="U39" s="119" t="s">
        <v>313</v>
      </c>
      <c r="V39" s="44"/>
      <c r="X39" s="44"/>
      <c r="Z39" s="44"/>
      <c r="AB39" s="44"/>
      <c r="AD39" s="44"/>
      <c r="AF39" s="44"/>
      <c r="AH39" s="44"/>
    </row>
    <row r="40" spans="1:34" ht="12" customHeight="1" x14ac:dyDescent="0.2">
      <c r="A40" s="119"/>
      <c r="C40" s="47"/>
      <c r="E40" s="47"/>
      <c r="J40" s="52"/>
      <c r="L40" s="44"/>
      <c r="M40" s="44"/>
      <c r="N40" s="44"/>
      <c r="O40" s="44"/>
      <c r="P40" s="44"/>
      <c r="Q40" s="44"/>
      <c r="R40" s="119"/>
      <c r="S40" s="44"/>
      <c r="U40" s="119"/>
      <c r="V40" s="44"/>
      <c r="X40" s="44"/>
      <c r="Z40" s="44"/>
      <c r="AB40" s="44"/>
      <c r="AD40" s="44"/>
      <c r="AF40" s="44"/>
      <c r="AH40" s="44"/>
    </row>
    <row r="41" spans="1:34" ht="12" customHeight="1" x14ac:dyDescent="0.2">
      <c r="A41" s="119"/>
      <c r="B41" s="37" t="s">
        <v>11</v>
      </c>
      <c r="C41" s="47"/>
      <c r="D41" s="37"/>
      <c r="E41" s="47"/>
      <c r="J41" s="52"/>
      <c r="L41" s="44"/>
      <c r="M41" s="44"/>
      <c r="N41" s="44"/>
      <c r="O41" s="44"/>
      <c r="P41" s="44"/>
      <c r="Q41" s="44"/>
      <c r="R41" s="119"/>
      <c r="S41" s="44"/>
      <c r="U41" s="119"/>
      <c r="V41" s="44"/>
      <c r="X41" s="44"/>
      <c r="Z41" s="44"/>
      <c r="AB41" s="44"/>
      <c r="AD41" s="44"/>
      <c r="AF41" s="44"/>
      <c r="AH41" s="44"/>
    </row>
    <row r="42" spans="1:34" ht="12" customHeight="1" x14ac:dyDescent="0.2">
      <c r="A42" s="119"/>
      <c r="B42" s="36" t="s">
        <v>12</v>
      </c>
      <c r="C42" s="47"/>
      <c r="E42" s="47"/>
      <c r="F42" s="36" t="s">
        <v>80</v>
      </c>
      <c r="J42" s="120">
        <f t="shared" ref="J42:J44" si="4">SUM(L42:Q42,S42)</f>
        <v>872302246.0238775</v>
      </c>
      <c r="L42" s="150">
        <v>4202205</v>
      </c>
      <c r="M42" s="77">
        <v>267432956.79028395</v>
      </c>
      <c r="N42" s="150">
        <v>372191717.66949511</v>
      </c>
      <c r="O42" s="150">
        <v>2359139.54</v>
      </c>
      <c r="P42" s="77">
        <v>190708154.63341552</v>
      </c>
      <c r="Q42" s="150">
        <v>12274085.21644024</v>
      </c>
      <c r="R42" s="119"/>
      <c r="S42" s="150">
        <v>23133987.174242813</v>
      </c>
      <c r="U42" s="119" t="s">
        <v>314</v>
      </c>
      <c r="V42" s="44"/>
      <c r="X42" s="44"/>
      <c r="Z42" s="44"/>
      <c r="AB42" s="44"/>
      <c r="AD42" s="44"/>
      <c r="AF42" s="44"/>
      <c r="AH42" s="44"/>
    </row>
    <row r="43" spans="1:34" s="119" customFormat="1" ht="12" customHeight="1" x14ac:dyDescent="0.2">
      <c r="B43" s="119" t="s">
        <v>350</v>
      </c>
      <c r="C43" s="55"/>
      <c r="E43" s="55"/>
      <c r="F43" s="119" t="s">
        <v>80</v>
      </c>
      <c r="J43" s="120">
        <f t="shared" si="4"/>
        <v>722432.49268975644</v>
      </c>
      <c r="L43" s="150">
        <v>2801</v>
      </c>
      <c r="M43" s="77">
        <v>339063.09570543154</v>
      </c>
      <c r="N43" s="150">
        <v>217602.36175613769</v>
      </c>
      <c r="O43" s="150">
        <v>2435.81</v>
      </c>
      <c r="P43" s="77">
        <v>133823.74468704136</v>
      </c>
      <c r="Q43" s="150">
        <v>10269.370541145794</v>
      </c>
      <c r="S43" s="150">
        <v>16437.11</v>
      </c>
      <c r="U43" s="132" t="s">
        <v>415</v>
      </c>
      <c r="V43" s="44"/>
      <c r="X43" s="44"/>
      <c r="Z43" s="44"/>
      <c r="AB43" s="44"/>
      <c r="AD43" s="44"/>
      <c r="AF43" s="44"/>
      <c r="AH43" s="44"/>
    </row>
    <row r="44" spans="1:34" ht="12" customHeight="1" x14ac:dyDescent="0.2">
      <c r="A44" s="119"/>
      <c r="B44" s="36" t="s">
        <v>13</v>
      </c>
      <c r="C44" s="47"/>
      <c r="E44" s="47"/>
      <c r="F44" s="36" t="s">
        <v>80</v>
      </c>
      <c r="J44" s="120">
        <f t="shared" si="4"/>
        <v>2272284.3200000003</v>
      </c>
      <c r="L44" s="150">
        <v>14438</v>
      </c>
      <c r="M44" s="77">
        <v>714565</v>
      </c>
      <c r="N44" s="150">
        <v>764690</v>
      </c>
      <c r="O44" s="150">
        <v>245732.32</v>
      </c>
      <c r="P44" s="77">
        <v>518965</v>
      </c>
      <c r="Q44" s="150">
        <v>13894</v>
      </c>
      <c r="R44" s="119"/>
      <c r="S44" s="150">
        <v>0</v>
      </c>
      <c r="U44" s="119" t="s">
        <v>315</v>
      </c>
      <c r="V44" s="44"/>
      <c r="X44" s="44"/>
      <c r="Z44" s="44"/>
      <c r="AB44" s="44"/>
      <c r="AD44" s="44"/>
      <c r="AF44" s="44"/>
      <c r="AH44" s="44"/>
    </row>
    <row r="45" spans="1:34" ht="12" customHeight="1" x14ac:dyDescent="0.2">
      <c r="A45" s="119"/>
      <c r="C45" s="47"/>
      <c r="E45" s="47"/>
      <c r="J45" s="52"/>
      <c r="L45" s="44"/>
      <c r="M45" s="44"/>
      <c r="N45" s="44"/>
      <c r="O45" s="44"/>
      <c r="P45" s="44"/>
      <c r="Q45" s="44"/>
      <c r="R45" s="119"/>
      <c r="S45" s="44"/>
      <c r="U45" s="119"/>
      <c r="V45" s="44"/>
      <c r="X45" s="44"/>
      <c r="Z45" s="44"/>
      <c r="AB45" s="44"/>
      <c r="AD45" s="44"/>
      <c r="AF45" s="44"/>
      <c r="AH45" s="44"/>
    </row>
    <row r="46" spans="1:34" ht="12" customHeight="1" x14ac:dyDescent="0.2">
      <c r="A46" s="119"/>
      <c r="B46" s="37" t="s">
        <v>14</v>
      </c>
      <c r="C46" s="47"/>
      <c r="D46" s="37"/>
      <c r="E46" s="47"/>
      <c r="J46" s="52"/>
      <c r="L46" s="44"/>
      <c r="M46" s="44"/>
      <c r="N46" s="44"/>
      <c r="O46" s="44"/>
      <c r="P46" s="44"/>
      <c r="Q46" s="44"/>
      <c r="R46" s="119"/>
      <c r="S46" s="44"/>
      <c r="U46" s="119"/>
      <c r="V46" s="44"/>
      <c r="X46" s="44"/>
      <c r="Z46" s="44"/>
      <c r="AB46" s="44"/>
      <c r="AD46" s="44"/>
      <c r="AF46" s="44"/>
      <c r="AH46" s="44"/>
    </row>
    <row r="47" spans="1:34" ht="12" customHeight="1" x14ac:dyDescent="0.2">
      <c r="A47" s="119"/>
      <c r="B47" s="36" t="s">
        <v>15</v>
      </c>
      <c r="C47" s="47"/>
      <c r="D47" s="40"/>
      <c r="E47" s="47"/>
      <c r="F47" s="36" t="s">
        <v>80</v>
      </c>
      <c r="J47" s="120">
        <f t="shared" ref="J47:J50" si="5">SUM(L47:Q47,S47)</f>
        <v>4388498.7026855098</v>
      </c>
      <c r="L47" s="150">
        <v>29654</v>
      </c>
      <c r="M47" s="77">
        <v>1829553.1999519246</v>
      </c>
      <c r="N47" s="150">
        <v>1785889.9304917511</v>
      </c>
      <c r="O47" s="150"/>
      <c r="P47" s="77">
        <v>706623.71224183415</v>
      </c>
      <c r="Q47" s="150">
        <v>36777.86</v>
      </c>
      <c r="R47" s="119"/>
      <c r="S47" s="150">
        <v>0</v>
      </c>
      <c r="U47" s="119" t="s">
        <v>316</v>
      </c>
      <c r="V47" s="44"/>
      <c r="X47" s="44"/>
      <c r="Z47" s="44"/>
      <c r="AB47" s="44"/>
      <c r="AD47" s="44"/>
      <c r="AF47" s="44"/>
      <c r="AH47" s="44"/>
    </row>
    <row r="48" spans="1:34" ht="12" customHeight="1" x14ac:dyDescent="0.2">
      <c r="A48" s="119"/>
      <c r="B48" s="36" t="s">
        <v>16</v>
      </c>
      <c r="C48" s="47"/>
      <c r="E48" s="47"/>
      <c r="F48" s="36" t="s">
        <v>80</v>
      </c>
      <c r="J48" s="120">
        <f t="shared" si="5"/>
        <v>1408833.080737653</v>
      </c>
      <c r="L48" s="150">
        <v>0</v>
      </c>
      <c r="M48" s="77">
        <v>567701.33443915145</v>
      </c>
      <c r="N48" s="150"/>
      <c r="O48" s="150">
        <v>9090.0499999999993</v>
      </c>
      <c r="P48" s="77">
        <v>824032.4962985015</v>
      </c>
      <c r="Q48" s="150">
        <v>8009.2</v>
      </c>
      <c r="R48" s="119"/>
      <c r="S48" s="150">
        <v>0</v>
      </c>
      <c r="U48" s="119" t="s">
        <v>317</v>
      </c>
      <c r="V48" s="44"/>
      <c r="X48" s="44"/>
      <c r="Z48" s="44"/>
      <c r="AB48" s="44"/>
      <c r="AD48" s="44"/>
      <c r="AF48" s="44"/>
      <c r="AH48" s="44"/>
    </row>
    <row r="49" spans="1:34" ht="12" customHeight="1" x14ac:dyDescent="0.2">
      <c r="A49" s="119"/>
      <c r="B49" s="36" t="s">
        <v>17</v>
      </c>
      <c r="C49" s="47"/>
      <c r="E49" s="47"/>
      <c r="F49" s="36" t="s">
        <v>80</v>
      </c>
      <c r="J49" s="120">
        <f t="shared" si="5"/>
        <v>1481359.1957578589</v>
      </c>
      <c r="L49" s="150">
        <v>1533.55</v>
      </c>
      <c r="M49" s="77">
        <v>280807.74798973382</v>
      </c>
      <c r="N49" s="150">
        <v>439003.60563018941</v>
      </c>
      <c r="O49" s="150">
        <v>12773.32</v>
      </c>
      <c r="P49" s="77">
        <v>612104.66451891151</v>
      </c>
      <c r="Q49" s="150">
        <v>102145.39256367998</v>
      </c>
      <c r="R49" s="119"/>
      <c r="S49" s="150">
        <v>32990.915055344463</v>
      </c>
      <c r="U49" s="119" t="s">
        <v>318</v>
      </c>
      <c r="V49" s="44"/>
      <c r="X49" s="44"/>
      <c r="Z49" s="44"/>
      <c r="AB49" s="44"/>
      <c r="AD49" s="44"/>
      <c r="AF49" s="44"/>
      <c r="AH49" s="44"/>
    </row>
    <row r="50" spans="1:34" ht="12" customHeight="1" x14ac:dyDescent="0.2">
      <c r="A50" s="119"/>
      <c r="B50" s="36" t="s">
        <v>18</v>
      </c>
      <c r="C50" s="47"/>
      <c r="E50" s="47"/>
      <c r="F50" s="36" t="s">
        <v>80</v>
      </c>
      <c r="J50" s="120">
        <f t="shared" si="5"/>
        <v>28518141.509624943</v>
      </c>
      <c r="L50" s="150">
        <v>0</v>
      </c>
      <c r="M50" s="77">
        <v>2380388.2914062822</v>
      </c>
      <c r="N50" s="150">
        <v>22658494.101700045</v>
      </c>
      <c r="O50" s="150">
        <v>12983.58</v>
      </c>
      <c r="P50" s="77">
        <v>1704551.8765186192</v>
      </c>
      <c r="Q50" s="150">
        <v>32130.000000000004</v>
      </c>
      <c r="R50" s="119"/>
      <c r="S50" s="150">
        <v>1729593.66</v>
      </c>
      <c r="U50" s="119" t="s">
        <v>319</v>
      </c>
      <c r="V50" s="44"/>
      <c r="X50" s="44"/>
      <c r="Z50" s="44"/>
      <c r="AB50" s="44"/>
      <c r="AD50" s="44"/>
      <c r="AF50" s="44"/>
      <c r="AH50" s="44"/>
    </row>
    <row r="51" spans="1:34" ht="12" customHeight="1" x14ac:dyDescent="0.2">
      <c r="L51" s="52"/>
      <c r="M51" s="44"/>
      <c r="N51" s="44"/>
      <c r="O51" s="44"/>
      <c r="P51" s="44"/>
      <c r="Q51" s="44"/>
      <c r="S51" s="52"/>
      <c r="U51" s="44"/>
      <c r="V51" s="44"/>
      <c r="W51" s="44"/>
      <c r="X51" s="44"/>
    </row>
    <row r="52" spans="1:34" s="31" customFormat="1" ht="12" customHeight="1" x14ac:dyDescent="0.2">
      <c r="B52" s="31" t="s">
        <v>94</v>
      </c>
    </row>
    <row r="54" spans="1:34" ht="12" customHeight="1" x14ac:dyDescent="0.2">
      <c r="A54" s="119"/>
      <c r="B54" s="37" t="s">
        <v>193</v>
      </c>
    </row>
    <row r="55" spans="1:34" ht="12" customHeight="1" x14ac:dyDescent="0.2">
      <c r="A55" s="119"/>
      <c r="B55" s="37" t="s">
        <v>6</v>
      </c>
      <c r="C55" s="47"/>
      <c r="D55" s="37"/>
      <c r="E55" s="47"/>
    </row>
    <row r="56" spans="1:34" ht="12" customHeight="1" x14ac:dyDescent="0.2">
      <c r="A56" s="119"/>
      <c r="B56" s="36" t="s">
        <v>7</v>
      </c>
      <c r="C56" s="47"/>
      <c r="E56" s="47"/>
      <c r="F56" s="36" t="s">
        <v>83</v>
      </c>
      <c r="J56" s="120">
        <f t="shared" ref="J56:J59" si="6">SUM(L56:Q56,S56)</f>
        <v>494844741.74999994</v>
      </c>
      <c r="L56" s="150">
        <v>0</v>
      </c>
      <c r="M56" s="150">
        <v>185367881.91999999</v>
      </c>
      <c r="N56" s="150">
        <v>175318026.47999999</v>
      </c>
      <c r="O56" s="150"/>
      <c r="P56" s="150">
        <v>110754495.11999999</v>
      </c>
      <c r="Q56" s="150">
        <v>11015037.459999999</v>
      </c>
      <c r="R56" s="119"/>
      <c r="S56" s="150">
        <v>12389300.77</v>
      </c>
      <c r="U56" s="119" t="s">
        <v>195</v>
      </c>
      <c r="V56" s="44"/>
      <c r="X56" s="44"/>
      <c r="Z56" s="44"/>
      <c r="AB56" s="44"/>
      <c r="AD56" s="44"/>
      <c r="AF56" s="44"/>
      <c r="AH56" s="44"/>
    </row>
    <row r="57" spans="1:34" ht="12" customHeight="1" x14ac:dyDescent="0.2">
      <c r="A57" s="119"/>
      <c r="B57" s="36" t="s">
        <v>8</v>
      </c>
      <c r="C57" s="47"/>
      <c r="E57" s="47"/>
      <c r="F57" s="36" t="s">
        <v>83</v>
      </c>
      <c r="J57" s="120">
        <f t="shared" si="6"/>
        <v>9953512.3379720375</v>
      </c>
      <c r="L57" s="150">
        <v>3382920</v>
      </c>
      <c r="M57" s="150">
        <v>137712.92963203668</v>
      </c>
      <c r="N57" s="150">
        <v>1335603.0800000003</v>
      </c>
      <c r="O57" s="150">
        <v>2126441.4700000002</v>
      </c>
      <c r="P57" s="150">
        <v>2687274.2512000003</v>
      </c>
      <c r="Q57" s="150">
        <v>283560.60713999998</v>
      </c>
      <c r="R57" s="119"/>
      <c r="S57" s="150"/>
      <c r="U57" s="119" t="s">
        <v>196</v>
      </c>
      <c r="V57" s="44"/>
      <c r="X57" s="44"/>
      <c r="Z57" s="44"/>
      <c r="AB57" s="44"/>
      <c r="AD57" s="44"/>
      <c r="AF57" s="44"/>
      <c r="AH57" s="44"/>
    </row>
    <row r="58" spans="1:34" ht="12" customHeight="1" x14ac:dyDescent="0.2">
      <c r="A58" s="119"/>
      <c r="B58" s="36" t="s">
        <v>9</v>
      </c>
      <c r="C58" s="47"/>
      <c r="E58" s="47"/>
      <c r="F58" s="36" t="s">
        <v>83</v>
      </c>
      <c r="J58" s="120">
        <f t="shared" si="6"/>
        <v>148706345.05000001</v>
      </c>
      <c r="L58" s="150">
        <v>588055</v>
      </c>
      <c r="M58" s="150">
        <v>42463735.730000027</v>
      </c>
      <c r="N58" s="150">
        <v>48626062.43</v>
      </c>
      <c r="O58" s="150">
        <v>444975.13</v>
      </c>
      <c r="P58" s="150">
        <v>49260035</v>
      </c>
      <c r="Q58" s="150">
        <v>2525432.9699999997</v>
      </c>
      <c r="R58" s="119"/>
      <c r="S58" s="150">
        <v>4798048.79</v>
      </c>
      <c r="U58" s="119" t="s">
        <v>197</v>
      </c>
      <c r="V58" s="44"/>
      <c r="X58" s="44"/>
      <c r="Z58" s="44"/>
      <c r="AB58" s="44"/>
      <c r="AD58" s="44"/>
      <c r="AF58" s="44"/>
      <c r="AH58" s="44"/>
    </row>
    <row r="59" spans="1:34" ht="12" customHeight="1" x14ac:dyDescent="0.2">
      <c r="A59" s="119"/>
      <c r="B59" s="36" t="s">
        <v>10</v>
      </c>
      <c r="C59" s="47"/>
      <c r="E59" s="47"/>
      <c r="F59" s="36" t="s">
        <v>83</v>
      </c>
      <c r="J59" s="120">
        <f t="shared" si="6"/>
        <v>0</v>
      </c>
      <c r="L59" s="150">
        <v>0</v>
      </c>
      <c r="M59" s="150"/>
      <c r="N59" s="150"/>
      <c r="O59" s="150"/>
      <c r="P59" s="150"/>
      <c r="Q59" s="150"/>
      <c r="R59" s="119"/>
      <c r="S59" s="150"/>
      <c r="U59" s="119" t="s">
        <v>198</v>
      </c>
      <c r="V59" s="44"/>
      <c r="X59" s="44"/>
      <c r="Z59" s="44"/>
      <c r="AB59" s="44"/>
      <c r="AD59" s="44"/>
      <c r="AF59" s="44"/>
      <c r="AH59" s="44"/>
    </row>
    <row r="60" spans="1:34" ht="12" customHeight="1" x14ac:dyDescent="0.2">
      <c r="A60" s="119"/>
      <c r="C60" s="47"/>
      <c r="E60" s="47"/>
      <c r="J60" s="52"/>
      <c r="L60" s="44"/>
      <c r="M60" s="44"/>
      <c r="N60" s="44"/>
      <c r="O60" s="44"/>
      <c r="P60" s="44"/>
      <c r="Q60" s="44"/>
      <c r="R60" s="119"/>
      <c r="S60" s="44"/>
      <c r="U60" s="119"/>
      <c r="V60" s="44"/>
      <c r="X60" s="44"/>
      <c r="Z60" s="44"/>
      <c r="AB60" s="44"/>
      <c r="AD60" s="44"/>
      <c r="AF60" s="44"/>
      <c r="AH60" s="44"/>
    </row>
    <row r="61" spans="1:34" ht="12" customHeight="1" x14ac:dyDescent="0.2">
      <c r="A61" s="119"/>
      <c r="B61" s="37" t="s">
        <v>11</v>
      </c>
      <c r="C61" s="47"/>
      <c r="D61" s="37"/>
      <c r="E61" s="47"/>
      <c r="J61" s="52"/>
      <c r="L61" s="44"/>
      <c r="M61" s="44"/>
      <c r="N61" s="44"/>
      <c r="O61" s="44"/>
      <c r="P61" s="44"/>
      <c r="Q61" s="44"/>
      <c r="R61" s="119"/>
      <c r="S61" s="44"/>
      <c r="U61" s="119"/>
      <c r="V61" s="44"/>
      <c r="X61" s="44"/>
      <c r="Z61" s="44"/>
      <c r="AB61" s="44"/>
      <c r="AD61" s="44"/>
      <c r="AF61" s="44"/>
      <c r="AH61" s="44"/>
    </row>
    <row r="62" spans="1:34" ht="12" customHeight="1" x14ac:dyDescent="0.2">
      <c r="A62" s="119"/>
      <c r="B62" s="36" t="s">
        <v>12</v>
      </c>
      <c r="C62" s="47"/>
      <c r="E62" s="47"/>
      <c r="F62" s="36" t="s">
        <v>83</v>
      </c>
      <c r="J62" s="120">
        <f t="shared" ref="J62:J64" si="7">SUM(L62:Q62,S62)</f>
        <v>933278771.05561292</v>
      </c>
      <c r="L62" s="150">
        <v>4062592</v>
      </c>
      <c r="M62" s="150">
        <v>284325332.32041901</v>
      </c>
      <c r="N62" s="150">
        <v>396617832.17100042</v>
      </c>
      <c r="O62" s="150">
        <v>2299592.1</v>
      </c>
      <c r="P62" s="150">
        <v>205049631.88627434</v>
      </c>
      <c r="Q62" s="150">
        <v>14871288.76323238</v>
      </c>
      <c r="R62" s="119"/>
      <c r="S62" s="150">
        <v>26052501.814686745</v>
      </c>
      <c r="U62" s="119" t="s">
        <v>199</v>
      </c>
      <c r="V62" s="44"/>
      <c r="X62" s="44"/>
      <c r="Z62" s="44"/>
      <c r="AB62" s="44"/>
      <c r="AD62" s="44"/>
      <c r="AF62" s="44"/>
      <c r="AH62" s="44"/>
    </row>
    <row r="63" spans="1:34" s="119" customFormat="1" ht="12" customHeight="1" x14ac:dyDescent="0.2">
      <c r="B63" s="119" t="s">
        <v>350</v>
      </c>
      <c r="C63" s="55"/>
      <c r="E63" s="55"/>
      <c r="F63" s="119" t="s">
        <v>83</v>
      </c>
      <c r="J63" s="120">
        <f t="shared" si="7"/>
        <v>628882.43223935831</v>
      </c>
      <c r="L63" s="150">
        <v>2955</v>
      </c>
      <c r="M63" s="150">
        <v>281685.75862509327</v>
      </c>
      <c r="N63" s="150">
        <v>200126.18302752002</v>
      </c>
      <c r="O63" s="150">
        <v>2372.3000000000002</v>
      </c>
      <c r="P63" s="150">
        <v>117287.8240665827</v>
      </c>
      <c r="Q63" s="150">
        <v>9806.9365201622459</v>
      </c>
      <c r="S63" s="150">
        <v>14648.43</v>
      </c>
      <c r="U63" s="119" t="s">
        <v>416</v>
      </c>
      <c r="V63" s="44"/>
      <c r="X63" s="44"/>
      <c r="Z63" s="44"/>
      <c r="AB63" s="44"/>
      <c r="AD63" s="44"/>
      <c r="AF63" s="44"/>
      <c r="AH63" s="44"/>
    </row>
    <row r="64" spans="1:34" ht="12" customHeight="1" x14ac:dyDescent="0.2">
      <c r="A64" s="119"/>
      <c r="B64" s="36" t="s">
        <v>13</v>
      </c>
      <c r="C64" s="47"/>
      <c r="E64" s="47"/>
      <c r="F64" s="36" t="s">
        <v>83</v>
      </c>
      <c r="J64" s="120">
        <f t="shared" si="7"/>
        <v>2185426.34</v>
      </c>
      <c r="L64" s="150">
        <v>12938</v>
      </c>
      <c r="M64" s="150">
        <v>640326</v>
      </c>
      <c r="N64" s="150">
        <v>685244</v>
      </c>
      <c r="O64" s="150">
        <v>369420.34</v>
      </c>
      <c r="P64" s="150">
        <v>465048</v>
      </c>
      <c r="Q64" s="150">
        <v>12450</v>
      </c>
      <c r="R64" s="119"/>
      <c r="S64" s="150"/>
      <c r="U64" s="119" t="s">
        <v>200</v>
      </c>
      <c r="V64" s="44"/>
      <c r="X64" s="44"/>
      <c r="Z64" s="44"/>
      <c r="AB64" s="44"/>
      <c r="AD64" s="44"/>
      <c r="AF64" s="44"/>
      <c r="AH64" s="44"/>
    </row>
    <row r="65" spans="1:34" ht="12" customHeight="1" x14ac:dyDescent="0.2">
      <c r="A65" s="119"/>
      <c r="C65" s="47"/>
      <c r="E65" s="47"/>
      <c r="J65" s="52"/>
      <c r="L65" s="44"/>
      <c r="M65" s="44"/>
      <c r="N65" s="44"/>
      <c r="O65" s="44"/>
      <c r="P65" s="44"/>
      <c r="Q65" s="44"/>
      <c r="R65" s="119"/>
      <c r="S65" s="44"/>
      <c r="U65" s="119"/>
      <c r="V65" s="44"/>
      <c r="X65" s="44"/>
      <c r="Z65" s="44"/>
      <c r="AB65" s="44"/>
      <c r="AD65" s="44"/>
      <c r="AF65" s="44"/>
      <c r="AH65" s="44"/>
    </row>
    <row r="66" spans="1:34" ht="12" customHeight="1" x14ac:dyDescent="0.2">
      <c r="A66" s="119"/>
      <c r="B66" s="37" t="s">
        <v>14</v>
      </c>
      <c r="C66" s="47"/>
      <c r="D66" s="37"/>
      <c r="E66" s="47"/>
      <c r="J66" s="52"/>
      <c r="L66" s="44"/>
      <c r="M66" s="44"/>
      <c r="N66" s="44"/>
      <c r="O66" s="44"/>
      <c r="P66" s="44"/>
      <c r="Q66" s="44"/>
      <c r="R66" s="119"/>
      <c r="S66" s="44"/>
      <c r="U66" s="119"/>
      <c r="V66" s="44"/>
      <c r="X66" s="44"/>
      <c r="Z66" s="44"/>
      <c r="AB66" s="44"/>
      <c r="AD66" s="44"/>
      <c r="AF66" s="44"/>
      <c r="AH66" s="44"/>
    </row>
    <row r="67" spans="1:34" ht="12" customHeight="1" x14ac:dyDescent="0.2">
      <c r="A67" s="119"/>
      <c r="B67" s="36" t="s">
        <v>15</v>
      </c>
      <c r="C67" s="47"/>
      <c r="D67" s="40"/>
      <c r="E67" s="47"/>
      <c r="F67" s="36" t="s">
        <v>83</v>
      </c>
      <c r="J67" s="120">
        <f t="shared" ref="J67:J70" si="8">SUM(L67:Q67,S67)</f>
        <v>3231969.2641435238</v>
      </c>
      <c r="L67" s="150">
        <v>33478</v>
      </c>
      <c r="M67" s="150">
        <v>953197.20758007152</v>
      </c>
      <c r="N67" s="150">
        <v>1430946.0454982321</v>
      </c>
      <c r="O67" s="150"/>
      <c r="P67" s="150">
        <v>615103.03106522013</v>
      </c>
      <c r="Q67" s="150">
        <v>1668.48</v>
      </c>
      <c r="R67" s="119"/>
      <c r="S67" s="150">
        <v>197576.50000000009</v>
      </c>
      <c r="U67" s="119" t="s">
        <v>201</v>
      </c>
      <c r="V67" s="44"/>
      <c r="X67" s="44"/>
      <c r="Z67" s="44"/>
      <c r="AB67" s="44"/>
      <c r="AD67" s="44"/>
      <c r="AF67" s="44"/>
      <c r="AH67" s="44"/>
    </row>
    <row r="68" spans="1:34" ht="12" customHeight="1" x14ac:dyDescent="0.2">
      <c r="A68" s="119"/>
      <c r="B68" s="36" t="s">
        <v>16</v>
      </c>
      <c r="C68" s="47"/>
      <c r="E68" s="47"/>
      <c r="F68" s="36" t="s">
        <v>83</v>
      </c>
      <c r="J68" s="120">
        <f t="shared" si="8"/>
        <v>1199079.8667932926</v>
      </c>
      <c r="L68" s="150">
        <v>764</v>
      </c>
      <c r="M68" s="150">
        <v>931960.34052747954</v>
      </c>
      <c r="N68" s="150">
        <v>0</v>
      </c>
      <c r="O68" s="150">
        <v>5755.5</v>
      </c>
      <c r="P68" s="150">
        <v>255997.96626581301</v>
      </c>
      <c r="Q68" s="150">
        <v>4602.0600000000004</v>
      </c>
      <c r="R68" s="119"/>
      <c r="S68" s="150"/>
      <c r="U68" s="119" t="s">
        <v>202</v>
      </c>
      <c r="V68" s="44"/>
      <c r="X68" s="44"/>
      <c r="Z68" s="44"/>
      <c r="AB68" s="44"/>
      <c r="AD68" s="44"/>
      <c r="AF68" s="44"/>
      <c r="AH68" s="44"/>
    </row>
    <row r="69" spans="1:34" ht="12" customHeight="1" x14ac:dyDescent="0.2">
      <c r="A69" s="119"/>
      <c r="B69" s="36" t="s">
        <v>17</v>
      </c>
      <c r="C69" s="47"/>
      <c r="E69" s="47"/>
      <c r="F69" s="36" t="s">
        <v>83</v>
      </c>
      <c r="J69" s="120">
        <f t="shared" si="8"/>
        <v>2651137.5444939951</v>
      </c>
      <c r="L69" s="150">
        <v>45</v>
      </c>
      <c r="M69" s="150">
        <v>1645382.7816785693</v>
      </c>
      <c r="N69" s="150">
        <v>385330.27653545077</v>
      </c>
      <c r="O69" s="150">
        <v>1445.14</v>
      </c>
      <c r="P69" s="150">
        <v>365459.69477568194</v>
      </c>
      <c r="Q69" s="150">
        <v>93518.120000000024</v>
      </c>
      <c r="R69" s="119"/>
      <c r="S69" s="150">
        <v>159956.53150429329</v>
      </c>
      <c r="U69" s="119" t="s">
        <v>203</v>
      </c>
      <c r="V69" s="44"/>
      <c r="X69" s="44"/>
      <c r="Z69" s="44"/>
      <c r="AB69" s="44"/>
      <c r="AD69" s="44"/>
      <c r="AF69" s="44"/>
      <c r="AH69" s="44"/>
    </row>
    <row r="70" spans="1:34" ht="12" customHeight="1" x14ac:dyDescent="0.2">
      <c r="A70" s="119"/>
      <c r="B70" s="36" t="s">
        <v>18</v>
      </c>
      <c r="C70" s="47"/>
      <c r="E70" s="47"/>
      <c r="F70" s="36" t="s">
        <v>83</v>
      </c>
      <c r="J70" s="120">
        <f t="shared" si="8"/>
        <v>19213466.972672377</v>
      </c>
      <c r="L70" s="150">
        <v>0</v>
      </c>
      <c r="M70" s="150">
        <v>2145781.5254116664</v>
      </c>
      <c r="N70" s="150">
        <v>15306329.393099736</v>
      </c>
      <c r="O70" s="150">
        <v>9116.77</v>
      </c>
      <c r="P70" s="150">
        <v>1246239.2841609742</v>
      </c>
      <c r="Q70" s="150">
        <v>0</v>
      </c>
      <c r="R70" s="119"/>
      <c r="S70" s="150">
        <v>506000</v>
      </c>
      <c r="U70" s="119" t="s">
        <v>204</v>
      </c>
      <c r="V70" s="44"/>
      <c r="X70" s="44"/>
      <c r="Z70" s="44"/>
      <c r="AB70" s="44"/>
      <c r="AD70" s="44"/>
      <c r="AF70" s="44"/>
      <c r="AH70" s="44"/>
    </row>
    <row r="72" spans="1:34" s="31" customFormat="1" ht="12" customHeight="1" x14ac:dyDescent="0.2">
      <c r="B72" s="31" t="s">
        <v>95</v>
      </c>
    </row>
    <row r="74" spans="1:34" ht="12" customHeight="1" x14ac:dyDescent="0.2">
      <c r="A74" s="119"/>
      <c r="B74" s="37" t="s">
        <v>193</v>
      </c>
    </row>
    <row r="75" spans="1:34" ht="12" customHeight="1" x14ac:dyDescent="0.2">
      <c r="A75" s="119"/>
      <c r="B75" s="37" t="s">
        <v>6</v>
      </c>
      <c r="C75" s="47"/>
      <c r="D75" s="37"/>
      <c r="E75" s="47"/>
    </row>
    <row r="76" spans="1:34" ht="12" customHeight="1" x14ac:dyDescent="0.2">
      <c r="A76" s="119"/>
      <c r="B76" s="36" t="s">
        <v>7</v>
      </c>
      <c r="C76" s="47"/>
      <c r="E76" s="47"/>
      <c r="F76" s="36" t="s">
        <v>88</v>
      </c>
      <c r="J76" s="120">
        <f t="shared" ref="J76:J79" si="9">SUM(L76:Q76,S76)</f>
        <v>499474660.78420085</v>
      </c>
      <c r="L76" s="150">
        <v>0</v>
      </c>
      <c r="M76" s="150">
        <v>184852300.02000001</v>
      </c>
      <c r="N76" s="150">
        <v>178686025.66</v>
      </c>
      <c r="O76" s="150"/>
      <c r="P76" s="150">
        <v>112692097.59420086</v>
      </c>
      <c r="Q76" s="150">
        <v>10813594.76</v>
      </c>
      <c r="R76" s="119"/>
      <c r="S76" s="150">
        <v>12430642.750000002</v>
      </c>
      <c r="U76" s="119" t="s">
        <v>205</v>
      </c>
      <c r="V76" s="44"/>
      <c r="X76" s="44"/>
      <c r="Z76" s="44"/>
      <c r="AB76" s="44"/>
      <c r="AD76" s="44"/>
      <c r="AF76" s="44"/>
      <c r="AH76" s="44"/>
    </row>
    <row r="77" spans="1:34" ht="12" customHeight="1" x14ac:dyDescent="0.2">
      <c r="A77" s="119"/>
      <c r="B77" s="36" t="s">
        <v>8</v>
      </c>
      <c r="C77" s="47"/>
      <c r="E77" s="47"/>
      <c r="F77" s="36" t="s">
        <v>88</v>
      </c>
      <c r="J77" s="120">
        <f t="shared" si="9"/>
        <v>9832581.9408000018</v>
      </c>
      <c r="L77" s="150">
        <v>3453224</v>
      </c>
      <c r="M77" s="150">
        <v>156753.23199999999</v>
      </c>
      <c r="N77" s="150">
        <v>1401377.91</v>
      </c>
      <c r="O77" s="150">
        <v>2215766.8200000003</v>
      </c>
      <c r="P77" s="150">
        <v>2313946.0800000015</v>
      </c>
      <c r="Q77" s="150">
        <v>291513.89879999997</v>
      </c>
      <c r="R77" s="119"/>
      <c r="S77" s="150"/>
      <c r="U77" s="119" t="s">
        <v>206</v>
      </c>
      <c r="V77" s="44"/>
      <c r="X77" s="44"/>
      <c r="Z77" s="44"/>
      <c r="AB77" s="44"/>
      <c r="AD77" s="44"/>
      <c r="AF77" s="44"/>
      <c r="AH77" s="44"/>
    </row>
    <row r="78" spans="1:34" ht="12" customHeight="1" x14ac:dyDescent="0.2">
      <c r="A78" s="119"/>
      <c r="B78" s="36" t="s">
        <v>9</v>
      </c>
      <c r="C78" s="47"/>
      <c r="E78" s="47"/>
      <c r="F78" s="36" t="s">
        <v>88</v>
      </c>
      <c r="J78" s="120">
        <f t="shared" si="9"/>
        <v>150169067.86000001</v>
      </c>
      <c r="L78" s="150">
        <v>558177</v>
      </c>
      <c r="M78" s="150">
        <v>46401288.650000013</v>
      </c>
      <c r="N78" s="150">
        <v>52239500.5</v>
      </c>
      <c r="O78" s="150">
        <v>576726.4</v>
      </c>
      <c r="P78" s="150">
        <v>42038983.850000001</v>
      </c>
      <c r="Q78" s="150">
        <v>3339095.6799999997</v>
      </c>
      <c r="R78" s="119"/>
      <c r="S78" s="150">
        <v>5015295.7799999984</v>
      </c>
      <c r="U78" s="119" t="s">
        <v>207</v>
      </c>
      <c r="V78" s="44"/>
      <c r="X78" s="44"/>
      <c r="Z78" s="44"/>
      <c r="AB78" s="44"/>
      <c r="AD78" s="44"/>
      <c r="AF78" s="44"/>
      <c r="AH78" s="44"/>
    </row>
    <row r="79" spans="1:34" ht="12" customHeight="1" x14ac:dyDescent="0.2">
      <c r="A79" s="119"/>
      <c r="B79" s="36" t="s">
        <v>10</v>
      </c>
      <c r="C79" s="47"/>
      <c r="E79" s="47"/>
      <c r="F79" s="36" t="s">
        <v>88</v>
      </c>
      <c r="J79" s="120">
        <f t="shared" si="9"/>
        <v>0</v>
      </c>
      <c r="L79" s="150">
        <v>0</v>
      </c>
      <c r="M79" s="150"/>
      <c r="N79" s="150"/>
      <c r="O79" s="150"/>
      <c r="P79" s="150"/>
      <c r="Q79" s="150"/>
      <c r="R79" s="119"/>
      <c r="S79" s="150"/>
      <c r="U79" s="119" t="s">
        <v>208</v>
      </c>
      <c r="V79" s="44"/>
      <c r="X79" s="44"/>
      <c r="Z79" s="44"/>
      <c r="AB79" s="44"/>
      <c r="AD79" s="44"/>
      <c r="AF79" s="44"/>
      <c r="AH79" s="44"/>
    </row>
    <row r="80" spans="1:34" ht="12" customHeight="1" x14ac:dyDescent="0.2">
      <c r="A80" s="119"/>
      <c r="C80" s="47"/>
      <c r="E80" s="47"/>
      <c r="J80" s="52"/>
      <c r="L80" s="44"/>
      <c r="M80" s="44"/>
      <c r="N80" s="44"/>
      <c r="O80" s="44"/>
      <c r="P80" s="44"/>
      <c r="Q80" s="44"/>
      <c r="R80" s="119"/>
      <c r="S80" s="44"/>
      <c r="U80" s="119"/>
      <c r="V80" s="44"/>
      <c r="X80" s="44"/>
      <c r="Z80" s="44"/>
      <c r="AB80" s="44"/>
      <c r="AD80" s="44"/>
      <c r="AF80" s="44"/>
      <c r="AH80" s="44"/>
    </row>
    <row r="81" spans="1:34" ht="12" customHeight="1" x14ac:dyDescent="0.2">
      <c r="A81" s="119"/>
      <c r="B81" s="37" t="s">
        <v>11</v>
      </c>
      <c r="C81" s="47"/>
      <c r="D81" s="37"/>
      <c r="E81" s="47"/>
      <c r="J81" s="52"/>
      <c r="L81" s="44"/>
      <c r="M81" s="44"/>
      <c r="N81" s="44"/>
      <c r="O81" s="44"/>
      <c r="P81" s="44"/>
      <c r="Q81" s="44"/>
      <c r="R81" s="119"/>
      <c r="S81" s="44"/>
      <c r="U81" s="119"/>
      <c r="V81" s="44"/>
      <c r="X81" s="44"/>
      <c r="Z81" s="44"/>
      <c r="AB81" s="44"/>
      <c r="AD81" s="44"/>
      <c r="AF81" s="44"/>
      <c r="AH81" s="44"/>
    </row>
    <row r="82" spans="1:34" ht="12" customHeight="1" x14ac:dyDescent="0.2">
      <c r="A82" s="119"/>
      <c r="B82" s="36" t="s">
        <v>12</v>
      </c>
      <c r="C82" s="47"/>
      <c r="E82" s="47"/>
      <c r="F82" s="36" t="s">
        <v>88</v>
      </c>
      <c r="J82" s="120">
        <f t="shared" ref="J82:J84" si="10">SUM(L82:Q82,S82)</f>
        <v>1017046100.3131756</v>
      </c>
      <c r="L82" s="150">
        <v>4638618</v>
      </c>
      <c r="M82" s="150">
        <v>315362527.62408</v>
      </c>
      <c r="N82" s="150">
        <v>422850203.28600472</v>
      </c>
      <c r="O82" s="150">
        <v>5504722.5899999999</v>
      </c>
      <c r="P82" s="150">
        <v>226079018.1277937</v>
      </c>
      <c r="Q82" s="150">
        <v>13695498.440475913</v>
      </c>
      <c r="R82" s="119"/>
      <c r="S82" s="150">
        <v>28915512.244821154</v>
      </c>
      <c r="U82" s="119" t="s">
        <v>209</v>
      </c>
      <c r="V82" s="44"/>
      <c r="X82" s="44"/>
      <c r="Z82" s="44"/>
      <c r="AB82" s="44"/>
      <c r="AD82" s="44"/>
      <c r="AF82" s="44"/>
      <c r="AH82" s="44"/>
    </row>
    <row r="83" spans="1:34" s="119" customFormat="1" ht="12" customHeight="1" x14ac:dyDescent="0.2">
      <c r="B83" s="119" t="s">
        <v>350</v>
      </c>
      <c r="C83" s="55"/>
      <c r="E83" s="55"/>
      <c r="F83" s="119" t="s">
        <v>88</v>
      </c>
      <c r="J83" s="120">
        <f t="shared" si="10"/>
        <v>707274.29168920848</v>
      </c>
      <c r="L83" s="150">
        <v>3905</v>
      </c>
      <c r="M83" s="150">
        <v>223153.71070777759</v>
      </c>
      <c r="N83" s="150">
        <v>293463.99658065982</v>
      </c>
      <c r="O83" s="150">
        <v>2942.49</v>
      </c>
      <c r="P83" s="150">
        <v>151190.08978971475</v>
      </c>
      <c r="Q83" s="150">
        <v>12753.444611056206</v>
      </c>
      <c r="S83" s="150">
        <v>19865.560000000001</v>
      </c>
      <c r="U83" s="119" t="s">
        <v>417</v>
      </c>
      <c r="V83" s="44"/>
      <c r="X83" s="44"/>
      <c r="Z83" s="44"/>
      <c r="AB83" s="44"/>
      <c r="AD83" s="44"/>
      <c r="AF83" s="44"/>
      <c r="AH83" s="44"/>
    </row>
    <row r="84" spans="1:34" ht="12" customHeight="1" x14ac:dyDescent="0.2">
      <c r="A84" s="119"/>
      <c r="B84" s="36" t="s">
        <v>13</v>
      </c>
      <c r="C84" s="47"/>
      <c r="E84" s="47"/>
      <c r="F84" s="36" t="s">
        <v>88</v>
      </c>
      <c r="J84" s="120">
        <f t="shared" si="10"/>
        <v>4181555.11</v>
      </c>
      <c r="L84" s="150">
        <v>25134</v>
      </c>
      <c r="M84" s="150">
        <v>1272153</v>
      </c>
      <c r="N84" s="150">
        <v>1432623</v>
      </c>
      <c r="O84" s="150">
        <v>474330.11</v>
      </c>
      <c r="P84" s="150">
        <v>950248</v>
      </c>
      <c r="Q84" s="150">
        <v>27067</v>
      </c>
      <c r="R84" s="119"/>
      <c r="S84" s="150"/>
      <c r="U84" s="119" t="s">
        <v>210</v>
      </c>
      <c r="V84" s="44"/>
      <c r="X84" s="44"/>
      <c r="Z84" s="44"/>
      <c r="AB84" s="44"/>
      <c r="AD84" s="44"/>
      <c r="AF84" s="44"/>
      <c r="AH84" s="44"/>
    </row>
    <row r="85" spans="1:34" ht="12" customHeight="1" x14ac:dyDescent="0.2">
      <c r="A85" s="119"/>
      <c r="C85" s="47"/>
      <c r="E85" s="47"/>
      <c r="J85" s="52"/>
      <c r="L85" s="44"/>
      <c r="M85" s="44"/>
      <c r="N85" s="44"/>
      <c r="O85" s="44"/>
      <c r="P85" s="44"/>
      <c r="Q85" s="44"/>
      <c r="R85" s="119"/>
      <c r="S85" s="44"/>
      <c r="U85" s="119"/>
      <c r="V85" s="44"/>
      <c r="X85" s="44"/>
      <c r="Z85" s="44"/>
      <c r="AB85" s="44"/>
      <c r="AD85" s="44"/>
      <c r="AF85" s="44"/>
      <c r="AH85" s="44"/>
    </row>
    <row r="86" spans="1:34" ht="12" customHeight="1" x14ac:dyDescent="0.2">
      <c r="A86" s="119"/>
      <c r="B86" s="37" t="s">
        <v>14</v>
      </c>
      <c r="C86" s="47"/>
      <c r="D86" s="37"/>
      <c r="E86" s="47"/>
      <c r="J86" s="52"/>
      <c r="L86" s="44"/>
      <c r="M86" s="44"/>
      <c r="N86" s="44"/>
      <c r="O86" s="44"/>
      <c r="P86" s="44"/>
      <c r="Q86" s="44"/>
      <c r="R86" s="119"/>
      <c r="S86" s="44"/>
      <c r="U86" s="119"/>
      <c r="V86" s="44"/>
      <c r="X86" s="44"/>
      <c r="Z86" s="44"/>
      <c r="AB86" s="44"/>
      <c r="AD86" s="44"/>
      <c r="AF86" s="44"/>
      <c r="AH86" s="44"/>
    </row>
    <row r="87" spans="1:34" ht="12" customHeight="1" x14ac:dyDescent="0.2">
      <c r="A87" s="119"/>
      <c r="B87" s="36" t="s">
        <v>15</v>
      </c>
      <c r="C87" s="47"/>
      <c r="D87" s="40"/>
      <c r="E87" s="47"/>
      <c r="F87" s="36" t="s">
        <v>88</v>
      </c>
      <c r="J87" s="120">
        <f t="shared" ref="J87:J90" si="11">SUM(L87:Q87,S87)</f>
        <v>3847110.7571973638</v>
      </c>
      <c r="L87" s="150">
        <v>18831</v>
      </c>
      <c r="M87" s="150">
        <v>611084.28146774904</v>
      </c>
      <c r="N87" s="150">
        <v>1978031.6932122561</v>
      </c>
      <c r="O87" s="150">
        <v>11740.6</v>
      </c>
      <c r="P87" s="150">
        <v>1121219.9925173584</v>
      </c>
      <c r="Q87" s="150"/>
      <c r="R87" s="119"/>
      <c r="S87" s="150">
        <v>106203.19</v>
      </c>
      <c r="U87" s="119" t="s">
        <v>211</v>
      </c>
      <c r="V87" s="44"/>
      <c r="X87" s="44"/>
      <c r="Z87" s="44"/>
      <c r="AB87" s="44"/>
      <c r="AD87" s="44"/>
      <c r="AF87" s="44"/>
      <c r="AH87" s="44"/>
    </row>
    <row r="88" spans="1:34" ht="12" customHeight="1" x14ac:dyDescent="0.2">
      <c r="A88" s="119"/>
      <c r="B88" s="36" t="s">
        <v>16</v>
      </c>
      <c r="C88" s="47"/>
      <c r="E88" s="47"/>
      <c r="F88" s="36" t="s">
        <v>88</v>
      </c>
      <c r="J88" s="120">
        <f t="shared" si="11"/>
        <v>876189.78162516619</v>
      </c>
      <c r="L88" s="150">
        <v>3847</v>
      </c>
      <c r="M88" s="150">
        <v>296686.8502849103</v>
      </c>
      <c r="N88" s="150"/>
      <c r="O88" s="150">
        <v>5147.3599999999997</v>
      </c>
      <c r="P88" s="150">
        <v>570373.5713402559</v>
      </c>
      <c r="Q88" s="150">
        <v>135</v>
      </c>
      <c r="R88" s="119"/>
      <c r="S88" s="150"/>
      <c r="U88" s="119" t="s">
        <v>212</v>
      </c>
      <c r="V88" s="44"/>
      <c r="X88" s="44"/>
      <c r="Z88" s="44"/>
      <c r="AB88" s="44"/>
      <c r="AD88" s="44"/>
      <c r="AF88" s="44"/>
      <c r="AH88" s="44"/>
    </row>
    <row r="89" spans="1:34" ht="12" customHeight="1" x14ac:dyDescent="0.2">
      <c r="A89" s="119"/>
      <c r="B89" s="36" t="s">
        <v>17</v>
      </c>
      <c r="C89" s="47"/>
      <c r="E89" s="47"/>
      <c r="F89" s="36" t="s">
        <v>88</v>
      </c>
      <c r="J89" s="120">
        <f t="shared" si="11"/>
        <v>1514799.940786154</v>
      </c>
      <c r="L89" s="150">
        <v>5476</v>
      </c>
      <c r="M89" s="150">
        <v>285163.83439323021</v>
      </c>
      <c r="N89" s="150">
        <v>472463.81097387662</v>
      </c>
      <c r="O89" s="150">
        <v>1776.98</v>
      </c>
      <c r="P89" s="150">
        <v>720702.18185445922</v>
      </c>
      <c r="Q89" s="150">
        <v>9344.9708874546795</v>
      </c>
      <c r="R89" s="119"/>
      <c r="S89" s="150">
        <v>19872.162677133201</v>
      </c>
      <c r="U89" s="119" t="s">
        <v>213</v>
      </c>
      <c r="V89" s="44"/>
      <c r="X89" s="44"/>
      <c r="Z89" s="44"/>
      <c r="AB89" s="44"/>
      <c r="AD89" s="44"/>
      <c r="AF89" s="44"/>
      <c r="AH89" s="44"/>
    </row>
    <row r="90" spans="1:34" ht="12" customHeight="1" x14ac:dyDescent="0.2">
      <c r="A90" s="119"/>
      <c r="B90" s="36" t="s">
        <v>18</v>
      </c>
      <c r="C90" s="47"/>
      <c r="E90" s="47"/>
      <c r="F90" s="36" t="s">
        <v>88</v>
      </c>
      <c r="J90" s="120">
        <f t="shared" si="11"/>
        <v>24796914.972233601</v>
      </c>
      <c r="L90" s="150">
        <v>0</v>
      </c>
      <c r="M90" s="150">
        <v>2299243.0382776298</v>
      </c>
      <c r="N90" s="150">
        <v>21025255.931916226</v>
      </c>
      <c r="O90" s="150">
        <v>11141.23</v>
      </c>
      <c r="P90" s="150">
        <v>645274.27203974617</v>
      </c>
      <c r="Q90" s="150">
        <v>13000.5</v>
      </c>
      <c r="R90" s="119"/>
      <c r="S90" s="150">
        <v>803000</v>
      </c>
      <c r="U90" s="119" t="s">
        <v>214</v>
      </c>
      <c r="V90" s="44"/>
      <c r="X90" s="44"/>
      <c r="Z90" s="44"/>
      <c r="AB90" s="44"/>
      <c r="AD90" s="44"/>
      <c r="AF90" s="44"/>
      <c r="AH90" s="44"/>
    </row>
    <row r="92" spans="1:34" s="31" customFormat="1" ht="12" customHeight="1" x14ac:dyDescent="0.2">
      <c r="B92" s="31" t="s">
        <v>96</v>
      </c>
    </row>
    <row r="94" spans="1:34" ht="12" customHeight="1" x14ac:dyDescent="0.2">
      <c r="A94" s="119"/>
      <c r="B94" s="37" t="s">
        <v>193</v>
      </c>
    </row>
    <row r="95" spans="1:34" ht="12" customHeight="1" x14ac:dyDescent="0.2">
      <c r="A95" s="119"/>
      <c r="B95" s="37" t="s">
        <v>6</v>
      </c>
      <c r="C95" s="47"/>
      <c r="D95" s="37"/>
      <c r="E95" s="47"/>
    </row>
    <row r="96" spans="1:34" ht="12" customHeight="1" x14ac:dyDescent="0.2">
      <c r="A96" s="119"/>
      <c r="B96" s="36" t="s">
        <v>7</v>
      </c>
      <c r="C96" s="47"/>
      <c r="E96" s="47"/>
      <c r="F96" s="36" t="s">
        <v>91</v>
      </c>
      <c r="I96" s="40"/>
      <c r="J96" s="141">
        <f t="shared" ref="J96:J99" si="12">SUM(L96:Q96,S96)</f>
        <v>668687979.60228491</v>
      </c>
      <c r="K96" s="40"/>
      <c r="L96" s="150">
        <v>0</v>
      </c>
      <c r="M96" s="175">
        <v>248461562.47228497</v>
      </c>
      <c r="N96" s="150">
        <v>241221441.29000002</v>
      </c>
      <c r="O96" s="150">
        <v>0</v>
      </c>
      <c r="P96" s="175">
        <v>148890130.38999999</v>
      </c>
      <c r="Q96" s="150">
        <v>13952560.029999999</v>
      </c>
      <c r="R96" s="40"/>
      <c r="S96" s="150">
        <v>16162285.420000006</v>
      </c>
      <c r="U96" s="119" t="s">
        <v>215</v>
      </c>
      <c r="V96" s="44"/>
      <c r="X96" s="44"/>
      <c r="Z96" s="44"/>
      <c r="AB96" s="44"/>
      <c r="AD96" s="44"/>
      <c r="AF96" s="44"/>
      <c r="AH96" s="44"/>
    </row>
    <row r="97" spans="1:34" ht="12" customHeight="1" x14ac:dyDescent="0.2">
      <c r="A97" s="119"/>
      <c r="B97" s="36" t="s">
        <v>8</v>
      </c>
      <c r="C97" s="47"/>
      <c r="E97" s="47"/>
      <c r="F97" s="36" t="s">
        <v>91</v>
      </c>
      <c r="I97" s="40"/>
      <c r="J97" s="141">
        <f t="shared" si="12"/>
        <v>9461730.3294889592</v>
      </c>
      <c r="K97" s="40"/>
      <c r="L97" s="150">
        <v>3319302</v>
      </c>
      <c r="M97" s="175">
        <v>156069.12040000001</v>
      </c>
      <c r="N97" s="150">
        <v>1082254.3999999999</v>
      </c>
      <c r="O97" s="150">
        <v>2257368.81</v>
      </c>
      <c r="P97" s="175">
        <v>2369957.0836</v>
      </c>
      <c r="Q97" s="150">
        <v>276778.91548895999</v>
      </c>
      <c r="R97" s="40"/>
      <c r="S97" s="150">
        <v>0</v>
      </c>
      <c r="U97" s="119" t="s">
        <v>216</v>
      </c>
      <c r="V97" s="44"/>
      <c r="X97" s="44"/>
      <c r="Z97" s="44"/>
      <c r="AB97" s="44"/>
      <c r="AD97" s="44"/>
      <c r="AF97" s="44"/>
      <c r="AH97" s="44"/>
    </row>
    <row r="98" spans="1:34" ht="12" customHeight="1" x14ac:dyDescent="0.2">
      <c r="A98" s="119"/>
      <c r="B98" s="36" t="s">
        <v>9</v>
      </c>
      <c r="C98" s="47"/>
      <c r="E98" s="47"/>
      <c r="F98" s="36" t="s">
        <v>91</v>
      </c>
      <c r="I98" s="40"/>
      <c r="J98" s="141">
        <f t="shared" si="12"/>
        <v>155101659.56</v>
      </c>
      <c r="K98" s="40"/>
      <c r="L98" s="150">
        <v>698048</v>
      </c>
      <c r="M98" s="175">
        <v>59348486.020000003</v>
      </c>
      <c r="N98" s="150">
        <v>60659150.109999999</v>
      </c>
      <c r="O98" s="150">
        <v>432112.73</v>
      </c>
      <c r="P98" s="175">
        <v>26766575.719999999</v>
      </c>
      <c r="Q98" s="150">
        <v>2803642.0799999996</v>
      </c>
      <c r="R98" s="40"/>
      <c r="S98" s="150">
        <v>4393644.8999999994</v>
      </c>
      <c r="U98" s="119" t="s">
        <v>217</v>
      </c>
      <c r="V98" s="44"/>
      <c r="X98" s="44"/>
      <c r="Z98" s="44"/>
      <c r="AB98" s="44"/>
      <c r="AD98" s="44"/>
      <c r="AF98" s="44"/>
      <c r="AH98" s="44"/>
    </row>
    <row r="99" spans="1:34" ht="12" customHeight="1" x14ac:dyDescent="0.2">
      <c r="A99" s="119"/>
      <c r="B99" s="36" t="s">
        <v>10</v>
      </c>
      <c r="C99" s="47"/>
      <c r="E99" s="47"/>
      <c r="F99" s="36" t="s">
        <v>91</v>
      </c>
      <c r="I99" s="40"/>
      <c r="J99" s="141">
        <f t="shared" si="12"/>
        <v>0</v>
      </c>
      <c r="K99" s="40"/>
      <c r="L99" s="150">
        <v>0</v>
      </c>
      <c r="M99" s="175">
        <v>0</v>
      </c>
      <c r="N99" s="150">
        <v>0</v>
      </c>
      <c r="O99" s="150">
        <v>0</v>
      </c>
      <c r="P99" s="175">
        <v>0</v>
      </c>
      <c r="Q99" s="150">
        <v>0</v>
      </c>
      <c r="R99" s="40"/>
      <c r="S99" s="150">
        <v>0</v>
      </c>
      <c r="U99" s="119" t="s">
        <v>218</v>
      </c>
      <c r="V99" s="44"/>
      <c r="X99" s="44"/>
      <c r="Z99" s="44"/>
      <c r="AB99" s="44"/>
      <c r="AD99" s="44"/>
      <c r="AF99" s="44"/>
      <c r="AH99" s="44"/>
    </row>
    <row r="100" spans="1:34" ht="12" customHeight="1" x14ac:dyDescent="0.2">
      <c r="A100" s="119"/>
      <c r="C100" s="47"/>
      <c r="E100" s="47"/>
      <c r="I100" s="40"/>
      <c r="J100" s="144"/>
      <c r="K100" s="40"/>
      <c r="L100" s="44"/>
      <c r="M100" s="44"/>
      <c r="N100" s="44"/>
      <c r="O100" s="44"/>
      <c r="P100" s="44"/>
      <c r="Q100" s="44"/>
      <c r="R100" s="40"/>
      <c r="S100" s="44"/>
      <c r="U100" s="119"/>
      <c r="V100" s="44"/>
      <c r="X100" s="44"/>
      <c r="Z100" s="44"/>
      <c r="AB100" s="44"/>
      <c r="AD100" s="44"/>
      <c r="AF100" s="44"/>
      <c r="AH100" s="44"/>
    </row>
    <row r="101" spans="1:34" ht="12" customHeight="1" x14ac:dyDescent="0.2">
      <c r="A101" s="119"/>
      <c r="B101" s="37" t="s">
        <v>11</v>
      </c>
      <c r="C101" s="47"/>
      <c r="D101" s="37"/>
      <c r="E101" s="47"/>
      <c r="I101" s="40"/>
      <c r="J101" s="144"/>
      <c r="K101" s="40"/>
      <c r="L101" s="44"/>
      <c r="M101" s="44"/>
      <c r="N101" s="44"/>
      <c r="O101" s="44"/>
      <c r="P101" s="44"/>
      <c r="Q101" s="44"/>
      <c r="R101" s="40"/>
      <c r="S101" s="44"/>
      <c r="U101" s="119"/>
      <c r="V101" s="44"/>
      <c r="X101" s="44"/>
      <c r="Z101" s="44"/>
      <c r="AB101" s="44"/>
      <c r="AD101" s="44"/>
      <c r="AF101" s="44"/>
      <c r="AH101" s="44"/>
    </row>
    <row r="102" spans="1:34" ht="12" customHeight="1" x14ac:dyDescent="0.2">
      <c r="A102" s="119"/>
      <c r="B102" s="36" t="s">
        <v>12</v>
      </c>
      <c r="C102" s="47"/>
      <c r="E102" s="47"/>
      <c r="F102" s="36" t="s">
        <v>91</v>
      </c>
      <c r="I102" s="40"/>
      <c r="J102" s="141">
        <f t="shared" ref="J102:J104" si="13">SUM(L102:Q102,S102)</f>
        <v>1099649292.6217837</v>
      </c>
      <c r="K102" s="40"/>
      <c r="L102" s="150">
        <v>5832567</v>
      </c>
      <c r="M102" s="175">
        <v>352309338.14509702</v>
      </c>
      <c r="N102" s="150">
        <v>451969858.48885739</v>
      </c>
      <c r="O102" s="150">
        <v>4096798.79</v>
      </c>
      <c r="P102" s="175">
        <v>239695388.32633948</v>
      </c>
      <c r="Q102" s="150">
        <v>14944585.896108922</v>
      </c>
      <c r="R102" s="40"/>
      <c r="S102" s="150">
        <v>30800755.975380983</v>
      </c>
      <c r="U102" s="119" t="s">
        <v>219</v>
      </c>
      <c r="V102" s="44"/>
      <c r="X102" s="44"/>
      <c r="Z102" s="44"/>
      <c r="AB102" s="44"/>
      <c r="AD102" s="44"/>
      <c r="AF102" s="44"/>
      <c r="AH102" s="44"/>
    </row>
    <row r="103" spans="1:34" s="119" customFormat="1" ht="12" customHeight="1" x14ac:dyDescent="0.2">
      <c r="B103" s="119" t="s">
        <v>350</v>
      </c>
      <c r="C103" s="55"/>
      <c r="E103" s="55"/>
      <c r="F103" s="119" t="s">
        <v>91</v>
      </c>
      <c r="I103" s="40"/>
      <c r="J103" s="141">
        <f t="shared" si="13"/>
        <v>1104995.7848515217</v>
      </c>
      <c r="K103" s="40"/>
      <c r="L103" s="150">
        <v>4931</v>
      </c>
      <c r="M103" s="175">
        <v>453440.41626742348</v>
      </c>
      <c r="N103" s="150">
        <v>377681.38418154651</v>
      </c>
      <c r="O103" s="150">
        <v>3626.78</v>
      </c>
      <c r="P103" s="175">
        <v>220697.88393371747</v>
      </c>
      <c r="Q103" s="150">
        <v>16365.120468834499</v>
      </c>
      <c r="R103" s="40"/>
      <c r="S103" s="150">
        <v>28253.200000000001</v>
      </c>
      <c r="U103" s="119" t="s">
        <v>418</v>
      </c>
      <c r="V103" s="44"/>
      <c r="X103" s="44"/>
      <c r="Z103" s="44"/>
      <c r="AB103" s="44"/>
      <c r="AD103" s="44"/>
      <c r="AF103" s="44"/>
      <c r="AH103" s="44"/>
    </row>
    <row r="104" spans="1:34" ht="12" customHeight="1" x14ac:dyDescent="0.2">
      <c r="A104" s="119"/>
      <c r="B104" s="36" t="s">
        <v>13</v>
      </c>
      <c r="C104" s="47"/>
      <c r="E104" s="47"/>
      <c r="F104" s="36" t="s">
        <v>91</v>
      </c>
      <c r="I104" s="40"/>
      <c r="J104" s="141">
        <f t="shared" si="13"/>
        <v>4120350.7</v>
      </c>
      <c r="K104" s="40"/>
      <c r="L104" s="150">
        <v>24595</v>
      </c>
      <c r="M104" s="175">
        <v>1244906</v>
      </c>
      <c r="N104" s="150">
        <v>1401938</v>
      </c>
      <c r="O104" s="150">
        <v>492529.7</v>
      </c>
      <c r="P104" s="175">
        <v>929895</v>
      </c>
      <c r="Q104" s="150">
        <v>26487</v>
      </c>
      <c r="R104" s="40"/>
      <c r="S104" s="150">
        <v>0</v>
      </c>
      <c r="U104" s="119" t="s">
        <v>220</v>
      </c>
      <c r="V104" s="44"/>
      <c r="X104" s="44"/>
      <c r="Z104" s="44"/>
      <c r="AB104" s="44"/>
      <c r="AD104" s="44"/>
      <c r="AF104" s="44"/>
      <c r="AH104" s="44"/>
    </row>
    <row r="105" spans="1:34" ht="12" customHeight="1" x14ac:dyDescent="0.2">
      <c r="A105" s="119"/>
      <c r="C105" s="47"/>
      <c r="E105" s="47"/>
      <c r="I105" s="40"/>
      <c r="J105" s="144"/>
      <c r="K105" s="40"/>
      <c r="L105" s="44"/>
      <c r="M105" s="44"/>
      <c r="N105" s="44"/>
      <c r="O105" s="44"/>
      <c r="P105" s="44"/>
      <c r="Q105" s="44"/>
      <c r="R105" s="40"/>
      <c r="S105" s="44"/>
      <c r="U105" s="119"/>
      <c r="V105" s="44"/>
      <c r="X105" s="44"/>
      <c r="Z105" s="44"/>
      <c r="AB105" s="44"/>
      <c r="AD105" s="44"/>
      <c r="AF105" s="44"/>
      <c r="AH105" s="44"/>
    </row>
    <row r="106" spans="1:34" ht="12" customHeight="1" x14ac:dyDescent="0.2">
      <c r="A106" s="119"/>
      <c r="B106" s="37" t="s">
        <v>14</v>
      </c>
      <c r="C106" s="47"/>
      <c r="D106" s="37"/>
      <c r="E106" s="47"/>
      <c r="I106" s="40"/>
      <c r="J106" s="144"/>
      <c r="K106" s="40"/>
      <c r="L106" s="44"/>
      <c r="M106" s="44"/>
      <c r="N106" s="44"/>
      <c r="O106" s="44"/>
      <c r="P106" s="44"/>
      <c r="Q106" s="44"/>
      <c r="R106" s="40"/>
      <c r="S106" s="44"/>
      <c r="U106" s="119"/>
      <c r="V106" s="44"/>
      <c r="X106" s="44"/>
      <c r="Z106" s="44"/>
      <c r="AB106" s="44"/>
      <c r="AD106" s="44"/>
      <c r="AF106" s="44"/>
      <c r="AH106" s="44"/>
    </row>
    <row r="107" spans="1:34" ht="12" customHeight="1" x14ac:dyDescent="0.2">
      <c r="A107" s="119"/>
      <c r="B107" s="36" t="s">
        <v>15</v>
      </c>
      <c r="C107" s="47"/>
      <c r="D107" s="40"/>
      <c r="E107" s="47"/>
      <c r="F107" s="36" t="s">
        <v>91</v>
      </c>
      <c r="I107" s="40"/>
      <c r="J107" s="141">
        <f t="shared" ref="J107:J110" si="14">SUM(L107:Q107,S107)</f>
        <v>2375764.3548311829</v>
      </c>
      <c r="K107" s="40"/>
      <c r="L107" s="150">
        <v>15665</v>
      </c>
      <c r="M107" s="175">
        <v>510929.81146439636</v>
      </c>
      <c r="N107" s="150">
        <v>1510526.2607223389</v>
      </c>
      <c r="O107" s="150">
        <v>20624.22</v>
      </c>
      <c r="P107" s="175">
        <v>299070.4126444477</v>
      </c>
      <c r="Q107" s="150">
        <v>75</v>
      </c>
      <c r="R107" s="40"/>
      <c r="S107" s="150">
        <v>18873.650000000001</v>
      </c>
      <c r="U107" s="119" t="s">
        <v>221</v>
      </c>
      <c r="V107" s="44"/>
      <c r="X107" s="44"/>
      <c r="Z107" s="44"/>
      <c r="AB107" s="44"/>
      <c r="AD107" s="44"/>
      <c r="AF107" s="44"/>
      <c r="AH107" s="44"/>
    </row>
    <row r="108" spans="1:34" ht="12" customHeight="1" x14ac:dyDescent="0.2">
      <c r="A108" s="119"/>
      <c r="B108" s="36" t="s">
        <v>16</v>
      </c>
      <c r="C108" s="47"/>
      <c r="E108" s="47"/>
      <c r="F108" s="36" t="s">
        <v>91</v>
      </c>
      <c r="I108" s="40"/>
      <c r="J108" s="141">
        <f t="shared" si="14"/>
        <v>416494.34692316508</v>
      </c>
      <c r="K108" s="40"/>
      <c r="L108" s="150">
        <v>889</v>
      </c>
      <c r="M108" s="175">
        <v>77754.376996859792</v>
      </c>
      <c r="N108" s="150">
        <v>0</v>
      </c>
      <c r="O108" s="150">
        <v>6642.5</v>
      </c>
      <c r="P108" s="175">
        <v>285133.45992630528</v>
      </c>
      <c r="Q108" s="150">
        <v>46075.01</v>
      </c>
      <c r="R108" s="40"/>
      <c r="S108" s="150">
        <v>0</v>
      </c>
      <c r="U108" s="119" t="s">
        <v>222</v>
      </c>
      <c r="V108" s="44"/>
      <c r="X108" s="44"/>
      <c r="Z108" s="44"/>
      <c r="AB108" s="44"/>
      <c r="AD108" s="44"/>
      <c r="AF108" s="44"/>
      <c r="AH108" s="44"/>
    </row>
    <row r="109" spans="1:34" ht="12" customHeight="1" x14ac:dyDescent="0.2">
      <c r="A109" s="119"/>
      <c r="B109" s="36" t="s">
        <v>17</v>
      </c>
      <c r="C109" s="47"/>
      <c r="E109" s="47"/>
      <c r="F109" s="36" t="s">
        <v>91</v>
      </c>
      <c r="I109" s="40"/>
      <c r="J109" s="141">
        <f t="shared" si="14"/>
        <v>1204404.8304110526</v>
      </c>
      <c r="K109" s="40"/>
      <c r="L109" s="150">
        <v>7061</v>
      </c>
      <c r="M109" s="175">
        <v>251455.70554135545</v>
      </c>
      <c r="N109" s="150">
        <v>486846.29014649033</v>
      </c>
      <c r="O109" s="150">
        <v>3492.28</v>
      </c>
      <c r="P109" s="175">
        <v>422616.79433364916</v>
      </c>
      <c r="Q109" s="150">
        <v>3669.0116957581686</v>
      </c>
      <c r="R109" s="40"/>
      <c r="S109" s="150">
        <v>29263.748693799349</v>
      </c>
      <c r="U109" s="119" t="s">
        <v>223</v>
      </c>
      <c r="V109" s="44"/>
      <c r="X109" s="44"/>
      <c r="Z109" s="44"/>
      <c r="AB109" s="44"/>
      <c r="AD109" s="44"/>
      <c r="AF109" s="44"/>
      <c r="AH109" s="44"/>
    </row>
    <row r="110" spans="1:34" ht="12" customHeight="1" x14ac:dyDescent="0.2">
      <c r="A110" s="119"/>
      <c r="B110" s="36" t="s">
        <v>18</v>
      </c>
      <c r="C110" s="47"/>
      <c r="E110" s="47"/>
      <c r="F110" s="36" t="s">
        <v>91</v>
      </c>
      <c r="I110" s="40"/>
      <c r="J110" s="141">
        <f t="shared" si="14"/>
        <v>18505396.806453541</v>
      </c>
      <c r="K110" s="40"/>
      <c r="L110" s="150">
        <v>0</v>
      </c>
      <c r="M110" s="175">
        <v>1487835.211569943</v>
      </c>
      <c r="N110" s="150">
        <v>15863052.839556817</v>
      </c>
      <c r="O110" s="150">
        <v>0</v>
      </c>
      <c r="P110" s="175">
        <v>580508.75532678096</v>
      </c>
      <c r="Q110" s="150">
        <v>0</v>
      </c>
      <c r="R110" s="40"/>
      <c r="S110" s="150">
        <v>574000</v>
      </c>
      <c r="U110" s="119" t="s">
        <v>224</v>
      </c>
      <c r="V110" s="44"/>
      <c r="X110" s="44"/>
      <c r="Z110" s="44"/>
      <c r="AB110" s="44"/>
      <c r="AD110" s="44"/>
      <c r="AF110" s="44"/>
      <c r="AH110" s="44"/>
    </row>
    <row r="111" spans="1:34" ht="12" customHeight="1" x14ac:dyDescent="0.2">
      <c r="N111" s="172"/>
    </row>
    <row r="112" spans="1:34" s="31" customFormat="1" ht="12" customHeight="1" x14ac:dyDescent="0.2">
      <c r="B112" s="31" t="s">
        <v>453</v>
      </c>
    </row>
    <row r="114" spans="1:21" ht="12" customHeight="1" x14ac:dyDescent="0.2">
      <c r="A114" s="119"/>
      <c r="B114" s="51" t="s">
        <v>193</v>
      </c>
      <c r="C114" s="119"/>
      <c r="D114" s="119"/>
      <c r="E114" s="119"/>
      <c r="F114" s="119"/>
    </row>
    <row r="115" spans="1:21" ht="12" customHeight="1" x14ac:dyDescent="0.2">
      <c r="A115" s="119"/>
      <c r="B115" s="51" t="s">
        <v>6</v>
      </c>
      <c r="C115" s="55"/>
      <c r="D115" s="51"/>
      <c r="E115" s="55"/>
      <c r="F115" s="119"/>
    </row>
    <row r="116" spans="1:21" ht="12" customHeight="1" x14ac:dyDescent="0.2">
      <c r="A116" s="119"/>
      <c r="B116" s="119" t="s">
        <v>7</v>
      </c>
      <c r="C116" s="55"/>
      <c r="D116" s="119"/>
      <c r="E116" s="55"/>
      <c r="F116" s="119" t="s">
        <v>449</v>
      </c>
      <c r="J116" s="141">
        <f t="shared" ref="J116:J119" si="15">SUM(L116:Q116,S116)</f>
        <v>701822492.33806717</v>
      </c>
      <c r="L116" s="150">
        <v>0</v>
      </c>
      <c r="M116" s="150">
        <v>259305871.07806715</v>
      </c>
      <c r="N116" s="150">
        <v>254495030.78</v>
      </c>
      <c r="O116" s="150">
        <v>0</v>
      </c>
      <c r="P116" s="150">
        <v>157028179.81999999</v>
      </c>
      <c r="Q116" s="150">
        <v>13708126.73</v>
      </c>
      <c r="S116" s="150">
        <v>17285283.930000003</v>
      </c>
      <c r="U116" s="119" t="s">
        <v>522</v>
      </c>
    </row>
    <row r="117" spans="1:21" ht="12" customHeight="1" x14ac:dyDescent="0.2">
      <c r="A117" s="119"/>
      <c r="B117" s="119" t="s">
        <v>8</v>
      </c>
      <c r="C117" s="55"/>
      <c r="D117" s="119"/>
      <c r="E117" s="55"/>
      <c r="F117" s="119" t="s">
        <v>449</v>
      </c>
      <c r="J117" s="141">
        <f t="shared" si="15"/>
        <v>10721335.032500001</v>
      </c>
      <c r="L117" s="150">
        <v>3771680.46</v>
      </c>
      <c r="M117" s="150">
        <v>118250.7925</v>
      </c>
      <c r="N117" s="150">
        <v>1549514.31</v>
      </c>
      <c r="O117" s="150">
        <v>2437196.8599999994</v>
      </c>
      <c r="P117" s="150">
        <v>2556451.3899999997</v>
      </c>
      <c r="Q117" s="150">
        <v>288241.21999999997</v>
      </c>
      <c r="S117" s="150">
        <v>0</v>
      </c>
      <c r="U117" s="119" t="s">
        <v>523</v>
      </c>
    </row>
    <row r="118" spans="1:21" ht="12" customHeight="1" x14ac:dyDescent="0.2">
      <c r="A118" s="119"/>
      <c r="B118" s="119" t="s">
        <v>9</v>
      </c>
      <c r="C118" s="55"/>
      <c r="D118" s="119"/>
      <c r="E118" s="55"/>
      <c r="F118" s="119" t="s">
        <v>449</v>
      </c>
      <c r="J118" s="141">
        <f t="shared" si="15"/>
        <v>250049004.38</v>
      </c>
      <c r="L118" s="150">
        <v>672595</v>
      </c>
      <c r="M118" s="150">
        <v>57159330.519999981</v>
      </c>
      <c r="N118" s="150">
        <v>110378604.07000001</v>
      </c>
      <c r="O118" s="150">
        <v>411276.21</v>
      </c>
      <c r="P118" s="150">
        <v>72823215</v>
      </c>
      <c r="Q118" s="150">
        <v>3614518.12</v>
      </c>
      <c r="S118" s="150">
        <v>4989465.46</v>
      </c>
      <c r="U118" s="119" t="s">
        <v>524</v>
      </c>
    </row>
    <row r="119" spans="1:21" ht="12" customHeight="1" x14ac:dyDescent="0.2">
      <c r="A119" s="119"/>
      <c r="B119" s="119" t="s">
        <v>10</v>
      </c>
      <c r="C119" s="55"/>
      <c r="D119" s="119"/>
      <c r="E119" s="55"/>
      <c r="F119" s="119" t="s">
        <v>449</v>
      </c>
      <c r="J119" s="141">
        <f t="shared" si="15"/>
        <v>57224</v>
      </c>
      <c r="L119" s="150">
        <v>0</v>
      </c>
      <c r="M119" s="150">
        <v>0</v>
      </c>
      <c r="N119" s="150">
        <v>0</v>
      </c>
      <c r="O119" s="150">
        <v>0</v>
      </c>
      <c r="P119" s="150">
        <v>0</v>
      </c>
      <c r="Q119" s="150">
        <v>57224</v>
      </c>
      <c r="S119" s="150">
        <v>0</v>
      </c>
      <c r="U119" s="119" t="s">
        <v>525</v>
      </c>
    </row>
    <row r="120" spans="1:21" ht="12" customHeight="1" x14ac:dyDescent="0.2">
      <c r="A120" s="119"/>
      <c r="B120" s="119"/>
      <c r="C120" s="55"/>
      <c r="D120" s="119"/>
      <c r="E120" s="55"/>
      <c r="F120" s="119"/>
      <c r="S120" s="119"/>
      <c r="U120" s="119"/>
    </row>
    <row r="121" spans="1:21" ht="12" customHeight="1" x14ac:dyDescent="0.2">
      <c r="A121" s="119"/>
      <c r="B121" s="51" t="s">
        <v>11</v>
      </c>
      <c r="C121" s="55"/>
      <c r="D121" s="51"/>
      <c r="E121" s="55"/>
      <c r="F121" s="119"/>
      <c r="S121" s="119"/>
      <c r="U121" s="119"/>
    </row>
    <row r="122" spans="1:21" ht="12" customHeight="1" x14ac:dyDescent="0.2">
      <c r="A122" s="119"/>
      <c r="B122" s="119" t="s">
        <v>12</v>
      </c>
      <c r="C122" s="55"/>
      <c r="D122" s="119"/>
      <c r="E122" s="55"/>
      <c r="F122" s="119" t="s">
        <v>449</v>
      </c>
      <c r="J122" s="141">
        <f t="shared" ref="J122:J124" si="16">SUM(L122:Q122,S122)</f>
        <v>1176169636.544867</v>
      </c>
      <c r="L122" s="150">
        <v>5659618</v>
      </c>
      <c r="M122" s="150">
        <v>400364356.92847037</v>
      </c>
      <c r="N122" s="150">
        <v>479519431.21059996</v>
      </c>
      <c r="O122" s="150">
        <v>3946716.92</v>
      </c>
      <c r="P122" s="150">
        <v>240664660.98752135</v>
      </c>
      <c r="Q122" s="150">
        <v>14652080.645056073</v>
      </c>
      <c r="S122" s="150">
        <v>31362771.853219457</v>
      </c>
      <c r="U122" s="119" t="s">
        <v>526</v>
      </c>
    </row>
    <row r="123" spans="1:21" ht="12" customHeight="1" x14ac:dyDescent="0.2">
      <c r="A123" s="119"/>
      <c r="B123" s="119" t="s">
        <v>350</v>
      </c>
      <c r="C123" s="55"/>
      <c r="D123" s="119"/>
      <c r="E123" s="55"/>
      <c r="F123" s="119" t="s">
        <v>449</v>
      </c>
      <c r="J123" s="141">
        <f t="shared" si="16"/>
        <v>1501515.6823369726</v>
      </c>
      <c r="L123" s="150">
        <v>7974</v>
      </c>
      <c r="M123" s="150">
        <v>496236.24</v>
      </c>
      <c r="N123" s="150">
        <v>566875.10613605252</v>
      </c>
      <c r="O123" s="150">
        <v>6957.21</v>
      </c>
      <c r="P123" s="150">
        <v>354150.60885078419</v>
      </c>
      <c r="Q123" s="150">
        <v>25030.317812764952</v>
      </c>
      <c r="S123" s="150">
        <v>44292.199537370805</v>
      </c>
      <c r="U123" s="119" t="s">
        <v>527</v>
      </c>
    </row>
    <row r="124" spans="1:21" ht="12" customHeight="1" x14ac:dyDescent="0.2">
      <c r="A124" s="119"/>
      <c r="B124" s="119" t="s">
        <v>13</v>
      </c>
      <c r="C124" s="55"/>
      <c r="D124" s="119"/>
      <c r="E124" s="55"/>
      <c r="F124" s="119" t="s">
        <v>449</v>
      </c>
      <c r="J124" s="141">
        <f t="shared" si="16"/>
        <v>264345.55999999994</v>
      </c>
      <c r="L124" s="150">
        <v>0</v>
      </c>
      <c r="M124" s="150">
        <v>0</v>
      </c>
      <c r="N124" s="150">
        <v>0</v>
      </c>
      <c r="O124" s="150">
        <v>264345.55999999994</v>
      </c>
      <c r="P124" s="150">
        <v>0</v>
      </c>
      <c r="Q124" s="150">
        <v>0</v>
      </c>
      <c r="S124" s="150">
        <v>0</v>
      </c>
      <c r="U124" s="119" t="s">
        <v>528</v>
      </c>
    </row>
    <row r="125" spans="1:21" ht="12" customHeight="1" x14ac:dyDescent="0.2">
      <c r="A125" s="119"/>
      <c r="B125" s="119"/>
      <c r="C125" s="55"/>
      <c r="D125" s="119"/>
      <c r="E125" s="55"/>
      <c r="F125" s="119"/>
      <c r="S125" s="119"/>
      <c r="U125" s="119"/>
    </row>
    <row r="126" spans="1:21" ht="12" customHeight="1" x14ac:dyDescent="0.2">
      <c r="A126" s="119"/>
      <c r="B126" s="51" t="s">
        <v>14</v>
      </c>
      <c r="C126" s="55"/>
      <c r="D126" s="51"/>
      <c r="E126" s="55"/>
      <c r="F126" s="119"/>
      <c r="S126" s="119"/>
      <c r="U126" s="119"/>
    </row>
    <row r="127" spans="1:21" ht="12" customHeight="1" x14ac:dyDescent="0.2">
      <c r="A127" s="119"/>
      <c r="B127" s="119" t="s">
        <v>15</v>
      </c>
      <c r="C127" s="55"/>
      <c r="D127" s="40"/>
      <c r="E127" s="55"/>
      <c r="F127" s="119" t="s">
        <v>449</v>
      </c>
      <c r="J127" s="141">
        <f t="shared" ref="J127:J130" si="17">SUM(L127:Q127,S127)</f>
        <v>2751717.8749187724</v>
      </c>
      <c r="L127" s="150">
        <v>25455</v>
      </c>
      <c r="M127" s="150">
        <v>442581.74390451342</v>
      </c>
      <c r="N127" s="150">
        <v>1851317.6218166789</v>
      </c>
      <c r="O127" s="150">
        <v>27832.25</v>
      </c>
      <c r="P127" s="150">
        <v>370771.25919758034</v>
      </c>
      <c r="Q127" s="150">
        <v>0</v>
      </c>
      <c r="S127" s="150">
        <v>33760</v>
      </c>
      <c r="U127" s="119" t="s">
        <v>529</v>
      </c>
    </row>
    <row r="128" spans="1:21" ht="12" customHeight="1" x14ac:dyDescent="0.2">
      <c r="A128" s="119"/>
      <c r="B128" s="119" t="s">
        <v>16</v>
      </c>
      <c r="C128" s="55"/>
      <c r="D128" s="119"/>
      <c r="E128" s="55"/>
      <c r="F128" s="119" t="s">
        <v>449</v>
      </c>
      <c r="J128" s="141">
        <f t="shared" si="17"/>
        <v>399759.51819197205</v>
      </c>
      <c r="L128" s="150">
        <v>1156</v>
      </c>
      <c r="M128" s="150">
        <v>265853.22664084134</v>
      </c>
      <c r="N128" s="150">
        <v>0</v>
      </c>
      <c r="O128" s="150">
        <v>2901.23</v>
      </c>
      <c r="P128" s="150">
        <v>129849.06155113071</v>
      </c>
      <c r="Q128" s="150">
        <v>0</v>
      </c>
      <c r="S128" s="150">
        <v>0</v>
      </c>
      <c r="U128" s="119" t="s">
        <v>530</v>
      </c>
    </row>
    <row r="129" spans="1:21" ht="12" customHeight="1" x14ac:dyDescent="0.2">
      <c r="A129" s="119"/>
      <c r="B129" s="119" t="s">
        <v>17</v>
      </c>
      <c r="C129" s="55"/>
      <c r="D129" s="119"/>
      <c r="E129" s="55"/>
      <c r="F129" s="119" t="s">
        <v>449</v>
      </c>
      <c r="J129" s="141">
        <f t="shared" si="17"/>
        <v>6208332.354467677</v>
      </c>
      <c r="L129" s="150">
        <v>159</v>
      </c>
      <c r="M129" s="150">
        <v>388578.82418477087</v>
      </c>
      <c r="N129" s="150">
        <v>5319184.4280417534</v>
      </c>
      <c r="O129" s="150">
        <v>183.85</v>
      </c>
      <c r="P129" s="150">
        <v>498991.22694262513</v>
      </c>
      <c r="Q129" s="150">
        <v>0</v>
      </c>
      <c r="S129" s="150">
        <v>1235.0252985279401</v>
      </c>
      <c r="U129" s="119" t="s">
        <v>531</v>
      </c>
    </row>
    <row r="130" spans="1:21" ht="12" customHeight="1" x14ac:dyDescent="0.2">
      <c r="A130" s="119"/>
      <c r="B130" s="119" t="s">
        <v>454</v>
      </c>
      <c r="C130" s="55"/>
      <c r="D130" s="119"/>
      <c r="E130" s="55"/>
      <c r="F130" s="119" t="s">
        <v>449</v>
      </c>
      <c r="J130" s="141">
        <f t="shared" si="17"/>
        <v>19802831.754705995</v>
      </c>
      <c r="L130" s="150">
        <v>0</v>
      </c>
      <c r="M130" s="150">
        <v>1392167.4072918096</v>
      </c>
      <c r="N130" s="150">
        <v>16979683.83949887</v>
      </c>
      <c r="O130" s="150">
        <v>0</v>
      </c>
      <c r="P130" s="150">
        <v>1386257.6179153121</v>
      </c>
      <c r="Q130" s="150">
        <v>22444.800000000003</v>
      </c>
      <c r="S130" s="150">
        <v>22278.089999999997</v>
      </c>
      <c r="U130" s="119" t="s">
        <v>532</v>
      </c>
    </row>
    <row r="133" spans="1:21" ht="12" customHeight="1" x14ac:dyDescent="0.2">
      <c r="L133" s="52"/>
      <c r="M133" s="52"/>
      <c r="N133" s="52"/>
      <c r="O133" s="52"/>
      <c r="P133" s="52"/>
      <c r="Q133" s="52"/>
      <c r="R133" s="52"/>
      <c r="S133" s="52"/>
    </row>
  </sheetData>
  <mergeCells count="2">
    <mergeCell ref="B8:F8"/>
    <mergeCell ref="B5:F5"/>
  </mergeCells>
  <phoneticPr fontId="2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A1:V72"/>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2" customHeight="1" x14ac:dyDescent="0.2"/>
  <cols>
    <col min="1" max="1" width="2.7109375" style="119" customWidth="1"/>
    <col min="2" max="2" width="43" style="119" customWidth="1"/>
    <col min="3" max="3" width="2.7109375" style="119" customWidth="1"/>
    <col min="4" max="4" width="13.7109375" style="119" customWidth="1"/>
    <col min="5" max="5" width="2.7109375" style="119" customWidth="1"/>
    <col min="6" max="6" width="13.7109375" style="119" customWidth="1"/>
    <col min="7" max="7" width="2.7109375" style="119" customWidth="1"/>
    <col min="8" max="8" width="13.7109375" style="119" customWidth="1"/>
    <col min="9" max="9" width="2.7109375" style="119" customWidth="1"/>
    <col min="10" max="10" width="13.7109375" style="119" customWidth="1"/>
    <col min="11" max="11" width="2.7109375" style="119" customWidth="1"/>
    <col min="12" max="17" width="13.7109375" style="119" customWidth="1"/>
    <col min="18" max="18" width="2.7109375" style="119" customWidth="1"/>
    <col min="19" max="19" width="13.7109375" style="119" customWidth="1"/>
    <col min="20" max="20" width="2.7109375" style="119" customWidth="1"/>
    <col min="21" max="21" width="72.85546875" style="119" customWidth="1"/>
    <col min="22" max="22" width="19.42578125" style="119" customWidth="1"/>
    <col min="23" max="23" width="15" style="119" customWidth="1"/>
    <col min="24" max="24" width="19" style="119" customWidth="1"/>
    <col min="25" max="25" width="20.7109375" style="119" customWidth="1"/>
    <col min="26" max="26" width="4.85546875" style="119" customWidth="1"/>
    <col min="27" max="16384" width="9.140625" style="119"/>
  </cols>
  <sheetData>
    <row r="1" spans="1:22" ht="12.75" x14ac:dyDescent="0.2">
      <c r="A1" s="16"/>
      <c r="B1" s="16"/>
      <c r="C1" s="16"/>
      <c r="D1" s="16"/>
      <c r="E1" s="16"/>
      <c r="F1" s="16"/>
      <c r="G1" s="16"/>
      <c r="H1" s="16"/>
      <c r="I1" s="16"/>
      <c r="J1" s="16"/>
      <c r="K1" s="16"/>
      <c r="L1" s="16"/>
      <c r="M1" s="16"/>
      <c r="N1" s="16"/>
      <c r="O1" s="16"/>
      <c r="P1" s="16"/>
      <c r="Q1" s="16"/>
      <c r="R1" s="16"/>
      <c r="S1" s="16"/>
      <c r="T1" s="16"/>
    </row>
    <row r="2" spans="1:22" s="29" customFormat="1" ht="18" x14ac:dyDescent="0.2">
      <c r="B2" s="29" t="s">
        <v>408</v>
      </c>
    </row>
    <row r="3" spans="1:22" ht="12.75" x14ac:dyDescent="0.2">
      <c r="A3" s="16"/>
      <c r="B3" s="16"/>
      <c r="C3" s="16"/>
      <c r="D3" s="16"/>
      <c r="E3" s="16"/>
      <c r="F3" s="16"/>
      <c r="G3" s="16"/>
      <c r="H3" s="16"/>
      <c r="I3" s="16"/>
      <c r="J3" s="16"/>
      <c r="K3" s="16"/>
      <c r="L3" s="16"/>
      <c r="M3" s="16"/>
      <c r="N3" s="16"/>
      <c r="O3" s="16"/>
      <c r="P3" s="16"/>
      <c r="Q3" s="16"/>
      <c r="R3" s="16"/>
      <c r="S3" s="16"/>
      <c r="T3" s="16"/>
    </row>
    <row r="4" spans="1:22" ht="14.25" x14ac:dyDescent="0.2">
      <c r="A4" s="16"/>
      <c r="B4" s="27" t="s">
        <v>71</v>
      </c>
      <c r="C4" s="16"/>
      <c r="D4" s="16"/>
      <c r="E4" s="16"/>
      <c r="F4" s="16"/>
      <c r="G4" s="16"/>
      <c r="H4" s="16"/>
      <c r="I4" s="35"/>
      <c r="J4" s="16"/>
      <c r="K4" s="35"/>
      <c r="L4" s="35"/>
      <c r="M4" s="16"/>
      <c r="N4" s="16"/>
      <c r="O4" s="16"/>
      <c r="P4" s="16"/>
      <c r="Q4" s="16"/>
      <c r="R4" s="35"/>
      <c r="S4" s="16"/>
      <c r="T4" s="35"/>
    </row>
    <row r="5" spans="1:22" ht="38.25" customHeight="1" x14ac:dyDescent="0.2">
      <c r="A5" s="16"/>
      <c r="B5" s="195" t="s">
        <v>535</v>
      </c>
      <c r="C5" s="195"/>
      <c r="D5" s="195"/>
      <c r="E5" s="195"/>
      <c r="F5" s="195"/>
      <c r="G5" s="16"/>
      <c r="H5" s="16"/>
      <c r="I5" s="16"/>
      <c r="J5" s="16"/>
      <c r="K5" s="16"/>
      <c r="L5" s="16"/>
      <c r="M5" s="16"/>
      <c r="N5" s="16"/>
      <c r="O5" s="16"/>
      <c r="P5" s="16"/>
      <c r="Q5" s="16"/>
      <c r="R5" s="16"/>
      <c r="S5" s="16"/>
      <c r="T5" s="16"/>
    </row>
    <row r="6" spans="1:22" ht="12.75" x14ac:dyDescent="0.2">
      <c r="A6" s="16"/>
      <c r="B6" s="16"/>
      <c r="C6" s="16"/>
      <c r="D6" s="16"/>
      <c r="E6" s="16"/>
      <c r="F6" s="16"/>
      <c r="G6" s="16"/>
      <c r="H6" s="16"/>
      <c r="I6" s="16"/>
      <c r="J6" s="16"/>
      <c r="K6" s="16"/>
      <c r="L6" s="16"/>
      <c r="M6" s="16"/>
      <c r="N6" s="16"/>
      <c r="O6" s="16"/>
      <c r="P6" s="16"/>
      <c r="Q6" s="16"/>
      <c r="R6" s="16"/>
      <c r="S6" s="16"/>
      <c r="T6" s="16"/>
    </row>
    <row r="7" spans="1:22" ht="14.25" x14ac:dyDescent="0.2">
      <c r="B7" s="32" t="s">
        <v>72</v>
      </c>
      <c r="D7" s="127"/>
      <c r="F7" s="127"/>
      <c r="G7" s="127"/>
      <c r="H7" s="127"/>
      <c r="I7" s="127"/>
      <c r="J7" s="127"/>
      <c r="K7" s="127"/>
      <c r="L7" s="127"/>
      <c r="M7" s="127"/>
      <c r="N7" s="127"/>
      <c r="O7" s="127"/>
      <c r="P7" s="127"/>
      <c r="Q7" s="127"/>
      <c r="R7" s="127"/>
      <c r="S7" s="127"/>
      <c r="T7" s="127"/>
    </row>
    <row r="8" spans="1:22" ht="39.75" customHeight="1" x14ac:dyDescent="0.2">
      <c r="A8" s="45"/>
      <c r="B8" s="198" t="s">
        <v>562</v>
      </c>
      <c r="C8" s="198"/>
      <c r="D8" s="198"/>
      <c r="E8" s="193"/>
      <c r="F8" s="193"/>
      <c r="G8" s="127"/>
      <c r="H8" s="127"/>
      <c r="I8" s="127"/>
      <c r="J8" s="127"/>
      <c r="K8" s="127"/>
      <c r="L8" s="21"/>
      <c r="M8" s="127"/>
      <c r="N8" s="127"/>
      <c r="O8" s="127"/>
      <c r="P8" s="127"/>
      <c r="Q8" s="127"/>
      <c r="R8" s="127"/>
      <c r="S8" s="127"/>
      <c r="T8" s="127"/>
    </row>
    <row r="10" spans="1:22" s="31" customFormat="1" ht="12" customHeight="1" x14ac:dyDescent="0.2">
      <c r="B10" s="31" t="s">
        <v>73</v>
      </c>
      <c r="D10" s="31" t="s">
        <v>59</v>
      </c>
      <c r="F10" s="31" t="s">
        <v>0</v>
      </c>
      <c r="H10" s="31" t="s">
        <v>358</v>
      </c>
      <c r="J10" s="31" t="s">
        <v>359</v>
      </c>
      <c r="L10" s="31" t="s">
        <v>74</v>
      </c>
      <c r="M10" s="31" t="s">
        <v>1</v>
      </c>
      <c r="N10" s="31" t="s">
        <v>2</v>
      </c>
      <c r="O10" s="31" t="s">
        <v>3</v>
      </c>
      <c r="P10" s="31" t="s">
        <v>4</v>
      </c>
      <c r="Q10" s="31" t="s">
        <v>5</v>
      </c>
      <c r="S10" s="31" t="s">
        <v>33</v>
      </c>
      <c r="U10" s="31" t="s">
        <v>60</v>
      </c>
      <c r="V10" s="31" t="s">
        <v>194</v>
      </c>
    </row>
    <row r="12" spans="1:22" s="148" customFormat="1" ht="12" customHeight="1" x14ac:dyDescent="0.2">
      <c r="B12" s="148" t="s">
        <v>367</v>
      </c>
    </row>
    <row r="13" spans="1:22" s="12" customFormat="1" ht="12" customHeight="1" x14ac:dyDescent="0.2"/>
    <row r="14" spans="1:22" s="12" customFormat="1" ht="12" customHeight="1" x14ac:dyDescent="0.2">
      <c r="B14" s="149" t="s">
        <v>368</v>
      </c>
      <c r="F14" s="12" t="s">
        <v>369</v>
      </c>
      <c r="H14" s="150">
        <v>22.19165329801444</v>
      </c>
      <c r="J14" s="180"/>
      <c r="K14" s="62"/>
      <c r="L14" s="152"/>
      <c r="M14" s="152"/>
      <c r="N14" s="152"/>
      <c r="O14" s="152"/>
      <c r="P14" s="152"/>
      <c r="Q14" s="152"/>
      <c r="U14" s="12" t="s">
        <v>533</v>
      </c>
    </row>
    <row r="15" spans="1:22" s="12" customFormat="1" ht="12" customHeight="1" x14ac:dyDescent="0.2">
      <c r="B15" s="149" t="s">
        <v>370</v>
      </c>
      <c r="F15" s="12" t="s">
        <v>369</v>
      </c>
      <c r="H15" s="150">
        <v>38.584961427931539</v>
      </c>
      <c r="J15" s="151"/>
      <c r="K15" s="62"/>
      <c r="L15" s="152"/>
      <c r="M15" s="152"/>
      <c r="N15" s="152"/>
      <c r="O15" s="152"/>
      <c r="P15" s="152"/>
      <c r="Q15" s="152"/>
      <c r="U15" s="12" t="s">
        <v>534</v>
      </c>
    </row>
    <row r="16" spans="1:22" s="12" customFormat="1" ht="12" customHeight="1" x14ac:dyDescent="0.2"/>
    <row r="17" spans="1:21" s="153" customFormat="1" ht="12" customHeight="1" x14ac:dyDescent="0.2">
      <c r="B17" s="153" t="s">
        <v>371</v>
      </c>
    </row>
    <row r="18" spans="1:21" s="154" customFormat="1" ht="12" customHeight="1" x14ac:dyDescent="0.2">
      <c r="A18" s="119"/>
    </row>
    <row r="19" spans="1:21" s="62" customFormat="1" ht="12" customHeight="1" x14ac:dyDescent="0.2">
      <c r="A19" s="119"/>
      <c r="B19" s="107" t="s">
        <v>456</v>
      </c>
      <c r="C19" s="12"/>
      <c r="D19" s="12"/>
      <c r="E19" s="12"/>
      <c r="F19" s="12"/>
      <c r="L19" s="156"/>
      <c r="M19" s="156"/>
      <c r="N19" s="152"/>
      <c r="O19" s="156"/>
      <c r="P19" s="156"/>
      <c r="Q19" s="156"/>
    </row>
    <row r="20" spans="1:21" s="62" customFormat="1" ht="12" customHeight="1" x14ac:dyDescent="0.2">
      <c r="A20" s="119"/>
      <c r="B20" s="12" t="s">
        <v>372</v>
      </c>
      <c r="C20" s="12"/>
      <c r="D20" s="12"/>
      <c r="E20" s="12"/>
      <c r="F20" s="12" t="s">
        <v>369</v>
      </c>
      <c r="L20" s="155"/>
      <c r="M20" s="175">
        <v>0.99999679460467872</v>
      </c>
      <c r="N20" s="150">
        <v>1</v>
      </c>
      <c r="O20" s="158"/>
      <c r="P20" s="158"/>
      <c r="Q20" s="158"/>
      <c r="R20" s="12"/>
      <c r="S20" s="158"/>
      <c r="U20" s="12" t="s">
        <v>457</v>
      </c>
    </row>
    <row r="21" spans="1:21" s="62" customFormat="1" ht="12" customHeight="1" x14ac:dyDescent="0.2">
      <c r="A21" s="119"/>
      <c r="B21" s="12" t="s">
        <v>373</v>
      </c>
      <c r="C21" s="12"/>
      <c r="D21" s="12"/>
      <c r="E21" s="12"/>
      <c r="F21" s="12" t="s">
        <v>369</v>
      </c>
      <c r="L21" s="155"/>
      <c r="M21" s="175">
        <v>152592</v>
      </c>
      <c r="N21" s="150">
        <v>929398.00270270265</v>
      </c>
      <c r="O21" s="158"/>
      <c r="P21" s="158"/>
      <c r="Q21" s="158"/>
      <c r="R21" s="12"/>
      <c r="S21" s="158"/>
    </row>
    <row r="22" spans="1:21" s="62" customFormat="1" ht="12" customHeight="1" x14ac:dyDescent="0.2">
      <c r="A22" s="119"/>
      <c r="B22" s="12" t="s">
        <v>374</v>
      </c>
      <c r="C22" s="12"/>
      <c r="D22" s="12"/>
      <c r="E22" s="12"/>
      <c r="F22" s="12" t="s">
        <v>369</v>
      </c>
      <c r="L22" s="155"/>
      <c r="M22" s="175">
        <v>1495356</v>
      </c>
      <c r="N22" s="150">
        <v>8151156</v>
      </c>
      <c r="O22" s="158"/>
      <c r="P22" s="158"/>
      <c r="Q22" s="158"/>
      <c r="R22" s="12"/>
      <c r="S22" s="158"/>
    </row>
    <row r="23" spans="1:21" s="62" customFormat="1" ht="12" customHeight="1" x14ac:dyDescent="0.2">
      <c r="A23" s="119"/>
      <c r="B23" s="12"/>
      <c r="C23" s="12"/>
      <c r="D23" s="12"/>
      <c r="E23" s="12"/>
      <c r="F23" s="12"/>
      <c r="L23" s="12"/>
      <c r="M23" s="103"/>
      <c r="N23" s="103"/>
      <c r="O23" s="103"/>
      <c r="P23" s="103"/>
      <c r="Q23" s="103"/>
      <c r="R23" s="12"/>
      <c r="S23" s="103"/>
    </row>
    <row r="24" spans="1:21" s="62" customFormat="1" ht="12" customHeight="1" x14ac:dyDescent="0.2">
      <c r="A24" s="119"/>
      <c r="B24" s="107" t="s">
        <v>455</v>
      </c>
      <c r="C24" s="12"/>
      <c r="D24" s="12"/>
      <c r="E24" s="12"/>
      <c r="F24" s="12"/>
      <c r="L24" s="12"/>
      <c r="M24" s="103"/>
      <c r="N24" s="103"/>
      <c r="O24" s="103"/>
      <c r="P24" s="103"/>
      <c r="Q24" s="103"/>
      <c r="R24" s="12"/>
      <c r="S24" s="103"/>
    </row>
    <row r="25" spans="1:21" s="62" customFormat="1" ht="12" customHeight="1" x14ac:dyDescent="0.2">
      <c r="A25" s="119"/>
      <c r="B25" s="12" t="s">
        <v>372</v>
      </c>
      <c r="C25" s="12"/>
      <c r="D25" s="12"/>
      <c r="E25" s="12"/>
      <c r="F25" s="12" t="s">
        <v>369</v>
      </c>
      <c r="L25" s="155"/>
      <c r="M25" s="175">
        <v>3</v>
      </c>
      <c r="N25" s="150">
        <v>4</v>
      </c>
      <c r="O25" s="158"/>
      <c r="P25" s="175">
        <v>3</v>
      </c>
      <c r="Q25" s="150">
        <v>1</v>
      </c>
      <c r="R25" s="12"/>
      <c r="S25" s="150">
        <v>1</v>
      </c>
    </row>
    <row r="26" spans="1:21" s="62" customFormat="1" ht="12" customHeight="1" x14ac:dyDescent="0.2">
      <c r="A26" s="119"/>
      <c r="B26" s="12" t="s">
        <v>373</v>
      </c>
      <c r="C26" s="12"/>
      <c r="D26" s="12"/>
      <c r="E26" s="12"/>
      <c r="F26" s="12" t="s">
        <v>369</v>
      </c>
      <c r="L26" s="155"/>
      <c r="M26" s="175">
        <v>4825296</v>
      </c>
      <c r="N26" s="150">
        <v>4461872.9999999991</v>
      </c>
      <c r="O26" s="158"/>
      <c r="P26" s="150">
        <v>3030336</v>
      </c>
      <c r="Q26" s="150">
        <v>309037.00000000006</v>
      </c>
      <c r="R26" s="12"/>
      <c r="S26" s="150">
        <v>333676.00343999994</v>
      </c>
    </row>
    <row r="27" spans="1:21" s="62" customFormat="1" ht="12" customHeight="1" x14ac:dyDescent="0.2">
      <c r="A27" s="119"/>
      <c r="B27" s="12" t="s">
        <v>374</v>
      </c>
      <c r="C27" s="12"/>
      <c r="D27" s="12"/>
      <c r="E27" s="12"/>
      <c r="F27" s="12" t="s">
        <v>369</v>
      </c>
      <c r="L27" s="155"/>
      <c r="M27" s="175">
        <v>50368344</v>
      </c>
      <c r="N27" s="150">
        <v>45113824</v>
      </c>
      <c r="O27" s="158"/>
      <c r="P27" s="175">
        <v>32094656</v>
      </c>
      <c r="Q27" s="150">
        <v>2303828</v>
      </c>
      <c r="R27" s="12"/>
      <c r="S27" s="150">
        <v>3249304</v>
      </c>
    </row>
    <row r="28" spans="1:21" s="62" customFormat="1" ht="12" customHeight="1" x14ac:dyDescent="0.2">
      <c r="A28" s="119"/>
      <c r="B28" s="12" t="s">
        <v>375</v>
      </c>
      <c r="C28" s="12"/>
      <c r="D28" s="12"/>
      <c r="E28" s="12"/>
      <c r="F28" s="12" t="s">
        <v>369</v>
      </c>
      <c r="L28" s="155"/>
      <c r="M28" s="158"/>
      <c r="N28" s="150">
        <v>1</v>
      </c>
      <c r="O28" s="158"/>
      <c r="P28" s="158"/>
      <c r="Q28" s="158"/>
      <c r="R28" s="12"/>
      <c r="S28" s="158"/>
    </row>
    <row r="29" spans="1:21" s="62" customFormat="1" ht="12" customHeight="1" x14ac:dyDescent="0.2">
      <c r="A29" s="119"/>
      <c r="B29" s="12" t="s">
        <v>376</v>
      </c>
      <c r="C29" s="12"/>
      <c r="D29" s="12"/>
      <c r="E29" s="12"/>
      <c r="F29" s="12" t="s">
        <v>369</v>
      </c>
      <c r="L29" s="155"/>
      <c r="M29" s="158"/>
      <c r="N29" s="150">
        <v>38699</v>
      </c>
      <c r="O29" s="158"/>
      <c r="P29" s="158"/>
      <c r="Q29" s="158"/>
      <c r="R29" s="12"/>
      <c r="S29" s="158"/>
    </row>
    <row r="30" spans="1:21" s="62" customFormat="1" ht="12" customHeight="1" x14ac:dyDescent="0.2">
      <c r="A30" s="119"/>
      <c r="B30" s="178" t="s">
        <v>446</v>
      </c>
      <c r="C30" s="12"/>
      <c r="D30" s="12"/>
      <c r="E30" s="12"/>
      <c r="F30" s="12" t="s">
        <v>369</v>
      </c>
      <c r="L30" s="155"/>
      <c r="M30" s="155"/>
      <c r="N30" s="150">
        <v>59220.000000000007</v>
      </c>
      <c r="O30" s="155"/>
      <c r="P30" s="155"/>
      <c r="Q30" s="155"/>
      <c r="R30" s="12"/>
      <c r="S30" s="155"/>
    </row>
    <row r="31" spans="1:21" s="62" customFormat="1" ht="12" customHeight="1" x14ac:dyDescent="0.2">
      <c r="L31" s="156"/>
      <c r="M31" s="156"/>
      <c r="N31" s="152"/>
      <c r="O31" s="156"/>
      <c r="P31" s="156"/>
      <c r="Q31" s="156"/>
    </row>
    <row r="32" spans="1:21" s="148" customFormat="1" ht="12" customHeight="1" x14ac:dyDescent="0.2">
      <c r="B32" s="148" t="s">
        <v>378</v>
      </c>
    </row>
    <row r="34" spans="2:21" ht="12" customHeight="1" x14ac:dyDescent="0.2">
      <c r="B34" s="107" t="s">
        <v>458</v>
      </c>
      <c r="C34" s="12"/>
      <c r="D34" s="12"/>
      <c r="E34" s="12"/>
      <c r="F34" s="12"/>
    </row>
    <row r="35" spans="2:21" ht="12" customHeight="1" x14ac:dyDescent="0.2">
      <c r="B35" s="12" t="s">
        <v>372</v>
      </c>
      <c r="C35" s="12"/>
      <c r="D35" s="12"/>
      <c r="E35" s="12"/>
      <c r="F35" s="12" t="s">
        <v>449</v>
      </c>
      <c r="H35" s="159">
        <v>12478.96</v>
      </c>
      <c r="U35" s="12" t="s">
        <v>460</v>
      </c>
    </row>
    <row r="36" spans="2:21" ht="12" customHeight="1" x14ac:dyDescent="0.2">
      <c r="B36" s="12" t="s">
        <v>373</v>
      </c>
      <c r="C36" s="12"/>
      <c r="D36" s="12"/>
      <c r="E36" s="12"/>
      <c r="F36" s="12" t="s">
        <v>449</v>
      </c>
      <c r="H36" s="159">
        <v>14.8</v>
      </c>
      <c r="U36" s="12" t="s">
        <v>461</v>
      </c>
    </row>
    <row r="37" spans="2:21" ht="12" customHeight="1" x14ac:dyDescent="0.2">
      <c r="B37" s="12" t="s">
        <v>374</v>
      </c>
      <c r="C37" s="12"/>
      <c r="D37" s="12"/>
      <c r="E37" s="12"/>
      <c r="F37" s="12" t="s">
        <v>449</v>
      </c>
      <c r="H37" s="159">
        <v>1.5</v>
      </c>
      <c r="U37" s="12" t="s">
        <v>462</v>
      </c>
    </row>
    <row r="38" spans="2:21" ht="12" customHeight="1" x14ac:dyDescent="0.2">
      <c r="B38" s="12"/>
      <c r="C38" s="12"/>
      <c r="D38" s="12"/>
      <c r="E38" s="12"/>
      <c r="F38" s="12"/>
      <c r="H38" s="160"/>
      <c r="U38" s="12"/>
    </row>
    <row r="39" spans="2:21" ht="12" customHeight="1" x14ac:dyDescent="0.2">
      <c r="B39" s="107" t="s">
        <v>459</v>
      </c>
      <c r="C39" s="12"/>
      <c r="D39" s="12"/>
      <c r="E39" s="12"/>
      <c r="F39" s="12"/>
      <c r="H39" s="160"/>
      <c r="U39" s="12"/>
    </row>
    <row r="40" spans="2:21" ht="12" customHeight="1" x14ac:dyDescent="0.2">
      <c r="B40" s="12" t="s">
        <v>372</v>
      </c>
      <c r="C40" s="12"/>
      <c r="D40" s="12"/>
      <c r="E40" s="12"/>
      <c r="F40" s="12" t="s">
        <v>449</v>
      </c>
      <c r="H40" s="159">
        <v>2760</v>
      </c>
      <c r="U40" s="12" t="s">
        <v>463</v>
      </c>
    </row>
    <row r="41" spans="2:21" ht="12" customHeight="1" x14ac:dyDescent="0.2">
      <c r="B41" s="12" t="s">
        <v>373</v>
      </c>
      <c r="C41" s="12"/>
      <c r="D41" s="12"/>
      <c r="E41" s="12"/>
      <c r="F41" s="12" t="s">
        <v>449</v>
      </c>
      <c r="H41" s="159">
        <v>24.8</v>
      </c>
      <c r="U41" s="12" t="s">
        <v>464</v>
      </c>
    </row>
    <row r="42" spans="2:21" ht="12" customHeight="1" x14ac:dyDescent="0.2">
      <c r="B42" s="12" t="s">
        <v>374</v>
      </c>
      <c r="C42" s="12"/>
      <c r="D42" s="12"/>
      <c r="E42" s="12"/>
      <c r="F42" s="12" t="s">
        <v>449</v>
      </c>
      <c r="H42" s="159">
        <v>2.42</v>
      </c>
      <c r="U42" s="12" t="s">
        <v>465</v>
      </c>
    </row>
    <row r="43" spans="2:21" ht="12" customHeight="1" x14ac:dyDescent="0.2">
      <c r="B43" s="12" t="s">
        <v>375</v>
      </c>
      <c r="C43" s="12"/>
      <c r="D43" s="12"/>
      <c r="E43" s="12"/>
      <c r="F43" s="12" t="s">
        <v>449</v>
      </c>
      <c r="H43" s="159">
        <v>2760</v>
      </c>
      <c r="U43" s="12" t="s">
        <v>463</v>
      </c>
    </row>
    <row r="44" spans="2:21" ht="12" customHeight="1" x14ac:dyDescent="0.2">
      <c r="B44" s="12" t="s">
        <v>376</v>
      </c>
      <c r="C44" s="12"/>
      <c r="D44" s="12"/>
      <c r="E44" s="12"/>
      <c r="F44" s="12" t="s">
        <v>449</v>
      </c>
      <c r="H44" s="159">
        <v>12.38</v>
      </c>
      <c r="U44" s="12" t="s">
        <v>466</v>
      </c>
    </row>
    <row r="45" spans="2:21" ht="12" customHeight="1" x14ac:dyDescent="0.2">
      <c r="B45" s="12" t="s">
        <v>377</v>
      </c>
      <c r="C45" s="12"/>
      <c r="D45" s="12"/>
      <c r="E45" s="12"/>
      <c r="F45" s="12" t="s">
        <v>449</v>
      </c>
      <c r="H45" s="159">
        <v>0.84</v>
      </c>
      <c r="U45" s="12" t="s">
        <v>467</v>
      </c>
    </row>
    <row r="47" spans="2:21" s="148" customFormat="1" ht="12" customHeight="1" x14ac:dyDescent="0.2">
      <c r="B47" s="148" t="s">
        <v>379</v>
      </c>
    </row>
    <row r="48" spans="2:21" ht="12" customHeight="1" x14ac:dyDescent="0.2">
      <c r="H48" s="161"/>
    </row>
    <row r="49" spans="2:21" ht="12" customHeight="1" x14ac:dyDescent="0.2">
      <c r="B49" s="107" t="s">
        <v>468</v>
      </c>
      <c r="C49" s="12"/>
      <c r="D49" s="12"/>
      <c r="E49" s="12"/>
      <c r="F49" s="12"/>
      <c r="H49" s="161"/>
    </row>
    <row r="50" spans="2:21" ht="12" customHeight="1" x14ac:dyDescent="0.2">
      <c r="B50" s="12" t="s">
        <v>372</v>
      </c>
      <c r="C50" s="12"/>
      <c r="D50" s="12"/>
      <c r="E50" s="12"/>
      <c r="F50" s="12" t="s">
        <v>449</v>
      </c>
      <c r="H50" s="159">
        <v>12478.96</v>
      </c>
      <c r="U50" s="12" t="s">
        <v>470</v>
      </c>
    </row>
    <row r="51" spans="2:21" ht="12" customHeight="1" x14ac:dyDescent="0.2">
      <c r="B51" s="12" t="s">
        <v>373</v>
      </c>
      <c r="C51" s="12"/>
      <c r="D51" s="12"/>
      <c r="E51" s="12"/>
      <c r="F51" s="12" t="s">
        <v>449</v>
      </c>
      <c r="H51" s="159">
        <v>7.54</v>
      </c>
      <c r="U51" s="12" t="s">
        <v>471</v>
      </c>
    </row>
    <row r="52" spans="2:21" ht="12" customHeight="1" x14ac:dyDescent="0.2">
      <c r="B52" s="12" t="s">
        <v>374</v>
      </c>
      <c r="C52" s="12"/>
      <c r="D52" s="12"/>
      <c r="E52" s="12"/>
      <c r="F52" s="12" t="s">
        <v>449</v>
      </c>
      <c r="H52" s="159">
        <v>0.76</v>
      </c>
      <c r="U52" s="12" t="s">
        <v>472</v>
      </c>
    </row>
    <row r="53" spans="2:21" ht="12" customHeight="1" x14ac:dyDescent="0.2">
      <c r="B53" s="12"/>
      <c r="C53" s="12"/>
      <c r="D53" s="12"/>
      <c r="E53" s="12"/>
      <c r="F53" s="12"/>
      <c r="H53" s="160"/>
      <c r="U53" s="12"/>
    </row>
    <row r="54" spans="2:21" ht="12" customHeight="1" x14ac:dyDescent="0.2">
      <c r="B54" s="107" t="s">
        <v>469</v>
      </c>
      <c r="C54" s="12"/>
      <c r="D54" s="12"/>
      <c r="E54" s="12"/>
      <c r="F54" s="12"/>
      <c r="H54" s="160"/>
      <c r="U54" s="12"/>
    </row>
    <row r="55" spans="2:21" ht="12" customHeight="1" x14ac:dyDescent="0.2">
      <c r="B55" s="12" t="s">
        <v>372</v>
      </c>
      <c r="C55" s="12"/>
      <c r="D55" s="12"/>
      <c r="E55" s="12"/>
      <c r="F55" s="12" t="s">
        <v>449</v>
      </c>
      <c r="H55" s="159">
        <v>2760</v>
      </c>
      <c r="U55" s="12" t="s">
        <v>473</v>
      </c>
    </row>
    <row r="56" spans="2:21" ht="12" customHeight="1" x14ac:dyDescent="0.2">
      <c r="B56" s="12" t="s">
        <v>373</v>
      </c>
      <c r="C56" s="12"/>
      <c r="D56" s="12"/>
      <c r="E56" s="12"/>
      <c r="F56" s="12" t="s">
        <v>449</v>
      </c>
      <c r="H56" s="159">
        <v>18.079999999999998</v>
      </c>
      <c r="U56" s="12" t="s">
        <v>474</v>
      </c>
    </row>
    <row r="57" spans="2:21" ht="12" customHeight="1" x14ac:dyDescent="0.2">
      <c r="B57" s="12" t="s">
        <v>374</v>
      </c>
      <c r="C57" s="12"/>
      <c r="D57" s="12"/>
      <c r="E57" s="12"/>
      <c r="F57" s="12" t="s">
        <v>449</v>
      </c>
      <c r="H57" s="159">
        <v>1.76</v>
      </c>
      <c r="U57" s="12" t="s">
        <v>475</v>
      </c>
    </row>
    <row r="58" spans="2:21" ht="12" customHeight="1" x14ac:dyDescent="0.2">
      <c r="B58" s="12" t="s">
        <v>375</v>
      </c>
      <c r="C58" s="12"/>
      <c r="D58" s="12"/>
      <c r="E58" s="12"/>
      <c r="F58" s="12" t="s">
        <v>449</v>
      </c>
      <c r="H58" s="159">
        <v>2760</v>
      </c>
      <c r="U58" s="12" t="s">
        <v>473</v>
      </c>
    </row>
    <row r="59" spans="2:21" ht="12" customHeight="1" x14ac:dyDescent="0.2">
      <c r="B59" s="12" t="s">
        <v>376</v>
      </c>
      <c r="C59" s="12"/>
      <c r="D59" s="12"/>
      <c r="E59" s="12"/>
      <c r="F59" s="12" t="s">
        <v>449</v>
      </c>
      <c r="H59" s="159">
        <v>9.0399999999999991</v>
      </c>
      <c r="U59" s="12" t="s">
        <v>476</v>
      </c>
    </row>
    <row r="60" spans="2:21" ht="12" customHeight="1" x14ac:dyDescent="0.2">
      <c r="B60" s="12" t="s">
        <v>377</v>
      </c>
      <c r="C60" s="12"/>
      <c r="D60" s="12"/>
      <c r="E60" s="12"/>
      <c r="F60" s="12" t="s">
        <v>449</v>
      </c>
      <c r="H60" s="159">
        <v>0.61</v>
      </c>
      <c r="U60" s="12" t="s">
        <v>477</v>
      </c>
    </row>
    <row r="72" spans="2:2" ht="12" customHeight="1" x14ac:dyDescent="0.2">
      <c r="B72" s="52"/>
    </row>
  </sheetData>
  <mergeCells count="2">
    <mergeCell ref="B5:F5"/>
    <mergeCell ref="B8:D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
    <tabColor rgb="FFE1FFE1"/>
  </sheetPr>
  <dimension ref="A1:AB238"/>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2" customHeight="1" x14ac:dyDescent="0.2"/>
  <cols>
    <col min="1" max="1" width="2.140625" style="49" customWidth="1"/>
    <col min="2" max="2" width="43" style="49" customWidth="1"/>
    <col min="3" max="3" width="2.7109375" style="49" customWidth="1"/>
    <col min="4" max="4" width="13.7109375" style="49" customWidth="1"/>
    <col min="5" max="5" width="2.7109375" style="49" customWidth="1"/>
    <col min="6" max="6" width="13.7109375" style="49" customWidth="1"/>
    <col min="7" max="7" width="2.7109375" style="127" customWidth="1"/>
    <col min="8" max="8" width="13.7109375" style="127" customWidth="1"/>
    <col min="9" max="9" width="2.7109375" style="49" customWidth="1"/>
    <col min="10" max="10" width="13.7109375" style="49" customWidth="1"/>
    <col min="11" max="11" width="3.7109375" style="49" customWidth="1"/>
    <col min="12" max="17" width="13.7109375" style="49" customWidth="1"/>
    <col min="18" max="18" width="2.7109375" style="49" customWidth="1"/>
    <col min="19" max="19" width="13.7109375" style="49" customWidth="1"/>
    <col min="20" max="20" width="2.7109375" style="49" customWidth="1"/>
    <col min="21" max="23" width="13.7109375" style="127" customWidth="1"/>
    <col min="24" max="24" width="2.7109375" style="127" customWidth="1"/>
    <col min="25" max="25" width="49.7109375" style="49" customWidth="1"/>
    <col min="26" max="26" width="2.7109375" style="49" customWidth="1"/>
    <col min="27" max="27" width="7.85546875" style="49" customWidth="1"/>
    <col min="28" max="16384" width="9.140625" style="49"/>
  </cols>
  <sheetData>
    <row r="1" spans="1:27" s="36" customFormat="1" ht="12.75" x14ac:dyDescent="0.2">
      <c r="A1" s="16"/>
      <c r="B1" s="16"/>
      <c r="C1" s="16"/>
      <c r="D1" s="16"/>
      <c r="E1" s="16"/>
      <c r="F1" s="16"/>
      <c r="G1" s="16"/>
      <c r="H1" s="16"/>
      <c r="I1" s="16"/>
      <c r="J1" s="16"/>
      <c r="K1" s="16"/>
      <c r="L1" s="16"/>
      <c r="M1" s="16"/>
      <c r="N1" s="16"/>
      <c r="O1" s="16"/>
      <c r="P1" s="16"/>
      <c r="Q1" s="16"/>
      <c r="R1" s="16"/>
      <c r="S1" s="16"/>
      <c r="T1" s="16"/>
      <c r="U1" s="16"/>
      <c r="V1" s="16"/>
      <c r="W1" s="16"/>
      <c r="X1" s="16"/>
    </row>
    <row r="2" spans="1:27" s="29" customFormat="1" ht="18" x14ac:dyDescent="0.2">
      <c r="B2" s="29" t="s">
        <v>421</v>
      </c>
    </row>
    <row r="3" spans="1:27" s="36" customFormat="1" ht="12.75" x14ac:dyDescent="0.2">
      <c r="A3" s="16"/>
      <c r="B3" s="16"/>
      <c r="C3" s="16"/>
      <c r="D3" s="16"/>
      <c r="E3" s="16"/>
      <c r="F3" s="16"/>
      <c r="G3" s="16"/>
      <c r="H3" s="16"/>
      <c r="I3" s="16"/>
      <c r="J3" s="16"/>
      <c r="K3" s="16"/>
      <c r="L3" s="16"/>
      <c r="M3" s="16"/>
      <c r="N3" s="16"/>
      <c r="O3" s="16"/>
      <c r="P3" s="16"/>
      <c r="Q3" s="16"/>
      <c r="R3" s="16"/>
      <c r="S3" s="16"/>
      <c r="T3" s="16"/>
      <c r="U3" s="16"/>
      <c r="V3" s="16"/>
      <c r="W3" s="16"/>
      <c r="X3" s="16"/>
    </row>
    <row r="4" spans="1:27" s="36" customFormat="1" ht="14.25" x14ac:dyDescent="0.2">
      <c r="A4" s="16"/>
      <c r="B4" s="27" t="s">
        <v>71</v>
      </c>
      <c r="C4" s="16"/>
      <c r="D4" s="16"/>
      <c r="E4" s="16"/>
      <c r="F4" s="16"/>
      <c r="G4" s="16"/>
      <c r="H4" s="16"/>
      <c r="I4" s="16"/>
      <c r="J4" s="16"/>
      <c r="K4" s="35"/>
      <c r="L4" s="35"/>
      <c r="M4" s="16"/>
      <c r="N4" s="16"/>
      <c r="O4" s="16"/>
      <c r="P4" s="16"/>
      <c r="Q4" s="16"/>
      <c r="R4" s="16"/>
      <c r="S4" s="16"/>
      <c r="T4" s="16"/>
      <c r="U4" s="16"/>
      <c r="V4" s="16"/>
      <c r="W4" s="16"/>
      <c r="X4" s="16"/>
    </row>
    <row r="5" spans="1:27" s="36" customFormat="1" ht="25.5" customHeight="1" x14ac:dyDescent="0.2">
      <c r="A5" s="16"/>
      <c r="B5" s="195" t="s">
        <v>546</v>
      </c>
      <c r="C5" s="195"/>
      <c r="D5" s="195"/>
      <c r="E5" s="195"/>
      <c r="F5" s="195"/>
      <c r="G5" s="16"/>
      <c r="H5" s="16"/>
      <c r="I5" s="16"/>
      <c r="J5" s="16"/>
      <c r="K5" s="16"/>
      <c r="L5" s="16"/>
      <c r="M5" s="16"/>
      <c r="N5" s="16"/>
      <c r="O5" s="16"/>
      <c r="P5" s="16"/>
      <c r="Q5" s="16"/>
      <c r="R5" s="16"/>
      <c r="S5" s="16"/>
      <c r="T5" s="16"/>
      <c r="U5" s="16"/>
      <c r="V5" s="16"/>
      <c r="W5" s="16"/>
      <c r="X5" s="16"/>
    </row>
    <row r="6" spans="1:27" s="36" customFormat="1" ht="12.75" x14ac:dyDescent="0.2">
      <c r="A6" s="16"/>
      <c r="B6" s="16"/>
      <c r="C6" s="16"/>
      <c r="D6" s="16"/>
      <c r="E6" s="16"/>
      <c r="F6" s="16"/>
      <c r="G6" s="16"/>
      <c r="H6" s="16"/>
      <c r="I6" s="16"/>
      <c r="J6" s="16"/>
      <c r="K6" s="16"/>
      <c r="L6" s="16"/>
      <c r="M6" s="16"/>
      <c r="N6" s="16"/>
      <c r="O6" s="16"/>
      <c r="P6" s="16"/>
      <c r="Q6" s="16"/>
      <c r="R6" s="16"/>
      <c r="S6" s="16"/>
      <c r="T6" s="16"/>
      <c r="U6" s="16"/>
      <c r="V6" s="16"/>
      <c r="W6" s="16"/>
      <c r="X6" s="16"/>
    </row>
    <row r="7" spans="1:27" s="36" customFormat="1" ht="14.25" x14ac:dyDescent="0.2">
      <c r="B7" s="32" t="s">
        <v>72</v>
      </c>
      <c r="D7" s="49"/>
      <c r="F7" s="49"/>
      <c r="G7" s="127"/>
      <c r="H7" s="127"/>
      <c r="I7" s="49"/>
      <c r="J7" s="49"/>
      <c r="K7" s="49"/>
      <c r="L7" s="49"/>
      <c r="M7" s="49"/>
      <c r="N7" s="49"/>
      <c r="O7" s="49"/>
      <c r="P7" s="49"/>
      <c r="Q7" s="49"/>
      <c r="S7" s="49"/>
      <c r="U7" s="127"/>
      <c r="V7" s="127"/>
      <c r="W7" s="127"/>
      <c r="X7" s="119"/>
    </row>
    <row r="8" spans="1:27" s="36" customFormat="1" ht="51" customHeight="1" x14ac:dyDescent="0.2">
      <c r="B8" s="195" t="s">
        <v>547</v>
      </c>
      <c r="C8" s="195"/>
      <c r="D8" s="195"/>
      <c r="E8" s="195"/>
      <c r="F8" s="195"/>
      <c r="G8" s="127"/>
      <c r="H8" s="127"/>
      <c r="I8" s="49"/>
      <c r="J8" s="49"/>
      <c r="K8" s="49"/>
      <c r="L8" s="21"/>
      <c r="M8" s="49"/>
      <c r="N8" s="49"/>
      <c r="O8" s="49"/>
      <c r="P8" s="49"/>
      <c r="Q8" s="49"/>
      <c r="S8" s="49"/>
      <c r="U8" s="127"/>
      <c r="V8" s="127"/>
      <c r="W8" s="127"/>
      <c r="X8" s="119"/>
    </row>
    <row r="9" spans="1:27" s="36" customFormat="1" ht="12.75" x14ac:dyDescent="0.2">
      <c r="G9" s="119"/>
      <c r="H9" s="119"/>
      <c r="U9" s="119"/>
      <c r="V9" s="119"/>
      <c r="W9" s="119"/>
      <c r="X9" s="119"/>
    </row>
    <row r="10" spans="1:27" s="31" customFormat="1" ht="12" customHeight="1" x14ac:dyDescent="0.2">
      <c r="B10" s="31" t="s">
        <v>73</v>
      </c>
      <c r="D10" s="31" t="s">
        <v>59</v>
      </c>
      <c r="F10" s="31" t="s">
        <v>0</v>
      </c>
      <c r="H10" s="31" t="s">
        <v>358</v>
      </c>
      <c r="J10" s="31" t="s">
        <v>359</v>
      </c>
      <c r="L10" s="31" t="s">
        <v>74</v>
      </c>
      <c r="M10" s="31" t="s">
        <v>1</v>
      </c>
      <c r="N10" s="31" t="s">
        <v>2</v>
      </c>
      <c r="O10" s="31" t="s">
        <v>3</v>
      </c>
      <c r="P10" s="31" t="s">
        <v>4</v>
      </c>
      <c r="Q10" s="31" t="s">
        <v>5</v>
      </c>
      <c r="S10" s="31" t="s">
        <v>33</v>
      </c>
      <c r="U10" s="31" t="s">
        <v>398</v>
      </c>
      <c r="V10" s="31" t="s">
        <v>445</v>
      </c>
      <c r="W10" s="31" t="s">
        <v>536</v>
      </c>
      <c r="Y10" s="31" t="s">
        <v>60</v>
      </c>
      <c r="AA10" s="31" t="s">
        <v>194</v>
      </c>
    </row>
    <row r="12" spans="1:27" s="31" customFormat="1" ht="12" customHeight="1" x14ac:dyDescent="0.2">
      <c r="B12" s="31" t="s">
        <v>97</v>
      </c>
    </row>
    <row r="13" spans="1:27" s="41" customFormat="1" ht="12" customHeight="1" x14ac:dyDescent="0.2"/>
    <row r="14" spans="1:27" s="41" customFormat="1" ht="12" customHeight="1" x14ac:dyDescent="0.2">
      <c r="B14" s="42" t="s">
        <v>68</v>
      </c>
    </row>
    <row r="15" spans="1:27" s="41" customFormat="1" ht="12" customHeight="1" x14ac:dyDescent="0.2">
      <c r="B15" s="43" t="s">
        <v>36</v>
      </c>
      <c r="F15" s="48" t="s">
        <v>77</v>
      </c>
      <c r="H15" s="56"/>
      <c r="J15" s="120">
        <f>SUM(L15:S15)</f>
        <v>12601190.357499994</v>
      </c>
      <c r="K15" s="38"/>
      <c r="L15" s="150"/>
      <c r="M15" s="77">
        <v>3271317.7199999993</v>
      </c>
      <c r="N15" s="150">
        <v>2865161.4725000001</v>
      </c>
      <c r="O15" s="150"/>
      <c r="P15" s="77">
        <v>5380860.3899999987</v>
      </c>
      <c r="Q15" s="150">
        <v>8541.840000000002</v>
      </c>
      <c r="R15" s="119"/>
      <c r="S15" s="150">
        <v>1075308.9349999959</v>
      </c>
      <c r="U15" s="77">
        <v>3271317.7199999993</v>
      </c>
      <c r="V15" s="150"/>
      <c r="W15" s="77">
        <v>5380860.3899999987</v>
      </c>
      <c r="Y15" s="119" t="s">
        <v>323</v>
      </c>
    </row>
    <row r="16" spans="1:27" s="41" customFormat="1" ht="12" customHeight="1" x14ac:dyDescent="0.2">
      <c r="B16" s="43" t="s">
        <v>23</v>
      </c>
      <c r="F16" s="48" t="s">
        <v>77</v>
      </c>
      <c r="H16" s="56"/>
      <c r="J16" s="120">
        <f>SUM(L16:S16)</f>
        <v>2263331.6377502577</v>
      </c>
      <c r="K16" s="38"/>
      <c r="L16" s="150">
        <v>15670.98</v>
      </c>
      <c r="M16" s="77">
        <v>1363980.6050503599</v>
      </c>
      <c r="N16" s="150">
        <v>137883.01999999996</v>
      </c>
      <c r="O16" s="150">
        <v>17170.05</v>
      </c>
      <c r="P16" s="77">
        <v>635611.80269989814</v>
      </c>
      <c r="Q16" s="150">
        <v>18740.920000000013</v>
      </c>
      <c r="R16" s="119"/>
      <c r="S16" s="150">
        <v>74274.259999999995</v>
      </c>
      <c r="U16" s="77">
        <v>1363980.6050503599</v>
      </c>
      <c r="V16" s="150">
        <v>17170.05</v>
      </c>
      <c r="W16" s="77">
        <v>635611.80269989814</v>
      </c>
      <c r="Y16" s="119" t="s">
        <v>325</v>
      </c>
    </row>
    <row r="17" spans="1:28" s="36" customFormat="1" ht="12" customHeight="1" x14ac:dyDescent="0.2">
      <c r="A17" s="47"/>
      <c r="B17" s="42"/>
      <c r="C17" s="43"/>
      <c r="D17" s="43"/>
      <c r="E17" s="43"/>
      <c r="F17" s="48"/>
      <c r="G17" s="54"/>
      <c r="H17" s="56"/>
      <c r="I17" s="43"/>
      <c r="J17" s="119"/>
      <c r="L17" s="119"/>
      <c r="M17" s="119"/>
      <c r="N17" s="119"/>
      <c r="O17" s="119"/>
      <c r="P17" s="119"/>
      <c r="Q17" s="119"/>
      <c r="R17" s="43"/>
      <c r="S17" s="119"/>
      <c r="T17" s="43"/>
      <c r="U17" s="119"/>
      <c r="V17" s="119"/>
      <c r="W17" s="119"/>
      <c r="X17" s="54"/>
      <c r="Y17" s="41"/>
    </row>
    <row r="18" spans="1:28" s="36" customFormat="1" ht="12" customHeight="1" x14ac:dyDescent="0.2">
      <c r="A18" s="47"/>
      <c r="B18" s="42" t="s">
        <v>67</v>
      </c>
      <c r="C18" s="43"/>
      <c r="D18" s="43"/>
      <c r="E18" s="43"/>
      <c r="F18" s="48"/>
      <c r="G18" s="54"/>
      <c r="H18" s="56"/>
      <c r="I18" s="43"/>
      <c r="J18" s="119"/>
      <c r="L18" s="119"/>
      <c r="M18" s="119"/>
      <c r="N18" s="119"/>
      <c r="O18" s="119"/>
      <c r="P18" s="119"/>
      <c r="Q18" s="119"/>
      <c r="S18" s="119"/>
      <c r="T18" s="43"/>
      <c r="U18" s="119"/>
      <c r="V18" s="119"/>
      <c r="W18" s="119"/>
      <c r="X18" s="54"/>
      <c r="Y18" s="41"/>
      <c r="AB18" s="46"/>
    </row>
    <row r="19" spans="1:28" s="36" customFormat="1" ht="12" customHeight="1" x14ac:dyDescent="0.2">
      <c r="A19" s="47"/>
      <c r="B19" s="43" t="s">
        <v>34</v>
      </c>
      <c r="C19" s="43"/>
      <c r="D19" s="43"/>
      <c r="E19" s="43"/>
      <c r="F19" s="48" t="s">
        <v>77</v>
      </c>
      <c r="G19" s="54"/>
      <c r="H19" s="56"/>
      <c r="I19" s="43"/>
      <c r="J19" s="120">
        <f t="shared" ref="J19:J31" si="0">SUM(L19:S19)</f>
        <v>7726405.8800000027</v>
      </c>
      <c r="K19" s="38"/>
      <c r="L19" s="150"/>
      <c r="M19" s="77">
        <v>1975404.1778916486</v>
      </c>
      <c r="N19" s="150">
        <v>4261399.26</v>
      </c>
      <c r="O19" s="150"/>
      <c r="P19" s="77">
        <v>1489602.4421083541</v>
      </c>
      <c r="Q19" s="150"/>
      <c r="R19" s="119"/>
      <c r="S19" s="150"/>
      <c r="T19" s="43"/>
      <c r="U19" s="77">
        <v>1975404.1778916486</v>
      </c>
      <c r="V19" s="150"/>
      <c r="W19" s="77">
        <v>1489602.4421083541</v>
      </c>
      <c r="X19" s="54"/>
      <c r="Y19" s="119" t="s">
        <v>321</v>
      </c>
      <c r="AB19" s="46"/>
    </row>
    <row r="20" spans="1:28" s="36" customFormat="1" ht="12" customHeight="1" x14ac:dyDescent="0.2">
      <c r="A20" s="47"/>
      <c r="B20" s="43" t="s">
        <v>35</v>
      </c>
      <c r="C20" s="43"/>
      <c r="D20" s="43"/>
      <c r="E20" s="43"/>
      <c r="F20" s="48" t="s">
        <v>77</v>
      </c>
      <c r="G20" s="54"/>
      <c r="H20" s="56"/>
      <c r="I20" s="43"/>
      <c r="J20" s="120">
        <f t="shared" si="0"/>
        <v>29554164.277251292</v>
      </c>
      <c r="K20" s="38"/>
      <c r="L20" s="150">
        <v>33198.177540000004</v>
      </c>
      <c r="M20" s="77">
        <v>12897341.564100975</v>
      </c>
      <c r="N20" s="150">
        <v>13693141.620000001</v>
      </c>
      <c r="O20" s="150">
        <v>40515.5</v>
      </c>
      <c r="P20" s="77">
        <v>1993630.6258990257</v>
      </c>
      <c r="Q20" s="150">
        <v>383428.52971128933</v>
      </c>
      <c r="R20" s="119"/>
      <c r="S20" s="150">
        <v>512908.26</v>
      </c>
      <c r="T20" s="43"/>
      <c r="U20" s="77">
        <v>12897341.564100975</v>
      </c>
      <c r="V20" s="150">
        <v>40515.5</v>
      </c>
      <c r="W20" s="77">
        <v>1993630.6258990257</v>
      </c>
      <c r="X20" s="54"/>
      <c r="Y20" s="119" t="s">
        <v>322</v>
      </c>
      <c r="AB20" s="46"/>
    </row>
    <row r="21" spans="1:28" s="36" customFormat="1" ht="12" customHeight="1" x14ac:dyDescent="0.2">
      <c r="A21" s="47"/>
      <c r="B21" s="43" t="s">
        <v>36</v>
      </c>
      <c r="C21" s="43"/>
      <c r="D21" s="43"/>
      <c r="E21" s="43"/>
      <c r="F21" s="48" t="s">
        <v>77</v>
      </c>
      <c r="G21" s="54"/>
      <c r="H21" s="56"/>
      <c r="I21" s="43"/>
      <c r="J21" s="120">
        <f t="shared" si="0"/>
        <v>3317823.803205627</v>
      </c>
      <c r="K21" s="38"/>
      <c r="L21" s="150"/>
      <c r="M21" s="77">
        <v>654263.54399999999</v>
      </c>
      <c r="N21" s="150">
        <v>889188.04571562761</v>
      </c>
      <c r="O21" s="150"/>
      <c r="P21" s="77">
        <v>1565830.3734899994</v>
      </c>
      <c r="Q21" s="150">
        <v>8541.840000000002</v>
      </c>
      <c r="R21" s="119"/>
      <c r="S21" s="150">
        <v>200000</v>
      </c>
      <c r="T21" s="43"/>
      <c r="U21" s="77">
        <v>654263.54399999999</v>
      </c>
      <c r="V21" s="150"/>
      <c r="W21" s="77">
        <v>1565830.3734899994</v>
      </c>
      <c r="X21" s="54"/>
      <c r="Y21" s="119" t="s">
        <v>323</v>
      </c>
    </row>
    <row r="22" spans="1:28" s="36" customFormat="1" ht="12" customHeight="1" x14ac:dyDescent="0.2">
      <c r="A22" s="47"/>
      <c r="B22" s="43" t="s">
        <v>37</v>
      </c>
      <c r="C22" s="43"/>
      <c r="D22" s="43"/>
      <c r="E22" s="43"/>
      <c r="F22" s="48" t="s">
        <v>77</v>
      </c>
      <c r="G22" s="54"/>
      <c r="H22" s="56"/>
      <c r="I22" s="43"/>
      <c r="J22" s="120">
        <f t="shared" si="0"/>
        <v>4238946.4522885745</v>
      </c>
      <c r="K22" s="38"/>
      <c r="L22" s="150">
        <v>7179.3449005301418</v>
      </c>
      <c r="M22" s="77">
        <v>3006119.2199999997</v>
      </c>
      <c r="N22" s="150">
        <v>1147051.9500000002</v>
      </c>
      <c r="O22" s="150"/>
      <c r="P22" s="77">
        <v>0</v>
      </c>
      <c r="Q22" s="150">
        <v>78595.937388044593</v>
      </c>
      <c r="R22" s="119"/>
      <c r="S22" s="150"/>
      <c r="T22" s="43"/>
      <c r="U22" s="77">
        <v>3006119.2199999997</v>
      </c>
      <c r="V22" s="150"/>
      <c r="W22" s="77">
        <v>0</v>
      </c>
      <c r="X22" s="54"/>
      <c r="Y22" s="119" t="s">
        <v>324</v>
      </c>
    </row>
    <row r="23" spans="1:28" s="36" customFormat="1" ht="12" customHeight="1" x14ac:dyDescent="0.2">
      <c r="A23" s="47"/>
      <c r="B23" s="43" t="s">
        <v>23</v>
      </c>
      <c r="C23" s="43"/>
      <c r="D23" s="43"/>
      <c r="E23" s="43"/>
      <c r="F23" s="48" t="s">
        <v>77</v>
      </c>
      <c r="G23" s="54"/>
      <c r="H23" s="56"/>
      <c r="I23" s="43"/>
      <c r="J23" s="120">
        <f t="shared" si="0"/>
        <v>2317517.7777502574</v>
      </c>
      <c r="K23" s="38"/>
      <c r="L23" s="150">
        <v>69857.119999999981</v>
      </c>
      <c r="M23" s="77">
        <v>1363980.6050503599</v>
      </c>
      <c r="N23" s="150">
        <v>137883.01999999996</v>
      </c>
      <c r="O23" s="150">
        <v>17170.05</v>
      </c>
      <c r="P23" s="77">
        <v>635611.80269989814</v>
      </c>
      <c r="Q23" s="150">
        <v>18740.920000000013</v>
      </c>
      <c r="R23" s="119"/>
      <c r="S23" s="150">
        <v>74274.259999999995</v>
      </c>
      <c r="T23" s="43"/>
      <c r="U23" s="77">
        <v>1363980.6050503599</v>
      </c>
      <c r="V23" s="150">
        <v>17170.05</v>
      </c>
      <c r="W23" s="77">
        <v>635611.80269989814</v>
      </c>
      <c r="X23" s="54"/>
      <c r="Y23" s="119" t="s">
        <v>325</v>
      </c>
    </row>
    <row r="24" spans="1:28" s="36" customFormat="1" ht="12" customHeight="1" x14ac:dyDescent="0.2">
      <c r="A24" s="47"/>
      <c r="B24" s="43" t="s">
        <v>38</v>
      </c>
      <c r="C24" s="43"/>
      <c r="D24" s="43"/>
      <c r="E24" s="43"/>
      <c r="F24" s="48" t="s">
        <v>77</v>
      </c>
      <c r="G24" s="54"/>
      <c r="H24" s="56"/>
      <c r="I24" s="43"/>
      <c r="J24" s="120">
        <f t="shared" si="0"/>
        <v>567842.79</v>
      </c>
      <c r="K24" s="38"/>
      <c r="L24" s="150"/>
      <c r="M24" s="77">
        <v>0</v>
      </c>
      <c r="N24" s="150">
        <v>567842.79</v>
      </c>
      <c r="O24" s="150"/>
      <c r="P24" s="77">
        <v>0</v>
      </c>
      <c r="Q24" s="150"/>
      <c r="R24" s="119"/>
      <c r="S24" s="150"/>
      <c r="T24" s="43"/>
      <c r="U24" s="77">
        <v>0</v>
      </c>
      <c r="V24" s="150"/>
      <c r="W24" s="77">
        <v>0</v>
      </c>
      <c r="X24" s="54"/>
      <c r="Y24" s="119" t="s">
        <v>326</v>
      </c>
    </row>
    <row r="25" spans="1:28" s="36" customFormat="1" ht="12" customHeight="1" x14ac:dyDescent="0.2">
      <c r="A25" s="47"/>
      <c r="B25" s="43" t="s">
        <v>28</v>
      </c>
      <c r="C25" s="43"/>
      <c r="D25" s="43"/>
      <c r="E25" s="43"/>
      <c r="F25" s="48" t="s">
        <v>77</v>
      </c>
      <c r="G25" s="54"/>
      <c r="H25" s="56"/>
      <c r="I25" s="43"/>
      <c r="J25" s="120">
        <f t="shared" si="0"/>
        <v>27338284.186759569</v>
      </c>
      <c r="K25" s="38"/>
      <c r="L25" s="150"/>
      <c r="M25" s="77">
        <v>24699990.367889527</v>
      </c>
      <c r="N25" s="150">
        <v>0</v>
      </c>
      <c r="O25" s="150"/>
      <c r="P25" s="77">
        <v>2638293.8188700425</v>
      </c>
      <c r="Q25" s="150"/>
      <c r="R25" s="119"/>
      <c r="S25" s="150">
        <v>0</v>
      </c>
      <c r="T25" s="43"/>
      <c r="U25" s="77">
        <v>24699990.367889527</v>
      </c>
      <c r="V25" s="150"/>
      <c r="W25" s="77">
        <v>2638293.8188700425</v>
      </c>
      <c r="X25" s="54"/>
      <c r="Y25" s="119" t="s">
        <v>327</v>
      </c>
      <c r="AA25" s="56" t="s">
        <v>363</v>
      </c>
    </row>
    <row r="26" spans="1:28" s="36" customFormat="1" ht="12" customHeight="1" x14ac:dyDescent="0.2">
      <c r="A26" s="47"/>
      <c r="B26" s="43" t="s">
        <v>29</v>
      </c>
      <c r="C26" s="43"/>
      <c r="D26" s="43"/>
      <c r="E26" s="43"/>
      <c r="F26" s="48" t="s">
        <v>77</v>
      </c>
      <c r="G26" s="54"/>
      <c r="H26" s="56"/>
      <c r="I26" s="43"/>
      <c r="J26" s="120">
        <f t="shared" si="0"/>
        <v>5061096.6851525065</v>
      </c>
      <c r="K26" s="38"/>
      <c r="L26" s="150"/>
      <c r="M26" s="77">
        <v>116179.65816783726</v>
      </c>
      <c r="N26" s="150"/>
      <c r="O26" s="150"/>
      <c r="P26" s="77">
        <v>4944917.0269846693</v>
      </c>
      <c r="Q26" s="150"/>
      <c r="R26" s="119"/>
      <c r="S26" s="150"/>
      <c r="T26" s="43"/>
      <c r="U26" s="77">
        <v>116179.65816783726</v>
      </c>
      <c r="V26" s="150"/>
      <c r="W26" s="77">
        <v>4944917.0269846693</v>
      </c>
      <c r="X26" s="54"/>
      <c r="Y26" s="119" t="s">
        <v>328</v>
      </c>
      <c r="AA26" s="119" t="s">
        <v>360</v>
      </c>
    </row>
    <row r="27" spans="1:28" s="36" customFormat="1" ht="12" customHeight="1" x14ac:dyDescent="0.2">
      <c r="A27" s="47"/>
      <c r="B27" s="43" t="s">
        <v>30</v>
      </c>
      <c r="C27" s="43"/>
      <c r="D27" s="43"/>
      <c r="E27" s="43"/>
      <c r="F27" s="48" t="s">
        <v>77</v>
      </c>
      <c r="G27" s="54"/>
      <c r="H27" s="56"/>
      <c r="I27" s="43"/>
      <c r="J27" s="120">
        <f t="shared" si="0"/>
        <v>1904931.0279999999</v>
      </c>
      <c r="K27" s="38"/>
      <c r="L27" s="150"/>
      <c r="M27" s="77">
        <v>25061.237887147621</v>
      </c>
      <c r="N27" s="150"/>
      <c r="O27" s="150"/>
      <c r="P27" s="77">
        <v>1879869.7901128524</v>
      </c>
      <c r="Q27" s="150"/>
      <c r="R27" s="119"/>
      <c r="S27" s="150"/>
      <c r="T27" s="43"/>
      <c r="U27" s="77">
        <v>25061.237887147621</v>
      </c>
      <c r="V27" s="150"/>
      <c r="W27" s="77">
        <v>1879869.7901128524</v>
      </c>
      <c r="X27" s="54"/>
      <c r="Y27" s="119" t="s">
        <v>329</v>
      </c>
      <c r="AA27" s="119" t="s">
        <v>364</v>
      </c>
    </row>
    <row r="28" spans="1:28" s="36" customFormat="1" ht="12" customHeight="1" x14ac:dyDescent="0.2">
      <c r="A28" s="47"/>
      <c r="B28" s="43" t="s">
        <v>31</v>
      </c>
      <c r="C28" s="43"/>
      <c r="D28" s="43"/>
      <c r="E28" s="43"/>
      <c r="F28" s="48" t="s">
        <v>77</v>
      </c>
      <c r="G28" s="54"/>
      <c r="H28" s="56"/>
      <c r="I28" s="43"/>
      <c r="J28" s="120">
        <f t="shared" si="0"/>
        <v>1673132.65</v>
      </c>
      <c r="K28" s="38"/>
      <c r="L28" s="150"/>
      <c r="M28" s="77">
        <v>0</v>
      </c>
      <c r="N28" s="150"/>
      <c r="O28" s="150"/>
      <c r="P28" s="77">
        <v>1673132.65</v>
      </c>
      <c r="Q28" s="150"/>
      <c r="R28" s="119"/>
      <c r="S28" s="150"/>
      <c r="T28" s="43"/>
      <c r="U28" s="77">
        <v>0</v>
      </c>
      <c r="V28" s="150"/>
      <c r="W28" s="77">
        <v>1673132.65</v>
      </c>
      <c r="X28" s="54"/>
      <c r="Y28" s="119" t="s">
        <v>330</v>
      </c>
      <c r="AA28" s="119" t="s">
        <v>365</v>
      </c>
    </row>
    <row r="29" spans="1:28" s="36" customFormat="1" ht="12" customHeight="1" x14ac:dyDescent="0.2">
      <c r="A29" s="47"/>
      <c r="B29" s="43" t="s">
        <v>32</v>
      </c>
      <c r="C29" s="43"/>
      <c r="D29" s="43"/>
      <c r="E29" s="43"/>
      <c r="F29" s="48" t="s">
        <v>77</v>
      </c>
      <c r="G29" s="54"/>
      <c r="H29" s="56"/>
      <c r="I29" s="43"/>
      <c r="J29" s="120">
        <f t="shared" si="0"/>
        <v>0</v>
      </c>
      <c r="K29" s="38"/>
      <c r="L29" s="150"/>
      <c r="M29" s="77">
        <v>0</v>
      </c>
      <c r="N29" s="150"/>
      <c r="O29" s="150"/>
      <c r="P29" s="77">
        <v>0</v>
      </c>
      <c r="Q29" s="150"/>
      <c r="R29" s="119"/>
      <c r="S29" s="150"/>
      <c r="T29" s="43"/>
      <c r="U29" s="77">
        <v>0</v>
      </c>
      <c r="V29" s="150"/>
      <c r="W29" s="77">
        <v>0</v>
      </c>
      <c r="X29" s="54"/>
      <c r="Y29" s="119" t="s">
        <v>331</v>
      </c>
    </row>
    <row r="30" spans="1:28" s="45" customFormat="1" ht="12" customHeight="1" x14ac:dyDescent="0.2">
      <c r="B30" s="131"/>
      <c r="C30" s="131"/>
      <c r="D30" s="131"/>
      <c r="E30" s="131"/>
      <c r="F30" s="56"/>
      <c r="G30" s="131"/>
      <c r="H30" s="56"/>
      <c r="I30" s="131"/>
      <c r="J30" s="39"/>
      <c r="K30" s="39"/>
      <c r="L30" s="39"/>
      <c r="M30" s="39"/>
      <c r="N30" s="39"/>
      <c r="O30" s="39"/>
      <c r="P30" s="39"/>
      <c r="Q30" s="39"/>
      <c r="R30" s="131"/>
      <c r="S30" s="39"/>
      <c r="T30" s="131"/>
      <c r="U30" s="39"/>
      <c r="V30" s="39"/>
      <c r="W30" s="39"/>
      <c r="X30" s="131"/>
    </row>
    <row r="31" spans="1:28" s="36" customFormat="1" ht="12" customHeight="1" x14ac:dyDescent="0.2">
      <c r="A31" s="47"/>
      <c r="B31" s="36" t="s">
        <v>24</v>
      </c>
      <c r="C31" s="43"/>
      <c r="D31" s="43"/>
      <c r="E31" s="43"/>
      <c r="F31" s="36" t="s">
        <v>77</v>
      </c>
      <c r="G31" s="54"/>
      <c r="H31" s="119"/>
      <c r="I31" s="43"/>
      <c r="J31" s="120">
        <f t="shared" si="0"/>
        <v>83700145.530407816</v>
      </c>
      <c r="L31" s="166">
        <f>SUM(L19:L29)</f>
        <v>110234.64244053012</v>
      </c>
      <c r="M31" s="120">
        <f t="shared" ref="M31:Q31" si="1">SUM(M19:M29)</f>
        <v>44738340.374987498</v>
      </c>
      <c r="N31" s="166">
        <f t="shared" si="1"/>
        <v>20696506.685715627</v>
      </c>
      <c r="O31" s="166">
        <f t="shared" si="1"/>
        <v>57685.55</v>
      </c>
      <c r="P31" s="120">
        <f t="shared" si="1"/>
        <v>16820888.530164842</v>
      </c>
      <c r="Q31" s="166">
        <f t="shared" si="1"/>
        <v>489307.22709933401</v>
      </c>
      <c r="R31" s="43"/>
      <c r="S31" s="166">
        <f t="shared" ref="S31" si="2">SUM(S19:S29)</f>
        <v>787182.52</v>
      </c>
      <c r="T31" s="43"/>
      <c r="U31" s="120">
        <f t="shared" ref="U31:W31" si="3">SUM(U19:U29)</f>
        <v>44738340.374987498</v>
      </c>
      <c r="V31" s="166">
        <f t="shared" si="3"/>
        <v>57685.55</v>
      </c>
      <c r="W31" s="120">
        <f t="shared" si="3"/>
        <v>16820888.530164842</v>
      </c>
      <c r="X31" s="54"/>
      <c r="Y31" s="45"/>
    </row>
    <row r="32" spans="1:28" s="36" customFormat="1" ht="12" customHeight="1" x14ac:dyDescent="0.2">
      <c r="A32" s="47"/>
      <c r="C32" s="43"/>
      <c r="D32" s="43"/>
      <c r="E32" s="43"/>
      <c r="G32" s="54"/>
      <c r="H32" s="119"/>
      <c r="I32" s="43"/>
      <c r="J32" s="119"/>
      <c r="L32" s="119"/>
      <c r="M32" s="119"/>
      <c r="N32" s="119"/>
      <c r="O32" s="119"/>
      <c r="P32" s="119"/>
      <c r="Q32" s="119"/>
      <c r="R32" s="43"/>
      <c r="S32" s="119"/>
      <c r="T32" s="43"/>
      <c r="U32" s="119"/>
      <c r="V32" s="119"/>
      <c r="W32" s="119"/>
      <c r="X32" s="54"/>
      <c r="Y32" s="45"/>
    </row>
    <row r="33" spans="1:27" s="36" customFormat="1" ht="12" customHeight="1" x14ac:dyDescent="0.2">
      <c r="A33" s="47"/>
      <c r="B33" s="42" t="s">
        <v>69</v>
      </c>
      <c r="C33" s="43"/>
      <c r="D33" s="43"/>
      <c r="E33" s="43"/>
      <c r="F33" s="48"/>
      <c r="G33" s="54"/>
      <c r="H33" s="56"/>
      <c r="I33" s="43"/>
      <c r="J33" s="119"/>
      <c r="L33" s="119"/>
      <c r="M33" s="119"/>
      <c r="N33" s="119"/>
      <c r="O33" s="119"/>
      <c r="P33" s="119"/>
      <c r="Q33" s="119"/>
      <c r="R33" s="43"/>
      <c r="S33" s="119"/>
      <c r="T33" s="43"/>
      <c r="U33" s="119"/>
      <c r="V33" s="119"/>
      <c r="W33" s="119"/>
      <c r="X33" s="54"/>
      <c r="Y33" s="39"/>
    </row>
    <row r="34" spans="1:27" s="36" customFormat="1" ht="12" customHeight="1" x14ac:dyDescent="0.2">
      <c r="A34" s="47"/>
      <c r="B34" s="43" t="s">
        <v>20</v>
      </c>
      <c r="C34" s="43"/>
      <c r="D34" s="43"/>
      <c r="E34" s="43"/>
      <c r="F34" s="48" t="s">
        <v>77</v>
      </c>
      <c r="G34" s="54"/>
      <c r="H34" s="56"/>
      <c r="I34" s="43"/>
      <c r="J34" s="120">
        <f t="shared" ref="J34:J42" si="4">SUM(L34:S34)</f>
        <v>6742145.5246468252</v>
      </c>
      <c r="L34" s="150">
        <v>85005.47</v>
      </c>
      <c r="M34" s="77">
        <v>3515885.3301046486</v>
      </c>
      <c r="N34" s="150">
        <v>1259431.0666468248</v>
      </c>
      <c r="O34" s="150">
        <v>178641.38</v>
      </c>
      <c r="P34" s="77">
        <v>1561961.4198953519</v>
      </c>
      <c r="Q34" s="150">
        <v>30735.819999999992</v>
      </c>
      <c r="R34" s="119"/>
      <c r="S34" s="150">
        <v>110485.03799999999</v>
      </c>
      <c r="T34" s="43"/>
      <c r="U34" s="77">
        <v>3515885.3301046486</v>
      </c>
      <c r="V34" s="150">
        <v>178641.38</v>
      </c>
      <c r="W34" s="77">
        <v>1561961.4198953519</v>
      </c>
      <c r="X34" s="54"/>
      <c r="Y34" s="119" t="s">
        <v>332</v>
      </c>
    </row>
    <row r="35" spans="1:27" s="36" customFormat="1" ht="12" customHeight="1" x14ac:dyDescent="0.2">
      <c r="A35" s="47"/>
      <c r="B35" s="43" t="s">
        <v>21</v>
      </c>
      <c r="C35" s="43"/>
      <c r="D35" s="43"/>
      <c r="E35" s="43"/>
      <c r="F35" s="48" t="s">
        <v>77</v>
      </c>
      <c r="G35" s="54"/>
      <c r="H35" s="56"/>
      <c r="I35" s="43"/>
      <c r="J35" s="120">
        <f t="shared" si="4"/>
        <v>2600003.6803633091</v>
      </c>
      <c r="K35" s="38"/>
      <c r="L35" s="150">
        <v>52618.45</v>
      </c>
      <c r="M35" s="77">
        <v>1090573.5074342871</v>
      </c>
      <c r="N35" s="150">
        <v>200168.68254495965</v>
      </c>
      <c r="O35" s="150"/>
      <c r="P35" s="77">
        <v>1236189.0383840622</v>
      </c>
      <c r="Q35" s="150">
        <v>14639</v>
      </c>
      <c r="R35" s="119"/>
      <c r="S35" s="150">
        <v>5815.0020000000004</v>
      </c>
      <c r="T35" s="43"/>
      <c r="U35" s="77">
        <v>1090573.5074342871</v>
      </c>
      <c r="V35" s="150"/>
      <c r="W35" s="77">
        <v>1236189.0383840622</v>
      </c>
      <c r="X35" s="54"/>
      <c r="Y35" s="119" t="s">
        <v>333</v>
      </c>
    </row>
    <row r="36" spans="1:27" s="36" customFormat="1" ht="12" customHeight="1" x14ac:dyDescent="0.2">
      <c r="A36" s="47"/>
      <c r="B36" s="43" t="s">
        <v>26</v>
      </c>
      <c r="C36" s="43"/>
      <c r="D36" s="43"/>
      <c r="E36" s="43"/>
      <c r="F36" s="48" t="s">
        <v>77</v>
      </c>
      <c r="G36" s="54"/>
      <c r="H36" s="56"/>
      <c r="I36" s="43"/>
      <c r="J36" s="120">
        <f t="shared" si="4"/>
        <v>10304288.392309558</v>
      </c>
      <c r="K36" s="38"/>
      <c r="L36" s="150">
        <v>14631.829999999993</v>
      </c>
      <c r="M36" s="77">
        <v>4089261.485407481</v>
      </c>
      <c r="N36" s="150">
        <v>3073171.7500000005</v>
      </c>
      <c r="O36" s="150">
        <v>31131.88</v>
      </c>
      <c r="P36" s="77">
        <v>2566507.4561885083</v>
      </c>
      <c r="Q36" s="150">
        <v>295942.80999999994</v>
      </c>
      <c r="R36" s="119"/>
      <c r="S36" s="150">
        <v>233641.18071356785</v>
      </c>
      <c r="T36" s="43"/>
      <c r="U36" s="77">
        <v>4089261.485407481</v>
      </c>
      <c r="V36" s="150">
        <v>31131.88</v>
      </c>
      <c r="W36" s="77">
        <v>2566507.4561885083</v>
      </c>
      <c r="X36" s="54"/>
      <c r="Y36" s="119" t="s">
        <v>334</v>
      </c>
    </row>
    <row r="37" spans="1:27" s="36" customFormat="1" ht="12" customHeight="1" x14ac:dyDescent="0.2">
      <c r="A37" s="47"/>
      <c r="B37" s="43" t="s">
        <v>27</v>
      </c>
      <c r="C37" s="43"/>
      <c r="D37" s="43"/>
      <c r="E37" s="43"/>
      <c r="F37" s="48" t="s">
        <v>77</v>
      </c>
      <c r="G37" s="54"/>
      <c r="H37" s="56"/>
      <c r="I37" s="43"/>
      <c r="J37" s="120">
        <f t="shared" si="4"/>
        <v>2394033.6202950627</v>
      </c>
      <c r="K37" s="38"/>
      <c r="L37" s="150"/>
      <c r="M37" s="77">
        <v>16933.380995878004</v>
      </c>
      <c r="N37" s="150">
        <v>1086476.3874550404</v>
      </c>
      <c r="O37" s="150">
        <v>6248.77</v>
      </c>
      <c r="P37" s="77">
        <v>1281981.3368441442</v>
      </c>
      <c r="Q37" s="150">
        <v>2393.7449999999999</v>
      </c>
      <c r="R37" s="119"/>
      <c r="S37" s="150">
        <v>0</v>
      </c>
      <c r="T37" s="43"/>
      <c r="U37" s="77">
        <v>16933.380995878004</v>
      </c>
      <c r="V37" s="150">
        <v>6248.77</v>
      </c>
      <c r="W37" s="77">
        <v>1281981.3368441442</v>
      </c>
      <c r="X37" s="54"/>
      <c r="Y37" s="119" t="s">
        <v>335</v>
      </c>
    </row>
    <row r="38" spans="1:27" s="36" customFormat="1" ht="12" customHeight="1" x14ac:dyDescent="0.2">
      <c r="A38" s="47"/>
      <c r="B38" s="43" t="s">
        <v>28</v>
      </c>
      <c r="C38" s="43"/>
      <c r="D38" s="43"/>
      <c r="E38" s="43"/>
      <c r="F38" s="48" t="s">
        <v>77</v>
      </c>
      <c r="G38" s="54"/>
      <c r="H38" s="56"/>
      <c r="I38" s="43"/>
      <c r="J38" s="120">
        <f t="shared" si="4"/>
        <v>472545.23</v>
      </c>
      <c r="K38" s="38"/>
      <c r="L38" s="150"/>
      <c r="M38" s="77">
        <v>0</v>
      </c>
      <c r="N38" s="150">
        <v>473009.75</v>
      </c>
      <c r="O38" s="150">
        <v>-464.52</v>
      </c>
      <c r="P38" s="77">
        <v>0</v>
      </c>
      <c r="Q38" s="150"/>
      <c r="R38" s="119"/>
      <c r="S38" s="150"/>
      <c r="T38" s="43"/>
      <c r="U38" s="77">
        <v>0</v>
      </c>
      <c r="V38" s="150">
        <v>-464.52</v>
      </c>
      <c r="W38" s="77">
        <v>0</v>
      </c>
      <c r="X38" s="54"/>
      <c r="Y38" s="119" t="s">
        <v>336</v>
      </c>
      <c r="AA38" s="132" t="s">
        <v>431</v>
      </c>
    </row>
    <row r="39" spans="1:27" s="36" customFormat="1" ht="12" customHeight="1" x14ac:dyDescent="0.2">
      <c r="A39" s="47"/>
      <c r="B39" s="43" t="s">
        <v>29</v>
      </c>
      <c r="C39" s="43"/>
      <c r="D39" s="43"/>
      <c r="E39" s="43"/>
      <c r="F39" s="48" t="s">
        <v>77</v>
      </c>
      <c r="G39" s="54"/>
      <c r="H39" s="56"/>
      <c r="I39" s="43"/>
      <c r="J39" s="120">
        <f t="shared" si="4"/>
        <v>1785525.5900000078</v>
      </c>
      <c r="K39" s="38"/>
      <c r="L39" s="150"/>
      <c r="M39" s="77">
        <v>0</v>
      </c>
      <c r="N39" s="150">
        <v>1706960.8200000077</v>
      </c>
      <c r="O39" s="150">
        <v>78564.77</v>
      </c>
      <c r="P39" s="77">
        <v>0</v>
      </c>
      <c r="Q39" s="150"/>
      <c r="R39" s="119"/>
      <c r="S39" s="150"/>
      <c r="T39" s="43"/>
      <c r="U39" s="77">
        <v>0</v>
      </c>
      <c r="V39" s="150">
        <v>78564.77</v>
      </c>
      <c r="W39" s="77">
        <v>0</v>
      </c>
      <c r="X39" s="54"/>
      <c r="Y39" s="119" t="s">
        <v>337</v>
      </c>
      <c r="AA39" s="132" t="s">
        <v>432</v>
      </c>
    </row>
    <row r="40" spans="1:27" s="36" customFormat="1" ht="12" customHeight="1" x14ac:dyDescent="0.2">
      <c r="A40" s="47"/>
      <c r="B40" s="43" t="s">
        <v>30</v>
      </c>
      <c r="C40" s="43"/>
      <c r="D40" s="43"/>
      <c r="E40" s="43"/>
      <c r="F40" s="48" t="s">
        <v>77</v>
      </c>
      <c r="G40" s="54"/>
      <c r="H40" s="56"/>
      <c r="I40" s="43"/>
      <c r="J40" s="120">
        <f t="shared" si="4"/>
        <v>79089.62</v>
      </c>
      <c r="K40" s="38"/>
      <c r="L40" s="150"/>
      <c r="M40" s="77">
        <v>0</v>
      </c>
      <c r="N40" s="150">
        <v>79089.62</v>
      </c>
      <c r="O40" s="150"/>
      <c r="P40" s="77">
        <v>0</v>
      </c>
      <c r="Q40" s="150"/>
      <c r="R40" s="119"/>
      <c r="S40" s="150"/>
      <c r="T40" s="43"/>
      <c r="U40" s="77">
        <v>0</v>
      </c>
      <c r="V40" s="150"/>
      <c r="W40" s="77">
        <v>0</v>
      </c>
      <c r="X40" s="54"/>
      <c r="Y40" s="119" t="s">
        <v>338</v>
      </c>
      <c r="AA40" s="36" t="s">
        <v>362</v>
      </c>
    </row>
    <row r="41" spans="1:27" s="36" customFormat="1" ht="12" customHeight="1" x14ac:dyDescent="0.2">
      <c r="A41" s="47"/>
      <c r="B41" s="43" t="s">
        <v>31</v>
      </c>
      <c r="C41" s="43"/>
      <c r="D41" s="43"/>
      <c r="E41" s="43"/>
      <c r="F41" s="48" t="s">
        <v>77</v>
      </c>
      <c r="G41" s="54"/>
      <c r="H41" s="56"/>
      <c r="I41" s="43"/>
      <c r="J41" s="120">
        <f t="shared" si="4"/>
        <v>1500000</v>
      </c>
      <c r="K41" s="38"/>
      <c r="L41" s="150"/>
      <c r="M41" s="77">
        <v>0</v>
      </c>
      <c r="N41" s="150">
        <v>1500000</v>
      </c>
      <c r="O41" s="150"/>
      <c r="P41" s="77">
        <v>0</v>
      </c>
      <c r="Q41" s="150"/>
      <c r="R41" s="119"/>
      <c r="S41" s="150"/>
      <c r="T41" s="43"/>
      <c r="U41" s="77">
        <v>0</v>
      </c>
      <c r="V41" s="150"/>
      <c r="W41" s="77">
        <v>0</v>
      </c>
      <c r="X41" s="54"/>
      <c r="Y41" s="119" t="s">
        <v>339</v>
      </c>
      <c r="AA41" s="36" t="s">
        <v>366</v>
      </c>
    </row>
    <row r="42" spans="1:27" s="36" customFormat="1" ht="12" customHeight="1" x14ac:dyDescent="0.2">
      <c r="A42" s="47"/>
      <c r="B42" s="43" t="s">
        <v>32</v>
      </c>
      <c r="C42" s="43"/>
      <c r="D42" s="43"/>
      <c r="E42" s="43"/>
      <c r="F42" s="48" t="s">
        <v>77</v>
      </c>
      <c r="G42" s="54"/>
      <c r="H42" s="56"/>
      <c r="I42" s="43"/>
      <c r="J42" s="120">
        <f t="shared" si="4"/>
        <v>0</v>
      </c>
      <c r="K42" s="38"/>
      <c r="L42" s="150"/>
      <c r="M42" s="77">
        <v>0</v>
      </c>
      <c r="N42" s="150"/>
      <c r="O42" s="150"/>
      <c r="P42" s="77">
        <v>0</v>
      </c>
      <c r="Q42" s="150"/>
      <c r="R42" s="119"/>
      <c r="S42" s="150"/>
      <c r="T42" s="43"/>
      <c r="U42" s="77">
        <v>0</v>
      </c>
      <c r="V42" s="150"/>
      <c r="W42" s="77">
        <v>0</v>
      </c>
      <c r="X42" s="54"/>
      <c r="Y42" s="119" t="s">
        <v>340</v>
      </c>
    </row>
    <row r="43" spans="1:27" s="36" customFormat="1" ht="12" customHeight="1" x14ac:dyDescent="0.2">
      <c r="A43" s="47"/>
      <c r="B43" s="43"/>
      <c r="F43" s="48"/>
      <c r="G43" s="119"/>
      <c r="H43" s="56"/>
      <c r="J43" s="119"/>
      <c r="L43" s="119"/>
      <c r="M43" s="119"/>
      <c r="N43" s="119"/>
      <c r="O43" s="119"/>
      <c r="P43" s="119"/>
      <c r="Q43" s="119"/>
      <c r="S43" s="119"/>
      <c r="U43" s="119"/>
      <c r="V43" s="119"/>
      <c r="W43" s="119"/>
      <c r="X43" s="119"/>
      <c r="Y43" s="45"/>
    </row>
    <row r="44" spans="1:27" s="36" customFormat="1" ht="12" customHeight="1" x14ac:dyDescent="0.2">
      <c r="A44" s="47"/>
      <c r="B44" s="42" t="s">
        <v>63</v>
      </c>
      <c r="C44" s="43"/>
      <c r="D44" s="43"/>
      <c r="E44" s="43"/>
      <c r="F44" s="48"/>
      <c r="G44" s="54"/>
      <c r="H44" s="56"/>
      <c r="I44" s="43"/>
      <c r="J44" s="119"/>
      <c r="L44" s="119"/>
      <c r="M44" s="119"/>
      <c r="N44" s="119"/>
      <c r="O44" s="119"/>
      <c r="P44" s="119"/>
      <c r="Q44" s="119"/>
      <c r="R44" s="43"/>
      <c r="S44" s="119"/>
      <c r="T44" s="43"/>
      <c r="U44" s="119"/>
      <c r="V44" s="119"/>
      <c r="W44" s="119"/>
      <c r="X44" s="54"/>
      <c r="Y44" s="45"/>
    </row>
    <row r="45" spans="1:27" s="36" customFormat="1" ht="12" customHeight="1" x14ac:dyDescent="0.2">
      <c r="A45" s="47"/>
      <c r="B45" s="43" t="s">
        <v>64</v>
      </c>
      <c r="C45" s="43"/>
      <c r="D45" s="43"/>
      <c r="E45" s="43"/>
      <c r="F45" s="48" t="s">
        <v>77</v>
      </c>
      <c r="G45" s="54"/>
      <c r="H45" s="56"/>
      <c r="I45" s="43"/>
      <c r="J45" s="120">
        <f t="shared" ref="J45" si="5">SUM(L45:S45)</f>
        <v>1442278.9461521921</v>
      </c>
      <c r="K45" s="38"/>
      <c r="L45" s="150">
        <v>11520.67</v>
      </c>
      <c r="M45" s="77">
        <v>448237.2367503533</v>
      </c>
      <c r="N45" s="150">
        <v>201349.56615219335</v>
      </c>
      <c r="O45" s="150">
        <v>1161.96</v>
      </c>
      <c r="P45" s="77">
        <v>780009.51324964548</v>
      </c>
      <c r="Q45" s="150"/>
      <c r="R45" s="119"/>
      <c r="S45" s="150"/>
      <c r="T45" s="43"/>
      <c r="U45" s="77">
        <v>448237.2367503533</v>
      </c>
      <c r="V45" s="150">
        <v>1161.96</v>
      </c>
      <c r="W45" s="77">
        <v>780009.51324964548</v>
      </c>
      <c r="X45" s="54"/>
      <c r="Y45" s="119" t="s">
        <v>320</v>
      </c>
    </row>
    <row r="46" spans="1:27" s="36" customFormat="1" ht="12" customHeight="1" x14ac:dyDescent="0.2">
      <c r="A46" s="47"/>
      <c r="C46" s="43"/>
      <c r="D46" s="43"/>
      <c r="E46" s="43"/>
      <c r="F46" s="48"/>
      <c r="G46" s="54"/>
      <c r="H46" s="56"/>
      <c r="I46" s="43"/>
      <c r="J46" s="119"/>
      <c r="L46" s="119"/>
      <c r="M46" s="119"/>
      <c r="N46" s="119"/>
      <c r="O46" s="119"/>
      <c r="P46" s="119"/>
      <c r="Q46" s="119"/>
      <c r="R46" s="43"/>
      <c r="S46" s="119"/>
      <c r="T46" s="43"/>
      <c r="U46" s="119"/>
      <c r="V46" s="119"/>
      <c r="W46" s="119"/>
      <c r="X46" s="54"/>
      <c r="Y46" s="39"/>
    </row>
    <row r="47" spans="1:27" s="36" customFormat="1" ht="12" customHeight="1" x14ac:dyDescent="0.2">
      <c r="A47" s="47"/>
      <c r="B47" s="42" t="s">
        <v>39</v>
      </c>
      <c r="C47" s="43"/>
      <c r="D47" s="43"/>
      <c r="E47" s="43"/>
      <c r="F47" s="48"/>
      <c r="G47" s="54"/>
      <c r="H47" s="56"/>
      <c r="I47" s="43"/>
      <c r="J47" s="119"/>
      <c r="L47" s="119"/>
      <c r="M47" s="119"/>
      <c r="N47" s="119"/>
      <c r="O47" s="119"/>
      <c r="P47" s="119"/>
      <c r="Q47" s="119"/>
      <c r="R47" s="43"/>
      <c r="S47" s="119"/>
      <c r="T47" s="43"/>
      <c r="U47" s="119"/>
      <c r="V47" s="119"/>
      <c r="W47" s="119"/>
      <c r="X47" s="54"/>
      <c r="Y47" s="39"/>
    </row>
    <row r="48" spans="1:27" s="36" customFormat="1" ht="12" customHeight="1" x14ac:dyDescent="0.2">
      <c r="A48" s="47"/>
      <c r="B48" s="43" t="s">
        <v>40</v>
      </c>
      <c r="C48" s="43"/>
      <c r="D48" s="43"/>
      <c r="E48" s="43"/>
      <c r="F48" s="48" t="s">
        <v>77</v>
      </c>
      <c r="G48" s="54"/>
      <c r="H48" s="56"/>
      <c r="I48" s="43"/>
      <c r="J48" s="120">
        <f t="shared" ref="J48" si="6">SUM(L48:S48)</f>
        <v>0</v>
      </c>
      <c r="K48" s="38"/>
      <c r="L48" s="150"/>
      <c r="M48" s="77">
        <v>0</v>
      </c>
      <c r="N48" s="150">
        <v>0</v>
      </c>
      <c r="O48" s="150"/>
      <c r="P48" s="77">
        <v>0</v>
      </c>
      <c r="Q48" s="150"/>
      <c r="R48" s="119"/>
      <c r="S48" s="150"/>
      <c r="T48" s="43"/>
      <c r="U48" s="77">
        <v>0</v>
      </c>
      <c r="V48" s="150"/>
      <c r="W48" s="77">
        <v>0</v>
      </c>
      <c r="X48" s="54"/>
      <c r="Y48" s="119" t="s">
        <v>559</v>
      </c>
    </row>
    <row r="49" spans="1:28" s="36" customFormat="1" ht="12" customHeight="1" x14ac:dyDescent="0.2">
      <c r="A49" s="47"/>
      <c r="C49" s="43"/>
      <c r="D49" s="43"/>
      <c r="E49" s="43"/>
      <c r="F49" s="48"/>
      <c r="G49" s="54"/>
      <c r="H49" s="56"/>
      <c r="I49" s="43"/>
      <c r="J49" s="43"/>
      <c r="P49" s="119"/>
      <c r="R49" s="43"/>
      <c r="T49" s="43"/>
      <c r="U49" s="119"/>
      <c r="V49" s="119"/>
      <c r="W49" s="119"/>
      <c r="X49" s="54"/>
      <c r="Y49" s="39"/>
    </row>
    <row r="50" spans="1:28" s="31" customFormat="1" ht="12" customHeight="1" x14ac:dyDescent="0.2">
      <c r="B50" s="31" t="s">
        <v>98</v>
      </c>
    </row>
    <row r="51" spans="1:28" s="41" customFormat="1" ht="12" customHeight="1" x14ac:dyDescent="0.2"/>
    <row r="52" spans="1:28" s="41" customFormat="1" ht="12" customHeight="1" x14ac:dyDescent="0.2">
      <c r="B52" s="42" t="s">
        <v>68</v>
      </c>
    </row>
    <row r="53" spans="1:28" s="41" customFormat="1" ht="12" customHeight="1" x14ac:dyDescent="0.2">
      <c r="B53" s="43" t="s">
        <v>36</v>
      </c>
      <c r="F53" s="48" t="s">
        <v>80</v>
      </c>
      <c r="H53" s="56"/>
      <c r="J53" s="120">
        <f>SUM(L53:S53)</f>
        <v>12633312.557518186</v>
      </c>
      <c r="K53" s="38"/>
      <c r="L53" s="150"/>
      <c r="M53" s="77">
        <v>3348083.101818182</v>
      </c>
      <c r="N53" s="150">
        <v>3010271.8856999995</v>
      </c>
      <c r="O53" s="150"/>
      <c r="P53" s="77">
        <v>5175435.330000001</v>
      </c>
      <c r="Q53" s="150">
        <v>10683.720000000001</v>
      </c>
      <c r="R53" s="119"/>
      <c r="S53" s="150">
        <v>1088838.5200000035</v>
      </c>
      <c r="U53" s="77">
        <v>3348083.101818182</v>
      </c>
      <c r="V53" s="150"/>
      <c r="W53" s="77">
        <v>5175435.330000001</v>
      </c>
      <c r="Y53" s="119" t="s">
        <v>227</v>
      </c>
    </row>
    <row r="54" spans="1:28" s="41" customFormat="1" ht="12" customHeight="1" x14ac:dyDescent="0.2">
      <c r="B54" s="43" t="s">
        <v>23</v>
      </c>
      <c r="F54" s="48" t="s">
        <v>80</v>
      </c>
      <c r="H54" s="56"/>
      <c r="J54" s="120">
        <f>SUM(L54:S54)</f>
        <v>1673515.1944164941</v>
      </c>
      <c r="K54" s="38"/>
      <c r="L54" s="150">
        <v>10392.315000000001</v>
      </c>
      <c r="M54" s="77">
        <v>1127658.705373656</v>
      </c>
      <c r="N54" s="150">
        <v>98175.61</v>
      </c>
      <c r="O54" s="150">
        <v>15082.7</v>
      </c>
      <c r="P54" s="77">
        <v>357588.51404283801</v>
      </c>
      <c r="Q54" s="150">
        <v>21494.35</v>
      </c>
      <c r="R54" s="119"/>
      <c r="S54" s="150">
        <v>43123</v>
      </c>
      <c r="U54" s="77">
        <v>1127658.705373656</v>
      </c>
      <c r="V54" s="150">
        <v>15082.7</v>
      </c>
      <c r="W54" s="77">
        <v>357588.51404283801</v>
      </c>
      <c r="Y54" s="119" t="s">
        <v>229</v>
      </c>
    </row>
    <row r="55" spans="1:28" s="36" customFormat="1" ht="12" customHeight="1" x14ac:dyDescent="0.2">
      <c r="A55" s="47"/>
      <c r="B55" s="42"/>
      <c r="C55" s="43"/>
      <c r="D55" s="43"/>
      <c r="E55" s="43"/>
      <c r="F55" s="48"/>
      <c r="G55" s="54"/>
      <c r="H55" s="56"/>
      <c r="I55" s="43"/>
      <c r="J55" s="119"/>
      <c r="L55" s="119"/>
      <c r="M55" s="119"/>
      <c r="N55" s="119"/>
      <c r="O55" s="119"/>
      <c r="P55" s="119"/>
      <c r="Q55" s="119"/>
      <c r="R55" s="54"/>
      <c r="S55" s="119"/>
      <c r="T55" s="54"/>
      <c r="U55" s="119"/>
      <c r="V55" s="119"/>
      <c r="W55" s="119"/>
      <c r="X55" s="54"/>
      <c r="Y55" s="41"/>
    </row>
    <row r="56" spans="1:28" s="36" customFormat="1" ht="12" customHeight="1" x14ac:dyDescent="0.2">
      <c r="A56" s="47"/>
      <c r="B56" s="42" t="s">
        <v>67</v>
      </c>
      <c r="C56" s="43"/>
      <c r="D56" s="43"/>
      <c r="E56" s="43"/>
      <c r="F56" s="48"/>
      <c r="G56" s="54"/>
      <c r="H56" s="56"/>
      <c r="I56" s="43"/>
      <c r="J56" s="119"/>
      <c r="L56" s="119"/>
      <c r="M56" s="119"/>
      <c r="N56" s="119"/>
      <c r="O56" s="119"/>
      <c r="P56" s="119"/>
      <c r="Q56" s="119"/>
      <c r="R56" s="119"/>
      <c r="S56" s="119"/>
      <c r="T56" s="54"/>
      <c r="U56" s="119"/>
      <c r="V56" s="119"/>
      <c r="W56" s="119"/>
      <c r="X56" s="54"/>
      <c r="Y56" s="41"/>
      <c r="AB56" s="46"/>
    </row>
    <row r="57" spans="1:28" s="36" customFormat="1" ht="12" customHeight="1" x14ac:dyDescent="0.2">
      <c r="A57" s="47"/>
      <c r="B57" s="43" t="s">
        <v>34</v>
      </c>
      <c r="C57" s="43"/>
      <c r="D57" s="43"/>
      <c r="E57" s="43"/>
      <c r="F57" s="48" t="s">
        <v>80</v>
      </c>
      <c r="G57" s="54"/>
      <c r="H57" s="56"/>
      <c r="I57" s="43"/>
      <c r="J57" s="120">
        <f t="shared" ref="J57:J69" si="7">SUM(L57:S57)</f>
        <v>6948000.5100000016</v>
      </c>
      <c r="K57" s="38"/>
      <c r="L57" s="150"/>
      <c r="M57" s="77">
        <v>2943512.8893963252</v>
      </c>
      <c r="N57" s="150">
        <v>3250705.7</v>
      </c>
      <c r="O57" s="150"/>
      <c r="P57" s="77">
        <v>753781.92060367542</v>
      </c>
      <c r="Q57" s="150"/>
      <c r="R57" s="119"/>
      <c r="S57" s="150">
        <v>0</v>
      </c>
      <c r="T57" s="54"/>
      <c r="U57" s="77">
        <v>2943512.8893963252</v>
      </c>
      <c r="V57" s="150"/>
      <c r="W57" s="77">
        <v>753781.92060367542</v>
      </c>
      <c r="X57" s="54"/>
      <c r="Y57" s="119" t="s">
        <v>225</v>
      </c>
      <c r="AB57" s="46"/>
    </row>
    <row r="58" spans="1:28" s="36" customFormat="1" ht="12" customHeight="1" x14ac:dyDescent="0.2">
      <c r="A58" s="47"/>
      <c r="B58" s="43" t="s">
        <v>35</v>
      </c>
      <c r="C58" s="43"/>
      <c r="D58" s="43"/>
      <c r="E58" s="43"/>
      <c r="F58" s="48" t="s">
        <v>80</v>
      </c>
      <c r="G58" s="54"/>
      <c r="H58" s="56"/>
      <c r="I58" s="43"/>
      <c r="J58" s="120">
        <f t="shared" si="7"/>
        <v>31329834.985440675</v>
      </c>
      <c r="K58" s="38"/>
      <c r="L58" s="150">
        <v>47394.062760000001</v>
      </c>
      <c r="M58" s="77">
        <v>12749103.50035516</v>
      </c>
      <c r="N58" s="150">
        <v>15398999.289999999</v>
      </c>
      <c r="O58" s="150">
        <v>22031</v>
      </c>
      <c r="P58" s="77">
        <v>1786081.3196448425</v>
      </c>
      <c r="Q58" s="150">
        <v>916295.10268067406</v>
      </c>
      <c r="R58" s="119"/>
      <c r="S58" s="150">
        <v>409930.70999999996</v>
      </c>
      <c r="T58" s="54"/>
      <c r="U58" s="77">
        <v>12749103.50035516</v>
      </c>
      <c r="V58" s="150">
        <v>22031</v>
      </c>
      <c r="W58" s="77">
        <v>1786081.3196448425</v>
      </c>
      <c r="X58" s="54"/>
      <c r="Y58" s="119" t="s">
        <v>226</v>
      </c>
      <c r="AB58" s="46"/>
    </row>
    <row r="59" spans="1:28" s="36" customFormat="1" ht="12" customHeight="1" x14ac:dyDescent="0.2">
      <c r="A59" s="47"/>
      <c r="B59" s="43" t="s">
        <v>36</v>
      </c>
      <c r="C59" s="43"/>
      <c r="D59" s="43"/>
      <c r="E59" s="43"/>
      <c r="F59" s="48" t="s">
        <v>80</v>
      </c>
      <c r="G59" s="54"/>
      <c r="H59" s="56"/>
      <c r="I59" s="43"/>
      <c r="J59" s="120">
        <f t="shared" si="7"/>
        <v>3610425.1827898095</v>
      </c>
      <c r="K59" s="38"/>
      <c r="L59" s="150"/>
      <c r="M59" s="77">
        <v>669616.62036363641</v>
      </c>
      <c r="N59" s="150">
        <v>934222.30935517233</v>
      </c>
      <c r="O59" s="150"/>
      <c r="P59" s="77">
        <v>1545902.5330710004</v>
      </c>
      <c r="Q59" s="150">
        <v>10683.720000000001</v>
      </c>
      <c r="R59" s="119"/>
      <c r="S59" s="150">
        <v>450000</v>
      </c>
      <c r="T59" s="54"/>
      <c r="U59" s="77">
        <v>669616.62036363641</v>
      </c>
      <c r="V59" s="150"/>
      <c r="W59" s="77">
        <v>1545902.5330710004</v>
      </c>
      <c r="X59" s="54"/>
      <c r="Y59" s="119" t="s">
        <v>227</v>
      </c>
    </row>
    <row r="60" spans="1:28" s="36" customFormat="1" ht="12" customHeight="1" x14ac:dyDescent="0.2">
      <c r="A60" s="47"/>
      <c r="B60" s="43" t="s">
        <v>37</v>
      </c>
      <c r="C60" s="43"/>
      <c r="D60" s="43"/>
      <c r="E60" s="43"/>
      <c r="F60" s="48" t="s">
        <v>80</v>
      </c>
      <c r="G60" s="54"/>
      <c r="H60" s="56"/>
      <c r="I60" s="43"/>
      <c r="J60" s="120">
        <f t="shared" si="7"/>
        <v>5084717.2734759012</v>
      </c>
      <c r="K60" s="38"/>
      <c r="L60" s="150">
        <v>12946.9</v>
      </c>
      <c r="M60" s="77">
        <v>3559504.2700000005</v>
      </c>
      <c r="N60" s="150">
        <v>1356232.8199999998</v>
      </c>
      <c r="O60" s="150"/>
      <c r="P60" s="77">
        <v>0</v>
      </c>
      <c r="Q60" s="150">
        <v>156033.28347590074</v>
      </c>
      <c r="R60" s="119"/>
      <c r="S60" s="150">
        <v>0</v>
      </c>
      <c r="T60" s="54"/>
      <c r="U60" s="77">
        <v>3559504.2700000005</v>
      </c>
      <c r="V60" s="150"/>
      <c r="W60" s="77">
        <v>0</v>
      </c>
      <c r="X60" s="54"/>
      <c r="Y60" s="119" t="s">
        <v>228</v>
      </c>
    </row>
    <row r="61" spans="1:28" s="36" customFormat="1" ht="12" customHeight="1" x14ac:dyDescent="0.2">
      <c r="A61" s="47"/>
      <c r="B61" s="43" t="s">
        <v>23</v>
      </c>
      <c r="C61" s="43"/>
      <c r="D61" s="43"/>
      <c r="E61" s="43"/>
      <c r="F61" s="48" t="s">
        <v>80</v>
      </c>
      <c r="G61" s="54"/>
      <c r="H61" s="56"/>
      <c r="I61" s="43"/>
      <c r="J61" s="120">
        <f t="shared" si="7"/>
        <v>1716203.5394164941</v>
      </c>
      <c r="K61" s="38"/>
      <c r="L61" s="150">
        <v>53080.66</v>
      </c>
      <c r="M61" s="77">
        <v>1127658.705373656</v>
      </c>
      <c r="N61" s="150">
        <v>98175.61</v>
      </c>
      <c r="O61" s="150">
        <v>15082.7</v>
      </c>
      <c r="P61" s="77">
        <v>357588.51404283801</v>
      </c>
      <c r="Q61" s="150">
        <v>21494.35</v>
      </c>
      <c r="R61" s="119"/>
      <c r="S61" s="150">
        <v>43123</v>
      </c>
      <c r="T61" s="54"/>
      <c r="U61" s="77">
        <v>1127658.705373656</v>
      </c>
      <c r="V61" s="150">
        <v>15082.7</v>
      </c>
      <c r="W61" s="77">
        <v>357588.51404283801</v>
      </c>
      <c r="X61" s="54"/>
      <c r="Y61" s="119" t="s">
        <v>229</v>
      </c>
    </row>
    <row r="62" spans="1:28" s="36" customFormat="1" ht="12" customHeight="1" x14ac:dyDescent="0.2">
      <c r="A62" s="47"/>
      <c r="B62" s="43" t="s">
        <v>38</v>
      </c>
      <c r="C62" s="43"/>
      <c r="D62" s="43"/>
      <c r="E62" s="43"/>
      <c r="F62" s="48" t="s">
        <v>80</v>
      </c>
      <c r="G62" s="54"/>
      <c r="H62" s="56"/>
      <c r="I62" s="43"/>
      <c r="J62" s="120">
        <f t="shared" si="7"/>
        <v>861672.77</v>
      </c>
      <c r="K62" s="38"/>
      <c r="L62" s="150"/>
      <c r="M62" s="77">
        <v>3484.5030840677086</v>
      </c>
      <c r="N62" s="150">
        <v>326439.77</v>
      </c>
      <c r="O62" s="150"/>
      <c r="P62" s="77">
        <v>531748.49691593228</v>
      </c>
      <c r="Q62" s="150"/>
      <c r="R62" s="119"/>
      <c r="S62" s="150">
        <v>0</v>
      </c>
      <c r="T62" s="54"/>
      <c r="U62" s="77">
        <v>3484.5030840677086</v>
      </c>
      <c r="V62" s="150"/>
      <c r="W62" s="77">
        <v>531748.49691593228</v>
      </c>
      <c r="X62" s="54"/>
      <c r="Y62" s="119" t="s">
        <v>230</v>
      </c>
    </row>
    <row r="63" spans="1:28" s="36" customFormat="1" ht="12" customHeight="1" x14ac:dyDescent="0.2">
      <c r="A63" s="47"/>
      <c r="B63" s="43" t="s">
        <v>28</v>
      </c>
      <c r="C63" s="43"/>
      <c r="D63" s="43"/>
      <c r="E63" s="43"/>
      <c r="F63" s="48" t="s">
        <v>80</v>
      </c>
      <c r="G63" s="54"/>
      <c r="H63" s="56"/>
      <c r="I63" s="43"/>
      <c r="J63" s="120">
        <f t="shared" si="7"/>
        <v>11712478.063935498</v>
      </c>
      <c r="K63" s="38"/>
      <c r="L63" s="150"/>
      <c r="M63" s="77">
        <v>8270540.2636066107</v>
      </c>
      <c r="N63" s="150">
        <v>82471.77</v>
      </c>
      <c r="O63" s="150"/>
      <c r="P63" s="77">
        <v>3359466.030328888</v>
      </c>
      <c r="Q63" s="150"/>
      <c r="R63" s="119"/>
      <c r="S63" s="150">
        <v>0</v>
      </c>
      <c r="T63" s="54"/>
      <c r="U63" s="77">
        <v>8270540.2636066107</v>
      </c>
      <c r="V63" s="150"/>
      <c r="W63" s="77">
        <v>3359466.030328888</v>
      </c>
      <c r="X63" s="54"/>
      <c r="Y63" s="119" t="s">
        <v>231</v>
      </c>
    </row>
    <row r="64" spans="1:28" s="36" customFormat="1" ht="12" customHeight="1" x14ac:dyDescent="0.2">
      <c r="A64" s="47"/>
      <c r="B64" s="43" t="s">
        <v>29</v>
      </c>
      <c r="C64" s="43"/>
      <c r="D64" s="43"/>
      <c r="E64" s="43"/>
      <c r="F64" s="48" t="s">
        <v>80</v>
      </c>
      <c r="G64" s="54"/>
      <c r="H64" s="56"/>
      <c r="I64" s="43"/>
      <c r="J64" s="120">
        <f t="shared" si="7"/>
        <v>2906536.594</v>
      </c>
      <c r="K64" s="38"/>
      <c r="L64" s="150"/>
      <c r="M64" s="77">
        <v>16973.945673377573</v>
      </c>
      <c r="N64" s="150"/>
      <c r="O64" s="150"/>
      <c r="P64" s="77">
        <v>2889562.6483266223</v>
      </c>
      <c r="Q64" s="150"/>
      <c r="R64" s="119"/>
      <c r="S64" s="150">
        <v>0</v>
      </c>
      <c r="T64" s="54"/>
      <c r="U64" s="77">
        <v>16973.945673377573</v>
      </c>
      <c r="V64" s="150"/>
      <c r="W64" s="77">
        <v>2889562.6483266223</v>
      </c>
      <c r="X64" s="54"/>
      <c r="Y64" s="119" t="s">
        <v>232</v>
      </c>
    </row>
    <row r="65" spans="1:27" s="36" customFormat="1" ht="12" customHeight="1" x14ac:dyDescent="0.2">
      <c r="A65" s="47"/>
      <c r="B65" s="43" t="s">
        <v>30</v>
      </c>
      <c r="C65" s="43"/>
      <c r="D65" s="43"/>
      <c r="E65" s="43"/>
      <c r="F65" s="48" t="s">
        <v>80</v>
      </c>
      <c r="G65" s="54"/>
      <c r="H65" s="56"/>
      <c r="I65" s="43"/>
      <c r="J65" s="120">
        <f t="shared" si="7"/>
        <v>772934.36909485538</v>
      </c>
      <c r="K65" s="38"/>
      <c r="L65" s="150"/>
      <c r="M65" s="77">
        <v>45870.802067919452</v>
      </c>
      <c r="N65" s="150"/>
      <c r="O65" s="150"/>
      <c r="P65" s="77">
        <v>727063.56702693598</v>
      </c>
      <c r="Q65" s="150"/>
      <c r="R65" s="119"/>
      <c r="S65" s="150">
        <v>0</v>
      </c>
      <c r="T65" s="54"/>
      <c r="U65" s="77">
        <v>45870.802067919452</v>
      </c>
      <c r="V65" s="150"/>
      <c r="W65" s="77">
        <v>727063.56702693598</v>
      </c>
      <c r="X65" s="54"/>
      <c r="Y65" s="119" t="s">
        <v>233</v>
      </c>
    </row>
    <row r="66" spans="1:27" s="36" customFormat="1" ht="12" customHeight="1" x14ac:dyDescent="0.2">
      <c r="A66" s="47"/>
      <c r="B66" s="43" t="s">
        <v>31</v>
      </c>
      <c r="C66" s="43"/>
      <c r="D66" s="43"/>
      <c r="E66" s="43"/>
      <c r="F66" s="48" t="s">
        <v>80</v>
      </c>
      <c r="G66" s="54"/>
      <c r="H66" s="56"/>
      <c r="I66" s="43"/>
      <c r="J66" s="120">
        <f t="shared" si="7"/>
        <v>755802.5199999999</v>
      </c>
      <c r="K66" s="38"/>
      <c r="L66" s="150"/>
      <c r="M66" s="77">
        <v>0</v>
      </c>
      <c r="N66" s="150"/>
      <c r="O66" s="150"/>
      <c r="P66" s="77">
        <v>755802.5199999999</v>
      </c>
      <c r="Q66" s="150"/>
      <c r="R66" s="119"/>
      <c r="S66" s="150">
        <v>0</v>
      </c>
      <c r="T66" s="54"/>
      <c r="U66" s="77">
        <v>0</v>
      </c>
      <c r="V66" s="150"/>
      <c r="W66" s="77">
        <v>755802.5199999999</v>
      </c>
      <c r="X66" s="54"/>
      <c r="Y66" s="119" t="s">
        <v>234</v>
      </c>
    </row>
    <row r="67" spans="1:27" s="36" customFormat="1" ht="12" customHeight="1" x14ac:dyDescent="0.2">
      <c r="A67" s="47"/>
      <c r="B67" s="43" t="s">
        <v>32</v>
      </c>
      <c r="C67" s="43"/>
      <c r="D67" s="43"/>
      <c r="E67" s="43"/>
      <c r="F67" s="48" t="s">
        <v>80</v>
      </c>
      <c r="G67" s="54"/>
      <c r="H67" s="56"/>
      <c r="I67" s="43"/>
      <c r="J67" s="120">
        <f t="shared" si="7"/>
        <v>0</v>
      </c>
      <c r="K67" s="38"/>
      <c r="L67" s="150"/>
      <c r="M67" s="77">
        <v>0</v>
      </c>
      <c r="N67" s="150"/>
      <c r="O67" s="150"/>
      <c r="P67" s="77">
        <v>0</v>
      </c>
      <c r="Q67" s="150"/>
      <c r="R67" s="119"/>
      <c r="S67" s="150">
        <v>0</v>
      </c>
      <c r="T67" s="54"/>
      <c r="U67" s="77">
        <v>0</v>
      </c>
      <c r="V67" s="150"/>
      <c r="W67" s="77">
        <v>0</v>
      </c>
      <c r="X67" s="54"/>
      <c r="Y67" s="119" t="s">
        <v>235</v>
      </c>
    </row>
    <row r="68" spans="1:27" s="45" customFormat="1" ht="12" customHeight="1" x14ac:dyDescent="0.2">
      <c r="B68" s="131"/>
      <c r="C68" s="131"/>
      <c r="D68" s="131"/>
      <c r="E68" s="131"/>
      <c r="F68" s="56"/>
      <c r="G68" s="131"/>
      <c r="H68" s="56"/>
      <c r="I68" s="131"/>
      <c r="J68" s="39"/>
      <c r="K68" s="39"/>
      <c r="L68" s="39"/>
      <c r="M68" s="39"/>
      <c r="N68" s="39"/>
      <c r="O68" s="39"/>
      <c r="P68" s="39"/>
      <c r="Q68" s="39"/>
      <c r="R68" s="131"/>
      <c r="S68" s="39"/>
      <c r="T68" s="131"/>
      <c r="U68" s="39"/>
      <c r="V68" s="39"/>
      <c r="W68" s="39"/>
      <c r="X68" s="131"/>
    </row>
    <row r="69" spans="1:27" s="36" customFormat="1" ht="12" customHeight="1" x14ac:dyDescent="0.2">
      <c r="A69" s="47"/>
      <c r="B69" s="36" t="s">
        <v>24</v>
      </c>
      <c r="C69" s="43"/>
      <c r="D69" s="43"/>
      <c r="E69" s="43"/>
      <c r="F69" s="36" t="s">
        <v>80</v>
      </c>
      <c r="G69" s="54"/>
      <c r="H69" s="119"/>
      <c r="I69" s="43"/>
      <c r="J69" s="120">
        <f t="shared" si="7"/>
        <v>65698605.808153234</v>
      </c>
      <c r="L69" s="166">
        <f>SUM(L57:L67)</f>
        <v>113421.62276</v>
      </c>
      <c r="M69" s="120">
        <f t="shared" ref="M69:Q69" si="8">SUM(M57:M67)</f>
        <v>29386265.499920752</v>
      </c>
      <c r="N69" s="166">
        <f t="shared" si="8"/>
        <v>21447247.26935517</v>
      </c>
      <c r="O69" s="166">
        <f t="shared" si="8"/>
        <v>37113.699999999997</v>
      </c>
      <c r="P69" s="120">
        <f t="shared" si="8"/>
        <v>12706997.549960734</v>
      </c>
      <c r="Q69" s="166">
        <f t="shared" si="8"/>
        <v>1104506.4561565749</v>
      </c>
      <c r="R69" s="54"/>
      <c r="S69" s="166">
        <f t="shared" ref="S69" si="9">SUM(S57:S67)</f>
        <v>903053.71</v>
      </c>
      <c r="T69" s="54"/>
      <c r="U69" s="120">
        <f t="shared" ref="U69:W69" si="10">SUM(U57:U67)</f>
        <v>29386265.499920752</v>
      </c>
      <c r="V69" s="166">
        <f t="shared" si="10"/>
        <v>37113.699999999997</v>
      </c>
      <c r="W69" s="120">
        <f t="shared" si="10"/>
        <v>12706997.549960734</v>
      </c>
      <c r="X69" s="54"/>
      <c r="Y69" s="45"/>
    </row>
    <row r="70" spans="1:27" s="36" customFormat="1" ht="12" customHeight="1" x14ac:dyDescent="0.2">
      <c r="A70" s="47"/>
      <c r="C70" s="43"/>
      <c r="D70" s="43"/>
      <c r="E70" s="43"/>
      <c r="G70" s="54"/>
      <c r="H70" s="119"/>
      <c r="I70" s="43"/>
      <c r="J70" s="119"/>
      <c r="L70" s="119"/>
      <c r="M70" s="119"/>
      <c r="N70" s="119"/>
      <c r="O70" s="119"/>
      <c r="P70" s="119"/>
      <c r="Q70" s="119"/>
      <c r="R70" s="54"/>
      <c r="S70" s="119"/>
      <c r="T70" s="54"/>
      <c r="U70" s="119"/>
      <c r="V70" s="119"/>
      <c r="W70" s="119"/>
      <c r="X70" s="54"/>
      <c r="Y70" s="45"/>
    </row>
    <row r="71" spans="1:27" s="36" customFormat="1" ht="12" customHeight="1" x14ac:dyDescent="0.2">
      <c r="A71" s="47"/>
      <c r="B71" s="42" t="s">
        <v>69</v>
      </c>
      <c r="C71" s="43"/>
      <c r="D71" s="43"/>
      <c r="E71" s="43"/>
      <c r="F71" s="48"/>
      <c r="G71" s="54"/>
      <c r="H71" s="56"/>
      <c r="I71" s="43"/>
      <c r="J71" s="119"/>
      <c r="L71" s="119"/>
      <c r="M71" s="119"/>
      <c r="N71" s="119"/>
      <c r="O71" s="119"/>
      <c r="P71" s="119"/>
      <c r="Q71" s="119"/>
      <c r="R71" s="54"/>
      <c r="S71" s="119"/>
      <c r="T71" s="54"/>
      <c r="U71" s="119"/>
      <c r="V71" s="119"/>
      <c r="W71" s="119"/>
      <c r="X71" s="54"/>
      <c r="Y71" s="39"/>
    </row>
    <row r="72" spans="1:27" s="36" customFormat="1" ht="12" customHeight="1" x14ac:dyDescent="0.2">
      <c r="A72" s="47"/>
      <c r="B72" s="43" t="s">
        <v>20</v>
      </c>
      <c r="C72" s="43"/>
      <c r="D72" s="43"/>
      <c r="E72" s="43"/>
      <c r="F72" s="48" t="s">
        <v>80</v>
      </c>
      <c r="G72" s="54"/>
      <c r="H72" s="56"/>
      <c r="I72" s="43"/>
      <c r="J72" s="120">
        <f t="shared" ref="J72:J80" si="11">SUM(L72:S72)</f>
        <v>5600278.8992811264</v>
      </c>
      <c r="L72" s="150">
        <v>57426.17</v>
      </c>
      <c r="M72" s="77">
        <v>2463706.0749094123</v>
      </c>
      <c r="N72" s="150">
        <v>989416.29048112663</v>
      </c>
      <c r="O72" s="150">
        <v>68207.460000000006</v>
      </c>
      <c r="P72" s="77">
        <v>1849704.0750905869</v>
      </c>
      <c r="Q72" s="150">
        <v>3091.7417999999998</v>
      </c>
      <c r="R72" s="119"/>
      <c r="S72" s="150">
        <v>168727.08699999997</v>
      </c>
      <c r="T72" s="54"/>
      <c r="U72" s="77">
        <v>2463706.0749094123</v>
      </c>
      <c r="V72" s="150">
        <v>68207.460000000006</v>
      </c>
      <c r="W72" s="77">
        <v>1849704.0750905869</v>
      </c>
      <c r="X72" s="54"/>
      <c r="Y72" s="119" t="s">
        <v>236</v>
      </c>
    </row>
    <row r="73" spans="1:27" s="36" customFormat="1" ht="12" customHeight="1" x14ac:dyDescent="0.2">
      <c r="A73" s="47"/>
      <c r="B73" s="43" t="s">
        <v>21</v>
      </c>
      <c r="C73" s="43"/>
      <c r="D73" s="43"/>
      <c r="E73" s="43"/>
      <c r="F73" s="48" t="s">
        <v>80</v>
      </c>
      <c r="G73" s="54"/>
      <c r="H73" s="56"/>
      <c r="I73" s="43"/>
      <c r="J73" s="120">
        <f t="shared" si="11"/>
        <v>2216521.0343486858</v>
      </c>
      <c r="K73" s="38"/>
      <c r="L73" s="150">
        <v>53190.27</v>
      </c>
      <c r="M73" s="77">
        <v>859103.85411462013</v>
      </c>
      <c r="N73" s="150">
        <v>227800.41999834534</v>
      </c>
      <c r="O73" s="150"/>
      <c r="P73" s="77">
        <v>1066023.3190357203</v>
      </c>
      <c r="Q73" s="150">
        <v>1522.7982</v>
      </c>
      <c r="R73" s="119"/>
      <c r="S73" s="150">
        <v>8880.3729999999996</v>
      </c>
      <c r="T73" s="54"/>
      <c r="U73" s="77">
        <v>859103.85411462013</v>
      </c>
      <c r="V73" s="150"/>
      <c r="W73" s="77">
        <v>1066023.3190357203</v>
      </c>
      <c r="X73" s="54"/>
      <c r="Y73" s="119" t="s">
        <v>237</v>
      </c>
    </row>
    <row r="74" spans="1:27" s="36" customFormat="1" ht="12" customHeight="1" x14ac:dyDescent="0.2">
      <c r="A74" s="47"/>
      <c r="B74" s="43" t="s">
        <v>26</v>
      </c>
      <c r="C74" s="43"/>
      <c r="D74" s="43"/>
      <c r="E74" s="43"/>
      <c r="F74" s="48" t="s">
        <v>80</v>
      </c>
      <c r="G74" s="54"/>
      <c r="H74" s="56"/>
      <c r="I74" s="43"/>
      <c r="J74" s="120">
        <f t="shared" si="11"/>
        <v>9901022.7290653307</v>
      </c>
      <c r="K74" s="38"/>
      <c r="L74" s="150">
        <v>64606.817283486933</v>
      </c>
      <c r="M74" s="77">
        <v>3216620.6471263897</v>
      </c>
      <c r="N74" s="150">
        <v>3373177.1799999997</v>
      </c>
      <c r="O74" s="150">
        <v>43263.93</v>
      </c>
      <c r="P74" s="77">
        <v>2711647.4387880769</v>
      </c>
      <c r="Q74" s="150">
        <v>168335.85</v>
      </c>
      <c r="R74" s="119"/>
      <c r="S74" s="150">
        <v>323370.86586737889</v>
      </c>
      <c r="T74" s="54"/>
      <c r="U74" s="77">
        <v>3216620.6471263897</v>
      </c>
      <c r="V74" s="150">
        <v>43263.93</v>
      </c>
      <c r="W74" s="77">
        <v>2711647.4387880769</v>
      </c>
      <c r="X74" s="54"/>
      <c r="Y74" s="119" t="s">
        <v>238</v>
      </c>
    </row>
    <row r="75" spans="1:27" s="36" customFormat="1" ht="12" customHeight="1" x14ac:dyDescent="0.2">
      <c r="A75" s="47"/>
      <c r="B75" s="43" t="s">
        <v>27</v>
      </c>
      <c r="C75" s="43"/>
      <c r="D75" s="43"/>
      <c r="E75" s="43"/>
      <c r="F75" s="48" t="s">
        <v>80</v>
      </c>
      <c r="G75" s="54"/>
      <c r="H75" s="56"/>
      <c r="I75" s="43"/>
      <c r="J75" s="120">
        <f t="shared" si="11"/>
        <v>2305656.0754346014</v>
      </c>
      <c r="K75" s="38"/>
      <c r="L75" s="150"/>
      <c r="M75" s="77">
        <v>6190.256942142043</v>
      </c>
      <c r="N75" s="150">
        <v>1345555.8548300527</v>
      </c>
      <c r="O75" s="150">
        <v>8496.08</v>
      </c>
      <c r="P75" s="77">
        <v>944656.8836624067</v>
      </c>
      <c r="Q75" s="150">
        <v>757</v>
      </c>
      <c r="R75" s="119"/>
      <c r="S75" s="150">
        <v>0</v>
      </c>
      <c r="T75" s="54"/>
      <c r="U75" s="77">
        <v>6190.256942142043</v>
      </c>
      <c r="V75" s="150">
        <v>8496.08</v>
      </c>
      <c r="W75" s="77">
        <v>944656.8836624067</v>
      </c>
      <c r="X75" s="54"/>
      <c r="Y75" s="119" t="s">
        <v>239</v>
      </c>
    </row>
    <row r="76" spans="1:27" s="36" customFormat="1" ht="12" customHeight="1" x14ac:dyDescent="0.2">
      <c r="A76" s="47"/>
      <c r="B76" s="43" t="s">
        <v>28</v>
      </c>
      <c r="C76" s="43"/>
      <c r="D76" s="43"/>
      <c r="E76" s="43"/>
      <c r="F76" s="48" t="s">
        <v>80</v>
      </c>
      <c r="G76" s="54"/>
      <c r="H76" s="56"/>
      <c r="I76" s="43"/>
      <c r="J76" s="120">
        <f t="shared" si="11"/>
        <v>716939.9</v>
      </c>
      <c r="K76" s="38"/>
      <c r="L76" s="150"/>
      <c r="M76" s="77">
        <v>0</v>
      </c>
      <c r="N76" s="150">
        <v>716844.75</v>
      </c>
      <c r="O76" s="150">
        <v>95.15</v>
      </c>
      <c r="P76" s="77">
        <v>0</v>
      </c>
      <c r="Q76" s="150"/>
      <c r="R76" s="119"/>
      <c r="S76" s="150">
        <v>0</v>
      </c>
      <c r="T76" s="54"/>
      <c r="U76" s="77">
        <v>0</v>
      </c>
      <c r="V76" s="150">
        <v>95.15</v>
      </c>
      <c r="W76" s="77">
        <v>0</v>
      </c>
      <c r="X76" s="54"/>
      <c r="Y76" s="119" t="s">
        <v>240</v>
      </c>
      <c r="AA76" s="132" t="s">
        <v>434</v>
      </c>
    </row>
    <row r="77" spans="1:27" s="36" customFormat="1" ht="12" customHeight="1" x14ac:dyDescent="0.2">
      <c r="A77" s="47"/>
      <c r="B77" s="43" t="s">
        <v>29</v>
      </c>
      <c r="C77" s="43"/>
      <c r="D77" s="43"/>
      <c r="E77" s="43"/>
      <c r="F77" s="48" t="s">
        <v>80</v>
      </c>
      <c r="G77" s="54"/>
      <c r="H77" s="56"/>
      <c r="I77" s="43"/>
      <c r="J77" s="120">
        <f t="shared" si="11"/>
        <v>2817883.3299999982</v>
      </c>
      <c r="K77" s="38"/>
      <c r="L77" s="150"/>
      <c r="M77" s="77">
        <v>0</v>
      </c>
      <c r="N77" s="150">
        <v>2867460.2499999981</v>
      </c>
      <c r="O77" s="150">
        <v>-49576.92</v>
      </c>
      <c r="P77" s="77">
        <v>0</v>
      </c>
      <c r="Q77" s="150"/>
      <c r="R77" s="119"/>
      <c r="S77" s="150">
        <v>0</v>
      </c>
      <c r="T77" s="54"/>
      <c r="U77" s="77">
        <v>0</v>
      </c>
      <c r="V77" s="150">
        <v>-49576.92</v>
      </c>
      <c r="W77" s="77">
        <v>0</v>
      </c>
      <c r="X77" s="54"/>
      <c r="Y77" s="119" t="s">
        <v>241</v>
      </c>
      <c r="AA77" s="132" t="s">
        <v>433</v>
      </c>
    </row>
    <row r="78" spans="1:27" s="36" customFormat="1" ht="12" customHeight="1" x14ac:dyDescent="0.2">
      <c r="A78" s="47"/>
      <c r="B78" s="43" t="s">
        <v>30</v>
      </c>
      <c r="C78" s="43"/>
      <c r="D78" s="43"/>
      <c r="E78" s="43"/>
      <c r="F78" s="48" t="s">
        <v>80</v>
      </c>
      <c r="G78" s="54"/>
      <c r="H78" s="56"/>
      <c r="I78" s="43"/>
      <c r="J78" s="120">
        <f t="shared" si="11"/>
        <v>255280.44999999998</v>
      </c>
      <c r="K78" s="38"/>
      <c r="L78" s="150"/>
      <c r="M78" s="77">
        <v>0</v>
      </c>
      <c r="N78" s="150">
        <v>255280.44999999998</v>
      </c>
      <c r="O78" s="150"/>
      <c r="P78" s="77">
        <v>0</v>
      </c>
      <c r="Q78" s="150"/>
      <c r="R78" s="119"/>
      <c r="S78" s="150">
        <v>0</v>
      </c>
      <c r="T78" s="54"/>
      <c r="U78" s="77">
        <v>0</v>
      </c>
      <c r="V78" s="150"/>
      <c r="W78" s="77">
        <v>0</v>
      </c>
      <c r="X78" s="54"/>
      <c r="Y78" s="119" t="s">
        <v>242</v>
      </c>
      <c r="AA78" s="36" t="s">
        <v>362</v>
      </c>
    </row>
    <row r="79" spans="1:27" s="36" customFormat="1" ht="12" customHeight="1" x14ac:dyDescent="0.2">
      <c r="A79" s="47"/>
      <c r="B79" s="43" t="s">
        <v>31</v>
      </c>
      <c r="C79" s="43"/>
      <c r="D79" s="43"/>
      <c r="E79" s="43"/>
      <c r="F79" s="48" t="s">
        <v>80</v>
      </c>
      <c r="G79" s="54"/>
      <c r="H79" s="56"/>
      <c r="I79" s="43"/>
      <c r="J79" s="120">
        <f t="shared" si="11"/>
        <v>2036354</v>
      </c>
      <c r="K79" s="38"/>
      <c r="L79" s="150"/>
      <c r="M79" s="77">
        <v>0</v>
      </c>
      <c r="N79" s="150">
        <v>2036354</v>
      </c>
      <c r="O79" s="150"/>
      <c r="P79" s="77">
        <v>0</v>
      </c>
      <c r="Q79" s="150"/>
      <c r="R79" s="119"/>
      <c r="S79" s="150">
        <v>0</v>
      </c>
      <c r="T79" s="54"/>
      <c r="U79" s="77">
        <v>0</v>
      </c>
      <c r="V79" s="150"/>
      <c r="W79" s="77">
        <v>0</v>
      </c>
      <c r="X79" s="54"/>
      <c r="Y79" s="119" t="s">
        <v>243</v>
      </c>
      <c r="AA79" s="36" t="s">
        <v>366</v>
      </c>
    </row>
    <row r="80" spans="1:27" s="36" customFormat="1" ht="12" customHeight="1" x14ac:dyDescent="0.2">
      <c r="A80" s="47"/>
      <c r="B80" s="43" t="s">
        <v>32</v>
      </c>
      <c r="C80" s="43"/>
      <c r="D80" s="43"/>
      <c r="E80" s="43"/>
      <c r="F80" s="48" t="s">
        <v>80</v>
      </c>
      <c r="G80" s="54"/>
      <c r="H80" s="56"/>
      <c r="I80" s="43"/>
      <c r="J80" s="120">
        <f t="shared" si="11"/>
        <v>0</v>
      </c>
      <c r="K80" s="38"/>
      <c r="L80" s="150"/>
      <c r="M80" s="77">
        <v>0</v>
      </c>
      <c r="N80" s="150"/>
      <c r="O80" s="150"/>
      <c r="P80" s="77">
        <v>0</v>
      </c>
      <c r="Q80" s="150"/>
      <c r="R80" s="119"/>
      <c r="S80" s="150">
        <v>0</v>
      </c>
      <c r="T80" s="54"/>
      <c r="U80" s="77">
        <v>0</v>
      </c>
      <c r="V80" s="150"/>
      <c r="W80" s="77">
        <v>0</v>
      </c>
      <c r="X80" s="54"/>
      <c r="Y80" s="119" t="s">
        <v>244</v>
      </c>
    </row>
    <row r="81" spans="1:28" s="36" customFormat="1" ht="12" customHeight="1" x14ac:dyDescent="0.2">
      <c r="A81" s="47"/>
      <c r="B81" s="43"/>
      <c r="F81" s="48"/>
      <c r="G81" s="119"/>
      <c r="H81" s="56"/>
      <c r="J81" s="119"/>
      <c r="L81" s="119"/>
      <c r="M81" s="119"/>
      <c r="N81" s="119"/>
      <c r="O81" s="119"/>
      <c r="P81" s="119"/>
      <c r="Q81" s="119"/>
      <c r="R81" s="119"/>
      <c r="S81" s="119"/>
      <c r="T81" s="119"/>
      <c r="U81" s="119"/>
      <c r="V81" s="119"/>
      <c r="W81" s="119"/>
      <c r="X81" s="119"/>
      <c r="Y81" s="45"/>
    </row>
    <row r="82" spans="1:28" s="36" customFormat="1" ht="12" customHeight="1" x14ac:dyDescent="0.2">
      <c r="A82" s="47"/>
      <c r="B82" s="42" t="s">
        <v>63</v>
      </c>
      <c r="C82" s="43"/>
      <c r="D82" s="43"/>
      <c r="E82" s="43"/>
      <c r="F82" s="48"/>
      <c r="G82" s="54"/>
      <c r="H82" s="56"/>
      <c r="I82" s="43"/>
      <c r="J82" s="119"/>
      <c r="L82" s="119"/>
      <c r="M82" s="119"/>
      <c r="N82" s="119"/>
      <c r="O82" s="119"/>
      <c r="P82" s="119"/>
      <c r="Q82" s="119"/>
      <c r="R82" s="54"/>
      <c r="S82" s="119"/>
      <c r="T82" s="54"/>
      <c r="U82" s="119"/>
      <c r="V82" s="119"/>
      <c r="W82" s="119"/>
      <c r="X82" s="54"/>
      <c r="Y82" s="45"/>
    </row>
    <row r="83" spans="1:28" s="36" customFormat="1" ht="12" customHeight="1" x14ac:dyDescent="0.2">
      <c r="A83" s="47"/>
      <c r="B83" s="43" t="s">
        <v>64</v>
      </c>
      <c r="C83" s="43"/>
      <c r="D83" s="43"/>
      <c r="E83" s="43"/>
      <c r="F83" s="48" t="s">
        <v>80</v>
      </c>
      <c r="G83" s="54"/>
      <c r="H83" s="56"/>
      <c r="I83" s="43"/>
      <c r="J83" s="120">
        <f t="shared" ref="J83" si="12">SUM(L83:S83)</f>
        <v>1534884.6682204283</v>
      </c>
      <c r="K83" s="38"/>
      <c r="L83" s="150">
        <v>7924.53</v>
      </c>
      <c r="M83" s="77">
        <v>397798.79953972681</v>
      </c>
      <c r="N83" s="150">
        <v>229346.79822042782</v>
      </c>
      <c r="O83" s="150">
        <v>390.56</v>
      </c>
      <c r="P83" s="77">
        <v>899423.98046027368</v>
      </c>
      <c r="Q83" s="150"/>
      <c r="R83" s="119"/>
      <c r="S83" s="150">
        <v>0</v>
      </c>
      <c r="T83" s="54"/>
      <c r="U83" s="77">
        <v>397798.79953972681</v>
      </c>
      <c r="V83" s="150">
        <v>390.56</v>
      </c>
      <c r="W83" s="77">
        <v>899423.98046027368</v>
      </c>
      <c r="X83" s="54"/>
      <c r="Y83" s="119" t="s">
        <v>245</v>
      </c>
    </row>
    <row r="84" spans="1:28" s="36" customFormat="1" ht="12" customHeight="1" x14ac:dyDescent="0.2">
      <c r="A84" s="47"/>
      <c r="C84" s="43"/>
      <c r="D84" s="43"/>
      <c r="E84" s="43"/>
      <c r="F84" s="48"/>
      <c r="G84" s="54"/>
      <c r="H84" s="56"/>
      <c r="I84" s="43"/>
      <c r="J84" s="119"/>
      <c r="L84" s="119"/>
      <c r="M84" s="119"/>
      <c r="N84" s="119"/>
      <c r="O84" s="119"/>
      <c r="P84" s="119"/>
      <c r="Q84" s="119"/>
      <c r="R84" s="54"/>
      <c r="S84" s="119"/>
      <c r="T84" s="54"/>
      <c r="U84" s="119"/>
      <c r="V84" s="119"/>
      <c r="W84" s="119"/>
      <c r="X84" s="54"/>
      <c r="Y84" s="39"/>
    </row>
    <row r="85" spans="1:28" s="36" customFormat="1" ht="12" customHeight="1" x14ac:dyDescent="0.2">
      <c r="A85" s="47"/>
      <c r="B85" s="42" t="s">
        <v>39</v>
      </c>
      <c r="C85" s="43"/>
      <c r="D85" s="43"/>
      <c r="E85" s="43"/>
      <c r="F85" s="48"/>
      <c r="G85" s="54"/>
      <c r="H85" s="56"/>
      <c r="I85" s="43"/>
      <c r="J85" s="119"/>
      <c r="L85" s="119"/>
      <c r="M85" s="119"/>
      <c r="N85" s="119"/>
      <c r="O85" s="119"/>
      <c r="P85" s="119"/>
      <c r="Q85" s="119"/>
      <c r="R85" s="54"/>
      <c r="S85" s="119"/>
      <c r="T85" s="54"/>
      <c r="U85" s="119"/>
      <c r="V85" s="119"/>
      <c r="W85" s="119"/>
      <c r="X85" s="54"/>
      <c r="Y85" s="39"/>
    </row>
    <row r="86" spans="1:28" s="36" customFormat="1" ht="12" customHeight="1" x14ac:dyDescent="0.2">
      <c r="A86" s="47"/>
      <c r="B86" s="43" t="s">
        <v>40</v>
      </c>
      <c r="C86" s="43"/>
      <c r="D86" s="43"/>
      <c r="E86" s="43"/>
      <c r="F86" s="48" t="s">
        <v>80</v>
      </c>
      <c r="G86" s="54"/>
      <c r="H86" s="56"/>
      <c r="I86" s="43"/>
      <c r="J86" s="120">
        <f t="shared" ref="J86" si="13">SUM(L86:S86)</f>
        <v>10453.379999999999</v>
      </c>
      <c r="K86" s="38"/>
      <c r="L86" s="150"/>
      <c r="M86" s="77">
        <v>0</v>
      </c>
      <c r="N86" s="150">
        <v>0</v>
      </c>
      <c r="O86" s="150">
        <v>10453.379999999999</v>
      </c>
      <c r="P86" s="77">
        <v>0</v>
      </c>
      <c r="Q86" s="150"/>
      <c r="R86" s="119"/>
      <c r="S86" s="150"/>
      <c r="T86" s="54"/>
      <c r="U86" s="77">
        <v>0</v>
      </c>
      <c r="V86" s="150">
        <v>10453.379999999999</v>
      </c>
      <c r="W86" s="77">
        <v>0</v>
      </c>
      <c r="X86" s="54"/>
      <c r="Y86" s="119" t="s">
        <v>553</v>
      </c>
    </row>
    <row r="87" spans="1:28" s="36" customFormat="1" ht="12" customHeight="1" x14ac:dyDescent="0.2">
      <c r="A87" s="47"/>
      <c r="C87" s="43"/>
      <c r="D87" s="43"/>
      <c r="E87" s="43"/>
      <c r="F87" s="48"/>
      <c r="G87" s="54"/>
      <c r="H87" s="56"/>
      <c r="I87" s="43"/>
      <c r="J87" s="43"/>
      <c r="P87" s="119"/>
      <c r="R87" s="43"/>
      <c r="T87" s="43"/>
      <c r="U87" s="119"/>
      <c r="V87" s="119"/>
      <c r="W87" s="119"/>
      <c r="X87" s="54"/>
      <c r="Y87" s="39"/>
    </row>
    <row r="88" spans="1:28" s="31" customFormat="1" ht="12" customHeight="1" x14ac:dyDescent="0.2">
      <c r="B88" s="31" t="s">
        <v>99</v>
      </c>
    </row>
    <row r="89" spans="1:28" s="41" customFormat="1" ht="12" customHeight="1" x14ac:dyDescent="0.2"/>
    <row r="90" spans="1:28" s="41" customFormat="1" ht="12" customHeight="1" x14ac:dyDescent="0.2">
      <c r="B90" s="42" t="s">
        <v>68</v>
      </c>
    </row>
    <row r="91" spans="1:28" s="41" customFormat="1" ht="12" customHeight="1" x14ac:dyDescent="0.2">
      <c r="B91" s="43" t="s">
        <v>36</v>
      </c>
      <c r="F91" s="48" t="s">
        <v>83</v>
      </c>
      <c r="H91" s="56"/>
      <c r="J91" s="120">
        <f>SUM(L91:S91)</f>
        <v>12410754.951348918</v>
      </c>
      <c r="K91" s="38"/>
      <c r="L91" s="150"/>
      <c r="M91" s="150">
        <v>3783004.9818181819</v>
      </c>
      <c r="N91" s="150">
        <v>3211455</v>
      </c>
      <c r="O91" s="150"/>
      <c r="P91" s="150">
        <v>4243706.0361600732</v>
      </c>
      <c r="Q91" s="150">
        <v>9532.91</v>
      </c>
      <c r="R91" s="119"/>
      <c r="S91" s="150">
        <v>1163056.0233706627</v>
      </c>
      <c r="U91" s="150">
        <v>3783004.98</v>
      </c>
      <c r="V91" s="150"/>
      <c r="W91" s="150">
        <v>4243706.0361600732</v>
      </c>
      <c r="Y91" s="119" t="s">
        <v>248</v>
      </c>
    </row>
    <row r="92" spans="1:28" s="41" customFormat="1" ht="12" customHeight="1" x14ac:dyDescent="0.2">
      <c r="B92" s="43" t="s">
        <v>23</v>
      </c>
      <c r="F92" s="48" t="s">
        <v>83</v>
      </c>
      <c r="H92" s="56"/>
      <c r="J92" s="120">
        <f>SUM(L92:S92)</f>
        <v>1638272.2245158593</v>
      </c>
      <c r="K92" s="38"/>
      <c r="L92" s="150">
        <v>6999</v>
      </c>
      <c r="M92" s="150">
        <v>1046582.3193058445</v>
      </c>
      <c r="N92" s="150">
        <v>111345.06000000003</v>
      </c>
      <c r="O92" s="150">
        <v>16363.249999999996</v>
      </c>
      <c r="P92" s="150">
        <v>406647.00521001464</v>
      </c>
      <c r="Q92" s="150">
        <v>10802.590000000007</v>
      </c>
      <c r="R92" s="119"/>
      <c r="S92" s="150">
        <v>39533</v>
      </c>
      <c r="U92" s="150">
        <v>1046582.32</v>
      </c>
      <c r="V92" s="150">
        <v>16363.249999999996</v>
      </c>
      <c r="W92" s="150">
        <v>406647.00521001464</v>
      </c>
      <c r="Y92" s="119" t="s">
        <v>250</v>
      </c>
    </row>
    <row r="93" spans="1:28" s="36" customFormat="1" ht="12" customHeight="1" x14ac:dyDescent="0.2">
      <c r="A93" s="47"/>
      <c r="B93" s="42"/>
      <c r="C93" s="43"/>
      <c r="D93" s="43"/>
      <c r="E93" s="43"/>
      <c r="F93" s="48"/>
      <c r="G93" s="54"/>
      <c r="H93" s="56"/>
      <c r="I93" s="43"/>
      <c r="J93" s="119"/>
      <c r="L93" s="119"/>
      <c r="M93" s="119"/>
      <c r="N93" s="119"/>
      <c r="O93" s="119"/>
      <c r="P93" s="119"/>
      <c r="Q93" s="119"/>
      <c r="R93" s="54"/>
      <c r="S93" s="119"/>
      <c r="T93" s="43"/>
      <c r="U93" s="119"/>
      <c r="V93" s="119"/>
      <c r="W93" s="119"/>
      <c r="X93" s="54"/>
      <c r="Y93" s="41"/>
    </row>
    <row r="94" spans="1:28" s="36" customFormat="1" ht="12" customHeight="1" x14ac:dyDescent="0.2">
      <c r="A94" s="47"/>
      <c r="B94" s="42" t="s">
        <v>67</v>
      </c>
      <c r="C94" s="43"/>
      <c r="D94" s="43"/>
      <c r="E94" s="43"/>
      <c r="F94" s="48"/>
      <c r="G94" s="54"/>
      <c r="H94" s="56"/>
      <c r="I94" s="43"/>
      <c r="J94" s="119"/>
      <c r="L94" s="119"/>
      <c r="M94" s="119"/>
      <c r="N94" s="119"/>
      <c r="O94" s="119"/>
      <c r="P94" s="119"/>
      <c r="Q94" s="119"/>
      <c r="R94" s="119"/>
      <c r="S94" s="119"/>
      <c r="T94" s="43"/>
      <c r="U94" s="119"/>
      <c r="V94" s="119"/>
      <c r="W94" s="119"/>
      <c r="X94" s="54"/>
      <c r="Y94" s="41"/>
      <c r="AB94" s="46"/>
    </row>
    <row r="95" spans="1:28" s="36" customFormat="1" ht="12" customHeight="1" x14ac:dyDescent="0.2">
      <c r="A95" s="47"/>
      <c r="B95" s="43" t="s">
        <v>34</v>
      </c>
      <c r="C95" s="43"/>
      <c r="D95" s="43"/>
      <c r="E95" s="43"/>
      <c r="F95" s="48" t="s">
        <v>83</v>
      </c>
      <c r="G95" s="54"/>
      <c r="H95" s="56"/>
      <c r="I95" s="43"/>
      <c r="J95" s="120">
        <f t="shared" ref="J95:J107" si="14">SUM(L95:S95)</f>
        <v>5710480.4500000002</v>
      </c>
      <c r="K95" s="38"/>
      <c r="L95" s="150">
        <v>6537</v>
      </c>
      <c r="M95" s="150">
        <v>2528422.46</v>
      </c>
      <c r="N95" s="150">
        <v>2847093.25</v>
      </c>
      <c r="O95" s="150"/>
      <c r="P95" s="150">
        <v>328427.74000000028</v>
      </c>
      <c r="Q95" s="150"/>
      <c r="R95" s="119"/>
      <c r="S95" s="150"/>
      <c r="T95" s="43"/>
      <c r="U95" s="150">
        <v>2528422.46</v>
      </c>
      <c r="V95" s="150"/>
      <c r="W95" s="150">
        <v>328427.74000000028</v>
      </c>
      <c r="X95" s="54"/>
      <c r="Y95" s="119" t="s">
        <v>246</v>
      </c>
      <c r="AB95" s="46"/>
    </row>
    <row r="96" spans="1:28" s="36" customFormat="1" ht="12" customHeight="1" x14ac:dyDescent="0.2">
      <c r="A96" s="47"/>
      <c r="B96" s="43" t="s">
        <v>35</v>
      </c>
      <c r="C96" s="43"/>
      <c r="D96" s="43"/>
      <c r="E96" s="43"/>
      <c r="F96" s="48" t="s">
        <v>83</v>
      </c>
      <c r="G96" s="54"/>
      <c r="H96" s="56"/>
      <c r="I96" s="43"/>
      <c r="J96" s="120">
        <f t="shared" si="14"/>
        <v>37028103.008635104</v>
      </c>
      <c r="K96" s="38"/>
      <c r="L96" s="150">
        <v>45047</v>
      </c>
      <c r="M96" s="150">
        <v>13568552.770000001</v>
      </c>
      <c r="N96" s="150">
        <v>16602817.359999998</v>
      </c>
      <c r="O96" s="150">
        <v>35837.5</v>
      </c>
      <c r="P96" s="150">
        <v>3758638.5399999996</v>
      </c>
      <c r="Q96" s="150">
        <v>2607892.5886351052</v>
      </c>
      <c r="R96" s="119"/>
      <c r="S96" s="150">
        <v>409317.25</v>
      </c>
      <c r="T96" s="43"/>
      <c r="U96" s="150">
        <v>13568552.770000001</v>
      </c>
      <c r="V96" s="150">
        <v>35837.5</v>
      </c>
      <c r="W96" s="150">
        <v>3758638.5399999996</v>
      </c>
      <c r="X96" s="54"/>
      <c r="Y96" s="119" t="s">
        <v>247</v>
      </c>
      <c r="AB96" s="46"/>
    </row>
    <row r="97" spans="1:27" s="36" customFormat="1" ht="12" customHeight="1" x14ac:dyDescent="0.2">
      <c r="A97" s="47"/>
      <c r="B97" s="43" t="s">
        <v>36</v>
      </c>
      <c r="C97" s="43"/>
      <c r="D97" s="43"/>
      <c r="E97" s="43"/>
      <c r="F97" s="48" t="s">
        <v>83</v>
      </c>
      <c r="G97" s="54"/>
      <c r="H97" s="56"/>
      <c r="I97" s="43"/>
      <c r="J97" s="120">
        <f t="shared" si="14"/>
        <v>3733724.3376423875</v>
      </c>
      <c r="K97" s="38"/>
      <c r="L97" s="150"/>
      <c r="M97" s="150">
        <v>756600.99636363646</v>
      </c>
      <c r="N97" s="150">
        <v>996658.44827586215</v>
      </c>
      <c r="O97" s="150"/>
      <c r="P97" s="150">
        <v>1480931.983002889</v>
      </c>
      <c r="Q97" s="150">
        <v>9532.91</v>
      </c>
      <c r="R97" s="119"/>
      <c r="S97" s="150">
        <v>490000</v>
      </c>
      <c r="T97" s="43"/>
      <c r="U97" s="150">
        <v>756600.99636363646</v>
      </c>
      <c r="V97" s="150"/>
      <c r="W97" s="150">
        <v>1480931.983002889</v>
      </c>
      <c r="X97" s="54"/>
      <c r="Y97" s="119" t="s">
        <v>248</v>
      </c>
    </row>
    <row r="98" spans="1:27" s="36" customFormat="1" ht="12" customHeight="1" x14ac:dyDescent="0.2">
      <c r="A98" s="47"/>
      <c r="B98" s="43" t="s">
        <v>37</v>
      </c>
      <c r="C98" s="43"/>
      <c r="D98" s="43"/>
      <c r="E98" s="43"/>
      <c r="F98" s="48" t="s">
        <v>83</v>
      </c>
      <c r="G98" s="54"/>
      <c r="H98" s="56"/>
      <c r="I98" s="43"/>
      <c r="J98" s="120">
        <f t="shared" si="14"/>
        <v>9747521.049999997</v>
      </c>
      <c r="K98" s="38"/>
      <c r="L98" s="150">
        <v>9509</v>
      </c>
      <c r="M98" s="150">
        <v>3832351.8100000005</v>
      </c>
      <c r="N98" s="150">
        <v>2858035.0199999996</v>
      </c>
      <c r="O98" s="150"/>
      <c r="P98" s="150">
        <v>2629024.6199999969</v>
      </c>
      <c r="Q98" s="150">
        <v>418600.59999999992</v>
      </c>
      <c r="R98" s="119"/>
      <c r="S98" s="150"/>
      <c r="T98" s="43"/>
      <c r="U98" s="150">
        <v>3832351.8100000005</v>
      </c>
      <c r="V98" s="150"/>
      <c r="W98" s="150">
        <v>2629024.6199999969</v>
      </c>
      <c r="X98" s="54"/>
      <c r="Y98" s="119" t="s">
        <v>249</v>
      </c>
    </row>
    <row r="99" spans="1:27" s="36" customFormat="1" ht="12" customHeight="1" x14ac:dyDescent="0.2">
      <c r="A99" s="47"/>
      <c r="B99" s="43" t="s">
        <v>23</v>
      </c>
      <c r="C99" s="43"/>
      <c r="D99" s="43"/>
      <c r="E99" s="43"/>
      <c r="F99" s="48" t="s">
        <v>83</v>
      </c>
      <c r="G99" s="54"/>
      <c r="H99" s="56"/>
      <c r="I99" s="43"/>
      <c r="J99" s="120">
        <f t="shared" si="14"/>
        <v>1674658.2245158593</v>
      </c>
      <c r="K99" s="38"/>
      <c r="L99" s="150">
        <v>43385</v>
      </c>
      <c r="M99" s="150">
        <v>1046582.3193058445</v>
      </c>
      <c r="N99" s="150">
        <v>111345.06000000003</v>
      </c>
      <c r="O99" s="150">
        <v>16363.249999999996</v>
      </c>
      <c r="P99" s="150">
        <v>406647.00521001464</v>
      </c>
      <c r="Q99" s="150">
        <v>10802.590000000007</v>
      </c>
      <c r="R99" s="119"/>
      <c r="S99" s="150">
        <v>39533</v>
      </c>
      <c r="T99" s="43"/>
      <c r="U99" s="150">
        <v>1046582.3193058445</v>
      </c>
      <c r="V99" s="150">
        <v>16363.249999999996</v>
      </c>
      <c r="W99" s="150">
        <v>406647.00521001464</v>
      </c>
      <c r="X99" s="54"/>
      <c r="Y99" s="119" t="s">
        <v>250</v>
      </c>
    </row>
    <row r="100" spans="1:27" s="36" customFormat="1" ht="12" customHeight="1" x14ac:dyDescent="0.2">
      <c r="A100" s="47"/>
      <c r="B100" s="43" t="s">
        <v>38</v>
      </c>
      <c r="C100" s="43"/>
      <c r="D100" s="43"/>
      <c r="E100" s="43"/>
      <c r="F100" s="48" t="s">
        <v>83</v>
      </c>
      <c r="G100" s="54"/>
      <c r="H100" s="56"/>
      <c r="I100" s="43"/>
      <c r="J100" s="120">
        <f t="shared" si="14"/>
        <v>861958.11</v>
      </c>
      <c r="K100" s="38"/>
      <c r="L100" s="150"/>
      <c r="M100" s="150">
        <v>0</v>
      </c>
      <c r="N100" s="150"/>
      <c r="O100" s="150"/>
      <c r="P100" s="150">
        <v>861958.11</v>
      </c>
      <c r="Q100" s="150"/>
      <c r="R100" s="119"/>
      <c r="S100" s="150"/>
      <c r="T100" s="43"/>
      <c r="U100" s="150">
        <v>0</v>
      </c>
      <c r="V100" s="150"/>
      <c r="W100" s="150">
        <v>861958.11</v>
      </c>
      <c r="X100" s="54"/>
      <c r="Y100" s="119" t="s">
        <v>251</v>
      </c>
    </row>
    <row r="101" spans="1:27" s="36" customFormat="1" ht="12" customHeight="1" x14ac:dyDescent="0.2">
      <c r="A101" s="47"/>
      <c r="B101" s="43" t="s">
        <v>28</v>
      </c>
      <c r="C101" s="43"/>
      <c r="D101" s="43"/>
      <c r="E101" s="43"/>
      <c r="F101" s="48" t="s">
        <v>83</v>
      </c>
      <c r="G101" s="54"/>
      <c r="H101" s="56"/>
      <c r="I101" s="43"/>
      <c r="J101" s="120">
        <f t="shared" si="14"/>
        <v>7996621.1209693085</v>
      </c>
      <c r="K101" s="38"/>
      <c r="L101" s="150"/>
      <c r="M101" s="150">
        <v>1379922.3418245723</v>
      </c>
      <c r="N101" s="150"/>
      <c r="O101" s="150"/>
      <c r="P101" s="150">
        <v>6074740.3791447366</v>
      </c>
      <c r="Q101" s="150"/>
      <c r="R101" s="119"/>
      <c r="S101" s="150">
        <v>541958.39999999991</v>
      </c>
      <c r="T101" s="43"/>
      <c r="U101" s="150">
        <v>1379922.3418245723</v>
      </c>
      <c r="V101" s="150"/>
      <c r="W101" s="150">
        <v>6074740.3791447366</v>
      </c>
      <c r="X101" s="54"/>
      <c r="Y101" s="119" t="s">
        <v>252</v>
      </c>
      <c r="AA101" s="132" t="s">
        <v>442</v>
      </c>
    </row>
    <row r="102" spans="1:27" s="36" customFormat="1" ht="12" customHeight="1" x14ac:dyDescent="0.2">
      <c r="A102" s="47"/>
      <c r="B102" s="43" t="s">
        <v>29</v>
      </c>
      <c r="C102" s="43"/>
      <c r="D102" s="43"/>
      <c r="E102" s="43"/>
      <c r="F102" s="48" t="s">
        <v>83</v>
      </c>
      <c r="G102" s="54"/>
      <c r="H102" s="56"/>
      <c r="I102" s="43"/>
      <c r="J102" s="120">
        <f t="shared" si="14"/>
        <v>1320174.1550459194</v>
      </c>
      <c r="K102" s="38"/>
      <c r="L102" s="150"/>
      <c r="M102" s="150">
        <v>0</v>
      </c>
      <c r="N102" s="150"/>
      <c r="O102" s="150"/>
      <c r="P102" s="150">
        <v>1243752.1550459194</v>
      </c>
      <c r="Q102" s="150"/>
      <c r="R102" s="119"/>
      <c r="S102" s="150">
        <v>76422</v>
      </c>
      <c r="T102" s="43"/>
      <c r="U102" s="150">
        <v>0</v>
      </c>
      <c r="V102" s="150"/>
      <c r="W102" s="150">
        <v>1243752.1550459194</v>
      </c>
      <c r="X102" s="54"/>
      <c r="Y102" s="119" t="s">
        <v>253</v>
      </c>
      <c r="AA102" s="36" t="s">
        <v>360</v>
      </c>
    </row>
    <row r="103" spans="1:27" s="36" customFormat="1" ht="12" customHeight="1" x14ac:dyDescent="0.2">
      <c r="A103" s="47"/>
      <c r="B103" s="43" t="s">
        <v>30</v>
      </c>
      <c r="C103" s="43"/>
      <c r="D103" s="43"/>
      <c r="E103" s="43"/>
      <c r="F103" s="48" t="s">
        <v>83</v>
      </c>
      <c r="G103" s="54"/>
      <c r="H103" s="56"/>
      <c r="I103" s="43"/>
      <c r="J103" s="120">
        <f t="shared" si="14"/>
        <v>1367345.4240000001</v>
      </c>
      <c r="K103" s="38"/>
      <c r="L103" s="150"/>
      <c r="M103" s="150">
        <v>0</v>
      </c>
      <c r="N103" s="150"/>
      <c r="O103" s="150"/>
      <c r="P103" s="150">
        <v>1367345.4240000001</v>
      </c>
      <c r="Q103" s="150"/>
      <c r="R103" s="119"/>
      <c r="S103" s="150"/>
      <c r="T103" s="43"/>
      <c r="U103" s="150">
        <v>0</v>
      </c>
      <c r="V103" s="150"/>
      <c r="W103" s="150">
        <v>1367345.4240000001</v>
      </c>
      <c r="X103" s="54"/>
      <c r="Y103" s="119" t="s">
        <v>254</v>
      </c>
      <c r="AA103" s="36" t="s">
        <v>440</v>
      </c>
    </row>
    <row r="104" spans="1:27" s="36" customFormat="1" ht="12" customHeight="1" x14ac:dyDescent="0.2">
      <c r="A104" s="47"/>
      <c r="B104" s="43" t="s">
        <v>31</v>
      </c>
      <c r="C104" s="43"/>
      <c r="D104" s="43"/>
      <c r="E104" s="43"/>
      <c r="F104" s="48" t="s">
        <v>83</v>
      </c>
      <c r="G104" s="54"/>
      <c r="H104" s="56"/>
      <c r="I104" s="43"/>
      <c r="J104" s="120">
        <f t="shared" si="14"/>
        <v>659753.46</v>
      </c>
      <c r="K104" s="38"/>
      <c r="L104" s="150"/>
      <c r="M104" s="150">
        <v>0</v>
      </c>
      <c r="N104" s="150"/>
      <c r="O104" s="150"/>
      <c r="P104" s="150">
        <v>659753.46</v>
      </c>
      <c r="Q104" s="150"/>
      <c r="R104" s="119"/>
      <c r="S104" s="150"/>
      <c r="T104" s="43"/>
      <c r="U104" s="150">
        <v>0</v>
      </c>
      <c r="V104" s="150"/>
      <c r="W104" s="150">
        <v>659753.46</v>
      </c>
      <c r="X104" s="54"/>
      <c r="Y104" s="119" t="s">
        <v>255</v>
      </c>
      <c r="AA104" s="36" t="s">
        <v>441</v>
      </c>
    </row>
    <row r="105" spans="1:27" s="36" customFormat="1" ht="12" customHeight="1" x14ac:dyDescent="0.2">
      <c r="A105" s="47"/>
      <c r="B105" s="43" t="s">
        <v>32</v>
      </c>
      <c r="C105" s="43"/>
      <c r="D105" s="43"/>
      <c r="E105" s="43"/>
      <c r="F105" s="48" t="s">
        <v>83</v>
      </c>
      <c r="G105" s="54"/>
      <c r="H105" s="56"/>
      <c r="I105" s="43"/>
      <c r="J105" s="120">
        <f t="shared" si="14"/>
        <v>3974705.121695471</v>
      </c>
      <c r="K105" s="38"/>
      <c r="L105" s="150"/>
      <c r="M105" s="150">
        <v>3974705.121695471</v>
      </c>
      <c r="N105" s="150"/>
      <c r="O105" s="150"/>
      <c r="P105" s="150"/>
      <c r="Q105" s="150"/>
      <c r="R105" s="119"/>
      <c r="S105" s="150"/>
      <c r="T105" s="43"/>
      <c r="U105" s="150">
        <v>3974705.121695471</v>
      </c>
      <c r="V105" s="150"/>
      <c r="W105" s="150"/>
      <c r="X105" s="54"/>
      <c r="Y105" s="119" t="s">
        <v>256</v>
      </c>
      <c r="AA105" s="36" t="s">
        <v>439</v>
      </c>
    </row>
    <row r="106" spans="1:27" s="45" customFormat="1" ht="12" customHeight="1" x14ac:dyDescent="0.2">
      <c r="B106" s="131"/>
      <c r="C106" s="131"/>
      <c r="D106" s="131"/>
      <c r="E106" s="131"/>
      <c r="F106" s="56"/>
      <c r="G106" s="131"/>
      <c r="H106" s="56"/>
      <c r="I106" s="131"/>
      <c r="J106" s="39"/>
      <c r="K106" s="39"/>
      <c r="L106" s="39"/>
      <c r="M106" s="39"/>
      <c r="N106" s="39"/>
      <c r="O106" s="39"/>
      <c r="P106" s="39"/>
      <c r="Q106" s="39"/>
      <c r="R106" s="131"/>
      <c r="S106" s="39"/>
      <c r="T106" s="131"/>
      <c r="U106" s="39"/>
      <c r="V106" s="39"/>
      <c r="W106" s="39"/>
      <c r="X106" s="131"/>
    </row>
    <row r="107" spans="1:27" s="36" customFormat="1" ht="12" customHeight="1" x14ac:dyDescent="0.2">
      <c r="A107" s="47"/>
      <c r="B107" s="36" t="s">
        <v>24</v>
      </c>
      <c r="C107" s="43"/>
      <c r="D107" s="43"/>
      <c r="E107" s="43"/>
      <c r="F107" s="56" t="s">
        <v>83</v>
      </c>
      <c r="G107" s="54"/>
      <c r="H107" s="56"/>
      <c r="I107" s="43"/>
      <c r="J107" s="120">
        <f t="shared" si="14"/>
        <v>74075044.462504059</v>
      </c>
      <c r="L107" s="166">
        <f>SUM(L95:L105)</f>
        <v>104478</v>
      </c>
      <c r="M107" s="166">
        <f t="shared" ref="M107:Q107" si="15">SUM(M95:M105)</f>
        <v>27087137.819189526</v>
      </c>
      <c r="N107" s="166">
        <f t="shared" si="15"/>
        <v>23415949.138275858</v>
      </c>
      <c r="O107" s="166">
        <f t="shared" si="15"/>
        <v>52200.75</v>
      </c>
      <c r="P107" s="166">
        <f t="shared" si="15"/>
        <v>18811219.416403554</v>
      </c>
      <c r="Q107" s="166">
        <f t="shared" si="15"/>
        <v>3046828.6886351053</v>
      </c>
      <c r="R107" s="54"/>
      <c r="S107" s="166">
        <f t="shared" ref="S107" si="16">SUM(S95:S105)</f>
        <v>1557230.65</v>
      </c>
      <c r="T107" s="43"/>
      <c r="U107" s="166">
        <f t="shared" ref="U107:W107" si="17">SUM(U95:U105)</f>
        <v>27087137.819189526</v>
      </c>
      <c r="V107" s="166">
        <f t="shared" si="17"/>
        <v>52200.75</v>
      </c>
      <c r="W107" s="166">
        <f t="shared" si="17"/>
        <v>18811219.416403554</v>
      </c>
      <c r="X107" s="54"/>
      <c r="Y107" s="45"/>
    </row>
    <row r="108" spans="1:27" s="36" customFormat="1" ht="12" customHeight="1" x14ac:dyDescent="0.2">
      <c r="A108" s="47"/>
      <c r="C108" s="43"/>
      <c r="D108" s="43"/>
      <c r="E108" s="43"/>
      <c r="G108" s="54"/>
      <c r="H108" s="119"/>
      <c r="I108" s="43"/>
      <c r="J108" s="119"/>
      <c r="L108" s="119"/>
      <c r="M108" s="119"/>
      <c r="N108" s="119"/>
      <c r="O108" s="119"/>
      <c r="P108" s="119"/>
      <c r="Q108" s="119"/>
      <c r="R108" s="54"/>
      <c r="S108" s="119"/>
      <c r="T108" s="43"/>
      <c r="U108" s="119"/>
      <c r="V108" s="119"/>
      <c r="W108" s="119"/>
      <c r="X108" s="54"/>
      <c r="Y108" s="45"/>
    </row>
    <row r="109" spans="1:27" s="36" customFormat="1" ht="12" customHeight="1" x14ac:dyDescent="0.2">
      <c r="A109" s="47"/>
      <c r="B109" s="42" t="s">
        <v>69</v>
      </c>
      <c r="C109" s="43"/>
      <c r="D109" s="43"/>
      <c r="E109" s="43"/>
      <c r="F109" s="48"/>
      <c r="G109" s="54"/>
      <c r="H109" s="56"/>
      <c r="I109" s="43"/>
      <c r="J109" s="119"/>
      <c r="L109" s="119"/>
      <c r="M109" s="119"/>
      <c r="N109" s="119"/>
      <c r="O109" s="119"/>
      <c r="P109" s="119"/>
      <c r="Q109" s="119"/>
      <c r="R109" s="54"/>
      <c r="S109" s="119"/>
      <c r="T109" s="43"/>
      <c r="U109" s="119"/>
      <c r="V109" s="119"/>
      <c r="W109" s="119"/>
      <c r="X109" s="54"/>
      <c r="Y109" s="39"/>
    </row>
    <row r="110" spans="1:27" s="36" customFormat="1" ht="12" customHeight="1" x14ac:dyDescent="0.2">
      <c r="A110" s="47"/>
      <c r="B110" s="43" t="s">
        <v>20</v>
      </c>
      <c r="C110" s="43"/>
      <c r="D110" s="43"/>
      <c r="E110" s="43"/>
      <c r="F110" s="48" t="s">
        <v>83</v>
      </c>
      <c r="G110" s="54"/>
      <c r="H110" s="56"/>
      <c r="I110" s="43"/>
      <c r="J110" s="120">
        <f t="shared" ref="J110:J118" si="18">SUM(L110:S110)</f>
        <v>4797540.8173015555</v>
      </c>
      <c r="L110" s="150">
        <v>61428</v>
      </c>
      <c r="M110" s="150">
        <v>2189457.7999999998</v>
      </c>
      <c r="N110" s="150">
        <v>1168017.4888015536</v>
      </c>
      <c r="O110" s="150">
        <v>30295.24</v>
      </c>
      <c r="P110" s="150">
        <v>1239205.6900000011</v>
      </c>
      <c r="Q110" s="150">
        <v>0</v>
      </c>
      <c r="R110" s="119"/>
      <c r="S110" s="150">
        <v>109136.59849999995</v>
      </c>
      <c r="T110" s="43"/>
      <c r="U110" s="150">
        <v>2189457.7999999998</v>
      </c>
      <c r="V110" s="150">
        <v>30295.24</v>
      </c>
      <c r="W110" s="150">
        <v>1239205.6900000011</v>
      </c>
      <c r="X110" s="54"/>
      <c r="Y110" s="119" t="s">
        <v>257</v>
      </c>
    </row>
    <row r="111" spans="1:27" s="36" customFormat="1" ht="12" customHeight="1" x14ac:dyDescent="0.2">
      <c r="A111" s="47"/>
      <c r="B111" s="43" t="s">
        <v>21</v>
      </c>
      <c r="C111" s="43"/>
      <c r="D111" s="43"/>
      <c r="E111" s="43"/>
      <c r="F111" s="48" t="s">
        <v>83</v>
      </c>
      <c r="G111" s="54"/>
      <c r="H111" s="56"/>
      <c r="I111" s="43"/>
      <c r="J111" s="120">
        <f t="shared" si="18"/>
        <v>2015939.9885311772</v>
      </c>
      <c r="K111" s="38"/>
      <c r="L111" s="150">
        <v>37812</v>
      </c>
      <c r="M111" s="150">
        <v>664383.1463579227</v>
      </c>
      <c r="N111" s="150">
        <v>517010.24067325774</v>
      </c>
      <c r="O111" s="150"/>
      <c r="P111" s="150">
        <v>790990.56999999681</v>
      </c>
      <c r="Q111" s="150">
        <v>0</v>
      </c>
      <c r="R111" s="119"/>
      <c r="S111" s="150">
        <v>5744.0314999999973</v>
      </c>
      <c r="T111" s="43"/>
      <c r="U111" s="150">
        <v>664383.1463579227</v>
      </c>
      <c r="V111" s="150"/>
      <c r="W111" s="150">
        <v>790990.56999999681</v>
      </c>
      <c r="X111" s="54"/>
      <c r="Y111" s="119" t="s">
        <v>258</v>
      </c>
    </row>
    <row r="112" spans="1:27" s="36" customFormat="1" ht="12" customHeight="1" x14ac:dyDescent="0.2">
      <c r="A112" s="47"/>
      <c r="B112" s="43" t="s">
        <v>26</v>
      </c>
      <c r="C112" s="43"/>
      <c r="D112" s="43"/>
      <c r="E112" s="43"/>
      <c r="F112" s="48" t="s">
        <v>83</v>
      </c>
      <c r="G112" s="54"/>
      <c r="H112" s="56"/>
      <c r="I112" s="43"/>
      <c r="J112" s="120">
        <f t="shared" si="18"/>
        <v>10546478.473107865</v>
      </c>
      <c r="K112" s="38"/>
      <c r="L112" s="150">
        <v>86920</v>
      </c>
      <c r="M112" s="150">
        <v>3247979.7199999997</v>
      </c>
      <c r="N112" s="150">
        <v>3810927.5700000003</v>
      </c>
      <c r="O112" s="150">
        <v>89195.68</v>
      </c>
      <c r="P112" s="150">
        <v>2979672.59</v>
      </c>
      <c r="Q112" s="150">
        <v>49347.210000000006</v>
      </c>
      <c r="R112" s="119"/>
      <c r="S112" s="150">
        <v>282435.70310786483</v>
      </c>
      <c r="T112" s="43"/>
      <c r="U112" s="150">
        <v>3247979.7199999997</v>
      </c>
      <c r="V112" s="150">
        <v>89195.68</v>
      </c>
      <c r="W112" s="150">
        <v>2979672.59</v>
      </c>
      <c r="X112" s="54"/>
      <c r="Y112" s="119" t="s">
        <v>259</v>
      </c>
    </row>
    <row r="113" spans="1:27" s="36" customFormat="1" ht="12" customHeight="1" x14ac:dyDescent="0.2">
      <c r="A113" s="47"/>
      <c r="B113" s="43" t="s">
        <v>27</v>
      </c>
      <c r="C113" s="43"/>
      <c r="D113" s="43"/>
      <c r="E113" s="43"/>
      <c r="F113" s="48" t="s">
        <v>83</v>
      </c>
      <c r="G113" s="54"/>
      <c r="H113" s="56"/>
      <c r="I113" s="43"/>
      <c r="J113" s="120">
        <f t="shared" si="18"/>
        <v>3188069.1272704941</v>
      </c>
      <c r="K113" s="38"/>
      <c r="L113" s="150"/>
      <c r="M113" s="150"/>
      <c r="N113" s="150">
        <v>2228486.0499999998</v>
      </c>
      <c r="O113" s="150">
        <v>8408.52</v>
      </c>
      <c r="P113" s="150">
        <v>949430.04727049463</v>
      </c>
      <c r="Q113" s="150">
        <v>1744.51</v>
      </c>
      <c r="R113" s="119"/>
      <c r="S113" s="150"/>
      <c r="T113" s="43"/>
      <c r="U113" s="150"/>
      <c r="V113" s="150">
        <v>8408.52</v>
      </c>
      <c r="W113" s="150">
        <v>949430.04727049463</v>
      </c>
      <c r="X113" s="54"/>
      <c r="Y113" s="119" t="s">
        <v>260</v>
      </c>
    </row>
    <row r="114" spans="1:27" s="36" customFormat="1" ht="12" customHeight="1" x14ac:dyDescent="0.2">
      <c r="A114" s="47"/>
      <c r="B114" s="43" t="s">
        <v>28</v>
      </c>
      <c r="C114" s="43"/>
      <c r="D114" s="43"/>
      <c r="E114" s="43"/>
      <c r="F114" s="48" t="s">
        <v>83</v>
      </c>
      <c r="G114" s="54"/>
      <c r="H114" s="56"/>
      <c r="I114" s="43"/>
      <c r="J114" s="120">
        <f t="shared" si="18"/>
        <v>307480.3842329816</v>
      </c>
      <c r="K114" s="38"/>
      <c r="L114" s="150"/>
      <c r="M114" s="150"/>
      <c r="N114" s="150">
        <v>306231.36423298158</v>
      </c>
      <c r="O114" s="150">
        <v>1249.0200000000036</v>
      </c>
      <c r="P114" s="150">
        <v>0</v>
      </c>
      <c r="Q114" s="150"/>
      <c r="R114" s="119"/>
      <c r="S114" s="150"/>
      <c r="T114" s="43"/>
      <c r="U114" s="150"/>
      <c r="V114" s="150">
        <v>1249.0200000000036</v>
      </c>
      <c r="W114" s="150">
        <v>0</v>
      </c>
      <c r="X114" s="54"/>
      <c r="Y114" s="119" t="s">
        <v>261</v>
      </c>
      <c r="AA114" s="132" t="s">
        <v>435</v>
      </c>
    </row>
    <row r="115" spans="1:27" s="36" customFormat="1" ht="12" customHeight="1" x14ac:dyDescent="0.2">
      <c r="A115" s="47"/>
      <c r="B115" s="43" t="s">
        <v>29</v>
      </c>
      <c r="C115" s="43"/>
      <c r="D115" s="43"/>
      <c r="E115" s="43"/>
      <c r="F115" s="48" t="s">
        <v>83</v>
      </c>
      <c r="G115" s="54"/>
      <c r="H115" s="56"/>
      <c r="I115" s="43"/>
      <c r="J115" s="120">
        <f t="shared" si="18"/>
        <v>309600.32576701813</v>
      </c>
      <c r="K115" s="38"/>
      <c r="L115" s="150"/>
      <c r="M115" s="150"/>
      <c r="N115" s="150">
        <v>355934.60576701816</v>
      </c>
      <c r="O115" s="150">
        <v>-46334.28</v>
      </c>
      <c r="P115" s="150"/>
      <c r="Q115" s="150"/>
      <c r="R115" s="119"/>
      <c r="S115" s="150"/>
      <c r="T115" s="43"/>
      <c r="U115" s="150"/>
      <c r="V115" s="150">
        <v>-46334.28</v>
      </c>
      <c r="W115" s="150"/>
      <c r="X115" s="54"/>
      <c r="Y115" s="119" t="s">
        <v>262</v>
      </c>
      <c r="AA115" s="132" t="s">
        <v>436</v>
      </c>
    </row>
    <row r="116" spans="1:27" s="36" customFormat="1" ht="12" customHeight="1" x14ac:dyDescent="0.2">
      <c r="A116" s="47"/>
      <c r="B116" s="43" t="s">
        <v>30</v>
      </c>
      <c r="C116" s="43"/>
      <c r="D116" s="43"/>
      <c r="E116" s="43"/>
      <c r="F116" s="48" t="s">
        <v>83</v>
      </c>
      <c r="G116" s="54"/>
      <c r="H116" s="56"/>
      <c r="I116" s="43"/>
      <c r="J116" s="120">
        <f t="shared" si="18"/>
        <v>2425671.3200000003</v>
      </c>
      <c r="K116" s="38"/>
      <c r="L116" s="150"/>
      <c r="M116" s="150"/>
      <c r="N116" s="150">
        <v>2425671.3200000003</v>
      </c>
      <c r="O116" s="150"/>
      <c r="P116" s="150"/>
      <c r="Q116" s="150"/>
      <c r="R116" s="119"/>
      <c r="S116" s="150"/>
      <c r="T116" s="43"/>
      <c r="U116" s="150"/>
      <c r="V116" s="150"/>
      <c r="W116" s="150"/>
      <c r="X116" s="54"/>
      <c r="Y116" s="119" t="s">
        <v>263</v>
      </c>
      <c r="AA116" s="36" t="s">
        <v>361</v>
      </c>
    </row>
    <row r="117" spans="1:27" s="36" customFormat="1" ht="12" customHeight="1" x14ac:dyDescent="0.2">
      <c r="A117" s="47"/>
      <c r="B117" s="43" t="s">
        <v>31</v>
      </c>
      <c r="C117" s="43"/>
      <c r="D117" s="43"/>
      <c r="E117" s="43"/>
      <c r="F117" s="48" t="s">
        <v>83</v>
      </c>
      <c r="G117" s="54"/>
      <c r="H117" s="56"/>
      <c r="I117" s="43"/>
      <c r="J117" s="120">
        <f t="shared" si="18"/>
        <v>170853.94999999998</v>
      </c>
      <c r="K117" s="38"/>
      <c r="L117" s="150"/>
      <c r="M117" s="150"/>
      <c r="N117" s="150">
        <v>170853.94999999998</v>
      </c>
      <c r="O117" s="150"/>
      <c r="P117" s="150"/>
      <c r="Q117" s="150"/>
      <c r="R117" s="119"/>
      <c r="S117" s="150"/>
      <c r="T117" s="43"/>
      <c r="U117" s="150"/>
      <c r="V117" s="150"/>
      <c r="W117" s="150"/>
      <c r="X117" s="54"/>
      <c r="Y117" s="119" t="s">
        <v>264</v>
      </c>
      <c r="AA117" s="36" t="s">
        <v>362</v>
      </c>
    </row>
    <row r="118" spans="1:27" s="36" customFormat="1" ht="12" customHeight="1" x14ac:dyDescent="0.2">
      <c r="A118" s="47"/>
      <c r="B118" s="43" t="s">
        <v>32</v>
      </c>
      <c r="C118" s="43"/>
      <c r="D118" s="43"/>
      <c r="E118" s="43"/>
      <c r="F118" s="48" t="s">
        <v>83</v>
      </c>
      <c r="G118" s="54"/>
      <c r="H118" s="56"/>
      <c r="I118" s="43"/>
      <c r="J118" s="120">
        <f t="shared" si="18"/>
        <v>2149235.41</v>
      </c>
      <c r="K118" s="38"/>
      <c r="L118" s="150"/>
      <c r="M118" s="150"/>
      <c r="N118" s="150">
        <v>2149235.41</v>
      </c>
      <c r="O118" s="150"/>
      <c r="P118" s="150"/>
      <c r="Q118" s="150"/>
      <c r="R118" s="119"/>
      <c r="S118" s="150"/>
      <c r="T118" s="43"/>
      <c r="U118" s="150"/>
      <c r="V118" s="150"/>
      <c r="W118" s="150"/>
      <c r="X118" s="54"/>
      <c r="Y118" s="119" t="s">
        <v>265</v>
      </c>
      <c r="AA118" s="36" t="s">
        <v>366</v>
      </c>
    </row>
    <row r="119" spans="1:27" s="36" customFormat="1" ht="12" customHeight="1" x14ac:dyDescent="0.2">
      <c r="A119" s="47"/>
      <c r="B119" s="43"/>
      <c r="F119" s="48"/>
      <c r="G119" s="119"/>
      <c r="H119" s="56"/>
      <c r="J119" s="119"/>
      <c r="L119" s="119"/>
      <c r="M119" s="119"/>
      <c r="N119" s="119"/>
      <c r="O119" s="119"/>
      <c r="P119" s="119"/>
      <c r="Q119" s="119"/>
      <c r="R119" s="119"/>
      <c r="S119" s="119"/>
      <c r="U119" s="119"/>
      <c r="V119" s="119"/>
      <c r="W119" s="119"/>
      <c r="X119" s="119"/>
      <c r="Y119" s="45"/>
    </row>
    <row r="120" spans="1:27" s="36" customFormat="1" ht="12" customHeight="1" x14ac:dyDescent="0.2">
      <c r="A120" s="47"/>
      <c r="B120" s="42" t="s">
        <v>63</v>
      </c>
      <c r="C120" s="43"/>
      <c r="D120" s="43"/>
      <c r="E120" s="43"/>
      <c r="F120" s="48"/>
      <c r="G120" s="54"/>
      <c r="H120" s="56"/>
      <c r="I120" s="43"/>
      <c r="J120" s="119"/>
      <c r="L120" s="119"/>
      <c r="M120" s="119"/>
      <c r="N120" s="119"/>
      <c r="O120" s="119"/>
      <c r="P120" s="119"/>
      <c r="Q120" s="119"/>
      <c r="R120" s="54"/>
      <c r="S120" s="119"/>
      <c r="T120" s="43"/>
      <c r="U120" s="119"/>
      <c r="V120" s="119"/>
      <c r="W120" s="119"/>
      <c r="X120" s="54"/>
      <c r="Y120" s="45"/>
    </row>
    <row r="121" spans="1:27" s="36" customFormat="1" ht="12" customHeight="1" x14ac:dyDescent="0.2">
      <c r="A121" s="47"/>
      <c r="B121" s="43" t="s">
        <v>64</v>
      </c>
      <c r="C121" s="43"/>
      <c r="D121" s="43"/>
      <c r="E121" s="43"/>
      <c r="F121" s="48" t="s">
        <v>83</v>
      </c>
      <c r="G121" s="54"/>
      <c r="H121" s="56"/>
      <c r="I121" s="43"/>
      <c r="J121" s="120">
        <f t="shared" ref="J121" si="19">SUM(L121:S121)</f>
        <v>1174116.2674518828</v>
      </c>
      <c r="K121" s="38"/>
      <c r="L121" s="150">
        <v>6728</v>
      </c>
      <c r="M121" s="150">
        <v>395765.95999999979</v>
      </c>
      <c r="N121" s="150">
        <v>227614.04745188309</v>
      </c>
      <c r="O121" s="150">
        <v>399.16</v>
      </c>
      <c r="P121" s="150">
        <v>543609.1</v>
      </c>
      <c r="Q121" s="150"/>
      <c r="R121" s="119"/>
      <c r="S121" s="150"/>
      <c r="T121" s="43"/>
      <c r="U121" s="150">
        <v>395765.95999999979</v>
      </c>
      <c r="V121" s="150">
        <v>399.16</v>
      </c>
      <c r="W121" s="150">
        <v>543609.1</v>
      </c>
      <c r="X121" s="54"/>
      <c r="Y121" s="119" t="s">
        <v>266</v>
      </c>
    </row>
    <row r="122" spans="1:27" s="36" customFormat="1" ht="12" customHeight="1" x14ac:dyDescent="0.2">
      <c r="A122" s="47"/>
      <c r="C122" s="43"/>
      <c r="D122" s="43"/>
      <c r="E122" s="43"/>
      <c r="F122" s="48"/>
      <c r="G122" s="54"/>
      <c r="H122" s="56"/>
      <c r="I122" s="43"/>
      <c r="J122" s="119"/>
      <c r="L122" s="119"/>
      <c r="M122" s="119"/>
      <c r="N122" s="119"/>
      <c r="O122" s="119"/>
      <c r="P122" s="119"/>
      <c r="Q122" s="119"/>
      <c r="R122" s="54"/>
      <c r="S122" s="119"/>
      <c r="T122" s="43"/>
      <c r="U122" s="119"/>
      <c r="V122" s="119"/>
      <c r="W122" s="119"/>
      <c r="X122" s="54"/>
      <c r="Y122" s="39"/>
    </row>
    <row r="123" spans="1:27" s="36" customFormat="1" ht="12" customHeight="1" x14ac:dyDescent="0.2">
      <c r="A123" s="47"/>
      <c r="B123" s="42" t="s">
        <v>39</v>
      </c>
      <c r="C123" s="43"/>
      <c r="D123" s="43"/>
      <c r="E123" s="43"/>
      <c r="F123" s="48"/>
      <c r="G123" s="54"/>
      <c r="H123" s="56"/>
      <c r="I123" s="43"/>
      <c r="J123" s="119"/>
      <c r="L123" s="119"/>
      <c r="M123" s="119"/>
      <c r="N123" s="119"/>
      <c r="O123" s="119"/>
      <c r="P123" s="119"/>
      <c r="Q123" s="119"/>
      <c r="R123" s="54"/>
      <c r="S123" s="119"/>
      <c r="T123" s="43"/>
      <c r="U123" s="119"/>
      <c r="V123" s="119"/>
      <c r="W123" s="119"/>
      <c r="X123" s="54"/>
      <c r="Y123" s="39"/>
    </row>
    <row r="124" spans="1:27" s="36" customFormat="1" ht="12" customHeight="1" x14ac:dyDescent="0.2">
      <c r="A124" s="47"/>
      <c r="B124" s="43" t="s">
        <v>40</v>
      </c>
      <c r="C124" s="43"/>
      <c r="D124" s="43"/>
      <c r="E124" s="43"/>
      <c r="F124" s="48" t="s">
        <v>83</v>
      </c>
      <c r="G124" s="54"/>
      <c r="H124" s="56"/>
      <c r="I124" s="43"/>
      <c r="J124" s="120">
        <f t="shared" ref="J124" si="20">SUM(L124:S124)</f>
        <v>213154.5385</v>
      </c>
      <c r="K124" s="38"/>
      <c r="L124" s="150"/>
      <c r="M124" s="150"/>
      <c r="N124" s="150"/>
      <c r="O124" s="150">
        <v>213154.5385</v>
      </c>
      <c r="P124" s="150"/>
      <c r="Q124" s="150"/>
      <c r="R124" s="119"/>
      <c r="S124" s="150"/>
      <c r="T124" s="43"/>
      <c r="U124" s="150"/>
      <c r="V124" s="150">
        <v>213154.5385</v>
      </c>
      <c r="W124" s="150"/>
      <c r="X124" s="54"/>
      <c r="Y124" s="119" t="s">
        <v>554</v>
      </c>
    </row>
    <row r="125" spans="1:27" s="36" customFormat="1" ht="12" customHeight="1" x14ac:dyDescent="0.2">
      <c r="A125" s="47"/>
      <c r="C125" s="43"/>
      <c r="D125" s="43"/>
      <c r="E125" s="43"/>
      <c r="F125" s="48"/>
      <c r="G125" s="54"/>
      <c r="H125" s="56"/>
      <c r="I125" s="43"/>
      <c r="J125" s="43"/>
      <c r="P125" s="119"/>
      <c r="R125" s="43"/>
      <c r="T125" s="43"/>
      <c r="U125" s="119"/>
      <c r="V125" s="119"/>
      <c r="W125" s="119"/>
      <c r="X125" s="54"/>
      <c r="Y125" s="39"/>
    </row>
    <row r="126" spans="1:27" s="31" customFormat="1" ht="12" customHeight="1" x14ac:dyDescent="0.2">
      <c r="B126" s="31" t="s">
        <v>100</v>
      </c>
    </row>
    <row r="127" spans="1:27" s="41" customFormat="1" ht="12" customHeight="1" x14ac:dyDescent="0.2"/>
    <row r="128" spans="1:27" s="41" customFormat="1" ht="12" customHeight="1" x14ac:dyDescent="0.2">
      <c r="B128" s="42" t="s">
        <v>68</v>
      </c>
    </row>
    <row r="129" spans="1:28" s="41" customFormat="1" ht="12" customHeight="1" x14ac:dyDescent="0.2">
      <c r="B129" s="43" t="s">
        <v>36</v>
      </c>
      <c r="F129" s="48" t="s">
        <v>88</v>
      </c>
      <c r="H129" s="56"/>
      <c r="J129" s="120">
        <f>SUM(L129:S129)</f>
        <v>12972698.127070708</v>
      </c>
      <c r="K129" s="38"/>
      <c r="L129" s="150"/>
      <c r="M129" s="150">
        <v>3953311.7781818197</v>
      </c>
      <c r="N129" s="150">
        <v>3116565.67</v>
      </c>
      <c r="O129" s="150"/>
      <c r="P129" s="150">
        <v>4539628.1088888906</v>
      </c>
      <c r="Q129" s="150">
        <v>15618.539999999999</v>
      </c>
      <c r="R129" s="119"/>
      <c r="S129" s="150">
        <v>1347574.0299999998</v>
      </c>
      <c r="U129" s="150">
        <v>3953311.78</v>
      </c>
      <c r="V129" s="150"/>
      <c r="W129" s="150">
        <v>4539628.1088888906</v>
      </c>
      <c r="Y129" s="119" t="s">
        <v>269</v>
      </c>
    </row>
    <row r="130" spans="1:28" s="41" customFormat="1" ht="12" customHeight="1" x14ac:dyDescent="0.2">
      <c r="B130" s="43" t="s">
        <v>23</v>
      </c>
      <c r="F130" s="48" t="s">
        <v>88</v>
      </c>
      <c r="H130" s="56"/>
      <c r="J130" s="120">
        <f>SUM(L130:S130)</f>
        <v>2912903.1620042818</v>
      </c>
      <c r="K130" s="38"/>
      <c r="L130" s="150">
        <v>6081</v>
      </c>
      <c r="M130" s="150">
        <v>939898.27904149715</v>
      </c>
      <c r="N130" s="150">
        <v>1550178.5899999999</v>
      </c>
      <c r="O130" s="150">
        <v>13046.25</v>
      </c>
      <c r="P130" s="150">
        <v>354266.48296278465</v>
      </c>
      <c r="Q130" s="150">
        <v>9068.8799999999992</v>
      </c>
      <c r="R130" s="119"/>
      <c r="S130" s="150">
        <v>40363.68</v>
      </c>
      <c r="U130" s="150">
        <v>939898.28</v>
      </c>
      <c r="V130" s="150">
        <v>13046.25</v>
      </c>
      <c r="W130" s="150">
        <v>354266.48296278465</v>
      </c>
      <c r="Y130" s="119" t="s">
        <v>271</v>
      </c>
    </row>
    <row r="131" spans="1:28" s="36" customFormat="1" ht="12" customHeight="1" x14ac:dyDescent="0.2">
      <c r="A131" s="47"/>
      <c r="B131" s="42"/>
      <c r="C131" s="43"/>
      <c r="D131" s="43"/>
      <c r="E131" s="43"/>
      <c r="F131" s="48"/>
      <c r="G131" s="54"/>
      <c r="H131" s="56"/>
      <c r="I131" s="43"/>
      <c r="J131" s="119"/>
      <c r="L131" s="119"/>
      <c r="M131" s="119"/>
      <c r="N131" s="119"/>
      <c r="O131" s="119"/>
      <c r="P131" s="119"/>
      <c r="Q131" s="119"/>
      <c r="R131" s="54"/>
      <c r="S131" s="119"/>
      <c r="T131" s="54"/>
      <c r="U131" s="119"/>
      <c r="V131" s="119"/>
      <c r="W131" s="119"/>
      <c r="X131" s="54"/>
      <c r="Y131" s="41"/>
    </row>
    <row r="132" spans="1:28" s="36" customFormat="1" ht="12" customHeight="1" x14ac:dyDescent="0.2">
      <c r="A132" s="47"/>
      <c r="B132" s="42" t="s">
        <v>67</v>
      </c>
      <c r="C132" s="43"/>
      <c r="D132" s="43"/>
      <c r="E132" s="43"/>
      <c r="F132" s="48"/>
      <c r="G132" s="54"/>
      <c r="H132" s="56"/>
      <c r="I132" s="43"/>
      <c r="J132" s="119"/>
      <c r="L132" s="119"/>
      <c r="M132" s="119"/>
      <c r="N132" s="119"/>
      <c r="O132" s="119"/>
      <c r="P132" s="119"/>
      <c r="Q132" s="119"/>
      <c r="R132" s="119"/>
      <c r="S132" s="119"/>
      <c r="T132" s="54"/>
      <c r="U132" s="119"/>
      <c r="V132" s="119"/>
      <c r="W132" s="119"/>
      <c r="X132" s="54"/>
      <c r="Y132" s="41"/>
      <c r="AB132" s="46"/>
    </row>
    <row r="133" spans="1:28" s="36" customFormat="1" ht="12" customHeight="1" x14ac:dyDescent="0.2">
      <c r="A133" s="47"/>
      <c r="B133" s="43" t="s">
        <v>34</v>
      </c>
      <c r="C133" s="43"/>
      <c r="D133" s="43"/>
      <c r="E133" s="43"/>
      <c r="F133" s="48" t="s">
        <v>88</v>
      </c>
      <c r="G133" s="54"/>
      <c r="H133" s="56"/>
      <c r="I133" s="43"/>
      <c r="J133" s="120">
        <f t="shared" ref="J133:J145" si="21">SUM(L133:S133)</f>
        <v>6229017.3499999996</v>
      </c>
      <c r="K133" s="38"/>
      <c r="L133" s="150"/>
      <c r="M133" s="150">
        <v>2874249.48</v>
      </c>
      <c r="N133" s="150">
        <v>2887510.9299999997</v>
      </c>
      <c r="O133" s="150"/>
      <c r="P133" s="150">
        <v>413454.68999999936</v>
      </c>
      <c r="Q133" s="150"/>
      <c r="R133" s="119"/>
      <c r="S133" s="150">
        <v>53802.25</v>
      </c>
      <c r="T133" s="54"/>
      <c r="U133" s="150">
        <v>2874249.48</v>
      </c>
      <c r="V133" s="150"/>
      <c r="W133" s="150">
        <v>413454.68999999936</v>
      </c>
      <c r="X133" s="54"/>
      <c r="Y133" s="119" t="s">
        <v>267</v>
      </c>
      <c r="AB133" s="46"/>
    </row>
    <row r="134" spans="1:28" s="36" customFormat="1" ht="12" customHeight="1" x14ac:dyDescent="0.2">
      <c r="A134" s="47"/>
      <c r="B134" s="43" t="s">
        <v>35</v>
      </c>
      <c r="C134" s="43"/>
      <c r="D134" s="43"/>
      <c r="E134" s="43"/>
      <c r="F134" s="48" t="s">
        <v>88</v>
      </c>
      <c r="G134" s="54"/>
      <c r="H134" s="56"/>
      <c r="I134" s="43"/>
      <c r="J134" s="120">
        <f t="shared" si="21"/>
        <v>41135565.910000019</v>
      </c>
      <c r="K134" s="38"/>
      <c r="L134" s="150">
        <v>52290</v>
      </c>
      <c r="M134" s="150">
        <v>15647412.300000001</v>
      </c>
      <c r="N134" s="150">
        <v>18625732.229999997</v>
      </c>
      <c r="O134" s="150">
        <v>41901</v>
      </c>
      <c r="P134" s="150">
        <v>4768264.3900000146</v>
      </c>
      <c r="Q134" s="150">
        <v>1441385.5100000047</v>
      </c>
      <c r="R134" s="119"/>
      <c r="S134" s="150">
        <v>558580.47999999998</v>
      </c>
      <c r="T134" s="54"/>
      <c r="U134" s="150">
        <v>15647412.300000001</v>
      </c>
      <c r="V134" s="150">
        <v>41901</v>
      </c>
      <c r="W134" s="150">
        <v>4768264.3900000146</v>
      </c>
      <c r="X134" s="54"/>
      <c r="Y134" s="119" t="s">
        <v>268</v>
      </c>
      <c r="AB134" s="46"/>
    </row>
    <row r="135" spans="1:28" s="36" customFormat="1" ht="12" customHeight="1" x14ac:dyDescent="0.2">
      <c r="A135" s="47"/>
      <c r="B135" s="43" t="s">
        <v>36</v>
      </c>
      <c r="C135" s="43"/>
      <c r="D135" s="43"/>
      <c r="E135" s="43"/>
      <c r="F135" s="48" t="s">
        <v>88</v>
      </c>
      <c r="G135" s="54"/>
      <c r="H135" s="56"/>
      <c r="I135" s="43"/>
      <c r="J135" s="120">
        <f t="shared" si="21"/>
        <v>3752644.2792296978</v>
      </c>
      <c r="K135" s="38"/>
      <c r="L135" s="150"/>
      <c r="M135" s="150">
        <v>790662.35563636397</v>
      </c>
      <c r="N135" s="150">
        <v>1038855.2233333333</v>
      </c>
      <c r="O135" s="150"/>
      <c r="P135" s="150">
        <v>1511696.1602600005</v>
      </c>
      <c r="Q135" s="150">
        <v>15618.539999999999</v>
      </c>
      <c r="R135" s="119"/>
      <c r="S135" s="150">
        <v>395812</v>
      </c>
      <c r="T135" s="54"/>
      <c r="U135" s="150">
        <v>790662.35563636397</v>
      </c>
      <c r="V135" s="150"/>
      <c r="W135" s="150">
        <v>1511696.1602600005</v>
      </c>
      <c r="X135" s="54"/>
      <c r="Y135" s="119" t="s">
        <v>269</v>
      </c>
    </row>
    <row r="136" spans="1:28" s="36" customFormat="1" ht="12" customHeight="1" x14ac:dyDescent="0.2">
      <c r="A136" s="47"/>
      <c r="B136" s="43" t="s">
        <v>37</v>
      </c>
      <c r="C136" s="43"/>
      <c r="D136" s="43"/>
      <c r="E136" s="43"/>
      <c r="F136" s="48" t="s">
        <v>88</v>
      </c>
      <c r="G136" s="54"/>
      <c r="H136" s="56"/>
      <c r="I136" s="43"/>
      <c r="J136" s="120">
        <f t="shared" si="21"/>
        <v>9878979.8200000022</v>
      </c>
      <c r="K136" s="38"/>
      <c r="L136" s="150">
        <v>23126</v>
      </c>
      <c r="M136" s="150">
        <v>3666289.3000000007</v>
      </c>
      <c r="N136" s="150">
        <v>2275343.7600000002</v>
      </c>
      <c r="O136" s="150"/>
      <c r="P136" s="150">
        <v>3770885.200000002</v>
      </c>
      <c r="Q136" s="150">
        <v>143335.56</v>
      </c>
      <c r="R136" s="119"/>
      <c r="S136" s="150"/>
      <c r="T136" s="54"/>
      <c r="U136" s="150">
        <v>3666289.3000000007</v>
      </c>
      <c r="V136" s="150"/>
      <c r="W136" s="150">
        <v>3770885.200000002</v>
      </c>
      <c r="X136" s="54"/>
      <c r="Y136" s="119" t="s">
        <v>270</v>
      </c>
    </row>
    <row r="137" spans="1:28" s="36" customFormat="1" ht="12" customHeight="1" x14ac:dyDescent="0.2">
      <c r="A137" s="47"/>
      <c r="B137" s="43" t="s">
        <v>23</v>
      </c>
      <c r="C137" s="43"/>
      <c r="D137" s="43"/>
      <c r="E137" s="43"/>
      <c r="F137" s="48" t="s">
        <v>88</v>
      </c>
      <c r="G137" s="54"/>
      <c r="H137" s="56"/>
      <c r="I137" s="43"/>
      <c r="J137" s="120">
        <f t="shared" si="21"/>
        <v>2945471.1620042818</v>
      </c>
      <c r="K137" s="38"/>
      <c r="L137" s="150">
        <v>38649</v>
      </c>
      <c r="M137" s="150">
        <v>939898.27904149715</v>
      </c>
      <c r="N137" s="150">
        <v>1550178.5899999999</v>
      </c>
      <c r="O137" s="150">
        <v>13046.25</v>
      </c>
      <c r="P137" s="150">
        <v>354266.48296278465</v>
      </c>
      <c r="Q137" s="150">
        <v>9068.8799999999992</v>
      </c>
      <c r="R137" s="119"/>
      <c r="S137" s="150">
        <v>40363.68</v>
      </c>
      <c r="T137" s="54"/>
      <c r="U137" s="150">
        <v>939898.27904149715</v>
      </c>
      <c r="V137" s="150">
        <v>13046.25</v>
      </c>
      <c r="W137" s="150">
        <v>354266.48296278465</v>
      </c>
      <c r="X137" s="54"/>
      <c r="Y137" s="119" t="s">
        <v>271</v>
      </c>
    </row>
    <row r="138" spans="1:28" s="36" customFormat="1" ht="12" customHeight="1" x14ac:dyDescent="0.2">
      <c r="A138" s="47"/>
      <c r="B138" s="43" t="s">
        <v>38</v>
      </c>
      <c r="C138" s="43"/>
      <c r="D138" s="43"/>
      <c r="E138" s="43"/>
      <c r="F138" s="48" t="s">
        <v>88</v>
      </c>
      <c r="G138" s="54"/>
      <c r="H138" s="56"/>
      <c r="I138" s="43"/>
      <c r="J138" s="120">
        <f t="shared" si="21"/>
        <v>3230829.1529566464</v>
      </c>
      <c r="K138" s="38"/>
      <c r="L138" s="150"/>
      <c r="M138" s="150">
        <v>0</v>
      </c>
      <c r="N138" s="150">
        <v>2035306.9662888087</v>
      </c>
      <c r="O138" s="150"/>
      <c r="P138" s="150">
        <v>1195522.1866678377</v>
      </c>
      <c r="Q138" s="150"/>
      <c r="R138" s="119"/>
      <c r="S138" s="150"/>
      <c r="T138" s="54"/>
      <c r="U138" s="150">
        <v>0</v>
      </c>
      <c r="V138" s="150"/>
      <c r="W138" s="150">
        <v>1195522.1866678377</v>
      </c>
      <c r="X138" s="54"/>
      <c r="Y138" s="119" t="s">
        <v>272</v>
      </c>
    </row>
    <row r="139" spans="1:28" s="36" customFormat="1" ht="12" customHeight="1" x14ac:dyDescent="0.2">
      <c r="A139" s="47"/>
      <c r="B139" s="43" t="s">
        <v>28</v>
      </c>
      <c r="C139" s="43"/>
      <c r="D139" s="43"/>
      <c r="E139" s="43"/>
      <c r="F139" s="48" t="s">
        <v>88</v>
      </c>
      <c r="G139" s="54"/>
      <c r="H139" s="56"/>
      <c r="I139" s="43"/>
      <c r="J139" s="120">
        <f t="shared" si="21"/>
        <v>11161026.616779407</v>
      </c>
      <c r="K139" s="38"/>
      <c r="L139" s="150"/>
      <c r="M139" s="150">
        <v>367228.69873367943</v>
      </c>
      <c r="N139" s="150"/>
      <c r="O139" s="150">
        <v>3072343.43</v>
      </c>
      <c r="P139" s="150">
        <v>7044553.7330457279</v>
      </c>
      <c r="Q139" s="150"/>
      <c r="R139" s="119"/>
      <c r="S139" s="150">
        <v>676900.75500000012</v>
      </c>
      <c r="T139" s="54"/>
      <c r="U139" s="150">
        <v>367228.69873367943</v>
      </c>
      <c r="V139" s="150">
        <v>3072343.43</v>
      </c>
      <c r="W139" s="150">
        <v>7044553.7330457279</v>
      </c>
      <c r="X139" s="54"/>
      <c r="Y139" s="119" t="s">
        <v>273</v>
      </c>
      <c r="AA139" s="132" t="s">
        <v>442</v>
      </c>
    </row>
    <row r="140" spans="1:28" s="36" customFormat="1" ht="12" customHeight="1" x14ac:dyDescent="0.2">
      <c r="A140" s="47"/>
      <c r="B140" s="43" t="s">
        <v>29</v>
      </c>
      <c r="C140" s="43"/>
      <c r="D140" s="43"/>
      <c r="E140" s="43"/>
      <c r="F140" s="48" t="s">
        <v>88</v>
      </c>
      <c r="G140" s="54"/>
      <c r="H140" s="56"/>
      <c r="I140" s="43"/>
      <c r="J140" s="120">
        <f t="shared" si="21"/>
        <v>5805987.2705972381</v>
      </c>
      <c r="K140" s="38"/>
      <c r="L140" s="150"/>
      <c r="M140" s="150">
        <v>4110730.1894272882</v>
      </c>
      <c r="N140" s="150"/>
      <c r="O140" s="150"/>
      <c r="P140" s="150">
        <v>1564033.4511699497</v>
      </c>
      <c r="Q140" s="150"/>
      <c r="R140" s="119"/>
      <c r="S140" s="150">
        <v>131223.63</v>
      </c>
      <c r="T140" s="54"/>
      <c r="U140" s="150">
        <v>4110730.1894272882</v>
      </c>
      <c r="V140" s="150"/>
      <c r="W140" s="150">
        <v>1564033.4511699497</v>
      </c>
      <c r="X140" s="54"/>
      <c r="Y140" s="119" t="s">
        <v>274</v>
      </c>
      <c r="AA140" s="132" t="s">
        <v>443</v>
      </c>
    </row>
    <row r="141" spans="1:28" s="36" customFormat="1" ht="12" customHeight="1" x14ac:dyDescent="0.2">
      <c r="A141" s="47"/>
      <c r="B141" s="43" t="s">
        <v>30</v>
      </c>
      <c r="C141" s="43"/>
      <c r="D141" s="43"/>
      <c r="E141" s="43"/>
      <c r="F141" s="48" t="s">
        <v>88</v>
      </c>
      <c r="G141" s="54"/>
      <c r="H141" s="56"/>
      <c r="I141" s="43"/>
      <c r="J141" s="120">
        <f t="shared" si="21"/>
        <v>947904.58200000005</v>
      </c>
      <c r="K141" s="38"/>
      <c r="L141" s="150"/>
      <c r="M141" s="150"/>
      <c r="N141" s="150"/>
      <c r="O141" s="150"/>
      <c r="P141" s="150">
        <v>947904.58200000005</v>
      </c>
      <c r="Q141" s="150"/>
      <c r="R141" s="119"/>
      <c r="S141" s="150"/>
      <c r="T141" s="54"/>
      <c r="U141" s="150">
        <v>0</v>
      </c>
      <c r="V141" s="150"/>
      <c r="W141" s="150">
        <v>947904.58200000005</v>
      </c>
      <c r="X141" s="54"/>
      <c r="Y141" s="119" t="s">
        <v>275</v>
      </c>
      <c r="AA141" s="36" t="s">
        <v>440</v>
      </c>
    </row>
    <row r="142" spans="1:28" s="36" customFormat="1" ht="12" customHeight="1" x14ac:dyDescent="0.2">
      <c r="A142" s="47"/>
      <c r="B142" s="43" t="s">
        <v>31</v>
      </c>
      <c r="C142" s="43"/>
      <c r="D142" s="43"/>
      <c r="E142" s="43"/>
      <c r="F142" s="48" t="s">
        <v>88</v>
      </c>
      <c r="G142" s="54"/>
      <c r="H142" s="56"/>
      <c r="I142" s="43"/>
      <c r="J142" s="120">
        <f t="shared" si="21"/>
        <v>926129.88000000012</v>
      </c>
      <c r="K142" s="38"/>
      <c r="L142" s="150"/>
      <c r="M142" s="150"/>
      <c r="N142" s="150"/>
      <c r="O142" s="150"/>
      <c r="P142" s="150">
        <v>926129.88000000012</v>
      </c>
      <c r="Q142" s="150"/>
      <c r="R142" s="119"/>
      <c r="S142" s="150"/>
      <c r="T142" s="54"/>
      <c r="U142" s="150">
        <v>0</v>
      </c>
      <c r="V142" s="150"/>
      <c r="W142" s="150">
        <v>926129.88000000012</v>
      </c>
      <c r="X142" s="54"/>
      <c r="Y142" s="119" t="s">
        <v>276</v>
      </c>
      <c r="AA142" s="36" t="s">
        <v>441</v>
      </c>
    </row>
    <row r="143" spans="1:28" s="36" customFormat="1" ht="12" customHeight="1" x14ac:dyDescent="0.2">
      <c r="A143" s="47"/>
      <c r="B143" s="43" t="s">
        <v>32</v>
      </c>
      <c r="C143" s="43"/>
      <c r="D143" s="43"/>
      <c r="E143" s="43"/>
      <c r="F143" s="48" t="s">
        <v>88</v>
      </c>
      <c r="G143" s="54"/>
      <c r="H143" s="56"/>
      <c r="I143" s="43"/>
      <c r="J143" s="120">
        <f t="shared" si="21"/>
        <v>0</v>
      </c>
      <c r="K143" s="38"/>
      <c r="L143" s="150"/>
      <c r="M143" s="150"/>
      <c r="N143" s="150"/>
      <c r="O143" s="150"/>
      <c r="P143" s="150"/>
      <c r="Q143" s="150"/>
      <c r="R143" s="119"/>
      <c r="S143" s="150"/>
      <c r="T143" s="54"/>
      <c r="U143" s="150">
        <v>0</v>
      </c>
      <c r="V143" s="150"/>
      <c r="W143" s="150"/>
      <c r="X143" s="54"/>
      <c r="Y143" s="119" t="s">
        <v>277</v>
      </c>
    </row>
    <row r="144" spans="1:28" s="45" customFormat="1" ht="12" customHeight="1" x14ac:dyDescent="0.2">
      <c r="B144" s="131"/>
      <c r="C144" s="131"/>
      <c r="D144" s="131"/>
      <c r="E144" s="131"/>
      <c r="F144" s="56"/>
      <c r="G144" s="131"/>
      <c r="H144" s="56"/>
      <c r="I144" s="131"/>
      <c r="J144" s="39"/>
      <c r="K144" s="39"/>
      <c r="L144" s="39"/>
      <c r="M144" s="39"/>
      <c r="N144" s="39"/>
      <c r="O144" s="39"/>
      <c r="P144" s="39"/>
      <c r="Q144" s="39"/>
      <c r="R144" s="131"/>
      <c r="S144" s="39"/>
      <c r="T144" s="131"/>
      <c r="U144" s="39"/>
      <c r="V144" s="39"/>
      <c r="W144" s="39"/>
      <c r="X144" s="131"/>
    </row>
    <row r="145" spans="1:27" s="36" customFormat="1" ht="12" customHeight="1" x14ac:dyDescent="0.2">
      <c r="A145" s="47"/>
      <c r="B145" s="36" t="s">
        <v>24</v>
      </c>
      <c r="C145" s="43"/>
      <c r="D145" s="43"/>
      <c r="E145" s="43"/>
      <c r="F145" s="36" t="s">
        <v>88</v>
      </c>
      <c r="G145" s="54"/>
      <c r="H145" s="119"/>
      <c r="I145" s="43"/>
      <c r="J145" s="120">
        <f t="shared" si="21"/>
        <v>86013556.023567304</v>
      </c>
      <c r="L145" s="166">
        <f>SUM(L133:L143)</f>
        <v>114065</v>
      </c>
      <c r="M145" s="166">
        <f t="shared" ref="M145:Q145" si="22">SUM(M133:M143)</f>
        <v>28396470.602838837</v>
      </c>
      <c r="N145" s="166">
        <f t="shared" si="22"/>
        <v>28412927.699622139</v>
      </c>
      <c r="O145" s="166">
        <f t="shared" si="22"/>
        <v>3127290.68</v>
      </c>
      <c r="P145" s="166">
        <f t="shared" si="22"/>
        <v>22496710.756106313</v>
      </c>
      <c r="Q145" s="166">
        <f t="shared" si="22"/>
        <v>1609408.4900000046</v>
      </c>
      <c r="R145" s="54"/>
      <c r="S145" s="166">
        <f t="shared" ref="S145" si="23">SUM(S133:S143)</f>
        <v>1856682.7949999999</v>
      </c>
      <c r="T145" s="54"/>
      <c r="U145" s="166">
        <f t="shared" ref="U145:W145" si="24">SUM(U133:U143)</f>
        <v>28396470.602838837</v>
      </c>
      <c r="V145" s="166">
        <f t="shared" si="24"/>
        <v>3127290.68</v>
      </c>
      <c r="W145" s="166">
        <f t="shared" si="24"/>
        <v>22496710.756106313</v>
      </c>
      <c r="X145" s="54"/>
      <c r="Y145" s="45"/>
    </row>
    <row r="146" spans="1:27" s="36" customFormat="1" ht="12" customHeight="1" x14ac:dyDescent="0.2">
      <c r="A146" s="47"/>
      <c r="C146" s="43"/>
      <c r="D146" s="43"/>
      <c r="E146" s="43"/>
      <c r="G146" s="54"/>
      <c r="H146" s="119"/>
      <c r="I146" s="43"/>
      <c r="J146" s="119"/>
      <c r="L146" s="119"/>
      <c r="M146" s="119"/>
      <c r="N146" s="119"/>
      <c r="O146" s="119"/>
      <c r="P146" s="119"/>
      <c r="Q146" s="119"/>
      <c r="R146" s="54"/>
      <c r="S146" s="119"/>
      <c r="T146" s="54"/>
      <c r="U146" s="119"/>
      <c r="V146" s="119"/>
      <c r="W146" s="119"/>
      <c r="X146" s="54"/>
      <c r="Y146" s="45"/>
    </row>
    <row r="147" spans="1:27" s="36" customFormat="1" ht="12" customHeight="1" x14ac:dyDescent="0.2">
      <c r="A147" s="47"/>
      <c r="B147" s="42" t="s">
        <v>69</v>
      </c>
      <c r="C147" s="43"/>
      <c r="D147" s="43"/>
      <c r="E147" s="43"/>
      <c r="F147" s="48"/>
      <c r="G147" s="54"/>
      <c r="H147" s="56"/>
      <c r="I147" s="43"/>
      <c r="J147" s="119"/>
      <c r="L147" s="119"/>
      <c r="M147" s="119"/>
      <c r="N147" s="119"/>
      <c r="O147" s="119"/>
      <c r="P147" s="119"/>
      <c r="Q147" s="119"/>
      <c r="R147" s="54"/>
      <c r="S147" s="119"/>
      <c r="T147" s="54"/>
      <c r="U147" s="119"/>
      <c r="V147" s="119"/>
      <c r="W147" s="119"/>
      <c r="X147" s="54"/>
      <c r="Y147" s="39"/>
    </row>
    <row r="148" spans="1:27" s="36" customFormat="1" ht="12" customHeight="1" x14ac:dyDescent="0.2">
      <c r="A148" s="47"/>
      <c r="B148" s="43" t="s">
        <v>20</v>
      </c>
      <c r="C148" s="43"/>
      <c r="D148" s="43"/>
      <c r="E148" s="43"/>
      <c r="F148" s="48" t="s">
        <v>88</v>
      </c>
      <c r="G148" s="54"/>
      <c r="H148" s="56"/>
      <c r="I148" s="43"/>
      <c r="J148" s="120">
        <f t="shared" ref="J148:J156" si="25">SUM(L148:S148)</f>
        <v>5624274.4125678046</v>
      </c>
      <c r="L148" s="150">
        <v>32810</v>
      </c>
      <c r="M148" s="150">
        <v>2256895.34</v>
      </c>
      <c r="N148" s="150">
        <v>1925841.6580678048</v>
      </c>
      <c r="O148" s="150">
        <v>16180.56</v>
      </c>
      <c r="P148" s="150">
        <v>1223894.3900000011</v>
      </c>
      <c r="Q148" s="150"/>
      <c r="R148" s="119"/>
      <c r="S148" s="150">
        <v>168652.46449999997</v>
      </c>
      <c r="T148" s="54"/>
      <c r="U148" s="150">
        <v>2256895.34</v>
      </c>
      <c r="V148" s="150">
        <v>16180.56</v>
      </c>
      <c r="W148" s="150">
        <v>1223894.3900000011</v>
      </c>
      <c r="X148" s="54"/>
      <c r="Y148" s="119" t="s">
        <v>278</v>
      </c>
    </row>
    <row r="149" spans="1:27" s="36" customFormat="1" ht="12" customHeight="1" x14ac:dyDescent="0.2">
      <c r="A149" s="47"/>
      <c r="B149" s="43" t="s">
        <v>21</v>
      </c>
      <c r="C149" s="43"/>
      <c r="D149" s="43"/>
      <c r="E149" s="43"/>
      <c r="F149" s="48" t="s">
        <v>88</v>
      </c>
      <c r="G149" s="54"/>
      <c r="H149" s="56"/>
      <c r="I149" s="43"/>
      <c r="J149" s="120">
        <f t="shared" si="25"/>
        <v>2028820.9292651303</v>
      </c>
      <c r="K149" s="38"/>
      <c r="L149" s="150">
        <v>20572</v>
      </c>
      <c r="M149" s="150">
        <v>742473.5491148897</v>
      </c>
      <c r="N149" s="150">
        <v>477632.17465024238</v>
      </c>
      <c r="O149" s="150"/>
      <c r="P149" s="150">
        <v>779266.7599999985</v>
      </c>
      <c r="Q149" s="150"/>
      <c r="R149" s="119"/>
      <c r="S149" s="150">
        <v>8876.4454999999998</v>
      </c>
      <c r="T149" s="54"/>
      <c r="U149" s="150">
        <v>742473.55</v>
      </c>
      <c r="V149" s="150"/>
      <c r="W149" s="150">
        <v>779266.7599999985</v>
      </c>
      <c r="X149" s="54"/>
      <c r="Y149" s="119" t="s">
        <v>279</v>
      </c>
    </row>
    <row r="150" spans="1:27" s="36" customFormat="1" ht="12" customHeight="1" x14ac:dyDescent="0.2">
      <c r="A150" s="47"/>
      <c r="B150" s="43" t="s">
        <v>26</v>
      </c>
      <c r="C150" s="43"/>
      <c r="D150" s="43"/>
      <c r="E150" s="43"/>
      <c r="F150" s="48" t="s">
        <v>88</v>
      </c>
      <c r="G150" s="54"/>
      <c r="H150" s="56"/>
      <c r="I150" s="43"/>
      <c r="J150" s="120">
        <f t="shared" si="25"/>
        <v>12503326.015515788</v>
      </c>
      <c r="K150" s="38"/>
      <c r="L150" s="150">
        <v>44464</v>
      </c>
      <c r="M150" s="150">
        <v>3134560.2200000007</v>
      </c>
      <c r="N150" s="150">
        <v>5088371.9777828194</v>
      </c>
      <c r="O150" s="150">
        <v>54023.03</v>
      </c>
      <c r="P150" s="150">
        <v>3786123.8410524111</v>
      </c>
      <c r="Q150" s="150">
        <v>95270.17</v>
      </c>
      <c r="R150" s="119"/>
      <c r="S150" s="150">
        <v>300512.77668055519</v>
      </c>
      <c r="T150" s="54"/>
      <c r="U150" s="150">
        <v>3134560.22</v>
      </c>
      <c r="V150" s="150">
        <v>54023.03</v>
      </c>
      <c r="W150" s="150">
        <v>3786123.8410524111</v>
      </c>
      <c r="X150" s="54"/>
      <c r="Y150" s="119" t="s">
        <v>280</v>
      </c>
    </row>
    <row r="151" spans="1:27" s="36" customFormat="1" ht="12" customHeight="1" x14ac:dyDescent="0.2">
      <c r="A151" s="47"/>
      <c r="B151" s="43" t="s">
        <v>27</v>
      </c>
      <c r="C151" s="43"/>
      <c r="D151" s="43"/>
      <c r="E151" s="43"/>
      <c r="F151" s="48" t="s">
        <v>88</v>
      </c>
      <c r="G151" s="54"/>
      <c r="H151" s="56"/>
      <c r="I151" s="43"/>
      <c r="J151" s="120">
        <f t="shared" si="25"/>
        <v>2894996.9008056941</v>
      </c>
      <c r="K151" s="38"/>
      <c r="L151" s="150"/>
      <c r="M151" s="150"/>
      <c r="N151" s="150">
        <v>1904976.22</v>
      </c>
      <c r="O151" s="150">
        <v>8564.2099999999991</v>
      </c>
      <c r="P151" s="150">
        <v>980331.16312629415</v>
      </c>
      <c r="Q151" s="150">
        <v>1125.3076793999999</v>
      </c>
      <c r="R151" s="119"/>
      <c r="S151" s="150"/>
      <c r="T151" s="54"/>
      <c r="U151" s="150">
        <v>0</v>
      </c>
      <c r="V151" s="150">
        <v>8564.2099999999991</v>
      </c>
      <c r="W151" s="150">
        <v>980331.16312629415</v>
      </c>
      <c r="X151" s="54"/>
      <c r="Y151" s="119" t="s">
        <v>281</v>
      </c>
    </row>
    <row r="152" spans="1:27" s="36" customFormat="1" ht="12" customHeight="1" x14ac:dyDescent="0.2">
      <c r="A152" s="47"/>
      <c r="B152" s="43" t="s">
        <v>28</v>
      </c>
      <c r="C152" s="43"/>
      <c r="D152" s="43"/>
      <c r="E152" s="43"/>
      <c r="F152" s="48" t="s">
        <v>88</v>
      </c>
      <c r="G152" s="54"/>
      <c r="H152" s="56"/>
      <c r="I152" s="43"/>
      <c r="J152" s="120">
        <f t="shared" si="25"/>
        <v>678298.57428627508</v>
      </c>
      <c r="K152" s="38"/>
      <c r="L152" s="150"/>
      <c r="M152" s="150"/>
      <c r="N152" s="150">
        <v>677257.93428627506</v>
      </c>
      <c r="O152" s="150">
        <v>1040.6400000000001</v>
      </c>
      <c r="P152" s="150"/>
      <c r="Q152" s="150"/>
      <c r="R152" s="119"/>
      <c r="S152" s="150"/>
      <c r="T152" s="54"/>
      <c r="U152" s="150">
        <v>0</v>
      </c>
      <c r="V152" s="150">
        <v>1040.6400000000001</v>
      </c>
      <c r="W152" s="150"/>
      <c r="X152" s="54"/>
      <c r="Y152" s="119" t="s">
        <v>282</v>
      </c>
      <c r="AA152" s="132" t="s">
        <v>437</v>
      </c>
    </row>
    <row r="153" spans="1:27" s="36" customFormat="1" ht="12" customHeight="1" x14ac:dyDescent="0.2">
      <c r="A153" s="47"/>
      <c r="B153" s="43" t="s">
        <v>29</v>
      </c>
      <c r="C153" s="43"/>
      <c r="D153" s="43"/>
      <c r="E153" s="43"/>
      <c r="F153" s="48" t="s">
        <v>88</v>
      </c>
      <c r="G153" s="54"/>
      <c r="H153" s="56"/>
      <c r="I153" s="43"/>
      <c r="J153" s="120">
        <f t="shared" si="25"/>
        <v>764079.66438529978</v>
      </c>
      <c r="K153" s="38"/>
      <c r="L153" s="150"/>
      <c r="M153" s="150"/>
      <c r="N153" s="150">
        <v>763326.30438529979</v>
      </c>
      <c r="O153" s="150">
        <v>753.36</v>
      </c>
      <c r="P153" s="150"/>
      <c r="Q153" s="150"/>
      <c r="R153" s="119"/>
      <c r="S153" s="150"/>
      <c r="T153" s="54"/>
      <c r="U153" s="150">
        <v>0</v>
      </c>
      <c r="V153" s="150">
        <v>753.36</v>
      </c>
      <c r="W153" s="150"/>
      <c r="X153" s="54"/>
      <c r="Y153" s="119" t="s">
        <v>283</v>
      </c>
      <c r="AA153" s="132" t="s">
        <v>438</v>
      </c>
    </row>
    <row r="154" spans="1:27" s="36" customFormat="1" ht="12" customHeight="1" x14ac:dyDescent="0.2">
      <c r="A154" s="47"/>
      <c r="B154" s="43" t="s">
        <v>30</v>
      </c>
      <c r="C154" s="43"/>
      <c r="D154" s="43"/>
      <c r="E154" s="43"/>
      <c r="F154" s="48" t="s">
        <v>88</v>
      </c>
      <c r="G154" s="54"/>
      <c r="H154" s="56"/>
      <c r="I154" s="43"/>
      <c r="J154" s="120">
        <f t="shared" si="25"/>
        <v>2227978.63</v>
      </c>
      <c r="K154" s="38"/>
      <c r="L154" s="150"/>
      <c r="M154" s="150"/>
      <c r="N154" s="150">
        <v>2227978.63</v>
      </c>
      <c r="O154" s="150"/>
      <c r="P154" s="150"/>
      <c r="Q154" s="150"/>
      <c r="R154" s="119"/>
      <c r="S154" s="150"/>
      <c r="T154" s="54"/>
      <c r="U154" s="150">
        <v>0</v>
      </c>
      <c r="V154" s="150"/>
      <c r="W154" s="150"/>
      <c r="X154" s="54"/>
      <c r="Y154" s="119" t="s">
        <v>284</v>
      </c>
      <c r="AA154" s="36" t="s">
        <v>361</v>
      </c>
    </row>
    <row r="155" spans="1:27" s="36" customFormat="1" ht="12" customHeight="1" x14ac:dyDescent="0.2">
      <c r="A155" s="47"/>
      <c r="B155" s="43" t="s">
        <v>31</v>
      </c>
      <c r="C155" s="43"/>
      <c r="D155" s="43"/>
      <c r="E155" s="43"/>
      <c r="F155" s="48" t="s">
        <v>88</v>
      </c>
      <c r="G155" s="54"/>
      <c r="H155" s="56"/>
      <c r="I155" s="43"/>
      <c r="J155" s="120">
        <f t="shared" si="25"/>
        <v>180268</v>
      </c>
      <c r="K155" s="38"/>
      <c r="L155" s="150"/>
      <c r="M155" s="150"/>
      <c r="N155" s="150">
        <v>180268</v>
      </c>
      <c r="O155" s="150"/>
      <c r="P155" s="150"/>
      <c r="Q155" s="150"/>
      <c r="R155" s="119"/>
      <c r="S155" s="150"/>
      <c r="T155" s="54"/>
      <c r="U155" s="150">
        <v>0</v>
      </c>
      <c r="V155" s="150"/>
      <c r="W155" s="150"/>
      <c r="X155" s="54"/>
      <c r="Y155" s="119" t="s">
        <v>285</v>
      </c>
      <c r="AA155" s="36" t="s">
        <v>362</v>
      </c>
    </row>
    <row r="156" spans="1:27" s="36" customFormat="1" ht="12" customHeight="1" x14ac:dyDescent="0.2">
      <c r="A156" s="47"/>
      <c r="B156" s="43" t="s">
        <v>32</v>
      </c>
      <c r="C156" s="43"/>
      <c r="D156" s="43"/>
      <c r="E156" s="43"/>
      <c r="F156" s="48" t="s">
        <v>88</v>
      </c>
      <c r="G156" s="54"/>
      <c r="H156" s="56"/>
      <c r="I156" s="43"/>
      <c r="J156" s="120">
        <f t="shared" si="25"/>
        <v>1560000</v>
      </c>
      <c r="K156" s="38"/>
      <c r="L156" s="150"/>
      <c r="M156" s="150"/>
      <c r="N156" s="150">
        <v>1560000</v>
      </c>
      <c r="O156" s="150"/>
      <c r="P156" s="150"/>
      <c r="Q156" s="150"/>
      <c r="R156" s="119"/>
      <c r="S156" s="150"/>
      <c r="T156" s="54"/>
      <c r="U156" s="150">
        <v>0</v>
      </c>
      <c r="V156" s="150"/>
      <c r="W156" s="150"/>
      <c r="X156" s="54"/>
      <c r="Y156" s="119" t="s">
        <v>286</v>
      </c>
      <c r="AA156" s="36" t="s">
        <v>366</v>
      </c>
    </row>
    <row r="157" spans="1:27" s="36" customFormat="1" ht="12" customHeight="1" x14ac:dyDescent="0.2">
      <c r="A157" s="47"/>
      <c r="B157" s="43"/>
      <c r="F157" s="48"/>
      <c r="G157" s="119"/>
      <c r="H157" s="56"/>
      <c r="J157" s="119"/>
      <c r="L157" s="119"/>
      <c r="M157" s="119"/>
      <c r="N157" s="119"/>
      <c r="O157" s="119"/>
      <c r="P157" s="119"/>
      <c r="Q157" s="119"/>
      <c r="R157" s="119"/>
      <c r="S157" s="119"/>
      <c r="T157" s="119"/>
      <c r="U157" s="119"/>
      <c r="V157" s="119"/>
      <c r="W157" s="119"/>
      <c r="X157" s="119"/>
      <c r="Y157" s="45"/>
    </row>
    <row r="158" spans="1:27" s="36" customFormat="1" ht="12" customHeight="1" x14ac:dyDescent="0.2">
      <c r="A158" s="47"/>
      <c r="B158" s="42" t="s">
        <v>63</v>
      </c>
      <c r="C158" s="43"/>
      <c r="D158" s="43"/>
      <c r="E158" s="43"/>
      <c r="F158" s="48"/>
      <c r="G158" s="54"/>
      <c r="H158" s="56"/>
      <c r="I158" s="43"/>
      <c r="J158" s="119"/>
      <c r="L158" s="119"/>
      <c r="M158" s="119"/>
      <c r="N158" s="119"/>
      <c r="O158" s="119"/>
      <c r="P158" s="119"/>
      <c r="Q158" s="119"/>
      <c r="R158" s="54"/>
      <c r="S158" s="119"/>
      <c r="T158" s="54"/>
      <c r="U158" s="119"/>
      <c r="V158" s="119"/>
      <c r="W158" s="119"/>
      <c r="X158" s="54"/>
      <c r="Y158" s="45"/>
    </row>
    <row r="159" spans="1:27" s="36" customFormat="1" ht="12" customHeight="1" x14ac:dyDescent="0.2">
      <c r="A159" s="47"/>
      <c r="B159" s="43" t="s">
        <v>64</v>
      </c>
      <c r="C159" s="43"/>
      <c r="D159" s="43"/>
      <c r="E159" s="43"/>
      <c r="F159" s="48" t="s">
        <v>88</v>
      </c>
      <c r="G159" s="54"/>
      <c r="H159" s="56"/>
      <c r="I159" s="43"/>
      <c r="J159" s="120">
        <f t="shared" ref="J159" si="26">SUM(L159:S159)</f>
        <v>1254115.2361226736</v>
      </c>
      <c r="K159" s="38"/>
      <c r="L159" s="150">
        <v>3293</v>
      </c>
      <c r="M159" s="150">
        <v>153529.56903003959</v>
      </c>
      <c r="N159" s="150">
        <v>310820.5370926318</v>
      </c>
      <c r="O159" s="150">
        <v>688.83</v>
      </c>
      <c r="P159" s="150">
        <v>785783.30000000226</v>
      </c>
      <c r="Q159" s="150"/>
      <c r="R159" s="119"/>
      <c r="S159" s="150"/>
      <c r="T159" s="54"/>
      <c r="U159" s="150">
        <v>153529.56903003959</v>
      </c>
      <c r="V159" s="150">
        <v>688.83</v>
      </c>
      <c r="W159" s="150">
        <v>785783.30000000226</v>
      </c>
      <c r="X159" s="54"/>
      <c r="Y159" s="119" t="s">
        <v>287</v>
      </c>
    </row>
    <row r="160" spans="1:27" s="36" customFormat="1" ht="12" customHeight="1" x14ac:dyDescent="0.2">
      <c r="A160" s="47"/>
      <c r="C160" s="43"/>
      <c r="D160" s="43"/>
      <c r="E160" s="43"/>
      <c r="F160" s="48"/>
      <c r="G160" s="54"/>
      <c r="H160" s="56"/>
      <c r="I160" s="43"/>
      <c r="J160" s="119"/>
      <c r="L160" s="119"/>
      <c r="M160" s="119"/>
      <c r="N160" s="119"/>
      <c r="O160" s="119"/>
      <c r="P160" s="119"/>
      <c r="Q160" s="119"/>
      <c r="R160" s="54"/>
      <c r="S160" s="119"/>
      <c r="T160" s="54"/>
      <c r="U160" s="119"/>
      <c r="V160" s="119"/>
      <c r="W160" s="119"/>
      <c r="X160" s="54"/>
      <c r="Y160" s="39"/>
    </row>
    <row r="161" spans="1:28" s="36" customFormat="1" ht="12" customHeight="1" x14ac:dyDescent="0.2">
      <c r="A161" s="47"/>
      <c r="B161" s="42" t="s">
        <v>39</v>
      </c>
      <c r="C161" s="43"/>
      <c r="D161" s="43"/>
      <c r="E161" s="43"/>
      <c r="F161" s="48"/>
      <c r="G161" s="54"/>
      <c r="H161" s="56"/>
      <c r="I161" s="43"/>
      <c r="J161" s="119"/>
      <c r="L161" s="119"/>
      <c r="M161" s="119"/>
      <c r="N161" s="119"/>
      <c r="O161" s="119"/>
      <c r="P161" s="119"/>
      <c r="Q161" s="119"/>
      <c r="R161" s="54"/>
      <c r="S161" s="119"/>
      <c r="T161" s="54"/>
      <c r="U161" s="119"/>
      <c r="V161" s="119"/>
      <c r="W161" s="119"/>
      <c r="X161" s="54"/>
      <c r="Y161" s="39"/>
    </row>
    <row r="162" spans="1:28" s="36" customFormat="1" ht="12" customHeight="1" x14ac:dyDescent="0.2">
      <c r="A162" s="47"/>
      <c r="B162" s="43" t="s">
        <v>40</v>
      </c>
      <c r="C162" s="43"/>
      <c r="D162" s="43"/>
      <c r="E162" s="43"/>
      <c r="F162" s="48" t="s">
        <v>88</v>
      </c>
      <c r="G162" s="54"/>
      <c r="H162" s="56"/>
      <c r="I162" s="43"/>
      <c r="J162" s="120">
        <f t="shared" ref="J162" si="27">SUM(L162:S162)</f>
        <v>7063.13</v>
      </c>
      <c r="K162" s="38"/>
      <c r="L162" s="150"/>
      <c r="M162" s="150"/>
      <c r="N162" s="150"/>
      <c r="O162" s="150">
        <v>7063.13</v>
      </c>
      <c r="P162" s="150"/>
      <c r="Q162" s="150"/>
      <c r="R162" s="119"/>
      <c r="S162" s="150"/>
      <c r="T162" s="54"/>
      <c r="U162" s="150"/>
      <c r="V162" s="150">
        <v>7063.13</v>
      </c>
      <c r="W162" s="150"/>
      <c r="X162" s="54"/>
      <c r="Y162" s="39" t="s">
        <v>555</v>
      </c>
    </row>
    <row r="163" spans="1:28" s="36" customFormat="1" ht="12" customHeight="1" x14ac:dyDescent="0.2">
      <c r="A163" s="47"/>
      <c r="C163" s="43"/>
      <c r="D163" s="43"/>
      <c r="E163" s="43"/>
      <c r="F163" s="48"/>
      <c r="G163" s="54"/>
      <c r="H163" s="56"/>
      <c r="I163" s="43"/>
      <c r="J163" s="43"/>
      <c r="P163" s="119"/>
      <c r="R163" s="43"/>
      <c r="T163" s="43"/>
      <c r="U163" s="119"/>
      <c r="V163" s="119"/>
      <c r="W163" s="119"/>
      <c r="X163" s="54"/>
      <c r="Y163" s="39"/>
    </row>
    <row r="164" spans="1:28" s="31" customFormat="1" ht="12" customHeight="1" x14ac:dyDescent="0.2">
      <c r="B164" s="31" t="s">
        <v>101</v>
      </c>
    </row>
    <row r="165" spans="1:28" s="41" customFormat="1" ht="12" customHeight="1" x14ac:dyDescent="0.2"/>
    <row r="166" spans="1:28" s="41" customFormat="1" ht="12" customHeight="1" x14ac:dyDescent="0.2">
      <c r="B166" s="42" t="s">
        <v>68</v>
      </c>
    </row>
    <row r="167" spans="1:28" s="41" customFormat="1" ht="12" customHeight="1" x14ac:dyDescent="0.2">
      <c r="B167" s="43" t="s">
        <v>36</v>
      </c>
      <c r="F167" s="48" t="s">
        <v>91</v>
      </c>
      <c r="H167" s="56"/>
      <c r="J167" s="141">
        <f>SUM(L167:S167)</f>
        <v>14276162.95944592</v>
      </c>
      <c r="K167" s="144"/>
      <c r="L167" s="175">
        <v>0</v>
      </c>
      <c r="M167" s="175">
        <v>4329658.160000002</v>
      </c>
      <c r="N167" s="175">
        <v>4077941.85</v>
      </c>
      <c r="O167" s="175">
        <v>23848.880000000001</v>
      </c>
      <c r="P167" s="175">
        <v>4661537.0999999996</v>
      </c>
      <c r="Q167" s="175">
        <v>17496.84</v>
      </c>
      <c r="R167" s="123"/>
      <c r="S167" s="175">
        <v>1165680.1294459184</v>
      </c>
      <c r="T167" s="179"/>
      <c r="U167" s="175">
        <v>4329658.160000002</v>
      </c>
      <c r="V167" s="175">
        <v>23848.880000000001</v>
      </c>
      <c r="W167" s="175">
        <v>4661537.0999999996</v>
      </c>
      <c r="Y167" s="119" t="s">
        <v>290</v>
      </c>
    </row>
    <row r="168" spans="1:28" s="41" customFormat="1" ht="12" customHeight="1" x14ac:dyDescent="0.2">
      <c r="B168" s="43" t="s">
        <v>23</v>
      </c>
      <c r="F168" s="48" t="s">
        <v>91</v>
      </c>
      <c r="H168" s="56"/>
      <c r="J168" s="141">
        <f>SUM(L168:S168)</f>
        <v>5516164.5106465323</v>
      </c>
      <c r="K168" s="144"/>
      <c r="L168" s="175">
        <v>6101.0399999999991</v>
      </c>
      <c r="M168" s="175">
        <v>785776.98170159629</v>
      </c>
      <c r="N168" s="175">
        <v>4419318.4800000004</v>
      </c>
      <c r="O168" s="175">
        <v>12491.25</v>
      </c>
      <c r="P168" s="175">
        <v>248772.45894493579</v>
      </c>
      <c r="Q168" s="175">
        <v>10187.29999999999</v>
      </c>
      <c r="R168" s="123"/>
      <c r="S168" s="175">
        <v>33517</v>
      </c>
      <c r="T168" s="179"/>
      <c r="U168" s="175">
        <v>785776.98170159629</v>
      </c>
      <c r="V168" s="175">
        <v>12491.25</v>
      </c>
      <c r="W168" s="175">
        <v>248772.45894493579</v>
      </c>
      <c r="Y168" s="119" t="s">
        <v>292</v>
      </c>
    </row>
    <row r="169" spans="1:28" s="36" customFormat="1" ht="12" customHeight="1" x14ac:dyDescent="0.2">
      <c r="A169" s="47"/>
      <c r="B169" s="42"/>
      <c r="C169" s="43"/>
      <c r="D169" s="43"/>
      <c r="E169" s="43"/>
      <c r="F169" s="48"/>
      <c r="G169" s="54"/>
      <c r="H169" s="56"/>
      <c r="I169" s="43"/>
      <c r="J169" s="123"/>
      <c r="K169" s="123"/>
      <c r="L169" s="123"/>
      <c r="M169" s="123"/>
      <c r="N169" s="123"/>
      <c r="O169" s="123"/>
      <c r="P169" s="123"/>
      <c r="Q169" s="123"/>
      <c r="R169" s="54"/>
      <c r="S169" s="123"/>
      <c r="T169" s="54"/>
      <c r="U169" s="123"/>
      <c r="V169" s="123"/>
      <c r="W169" s="123"/>
      <c r="X169" s="54"/>
      <c r="Y169" s="41"/>
    </row>
    <row r="170" spans="1:28" s="36" customFormat="1" ht="12" customHeight="1" x14ac:dyDescent="0.2">
      <c r="A170" s="47"/>
      <c r="B170" s="42" t="s">
        <v>67</v>
      </c>
      <c r="C170" s="43"/>
      <c r="D170" s="43"/>
      <c r="E170" s="43"/>
      <c r="F170" s="48"/>
      <c r="G170" s="54"/>
      <c r="H170" s="56"/>
      <c r="I170" s="43"/>
      <c r="J170" s="123"/>
      <c r="K170" s="123"/>
      <c r="L170" s="123"/>
      <c r="M170" s="123"/>
      <c r="N170" s="123"/>
      <c r="O170" s="123"/>
      <c r="P170" s="123"/>
      <c r="Q170" s="123"/>
      <c r="R170" s="123"/>
      <c r="S170" s="123"/>
      <c r="T170" s="54"/>
      <c r="U170" s="123"/>
      <c r="V170" s="123"/>
      <c r="W170" s="123"/>
      <c r="X170" s="54"/>
      <c r="Y170" s="41"/>
      <c r="AB170" s="46"/>
    </row>
    <row r="171" spans="1:28" s="36" customFormat="1" ht="12" customHeight="1" x14ac:dyDescent="0.2">
      <c r="A171" s="47"/>
      <c r="B171" s="43" t="s">
        <v>34</v>
      </c>
      <c r="C171" s="43"/>
      <c r="D171" s="43"/>
      <c r="E171" s="43"/>
      <c r="F171" s="48" t="s">
        <v>91</v>
      </c>
      <c r="G171" s="54"/>
      <c r="H171" s="56"/>
      <c r="I171" s="43"/>
      <c r="J171" s="141">
        <f t="shared" ref="J171:J183" si="28">SUM(L171:S171)</f>
        <v>7567149.323194053</v>
      </c>
      <c r="K171" s="144"/>
      <c r="L171" s="175">
        <v>18710.700000000004</v>
      </c>
      <c r="M171" s="175">
        <v>3384460.44</v>
      </c>
      <c r="N171" s="175">
        <v>4087570.5931940535</v>
      </c>
      <c r="O171" s="175">
        <v>0</v>
      </c>
      <c r="P171" s="175">
        <v>37784.269999999997</v>
      </c>
      <c r="Q171" s="175">
        <v>0</v>
      </c>
      <c r="R171" s="123"/>
      <c r="S171" s="175">
        <v>38623.32</v>
      </c>
      <c r="T171" s="54"/>
      <c r="U171" s="175">
        <v>3384460.44</v>
      </c>
      <c r="V171" s="175">
        <v>0</v>
      </c>
      <c r="W171" s="175">
        <v>37784.269999999997</v>
      </c>
      <c r="X171" s="54"/>
      <c r="Y171" s="119" t="s">
        <v>288</v>
      </c>
      <c r="AB171" s="46"/>
    </row>
    <row r="172" spans="1:28" s="36" customFormat="1" ht="12" customHeight="1" x14ac:dyDescent="0.2">
      <c r="A172" s="47"/>
      <c r="B172" s="43" t="s">
        <v>35</v>
      </c>
      <c r="C172" s="43"/>
      <c r="D172" s="43"/>
      <c r="E172" s="43"/>
      <c r="F172" s="48" t="s">
        <v>91</v>
      </c>
      <c r="G172" s="54"/>
      <c r="H172" s="56"/>
      <c r="I172" s="43"/>
      <c r="J172" s="141">
        <f t="shared" si="28"/>
        <v>41413019.699500002</v>
      </c>
      <c r="K172" s="144"/>
      <c r="L172" s="175">
        <v>49274.119500000015</v>
      </c>
      <c r="M172" s="175">
        <v>15886095.480000002</v>
      </c>
      <c r="N172" s="175">
        <v>17136106.420000002</v>
      </c>
      <c r="O172" s="175">
        <v>85290</v>
      </c>
      <c r="P172" s="175">
        <v>5385966.2000000002</v>
      </c>
      <c r="Q172" s="175">
        <v>2141632.709999993</v>
      </c>
      <c r="R172" s="123"/>
      <c r="S172" s="175">
        <v>728654.77</v>
      </c>
      <c r="T172" s="54"/>
      <c r="U172" s="175">
        <v>15886095.480000002</v>
      </c>
      <c r="V172" s="175">
        <v>85290</v>
      </c>
      <c r="W172" s="175">
        <v>5385966.2000000002</v>
      </c>
      <c r="X172" s="54"/>
      <c r="Y172" s="119" t="s">
        <v>289</v>
      </c>
      <c r="AB172" s="46"/>
    </row>
    <row r="173" spans="1:28" s="36" customFormat="1" ht="12" customHeight="1" x14ac:dyDescent="0.2">
      <c r="A173" s="47"/>
      <c r="B173" s="43" t="s">
        <v>36</v>
      </c>
      <c r="C173" s="43"/>
      <c r="D173" s="43"/>
      <c r="E173" s="43"/>
      <c r="F173" s="48" t="s">
        <v>91</v>
      </c>
      <c r="G173" s="54"/>
      <c r="H173" s="56"/>
      <c r="I173" s="43"/>
      <c r="J173" s="141">
        <f t="shared" si="28"/>
        <v>4147086.2763</v>
      </c>
      <c r="K173" s="144"/>
      <c r="L173" s="175">
        <v>0</v>
      </c>
      <c r="M173" s="175">
        <v>865931.63200000045</v>
      </c>
      <c r="N173" s="175">
        <v>1359313.95</v>
      </c>
      <c r="O173" s="175">
        <v>0</v>
      </c>
      <c r="P173" s="175">
        <v>1552291.8543</v>
      </c>
      <c r="Q173" s="175">
        <v>17496.84</v>
      </c>
      <c r="R173" s="123"/>
      <c r="S173" s="175">
        <v>352052</v>
      </c>
      <c r="T173" s="54"/>
      <c r="U173" s="175">
        <v>865931.63200000045</v>
      </c>
      <c r="V173" s="175">
        <v>0</v>
      </c>
      <c r="W173" s="175">
        <v>1552291.8543</v>
      </c>
      <c r="X173" s="54"/>
      <c r="Y173" s="119" t="s">
        <v>290</v>
      </c>
    </row>
    <row r="174" spans="1:28" s="36" customFormat="1" ht="12" customHeight="1" x14ac:dyDescent="0.2">
      <c r="A174" s="47"/>
      <c r="B174" s="43" t="s">
        <v>37</v>
      </c>
      <c r="C174" s="43"/>
      <c r="D174" s="43"/>
      <c r="E174" s="43"/>
      <c r="F174" s="48" t="s">
        <v>91</v>
      </c>
      <c r="G174" s="54"/>
      <c r="H174" s="56"/>
      <c r="I174" s="43"/>
      <c r="J174" s="141">
        <f t="shared" si="28"/>
        <v>10769052.959999999</v>
      </c>
      <c r="K174" s="144"/>
      <c r="L174" s="175">
        <v>10934.349999999993</v>
      </c>
      <c r="M174" s="175">
        <v>3636589.13</v>
      </c>
      <c r="N174" s="175">
        <v>2769258.4799999991</v>
      </c>
      <c r="O174" s="175">
        <v>0</v>
      </c>
      <c r="P174" s="175">
        <v>4229864.43</v>
      </c>
      <c r="Q174" s="175">
        <v>122406.56999999999</v>
      </c>
      <c r="R174" s="123"/>
      <c r="S174" s="175">
        <v>0</v>
      </c>
      <c r="T174" s="54"/>
      <c r="U174" s="175">
        <v>3636589.13</v>
      </c>
      <c r="V174" s="175">
        <v>0</v>
      </c>
      <c r="W174" s="175">
        <v>4229864.43</v>
      </c>
      <c r="X174" s="54"/>
      <c r="Y174" s="119" t="s">
        <v>291</v>
      </c>
    </row>
    <row r="175" spans="1:28" s="36" customFormat="1" ht="12" customHeight="1" x14ac:dyDescent="0.2">
      <c r="A175" s="47"/>
      <c r="B175" s="43" t="s">
        <v>23</v>
      </c>
      <c r="C175" s="43"/>
      <c r="D175" s="43"/>
      <c r="E175" s="43"/>
      <c r="F175" s="48" t="s">
        <v>91</v>
      </c>
      <c r="G175" s="54"/>
      <c r="H175" s="56"/>
      <c r="I175" s="43"/>
      <c r="J175" s="141">
        <f t="shared" si="28"/>
        <v>5550423.7606465323</v>
      </c>
      <c r="K175" s="144"/>
      <c r="L175" s="175">
        <v>40360.289999999986</v>
      </c>
      <c r="M175" s="175">
        <v>785776.98170159629</v>
      </c>
      <c r="N175" s="175">
        <v>4419318.4800000004</v>
      </c>
      <c r="O175" s="175">
        <v>12491.25</v>
      </c>
      <c r="P175" s="175">
        <v>248772.45894493579</v>
      </c>
      <c r="Q175" s="175">
        <v>10187.29999999999</v>
      </c>
      <c r="R175" s="123"/>
      <c r="S175" s="175">
        <v>33517</v>
      </c>
      <c r="T175" s="54"/>
      <c r="U175" s="175">
        <v>785776.98170159629</v>
      </c>
      <c r="V175" s="175">
        <v>12491.25</v>
      </c>
      <c r="W175" s="175">
        <v>248772.45894493579</v>
      </c>
      <c r="X175" s="54"/>
      <c r="Y175" s="119" t="s">
        <v>292</v>
      </c>
    </row>
    <row r="176" spans="1:28" s="36" customFormat="1" ht="12" customHeight="1" x14ac:dyDescent="0.2">
      <c r="A176" s="47"/>
      <c r="B176" s="43" t="s">
        <v>38</v>
      </c>
      <c r="C176" s="43"/>
      <c r="D176" s="43"/>
      <c r="E176" s="43"/>
      <c r="F176" s="48" t="s">
        <v>91</v>
      </c>
      <c r="G176" s="54"/>
      <c r="H176" s="56"/>
      <c r="I176" s="43"/>
      <c r="J176" s="141">
        <f t="shared" si="28"/>
        <v>3615378.6613717512</v>
      </c>
      <c r="K176" s="144"/>
      <c r="L176" s="175">
        <v>0</v>
      </c>
      <c r="M176" s="175">
        <v>0</v>
      </c>
      <c r="N176" s="175">
        <v>2690640.4929188499</v>
      </c>
      <c r="O176" s="175">
        <v>0</v>
      </c>
      <c r="P176" s="175">
        <v>924738.16845290118</v>
      </c>
      <c r="Q176" s="175">
        <v>0</v>
      </c>
      <c r="R176" s="123"/>
      <c r="S176" s="175">
        <v>0</v>
      </c>
      <c r="T176" s="54"/>
      <c r="U176" s="175">
        <v>0</v>
      </c>
      <c r="V176" s="175">
        <v>0</v>
      </c>
      <c r="W176" s="175">
        <v>924738.16845290118</v>
      </c>
      <c r="X176" s="54"/>
      <c r="Y176" s="119" t="s">
        <v>293</v>
      </c>
    </row>
    <row r="177" spans="1:25" s="36" customFormat="1" ht="12" customHeight="1" x14ac:dyDescent="0.2">
      <c r="A177" s="47"/>
      <c r="B177" s="43" t="s">
        <v>28</v>
      </c>
      <c r="C177" s="43"/>
      <c r="D177" s="43"/>
      <c r="E177" s="43"/>
      <c r="F177" s="48" t="s">
        <v>91</v>
      </c>
      <c r="G177" s="54"/>
      <c r="H177" s="56"/>
      <c r="I177" s="43"/>
      <c r="J177" s="141">
        <f t="shared" si="28"/>
        <v>6505177.613946816</v>
      </c>
      <c r="K177" s="144"/>
      <c r="L177" s="175">
        <v>153278</v>
      </c>
      <c r="M177" s="175">
        <v>529009.41343494039</v>
      </c>
      <c r="N177" s="175">
        <v>0</v>
      </c>
      <c r="O177" s="175">
        <v>1123490.97</v>
      </c>
      <c r="P177" s="175">
        <v>4130793.8005118761</v>
      </c>
      <c r="Q177" s="175">
        <v>0</v>
      </c>
      <c r="R177" s="123"/>
      <c r="S177" s="175">
        <v>568605.43000000017</v>
      </c>
      <c r="T177" s="54"/>
      <c r="U177" s="175">
        <v>529009.41343494039</v>
      </c>
      <c r="V177" s="175">
        <v>1123490.97</v>
      </c>
      <c r="W177" s="175">
        <v>4130793.8005118761</v>
      </c>
      <c r="X177" s="54"/>
      <c r="Y177" s="119" t="s">
        <v>294</v>
      </c>
    </row>
    <row r="178" spans="1:25" s="36" customFormat="1" ht="12" customHeight="1" x14ac:dyDescent="0.2">
      <c r="A178" s="47"/>
      <c r="B178" s="43" t="s">
        <v>29</v>
      </c>
      <c r="C178" s="43"/>
      <c r="D178" s="43"/>
      <c r="E178" s="43"/>
      <c r="F178" s="48" t="s">
        <v>91</v>
      </c>
      <c r="G178" s="54"/>
      <c r="H178" s="56"/>
      <c r="I178" s="43"/>
      <c r="J178" s="141">
        <f t="shared" si="28"/>
        <v>1934158.9344529673</v>
      </c>
      <c r="K178" s="144"/>
      <c r="L178" s="175">
        <v>0</v>
      </c>
      <c r="M178" s="175">
        <v>0</v>
      </c>
      <c r="N178" s="175">
        <v>0</v>
      </c>
      <c r="O178" s="175">
        <v>0</v>
      </c>
      <c r="P178" s="175">
        <v>1829378.6844529673</v>
      </c>
      <c r="Q178" s="175">
        <v>0</v>
      </c>
      <c r="R178" s="123"/>
      <c r="S178" s="175">
        <v>104780.25</v>
      </c>
      <c r="T178" s="54"/>
      <c r="U178" s="175">
        <v>0</v>
      </c>
      <c r="V178" s="175">
        <v>0</v>
      </c>
      <c r="W178" s="175">
        <v>1829378.6844529673</v>
      </c>
      <c r="X178" s="54"/>
      <c r="Y178" s="119" t="s">
        <v>295</v>
      </c>
    </row>
    <row r="179" spans="1:25" s="36" customFormat="1" ht="12" customHeight="1" x14ac:dyDescent="0.2">
      <c r="A179" s="47"/>
      <c r="B179" s="43" t="s">
        <v>30</v>
      </c>
      <c r="C179" s="43"/>
      <c r="D179" s="43"/>
      <c r="E179" s="43"/>
      <c r="F179" s="48" t="s">
        <v>91</v>
      </c>
      <c r="G179" s="54"/>
      <c r="H179" s="56"/>
      <c r="I179" s="43"/>
      <c r="J179" s="141">
        <f t="shared" si="28"/>
        <v>1148606.602</v>
      </c>
      <c r="K179" s="144"/>
      <c r="L179" s="175">
        <v>0</v>
      </c>
      <c r="M179" s="175">
        <v>0</v>
      </c>
      <c r="N179" s="175">
        <v>0</v>
      </c>
      <c r="O179" s="175">
        <v>0</v>
      </c>
      <c r="P179" s="175">
        <v>1148606.602</v>
      </c>
      <c r="Q179" s="175">
        <v>0</v>
      </c>
      <c r="R179" s="123"/>
      <c r="S179" s="175">
        <v>0</v>
      </c>
      <c r="T179" s="54"/>
      <c r="U179" s="175">
        <v>0</v>
      </c>
      <c r="V179" s="175">
        <v>0</v>
      </c>
      <c r="W179" s="175">
        <v>1148606.602</v>
      </c>
      <c r="X179" s="54"/>
      <c r="Y179" s="119" t="s">
        <v>296</v>
      </c>
    </row>
    <row r="180" spans="1:25" s="36" customFormat="1" ht="12" customHeight="1" x14ac:dyDescent="0.2">
      <c r="A180" s="47"/>
      <c r="B180" s="43" t="s">
        <v>31</v>
      </c>
      <c r="C180" s="43"/>
      <c r="D180" s="43"/>
      <c r="E180" s="43"/>
      <c r="F180" s="48" t="s">
        <v>91</v>
      </c>
      <c r="G180" s="54"/>
      <c r="H180" s="56"/>
      <c r="I180" s="43"/>
      <c r="J180" s="141">
        <f t="shared" si="28"/>
        <v>451653.41</v>
      </c>
      <c r="K180" s="144"/>
      <c r="L180" s="175">
        <v>0</v>
      </c>
      <c r="M180" s="175">
        <v>0</v>
      </c>
      <c r="N180" s="175">
        <v>0</v>
      </c>
      <c r="O180" s="175">
        <v>0</v>
      </c>
      <c r="P180" s="175">
        <v>451653.41</v>
      </c>
      <c r="Q180" s="175">
        <v>0</v>
      </c>
      <c r="R180" s="123"/>
      <c r="S180" s="175">
        <v>0</v>
      </c>
      <c r="T180" s="54"/>
      <c r="U180" s="175">
        <v>0</v>
      </c>
      <c r="V180" s="175">
        <v>0</v>
      </c>
      <c r="W180" s="175">
        <v>451653.41</v>
      </c>
      <c r="X180" s="54"/>
      <c r="Y180" s="119" t="s">
        <v>297</v>
      </c>
    </row>
    <row r="181" spans="1:25" s="36" customFormat="1" ht="12" customHeight="1" x14ac:dyDescent="0.2">
      <c r="A181" s="47"/>
      <c r="B181" s="43" t="s">
        <v>32</v>
      </c>
      <c r="C181" s="43"/>
      <c r="D181" s="43"/>
      <c r="E181" s="43"/>
      <c r="F181" s="48" t="s">
        <v>91</v>
      </c>
      <c r="G181" s="54"/>
      <c r="H181" s="56"/>
      <c r="I181" s="43"/>
      <c r="J181" s="141">
        <f t="shared" si="28"/>
        <v>3232827.938123445</v>
      </c>
      <c r="K181" s="144"/>
      <c r="L181" s="175">
        <v>0</v>
      </c>
      <c r="M181" s="175">
        <v>3232827.938123445</v>
      </c>
      <c r="N181" s="175">
        <v>0</v>
      </c>
      <c r="O181" s="175">
        <v>0</v>
      </c>
      <c r="P181" s="175">
        <v>0</v>
      </c>
      <c r="Q181" s="175">
        <v>0</v>
      </c>
      <c r="R181" s="123"/>
      <c r="S181" s="175">
        <v>0</v>
      </c>
      <c r="T181" s="54"/>
      <c r="U181" s="175">
        <v>3232827.938123445</v>
      </c>
      <c r="V181" s="175">
        <v>0</v>
      </c>
      <c r="W181" s="175">
        <v>0</v>
      </c>
      <c r="X181" s="54"/>
      <c r="Y181" s="119" t="s">
        <v>298</v>
      </c>
    </row>
    <row r="182" spans="1:25" s="45" customFormat="1" ht="12" customHeight="1" x14ac:dyDescent="0.2">
      <c r="B182" s="131"/>
      <c r="C182" s="131"/>
      <c r="D182" s="131"/>
      <c r="E182" s="131"/>
      <c r="F182" s="56"/>
      <c r="G182" s="131"/>
      <c r="H182" s="56"/>
      <c r="I182" s="131"/>
      <c r="J182" s="145"/>
      <c r="K182" s="145"/>
      <c r="L182" s="145"/>
      <c r="M182" s="145"/>
      <c r="N182" s="145"/>
      <c r="O182" s="145"/>
      <c r="P182" s="145"/>
      <c r="Q182" s="145"/>
      <c r="R182" s="131"/>
      <c r="S182" s="145"/>
      <c r="T182" s="131"/>
      <c r="U182" s="145"/>
      <c r="V182" s="145"/>
      <c r="W182" s="145"/>
      <c r="X182" s="131"/>
    </row>
    <row r="183" spans="1:25" s="36" customFormat="1" ht="12" customHeight="1" x14ac:dyDescent="0.2">
      <c r="A183" s="47"/>
      <c r="B183" s="36" t="s">
        <v>24</v>
      </c>
      <c r="C183" s="43"/>
      <c r="D183" s="43"/>
      <c r="E183" s="43"/>
      <c r="F183" s="56" t="s">
        <v>91</v>
      </c>
      <c r="G183" s="54"/>
      <c r="H183" s="56"/>
      <c r="I183" s="43"/>
      <c r="J183" s="141">
        <f t="shared" si="28"/>
        <v>86334535.179535553</v>
      </c>
      <c r="K183" s="123"/>
      <c r="L183" s="173">
        <f>SUM(L171:L181)</f>
        <v>272557.4595</v>
      </c>
      <c r="M183" s="173">
        <f t="shared" ref="M183:Q183" si="29">SUM(M171:M181)</f>
        <v>28320691.015259985</v>
      </c>
      <c r="N183" s="173">
        <f t="shared" si="29"/>
        <v>32462208.416112904</v>
      </c>
      <c r="O183" s="173">
        <f t="shared" si="29"/>
        <v>1221272.22</v>
      </c>
      <c r="P183" s="173">
        <f t="shared" si="29"/>
        <v>19939849.878662679</v>
      </c>
      <c r="Q183" s="173">
        <f t="shared" si="29"/>
        <v>2291723.4199999925</v>
      </c>
      <c r="R183" s="54"/>
      <c r="S183" s="173">
        <f>SUM(S171:S181)</f>
        <v>1826232.77</v>
      </c>
      <c r="T183" s="54"/>
      <c r="U183" s="173">
        <f t="shared" ref="U183:W183" si="30">SUM(U171:U181)</f>
        <v>28320691.015259985</v>
      </c>
      <c r="V183" s="173">
        <f t="shared" si="30"/>
        <v>1221272.22</v>
      </c>
      <c r="W183" s="173">
        <f t="shared" si="30"/>
        <v>19939849.878662679</v>
      </c>
      <c r="X183" s="54"/>
      <c r="Y183" s="45"/>
    </row>
    <row r="184" spans="1:25" s="36" customFormat="1" ht="12" customHeight="1" x14ac:dyDescent="0.2">
      <c r="A184" s="47"/>
      <c r="C184" s="43"/>
      <c r="D184" s="43"/>
      <c r="E184" s="43"/>
      <c r="G184" s="54"/>
      <c r="H184" s="119"/>
      <c r="I184" s="43"/>
      <c r="J184" s="123"/>
      <c r="K184" s="123"/>
      <c r="L184" s="123"/>
      <c r="M184" s="123"/>
      <c r="N184" s="123"/>
      <c r="O184" s="123"/>
      <c r="P184" s="123"/>
      <c r="Q184" s="123"/>
      <c r="R184" s="54"/>
      <c r="S184" s="123"/>
      <c r="T184" s="54"/>
      <c r="U184" s="123"/>
      <c r="V184" s="123"/>
      <c r="W184" s="123"/>
      <c r="X184" s="54"/>
      <c r="Y184" s="45"/>
    </row>
    <row r="185" spans="1:25" s="36" customFormat="1" ht="12" customHeight="1" x14ac:dyDescent="0.2">
      <c r="A185" s="47"/>
      <c r="B185" s="42" t="s">
        <v>69</v>
      </c>
      <c r="C185" s="43"/>
      <c r="D185" s="43"/>
      <c r="E185" s="43"/>
      <c r="F185" s="48"/>
      <c r="G185" s="54"/>
      <c r="H185" s="56"/>
      <c r="I185" s="43"/>
      <c r="J185" s="123"/>
      <c r="K185" s="123"/>
      <c r="L185" s="123"/>
      <c r="M185" s="123"/>
      <c r="N185" s="123"/>
      <c r="O185" s="123"/>
      <c r="P185" s="123"/>
      <c r="Q185" s="123"/>
      <c r="R185" s="54"/>
      <c r="S185" s="123"/>
      <c r="T185" s="54"/>
      <c r="U185" s="123"/>
      <c r="V185" s="123"/>
      <c r="W185" s="123"/>
      <c r="X185" s="54"/>
      <c r="Y185" s="39"/>
    </row>
    <row r="186" spans="1:25" s="36" customFormat="1" ht="12" customHeight="1" x14ac:dyDescent="0.2">
      <c r="A186" s="47"/>
      <c r="B186" s="43" t="s">
        <v>20</v>
      </c>
      <c r="C186" s="43"/>
      <c r="D186" s="43"/>
      <c r="E186" s="43"/>
      <c r="F186" s="48" t="s">
        <v>91</v>
      </c>
      <c r="G186" s="54"/>
      <c r="H186" s="56"/>
      <c r="I186" s="43"/>
      <c r="J186" s="141">
        <f t="shared" ref="J186:J194" si="31">SUM(L186:S186)</f>
        <v>5101016.5625323569</v>
      </c>
      <c r="K186" s="123"/>
      <c r="L186" s="175">
        <v>36240.49</v>
      </c>
      <c r="M186" s="175">
        <v>2000860.33</v>
      </c>
      <c r="N186" s="175">
        <v>1857186.5815323568</v>
      </c>
      <c r="O186" s="175">
        <v>29425.48</v>
      </c>
      <c r="P186" s="175">
        <v>1115409.3400000001</v>
      </c>
      <c r="Q186" s="175">
        <v>1226.22</v>
      </c>
      <c r="R186" s="123"/>
      <c r="S186" s="175">
        <v>60668.121000000014</v>
      </c>
      <c r="T186" s="54"/>
      <c r="U186" s="175">
        <v>2000860.33</v>
      </c>
      <c r="V186" s="175">
        <v>29425.48</v>
      </c>
      <c r="W186" s="175">
        <v>1115409.3400000001</v>
      </c>
      <c r="X186" s="54"/>
      <c r="Y186" s="119" t="s">
        <v>299</v>
      </c>
    </row>
    <row r="187" spans="1:25" s="36" customFormat="1" ht="12" customHeight="1" x14ac:dyDescent="0.2">
      <c r="A187" s="47"/>
      <c r="B187" s="43" t="s">
        <v>21</v>
      </c>
      <c r="C187" s="43"/>
      <c r="D187" s="43"/>
      <c r="E187" s="43"/>
      <c r="F187" s="48" t="s">
        <v>91</v>
      </c>
      <c r="G187" s="54"/>
      <c r="H187" s="56"/>
      <c r="I187" s="43"/>
      <c r="J187" s="141">
        <f t="shared" si="31"/>
        <v>1449509.8690988463</v>
      </c>
      <c r="K187" s="144"/>
      <c r="L187" s="175">
        <v>26993.229999999996</v>
      </c>
      <c r="M187" s="175">
        <v>610706.25799751165</v>
      </c>
      <c r="N187" s="175">
        <v>298248.73210133665</v>
      </c>
      <c r="O187" s="175">
        <v>0</v>
      </c>
      <c r="P187" s="175">
        <v>510368.58999999822</v>
      </c>
      <c r="Q187" s="175">
        <v>0</v>
      </c>
      <c r="R187" s="123"/>
      <c r="S187" s="175">
        <v>3193.0590000000011</v>
      </c>
      <c r="T187" s="54"/>
      <c r="U187" s="175">
        <v>610706.25799751165</v>
      </c>
      <c r="V187" s="175">
        <v>0</v>
      </c>
      <c r="W187" s="175">
        <v>510368.58999999822</v>
      </c>
      <c r="X187" s="54"/>
      <c r="Y187" s="119" t="s">
        <v>300</v>
      </c>
    </row>
    <row r="188" spans="1:25" s="36" customFormat="1" ht="12" customHeight="1" x14ac:dyDescent="0.2">
      <c r="A188" s="47"/>
      <c r="B188" s="43" t="s">
        <v>26</v>
      </c>
      <c r="C188" s="43"/>
      <c r="D188" s="43"/>
      <c r="E188" s="43"/>
      <c r="F188" s="48" t="s">
        <v>91</v>
      </c>
      <c r="G188" s="54"/>
      <c r="H188" s="56"/>
      <c r="I188" s="43"/>
      <c r="J188" s="141">
        <f t="shared" si="31"/>
        <v>11231473.347020928</v>
      </c>
      <c r="K188" s="144"/>
      <c r="L188" s="175">
        <v>82281.759999999995</v>
      </c>
      <c r="M188" s="175">
        <v>3209494.3199999994</v>
      </c>
      <c r="N188" s="175">
        <v>5286023.46</v>
      </c>
      <c r="O188" s="175">
        <v>119439.7</v>
      </c>
      <c r="P188" s="175">
        <v>2224460.7273028726</v>
      </c>
      <c r="Q188" s="175">
        <v>94594.569999999978</v>
      </c>
      <c r="R188" s="123"/>
      <c r="S188" s="175">
        <v>215178.80971805722</v>
      </c>
      <c r="T188" s="54"/>
      <c r="U188" s="175">
        <v>3209494.3199999994</v>
      </c>
      <c r="V188" s="175">
        <v>119439.7</v>
      </c>
      <c r="W188" s="175">
        <v>2224460.7273028726</v>
      </c>
      <c r="X188" s="54"/>
      <c r="Y188" s="119" t="s">
        <v>301</v>
      </c>
    </row>
    <row r="189" spans="1:25" s="36" customFormat="1" ht="12" customHeight="1" x14ac:dyDescent="0.2">
      <c r="A189" s="47"/>
      <c r="B189" s="43" t="s">
        <v>27</v>
      </c>
      <c r="C189" s="43"/>
      <c r="D189" s="43"/>
      <c r="E189" s="43"/>
      <c r="F189" s="48" t="s">
        <v>91</v>
      </c>
      <c r="G189" s="54"/>
      <c r="H189" s="56"/>
      <c r="I189" s="43"/>
      <c r="J189" s="141">
        <f t="shared" si="31"/>
        <v>2339741.3400000054</v>
      </c>
      <c r="K189" s="144"/>
      <c r="L189" s="175">
        <v>0</v>
      </c>
      <c r="M189" s="175">
        <v>0</v>
      </c>
      <c r="N189" s="175">
        <v>1509146.8</v>
      </c>
      <c r="O189" s="175">
        <v>9874.65</v>
      </c>
      <c r="P189" s="175">
        <v>820426.83728480549</v>
      </c>
      <c r="Q189" s="175">
        <v>293.05271520000002</v>
      </c>
      <c r="R189" s="123"/>
      <c r="S189" s="175">
        <v>0</v>
      </c>
      <c r="T189" s="54"/>
      <c r="U189" s="175">
        <v>0</v>
      </c>
      <c r="V189" s="175">
        <v>9874.65</v>
      </c>
      <c r="W189" s="175">
        <v>820426.83728480549</v>
      </c>
      <c r="X189" s="54"/>
      <c r="Y189" s="119" t="s">
        <v>302</v>
      </c>
    </row>
    <row r="190" spans="1:25" s="36" customFormat="1" ht="12" customHeight="1" x14ac:dyDescent="0.2">
      <c r="A190" s="47"/>
      <c r="B190" s="43" t="s">
        <v>28</v>
      </c>
      <c r="C190" s="43"/>
      <c r="D190" s="43"/>
      <c r="E190" s="43"/>
      <c r="F190" s="48" t="s">
        <v>91</v>
      </c>
      <c r="G190" s="54"/>
      <c r="H190" s="56"/>
      <c r="I190" s="43"/>
      <c r="J190" s="141">
        <f t="shared" si="31"/>
        <v>342954.3</v>
      </c>
      <c r="K190" s="144"/>
      <c r="L190" s="175">
        <v>0</v>
      </c>
      <c r="M190" s="175">
        <v>0</v>
      </c>
      <c r="N190" s="175">
        <v>342938.08</v>
      </c>
      <c r="O190" s="175">
        <v>16.22</v>
      </c>
      <c r="P190" s="175"/>
      <c r="Q190" s="175">
        <v>0</v>
      </c>
      <c r="R190" s="123"/>
      <c r="S190" s="175">
        <v>0</v>
      </c>
      <c r="T190" s="54"/>
      <c r="U190" s="175">
        <v>0</v>
      </c>
      <c r="V190" s="175">
        <v>16.22</v>
      </c>
      <c r="W190" s="175"/>
      <c r="X190" s="54"/>
      <c r="Y190" s="119" t="s">
        <v>303</v>
      </c>
    </row>
    <row r="191" spans="1:25" s="36" customFormat="1" ht="12" customHeight="1" x14ac:dyDescent="0.2">
      <c r="A191" s="47"/>
      <c r="B191" s="43" t="s">
        <v>29</v>
      </c>
      <c r="C191" s="43"/>
      <c r="D191" s="43"/>
      <c r="E191" s="43"/>
      <c r="F191" s="48" t="s">
        <v>91</v>
      </c>
      <c r="G191" s="54"/>
      <c r="H191" s="56"/>
      <c r="I191" s="43"/>
      <c r="J191" s="141">
        <f t="shared" si="31"/>
        <v>2866896.7199999997</v>
      </c>
      <c r="K191" s="144"/>
      <c r="L191" s="175">
        <v>0</v>
      </c>
      <c r="M191" s="175">
        <v>0</v>
      </c>
      <c r="N191" s="175">
        <v>2839239.3299999996</v>
      </c>
      <c r="O191" s="175">
        <v>27657.39</v>
      </c>
      <c r="P191" s="175"/>
      <c r="Q191" s="175">
        <v>0</v>
      </c>
      <c r="R191" s="123"/>
      <c r="S191" s="175">
        <v>0</v>
      </c>
      <c r="T191" s="54"/>
      <c r="U191" s="175">
        <v>0</v>
      </c>
      <c r="V191" s="175">
        <v>27657.39</v>
      </c>
      <c r="W191" s="175"/>
      <c r="X191" s="54"/>
      <c r="Y191" s="119" t="s">
        <v>304</v>
      </c>
    </row>
    <row r="192" spans="1:25" s="36" customFormat="1" ht="12" customHeight="1" x14ac:dyDescent="0.2">
      <c r="A192" s="47"/>
      <c r="B192" s="43" t="s">
        <v>30</v>
      </c>
      <c r="C192" s="43"/>
      <c r="D192" s="43"/>
      <c r="E192" s="43"/>
      <c r="F192" s="48" t="s">
        <v>91</v>
      </c>
      <c r="G192" s="54"/>
      <c r="H192" s="56"/>
      <c r="I192" s="43"/>
      <c r="J192" s="141">
        <f t="shared" si="31"/>
        <v>4968081</v>
      </c>
      <c r="K192" s="144"/>
      <c r="L192" s="175">
        <v>0</v>
      </c>
      <c r="M192" s="175">
        <v>0</v>
      </c>
      <c r="N192" s="175">
        <v>4968081</v>
      </c>
      <c r="O192" s="175">
        <v>0</v>
      </c>
      <c r="P192" s="175"/>
      <c r="Q192" s="175">
        <v>0</v>
      </c>
      <c r="R192" s="123"/>
      <c r="S192" s="175">
        <v>0</v>
      </c>
      <c r="T192" s="54"/>
      <c r="U192" s="175">
        <v>0</v>
      </c>
      <c r="V192" s="175">
        <v>0</v>
      </c>
      <c r="W192" s="175"/>
      <c r="X192" s="54"/>
      <c r="Y192" s="119" t="s">
        <v>305</v>
      </c>
    </row>
    <row r="193" spans="1:25" s="36" customFormat="1" ht="12" customHeight="1" x14ac:dyDescent="0.2">
      <c r="A193" s="47"/>
      <c r="B193" s="43" t="s">
        <v>31</v>
      </c>
      <c r="C193" s="43"/>
      <c r="D193" s="43"/>
      <c r="E193" s="43"/>
      <c r="F193" s="48" t="s">
        <v>91</v>
      </c>
      <c r="G193" s="54"/>
      <c r="H193" s="56"/>
      <c r="I193" s="43"/>
      <c r="J193" s="141">
        <f t="shared" si="31"/>
        <v>1030464.9923774879</v>
      </c>
      <c r="K193" s="144"/>
      <c r="L193" s="175">
        <v>0</v>
      </c>
      <c r="M193" s="175">
        <v>0</v>
      </c>
      <c r="N193" s="175">
        <v>1030464.9923774879</v>
      </c>
      <c r="O193" s="175">
        <v>0</v>
      </c>
      <c r="P193" s="175"/>
      <c r="Q193" s="175">
        <v>0</v>
      </c>
      <c r="R193" s="123"/>
      <c r="S193" s="175">
        <v>0</v>
      </c>
      <c r="T193" s="54"/>
      <c r="U193" s="175">
        <v>0</v>
      </c>
      <c r="V193" s="175">
        <v>0</v>
      </c>
      <c r="W193" s="175"/>
      <c r="X193" s="54"/>
      <c r="Y193" s="119" t="s">
        <v>306</v>
      </c>
    </row>
    <row r="194" spans="1:25" s="36" customFormat="1" ht="12" customHeight="1" x14ac:dyDescent="0.2">
      <c r="A194" s="47"/>
      <c r="B194" s="43" t="s">
        <v>32</v>
      </c>
      <c r="C194" s="43"/>
      <c r="D194" s="43"/>
      <c r="E194" s="43"/>
      <c r="F194" s="48" t="s">
        <v>91</v>
      </c>
      <c r="G194" s="54"/>
      <c r="H194" s="56"/>
      <c r="I194" s="43"/>
      <c r="J194" s="141">
        <f t="shared" si="31"/>
        <v>3301873.41</v>
      </c>
      <c r="K194" s="144"/>
      <c r="L194" s="175">
        <v>0</v>
      </c>
      <c r="M194" s="175">
        <v>0</v>
      </c>
      <c r="N194" s="175">
        <v>3301873.41</v>
      </c>
      <c r="O194" s="175">
        <v>0</v>
      </c>
      <c r="P194" s="175"/>
      <c r="Q194" s="175">
        <v>0</v>
      </c>
      <c r="R194" s="123"/>
      <c r="S194" s="175">
        <v>0</v>
      </c>
      <c r="T194" s="54"/>
      <c r="U194" s="175">
        <v>0</v>
      </c>
      <c r="V194" s="175">
        <v>0</v>
      </c>
      <c r="W194" s="175"/>
      <c r="X194" s="54"/>
      <c r="Y194" s="119" t="s">
        <v>307</v>
      </c>
    </row>
    <row r="195" spans="1:25" s="36" customFormat="1" ht="12" customHeight="1" x14ac:dyDescent="0.2">
      <c r="A195" s="47"/>
      <c r="B195" s="43"/>
      <c r="F195" s="48"/>
      <c r="G195" s="119"/>
      <c r="H195" s="56"/>
      <c r="J195" s="123"/>
      <c r="K195" s="123"/>
      <c r="L195" s="123"/>
      <c r="M195" s="123"/>
      <c r="N195" s="123"/>
      <c r="O195" s="123"/>
      <c r="P195" s="123"/>
      <c r="Q195" s="123"/>
      <c r="R195" s="123"/>
      <c r="S195" s="123"/>
      <c r="T195" s="123"/>
      <c r="U195" s="123"/>
      <c r="V195" s="123"/>
      <c r="W195" s="123"/>
      <c r="X195" s="119"/>
      <c r="Y195" s="45"/>
    </row>
    <row r="196" spans="1:25" s="36" customFormat="1" ht="12" customHeight="1" x14ac:dyDescent="0.2">
      <c r="A196" s="47"/>
      <c r="B196" s="42" t="s">
        <v>63</v>
      </c>
      <c r="C196" s="43"/>
      <c r="D196" s="43"/>
      <c r="E196" s="43"/>
      <c r="F196" s="48"/>
      <c r="G196" s="54"/>
      <c r="H196" s="56"/>
      <c r="I196" s="43"/>
      <c r="J196" s="123"/>
      <c r="K196" s="123"/>
      <c r="L196" s="123"/>
      <c r="M196" s="123"/>
      <c r="N196" s="123"/>
      <c r="O196" s="123"/>
      <c r="P196" s="123"/>
      <c r="Q196" s="123"/>
      <c r="R196" s="54"/>
      <c r="S196" s="123"/>
      <c r="T196" s="54"/>
      <c r="U196" s="123"/>
      <c r="V196" s="123"/>
      <c r="W196" s="123"/>
      <c r="X196" s="54"/>
      <c r="Y196" s="45"/>
    </row>
    <row r="197" spans="1:25" s="36" customFormat="1" ht="12" customHeight="1" x14ac:dyDescent="0.2">
      <c r="A197" s="47"/>
      <c r="B197" s="43" t="s">
        <v>64</v>
      </c>
      <c r="C197" s="43"/>
      <c r="D197" s="43"/>
      <c r="E197" s="43"/>
      <c r="F197" s="48" t="s">
        <v>91</v>
      </c>
      <c r="G197" s="54"/>
      <c r="H197" s="56"/>
      <c r="I197" s="43"/>
      <c r="J197" s="141">
        <f t="shared" ref="J197" si="32">SUM(L197:S197)</f>
        <v>1312324.159425704</v>
      </c>
      <c r="K197" s="144"/>
      <c r="L197" s="175">
        <v>-4169</v>
      </c>
      <c r="M197" s="175">
        <v>290040.94000000012</v>
      </c>
      <c r="N197" s="175">
        <v>421585.68862570322</v>
      </c>
      <c r="O197" s="175">
        <v>163.27000000000001</v>
      </c>
      <c r="P197" s="175">
        <v>693027.69000000088</v>
      </c>
      <c r="Q197" s="175">
        <v>-88324.429200000042</v>
      </c>
      <c r="R197" s="123"/>
      <c r="S197" s="175">
        <v>0</v>
      </c>
      <c r="T197" s="54"/>
      <c r="U197" s="175">
        <v>290040.94000000012</v>
      </c>
      <c r="V197" s="175">
        <v>163.27000000000001</v>
      </c>
      <c r="W197" s="175">
        <v>693027.69000000088</v>
      </c>
      <c r="X197" s="54"/>
      <c r="Y197" s="119" t="s">
        <v>308</v>
      </c>
    </row>
    <row r="198" spans="1:25" s="36" customFormat="1" ht="12" customHeight="1" x14ac:dyDescent="0.2">
      <c r="A198" s="47"/>
      <c r="C198" s="43"/>
      <c r="D198" s="43"/>
      <c r="E198" s="43"/>
      <c r="F198" s="48"/>
      <c r="G198" s="54"/>
      <c r="H198" s="56"/>
      <c r="I198" s="43"/>
      <c r="J198" s="123"/>
      <c r="K198" s="123"/>
      <c r="L198" s="123"/>
      <c r="M198" s="123"/>
      <c r="N198" s="123"/>
      <c r="O198" s="123"/>
      <c r="P198" s="123"/>
      <c r="Q198" s="123"/>
      <c r="R198" s="54"/>
      <c r="S198" s="123"/>
      <c r="T198" s="54"/>
      <c r="U198" s="123"/>
      <c r="V198" s="123"/>
      <c r="W198" s="123"/>
      <c r="X198" s="54"/>
      <c r="Y198" s="39"/>
    </row>
    <row r="199" spans="1:25" s="36" customFormat="1" ht="12" customHeight="1" x14ac:dyDescent="0.2">
      <c r="A199" s="47"/>
      <c r="B199" s="42" t="s">
        <v>39</v>
      </c>
      <c r="C199" s="43"/>
      <c r="D199" s="43"/>
      <c r="E199" s="43"/>
      <c r="F199" s="48"/>
      <c r="G199" s="54"/>
      <c r="H199" s="56"/>
      <c r="I199" s="43"/>
      <c r="J199" s="123"/>
      <c r="K199" s="123"/>
      <c r="L199" s="123"/>
      <c r="M199" s="123"/>
      <c r="N199" s="123"/>
      <c r="O199" s="123"/>
      <c r="P199" s="123"/>
      <c r="Q199" s="123"/>
      <c r="R199" s="54"/>
      <c r="S199" s="123"/>
      <c r="T199" s="54"/>
      <c r="U199" s="123"/>
      <c r="V199" s="123"/>
      <c r="W199" s="123"/>
      <c r="X199" s="54"/>
      <c r="Y199" s="39"/>
    </row>
    <row r="200" spans="1:25" s="36" customFormat="1" ht="12" customHeight="1" x14ac:dyDescent="0.2">
      <c r="A200" s="47"/>
      <c r="B200" s="43" t="s">
        <v>40</v>
      </c>
      <c r="C200" s="43"/>
      <c r="D200" s="43"/>
      <c r="E200" s="43"/>
      <c r="F200" s="48" t="s">
        <v>91</v>
      </c>
      <c r="G200" s="54"/>
      <c r="H200" s="56"/>
      <c r="I200" s="43"/>
      <c r="J200" s="141">
        <f t="shared" ref="J200" si="33">SUM(L200:S200)</f>
        <v>118278.04000000001</v>
      </c>
      <c r="K200" s="144"/>
      <c r="L200" s="175">
        <v>0</v>
      </c>
      <c r="M200" s="175">
        <v>101013</v>
      </c>
      <c r="N200" s="175">
        <v>0</v>
      </c>
      <c r="O200" s="175">
        <v>17265.04</v>
      </c>
      <c r="P200" s="175">
        <v>0</v>
      </c>
      <c r="Q200" s="175">
        <v>0</v>
      </c>
      <c r="R200" s="123"/>
      <c r="S200" s="175">
        <v>0</v>
      </c>
      <c r="T200" s="54"/>
      <c r="U200" s="175">
        <v>101013</v>
      </c>
      <c r="V200" s="175">
        <v>17265.04</v>
      </c>
      <c r="W200" s="175">
        <v>0</v>
      </c>
      <c r="X200" s="54"/>
      <c r="Y200" s="119" t="s">
        <v>556</v>
      </c>
    </row>
    <row r="201" spans="1:25" s="36" customFormat="1" ht="12" customHeight="1" x14ac:dyDescent="0.2">
      <c r="A201" s="47"/>
      <c r="C201" s="43"/>
      <c r="D201" s="43"/>
      <c r="E201" s="43"/>
      <c r="F201" s="48"/>
      <c r="G201" s="54"/>
      <c r="H201" s="56"/>
      <c r="I201" s="43"/>
      <c r="J201" s="43"/>
      <c r="R201" s="43"/>
      <c r="T201" s="43"/>
      <c r="U201" s="119"/>
      <c r="V201" s="119"/>
      <c r="W201" s="119"/>
      <c r="X201" s="54"/>
      <c r="Y201" s="39"/>
    </row>
    <row r="202" spans="1:25" s="31" customFormat="1" ht="12" customHeight="1" x14ac:dyDescent="0.2">
      <c r="B202" s="31" t="s">
        <v>478</v>
      </c>
    </row>
    <row r="203" spans="1:25" ht="12" customHeight="1" x14ac:dyDescent="0.2">
      <c r="J203" s="140"/>
    </row>
    <row r="204" spans="1:25" ht="12" customHeight="1" x14ac:dyDescent="0.2">
      <c r="A204" s="127"/>
      <c r="B204" s="53" t="s">
        <v>68</v>
      </c>
      <c r="C204" s="41"/>
      <c r="D204" s="41"/>
      <c r="E204" s="41"/>
      <c r="F204" s="41"/>
    </row>
    <row r="205" spans="1:25" ht="12" customHeight="1" x14ac:dyDescent="0.2">
      <c r="A205" s="127"/>
      <c r="B205" s="54" t="s">
        <v>36</v>
      </c>
      <c r="C205" s="41"/>
      <c r="D205" s="41"/>
      <c r="E205" s="41"/>
      <c r="F205" s="56" t="s">
        <v>449</v>
      </c>
      <c r="J205" s="141">
        <f t="shared" ref="J205:J206" si="34">SUM(L205:S205)</f>
        <v>15747123.070000004</v>
      </c>
      <c r="K205" s="144"/>
      <c r="L205" s="175">
        <v>0</v>
      </c>
      <c r="M205" s="175">
        <v>5002617.160000002</v>
      </c>
      <c r="N205" s="175">
        <v>4616742.5599999996</v>
      </c>
      <c r="O205" s="175">
        <v>41360.160000000003</v>
      </c>
      <c r="P205" s="175">
        <v>4769935.82</v>
      </c>
      <c r="Q205" s="175">
        <v>18480.900000000001</v>
      </c>
      <c r="R205" s="123"/>
      <c r="S205" s="175">
        <v>1297986.4699999997</v>
      </c>
      <c r="T205" s="179"/>
      <c r="U205" s="175">
        <v>5002617.160000002</v>
      </c>
      <c r="V205" s="175">
        <v>41360.160000000003</v>
      </c>
      <c r="W205" s="175">
        <v>4769935.82</v>
      </c>
      <c r="Y205" s="119" t="s">
        <v>483</v>
      </c>
    </row>
    <row r="206" spans="1:25" ht="12" customHeight="1" x14ac:dyDescent="0.2">
      <c r="A206" s="127"/>
      <c r="B206" s="54" t="s">
        <v>23</v>
      </c>
      <c r="C206" s="41"/>
      <c r="D206" s="41"/>
      <c r="E206" s="41"/>
      <c r="F206" s="56" t="s">
        <v>449</v>
      </c>
      <c r="J206" s="141">
        <f t="shared" si="34"/>
        <v>5319694.3032774003</v>
      </c>
      <c r="K206" s="144"/>
      <c r="L206" s="175">
        <v>4148</v>
      </c>
      <c r="M206" s="175">
        <v>624047.47289415973</v>
      </c>
      <c r="N206" s="175">
        <v>4427822.3500000006</v>
      </c>
      <c r="O206" s="175">
        <v>13429.65</v>
      </c>
      <c r="P206" s="175">
        <v>219432.65538323941</v>
      </c>
      <c r="Q206" s="175">
        <v>8211.1749999999993</v>
      </c>
      <c r="R206" s="123"/>
      <c r="S206" s="175">
        <v>22603</v>
      </c>
      <c r="T206" s="179"/>
      <c r="U206" s="175">
        <v>624047.47289415973</v>
      </c>
      <c r="V206" s="175">
        <v>13429.65</v>
      </c>
      <c r="W206" s="175">
        <v>219432.65538323941</v>
      </c>
      <c r="Y206" s="119" t="s">
        <v>484</v>
      </c>
    </row>
    <row r="207" spans="1:25" ht="12" customHeight="1" x14ac:dyDescent="0.2">
      <c r="A207" s="127"/>
      <c r="B207" s="53"/>
      <c r="C207" s="54"/>
      <c r="D207" s="54"/>
      <c r="E207" s="54"/>
      <c r="F207" s="56"/>
      <c r="J207" s="123"/>
      <c r="K207" s="123"/>
      <c r="L207" s="123"/>
      <c r="M207" s="123"/>
      <c r="N207" s="123"/>
      <c r="O207" s="123"/>
      <c r="P207" s="123"/>
      <c r="Q207" s="123"/>
      <c r="R207" s="54"/>
      <c r="S207" s="123"/>
      <c r="T207" s="54"/>
      <c r="U207" s="123"/>
      <c r="V207" s="123"/>
      <c r="W207" s="123"/>
      <c r="Y207" s="41"/>
    </row>
    <row r="208" spans="1:25" ht="12" customHeight="1" x14ac:dyDescent="0.2">
      <c r="A208" s="127"/>
      <c r="B208" s="53" t="s">
        <v>67</v>
      </c>
      <c r="C208" s="54"/>
      <c r="D208" s="54"/>
      <c r="E208" s="54"/>
      <c r="F208" s="56"/>
      <c r="J208" s="123"/>
      <c r="K208" s="123"/>
      <c r="L208" s="123"/>
      <c r="M208" s="123"/>
      <c r="N208" s="123"/>
      <c r="O208" s="123"/>
      <c r="P208" s="123"/>
      <c r="Q208" s="123"/>
      <c r="R208" s="123"/>
      <c r="S208" s="123"/>
      <c r="T208" s="54"/>
      <c r="U208" s="123"/>
      <c r="V208" s="123"/>
      <c r="W208" s="123"/>
      <c r="Y208" s="41"/>
    </row>
    <row r="209" spans="1:27" ht="12" customHeight="1" x14ac:dyDescent="0.2">
      <c r="A209" s="127"/>
      <c r="B209" s="54" t="s">
        <v>34</v>
      </c>
      <c r="C209" s="54"/>
      <c r="D209" s="54"/>
      <c r="E209" s="54"/>
      <c r="F209" s="56" t="s">
        <v>449</v>
      </c>
      <c r="J209" s="141">
        <f t="shared" ref="J209:J219" si="35">SUM(L209:S209)</f>
        <v>5839275.0800000001</v>
      </c>
      <c r="K209" s="144"/>
      <c r="L209" s="175">
        <v>0</v>
      </c>
      <c r="M209" s="175">
        <v>3209890.72</v>
      </c>
      <c r="N209" s="175">
        <v>2031798.25</v>
      </c>
      <c r="O209" s="175">
        <v>0</v>
      </c>
      <c r="P209" s="175">
        <v>594999.10999999905</v>
      </c>
      <c r="Q209" s="175">
        <v>0</v>
      </c>
      <c r="R209" s="123"/>
      <c r="S209" s="175">
        <v>2587</v>
      </c>
      <c r="T209" s="54"/>
      <c r="U209" s="175">
        <v>3209890.72</v>
      </c>
      <c r="V209" s="175">
        <v>0</v>
      </c>
      <c r="W209" s="175">
        <v>594999.10999999905</v>
      </c>
      <c r="Y209" s="119" t="s">
        <v>485</v>
      </c>
    </row>
    <row r="210" spans="1:27" ht="12" customHeight="1" x14ac:dyDescent="0.2">
      <c r="A210" s="127"/>
      <c r="B210" s="54" t="s">
        <v>35</v>
      </c>
      <c r="C210" s="54"/>
      <c r="D210" s="54"/>
      <c r="E210" s="54"/>
      <c r="F210" s="56" t="s">
        <v>449</v>
      </c>
      <c r="J210" s="141">
        <f t="shared" si="35"/>
        <v>42394141.797219984</v>
      </c>
      <c r="K210" s="144"/>
      <c r="L210" s="175">
        <v>77772.347220000069</v>
      </c>
      <c r="M210" s="175">
        <v>17630444.509999998</v>
      </c>
      <c r="N210" s="175">
        <v>15748223.889999997</v>
      </c>
      <c r="O210" s="175">
        <v>49983.839999999997</v>
      </c>
      <c r="P210" s="175">
        <v>7541100.6399999978</v>
      </c>
      <c r="Q210" s="175">
        <v>881666.28999999387</v>
      </c>
      <c r="R210" s="123"/>
      <c r="S210" s="175">
        <v>464950.27999999875</v>
      </c>
      <c r="T210" s="54"/>
      <c r="U210" s="175">
        <v>17630444.509999998</v>
      </c>
      <c r="V210" s="175">
        <v>49983.839999999997</v>
      </c>
      <c r="W210" s="175">
        <v>7541100.6399999978</v>
      </c>
      <c r="Y210" s="119" t="s">
        <v>486</v>
      </c>
    </row>
    <row r="211" spans="1:27" ht="12" customHeight="1" x14ac:dyDescent="0.2">
      <c r="A211" s="127"/>
      <c r="B211" s="54" t="s">
        <v>36</v>
      </c>
      <c r="C211" s="54"/>
      <c r="D211" s="54"/>
      <c r="E211" s="54"/>
      <c r="F211" s="56" t="s">
        <v>449</v>
      </c>
      <c r="J211" s="141">
        <f t="shared" si="35"/>
        <v>4567348.6978643145</v>
      </c>
      <c r="K211" s="144"/>
      <c r="L211" s="175">
        <v>0</v>
      </c>
      <c r="M211" s="175">
        <v>1000523.4320000005</v>
      </c>
      <c r="N211" s="175">
        <v>1538914.1866666665</v>
      </c>
      <c r="O211" s="175">
        <v>0</v>
      </c>
      <c r="P211" s="175">
        <v>1588388.6280600003</v>
      </c>
      <c r="Q211" s="175">
        <v>18480.900000000001</v>
      </c>
      <c r="R211" s="123"/>
      <c r="S211" s="175">
        <v>421041.55113764748</v>
      </c>
      <c r="T211" s="54"/>
      <c r="U211" s="175">
        <v>1000523.4320000005</v>
      </c>
      <c r="V211" s="175">
        <v>0</v>
      </c>
      <c r="W211" s="175">
        <v>1588388.6280600003</v>
      </c>
      <c r="Y211" s="119" t="s">
        <v>483</v>
      </c>
    </row>
    <row r="212" spans="1:27" ht="12" customHeight="1" x14ac:dyDescent="0.2">
      <c r="A212" s="127"/>
      <c r="B212" s="54" t="s">
        <v>37</v>
      </c>
      <c r="C212" s="54"/>
      <c r="D212" s="54"/>
      <c r="E212" s="54"/>
      <c r="F212" s="56" t="s">
        <v>449</v>
      </c>
      <c r="J212" s="141">
        <f t="shared" si="35"/>
        <v>11701510.749999998</v>
      </c>
      <c r="K212" s="144"/>
      <c r="L212" s="175">
        <v>13279.069999999998</v>
      </c>
      <c r="M212" s="175">
        <v>4116696.17</v>
      </c>
      <c r="N212" s="175">
        <v>3014763.0199999991</v>
      </c>
      <c r="O212" s="175">
        <v>0</v>
      </c>
      <c r="P212" s="175">
        <v>4356031.3599999975</v>
      </c>
      <c r="Q212" s="175">
        <v>200741.13</v>
      </c>
      <c r="R212" s="123"/>
      <c r="S212" s="175">
        <v>0</v>
      </c>
      <c r="T212" s="54"/>
      <c r="U212" s="175">
        <v>4116696.17</v>
      </c>
      <c r="V212" s="175">
        <v>0</v>
      </c>
      <c r="W212" s="175">
        <v>4356031.3599999975</v>
      </c>
      <c r="Y212" s="119" t="s">
        <v>487</v>
      </c>
    </row>
    <row r="213" spans="1:27" ht="12" customHeight="1" x14ac:dyDescent="0.2">
      <c r="A213" s="127"/>
      <c r="B213" s="54" t="s">
        <v>23</v>
      </c>
      <c r="C213" s="54"/>
      <c r="D213" s="54"/>
      <c r="E213" s="54"/>
      <c r="F213" s="56" t="s">
        <v>449</v>
      </c>
      <c r="J213" s="141">
        <f t="shared" si="35"/>
        <v>5360767.0332773998</v>
      </c>
      <c r="K213" s="144"/>
      <c r="L213" s="175">
        <v>45220.730000000032</v>
      </c>
      <c r="M213" s="175">
        <v>624047.47289415973</v>
      </c>
      <c r="N213" s="175">
        <v>4427822.3500000006</v>
      </c>
      <c r="O213" s="175">
        <v>13429.65</v>
      </c>
      <c r="P213" s="175">
        <v>219432.65538323941</v>
      </c>
      <c r="Q213" s="175">
        <v>8211.1749999999993</v>
      </c>
      <c r="R213" s="123"/>
      <c r="S213" s="175">
        <v>22603</v>
      </c>
      <c r="T213" s="54"/>
      <c r="U213" s="175">
        <v>624047.47289415973</v>
      </c>
      <c r="V213" s="175">
        <v>13429.65</v>
      </c>
      <c r="W213" s="175">
        <v>219432.65538323941</v>
      </c>
      <c r="Y213" s="119" t="s">
        <v>484</v>
      </c>
    </row>
    <row r="214" spans="1:27" ht="12" customHeight="1" x14ac:dyDescent="0.2">
      <c r="A214" s="127"/>
      <c r="B214" s="54" t="s">
        <v>38</v>
      </c>
      <c r="C214" s="54"/>
      <c r="D214" s="54"/>
      <c r="E214" s="54"/>
      <c r="F214" s="56" t="s">
        <v>449</v>
      </c>
      <c r="J214" s="141">
        <f t="shared" si="35"/>
        <v>3043175.6825653268</v>
      </c>
      <c r="K214" s="144"/>
      <c r="L214" s="175">
        <v>0</v>
      </c>
      <c r="M214" s="175">
        <v>0</v>
      </c>
      <c r="N214" s="175">
        <v>2293895.5921400003</v>
      </c>
      <c r="O214" s="175">
        <v>0</v>
      </c>
      <c r="P214" s="175">
        <v>749280.09042532661</v>
      </c>
      <c r="Q214" s="175">
        <v>0</v>
      </c>
      <c r="R214" s="123"/>
      <c r="S214" s="175">
        <v>0</v>
      </c>
      <c r="T214" s="54"/>
      <c r="U214" s="175">
        <v>0</v>
      </c>
      <c r="V214" s="175">
        <v>0</v>
      </c>
      <c r="W214" s="175">
        <v>749280.09042532661</v>
      </c>
      <c r="Y214" s="119" t="s">
        <v>488</v>
      </c>
    </row>
    <row r="215" spans="1:27" ht="12" customHeight="1" x14ac:dyDescent="0.2">
      <c r="A215" s="127"/>
      <c r="B215" s="54" t="s">
        <v>28</v>
      </c>
      <c r="C215" s="54"/>
      <c r="D215" s="54"/>
      <c r="E215" s="54"/>
      <c r="F215" s="56" t="s">
        <v>449</v>
      </c>
      <c r="J215" s="141">
        <f t="shared" si="35"/>
        <v>5563277.1322393501</v>
      </c>
      <c r="K215" s="144"/>
      <c r="L215" s="175">
        <v>0</v>
      </c>
      <c r="M215" s="175">
        <v>645937.76870055753</v>
      </c>
      <c r="N215" s="175">
        <v>0</v>
      </c>
      <c r="O215" s="175">
        <v>0</v>
      </c>
      <c r="P215" s="175">
        <v>4109047.3635387928</v>
      </c>
      <c r="Q215" s="175">
        <v>0</v>
      </c>
      <c r="R215" s="123"/>
      <c r="S215" s="175">
        <v>808292</v>
      </c>
      <c r="T215" s="54"/>
      <c r="U215" s="175">
        <v>645937.76870055753</v>
      </c>
      <c r="V215" s="175">
        <v>0</v>
      </c>
      <c r="W215" s="175">
        <v>4109047.3635387928</v>
      </c>
      <c r="Y215" s="119" t="s">
        <v>489</v>
      </c>
      <c r="AA215" s="127" t="s">
        <v>510</v>
      </c>
    </row>
    <row r="216" spans="1:27" ht="12" customHeight="1" x14ac:dyDescent="0.2">
      <c r="A216" s="127"/>
      <c r="B216" s="54" t="s">
        <v>29</v>
      </c>
      <c r="C216" s="54"/>
      <c r="D216" s="54"/>
      <c r="E216" s="54"/>
      <c r="F216" s="56" t="s">
        <v>449</v>
      </c>
      <c r="J216" s="141">
        <f t="shared" si="35"/>
        <v>5472723.7664109943</v>
      </c>
      <c r="K216" s="144"/>
      <c r="L216" s="175">
        <v>0</v>
      </c>
      <c r="M216" s="175">
        <v>4161906.9138766392</v>
      </c>
      <c r="N216" s="175">
        <v>0</v>
      </c>
      <c r="O216" s="175">
        <v>0</v>
      </c>
      <c r="P216" s="175">
        <v>1163036.6425343554</v>
      </c>
      <c r="Q216" s="175">
        <v>0</v>
      </c>
      <c r="R216" s="123"/>
      <c r="S216" s="175">
        <v>147780.21</v>
      </c>
      <c r="T216" s="54"/>
      <c r="U216" s="175">
        <v>4161906.9138766392</v>
      </c>
      <c r="V216" s="175">
        <v>0</v>
      </c>
      <c r="W216" s="175">
        <v>1163036.6425343554</v>
      </c>
      <c r="Y216" s="119" t="s">
        <v>490</v>
      </c>
      <c r="AA216" s="49" t="s">
        <v>481</v>
      </c>
    </row>
    <row r="217" spans="1:27" ht="12" customHeight="1" x14ac:dyDescent="0.2">
      <c r="A217" s="127"/>
      <c r="B217" s="54" t="s">
        <v>30</v>
      </c>
      <c r="C217" s="54"/>
      <c r="D217" s="54"/>
      <c r="E217" s="54"/>
      <c r="F217" s="56" t="s">
        <v>449</v>
      </c>
      <c r="J217" s="141">
        <f t="shared" si="35"/>
        <v>806476.37999999989</v>
      </c>
      <c r="K217" s="144"/>
      <c r="L217" s="175">
        <v>0</v>
      </c>
      <c r="M217" s="175">
        <v>0</v>
      </c>
      <c r="N217" s="175">
        <v>0</v>
      </c>
      <c r="O217" s="175">
        <v>0</v>
      </c>
      <c r="P217" s="175">
        <v>806476.37999999989</v>
      </c>
      <c r="Q217" s="175">
        <v>0</v>
      </c>
      <c r="R217" s="123"/>
      <c r="S217" s="175">
        <v>0</v>
      </c>
      <c r="T217" s="54"/>
      <c r="U217" s="175">
        <v>0</v>
      </c>
      <c r="V217" s="175">
        <v>0</v>
      </c>
      <c r="W217" s="175">
        <v>806476.37999999989</v>
      </c>
      <c r="Y217" s="119" t="s">
        <v>491</v>
      </c>
      <c r="AA217" s="49" t="s">
        <v>440</v>
      </c>
    </row>
    <row r="218" spans="1:27" ht="12" customHeight="1" x14ac:dyDescent="0.2">
      <c r="A218" s="127"/>
      <c r="B218" s="54" t="s">
        <v>31</v>
      </c>
      <c r="C218" s="54"/>
      <c r="D218" s="54"/>
      <c r="E218" s="54"/>
      <c r="F218" s="56" t="s">
        <v>449</v>
      </c>
      <c r="J218" s="141">
        <f t="shared" si="35"/>
        <v>1200159.4299999997</v>
      </c>
      <c r="K218" s="144"/>
      <c r="L218" s="175">
        <v>0</v>
      </c>
      <c r="M218" s="175">
        <v>0</v>
      </c>
      <c r="N218" s="175">
        <v>0</v>
      </c>
      <c r="O218" s="175">
        <v>0</v>
      </c>
      <c r="P218" s="175">
        <v>1200159.4299999997</v>
      </c>
      <c r="Q218" s="175">
        <v>0</v>
      </c>
      <c r="R218" s="123"/>
      <c r="S218" s="175">
        <v>0</v>
      </c>
      <c r="T218" s="54"/>
      <c r="U218" s="175">
        <v>0</v>
      </c>
      <c r="V218" s="175">
        <v>0</v>
      </c>
      <c r="W218" s="175">
        <v>1200159.4299999997</v>
      </c>
      <c r="Y218" s="119" t="s">
        <v>492</v>
      </c>
      <c r="AA218" s="49" t="s">
        <v>441</v>
      </c>
    </row>
    <row r="219" spans="1:27" ht="12" customHeight="1" x14ac:dyDescent="0.2">
      <c r="A219" s="127"/>
      <c r="B219" s="54" t="s">
        <v>32</v>
      </c>
      <c r="C219" s="54"/>
      <c r="D219" s="54"/>
      <c r="E219" s="54"/>
      <c r="F219" s="56" t="s">
        <v>449</v>
      </c>
      <c r="J219" s="141">
        <f t="shared" si="35"/>
        <v>0</v>
      </c>
      <c r="K219" s="144"/>
      <c r="L219" s="175">
        <v>0</v>
      </c>
      <c r="M219" s="175">
        <v>0</v>
      </c>
      <c r="N219" s="175">
        <v>0</v>
      </c>
      <c r="O219" s="175">
        <v>0</v>
      </c>
      <c r="P219" s="175"/>
      <c r="Q219" s="175">
        <v>0</v>
      </c>
      <c r="R219" s="123"/>
      <c r="S219" s="175">
        <v>0</v>
      </c>
      <c r="T219" s="54"/>
      <c r="U219" s="175">
        <v>0</v>
      </c>
      <c r="V219" s="175">
        <v>0</v>
      </c>
      <c r="W219" s="175"/>
      <c r="Y219" s="119" t="s">
        <v>493</v>
      </c>
    </row>
    <row r="220" spans="1:27" ht="12" customHeight="1" x14ac:dyDescent="0.2">
      <c r="A220" s="127"/>
      <c r="B220" s="131"/>
      <c r="C220" s="131"/>
      <c r="D220" s="131"/>
      <c r="E220" s="131"/>
      <c r="F220" s="56"/>
      <c r="J220" s="145"/>
      <c r="K220" s="145"/>
      <c r="L220" s="145"/>
      <c r="M220" s="145"/>
      <c r="N220" s="145"/>
      <c r="O220" s="145"/>
      <c r="P220" s="145"/>
      <c r="Q220" s="145"/>
      <c r="R220" s="131"/>
      <c r="S220" s="145"/>
      <c r="T220" s="131"/>
      <c r="U220" s="145"/>
      <c r="V220" s="145"/>
      <c r="W220" s="145"/>
      <c r="Y220" s="45"/>
    </row>
    <row r="221" spans="1:27" ht="12" customHeight="1" x14ac:dyDescent="0.2">
      <c r="A221" s="127"/>
      <c r="B221" s="119" t="s">
        <v>24</v>
      </c>
      <c r="C221" s="54"/>
      <c r="D221" s="54"/>
      <c r="E221" s="54"/>
      <c r="F221" s="56" t="s">
        <v>449</v>
      </c>
      <c r="J221" s="141">
        <f>SUM(L221:S221)</f>
        <v>85948855.749577373</v>
      </c>
      <c r="K221" s="123"/>
      <c r="L221" s="173">
        <f>SUM(L209:L219)</f>
        <v>136272.1472200001</v>
      </c>
      <c r="M221" s="173">
        <f t="shared" ref="M221:V221" si="36">SUM(M209:M219)</f>
        <v>31389446.98747135</v>
      </c>
      <c r="N221" s="173">
        <f t="shared" si="36"/>
        <v>29055417.288806666</v>
      </c>
      <c r="O221" s="173">
        <f t="shared" si="36"/>
        <v>63413.49</v>
      </c>
      <c r="P221" s="173">
        <f t="shared" si="36"/>
        <v>22327952.299941711</v>
      </c>
      <c r="Q221" s="173">
        <f t="shared" si="36"/>
        <v>1109099.4949999938</v>
      </c>
      <c r="R221" s="54"/>
      <c r="S221" s="173">
        <f t="shared" si="36"/>
        <v>1867254.0411376462</v>
      </c>
      <c r="T221" s="54"/>
      <c r="U221" s="173">
        <f t="shared" si="36"/>
        <v>31389446.98747135</v>
      </c>
      <c r="V221" s="173">
        <f t="shared" si="36"/>
        <v>63413.49</v>
      </c>
      <c r="W221" s="173">
        <f t="shared" ref="W221" si="37">SUM(W209:W219)</f>
        <v>22327952.299941711</v>
      </c>
      <c r="Y221" s="45"/>
    </row>
    <row r="222" spans="1:27" ht="12" customHeight="1" x14ac:dyDescent="0.2">
      <c r="A222" s="127"/>
      <c r="B222" s="119"/>
      <c r="C222" s="54"/>
      <c r="D222" s="54"/>
      <c r="E222" s="54"/>
      <c r="F222" s="119"/>
      <c r="J222" s="123"/>
      <c r="K222" s="123"/>
      <c r="L222" s="123"/>
      <c r="M222" s="123"/>
      <c r="N222" s="123"/>
      <c r="O222" s="123"/>
      <c r="P222" s="123"/>
      <c r="Q222" s="123"/>
      <c r="R222" s="54"/>
      <c r="S222" s="123"/>
      <c r="T222" s="54"/>
      <c r="U222" s="123"/>
      <c r="V222" s="123"/>
      <c r="W222" s="123"/>
      <c r="Y222" s="45"/>
    </row>
    <row r="223" spans="1:27" ht="12" customHeight="1" x14ac:dyDescent="0.2">
      <c r="A223" s="127"/>
      <c r="B223" s="53" t="s">
        <v>69</v>
      </c>
      <c r="C223" s="54"/>
      <c r="D223" s="54"/>
      <c r="E223" s="54"/>
      <c r="F223" s="56"/>
      <c r="J223" s="123"/>
      <c r="K223" s="123"/>
      <c r="L223" s="123"/>
      <c r="M223" s="123"/>
      <c r="N223" s="123"/>
      <c r="O223" s="123"/>
      <c r="P223" s="123"/>
      <c r="Q223" s="123"/>
      <c r="R223" s="54"/>
      <c r="S223" s="123"/>
      <c r="T223" s="54"/>
      <c r="U223" s="123"/>
      <c r="V223" s="123"/>
      <c r="W223" s="123"/>
      <c r="Y223" s="39"/>
    </row>
    <row r="224" spans="1:27" ht="12" customHeight="1" x14ac:dyDescent="0.2">
      <c r="A224" s="127"/>
      <c r="B224" s="54" t="s">
        <v>20</v>
      </c>
      <c r="C224" s="54"/>
      <c r="D224" s="54"/>
      <c r="E224" s="54"/>
      <c r="F224" s="56" t="s">
        <v>449</v>
      </c>
      <c r="J224" s="141">
        <f t="shared" ref="J224:J232" si="38">SUM(L224:S224)</f>
        <v>5707502.9888132382</v>
      </c>
      <c r="K224" s="123"/>
      <c r="L224" s="175">
        <v>20320</v>
      </c>
      <c r="M224" s="175">
        <v>1695773.49</v>
      </c>
      <c r="N224" s="175">
        <v>2488936.0633132444</v>
      </c>
      <c r="O224" s="175">
        <v>19871.79</v>
      </c>
      <c r="P224" s="175">
        <v>1458202.3299999936</v>
      </c>
      <c r="Q224" s="175">
        <v>345.23</v>
      </c>
      <c r="R224" s="123"/>
      <c r="S224" s="175">
        <v>24054.08549999999</v>
      </c>
      <c r="T224" s="54"/>
      <c r="U224" s="175">
        <v>1695773.49</v>
      </c>
      <c r="V224" s="175">
        <v>19871.79</v>
      </c>
      <c r="W224" s="175">
        <v>1458202.3299999936</v>
      </c>
      <c r="Y224" s="119" t="s">
        <v>494</v>
      </c>
    </row>
    <row r="225" spans="1:27" ht="12" customHeight="1" x14ac:dyDescent="0.2">
      <c r="A225" s="127"/>
      <c r="B225" s="54" t="s">
        <v>21</v>
      </c>
      <c r="C225" s="54"/>
      <c r="D225" s="54"/>
      <c r="E225" s="54"/>
      <c r="F225" s="56" t="s">
        <v>449</v>
      </c>
      <c r="J225" s="141">
        <f t="shared" si="38"/>
        <v>1526580.3182899933</v>
      </c>
      <c r="K225" s="144"/>
      <c r="L225" s="175">
        <v>22982</v>
      </c>
      <c r="M225" s="175">
        <v>537835.44040584343</v>
      </c>
      <c r="N225" s="175">
        <v>382389.78338414268</v>
      </c>
      <c r="O225" s="175">
        <v>0</v>
      </c>
      <c r="P225" s="175">
        <v>582107.09000000719</v>
      </c>
      <c r="Q225" s="175">
        <v>0</v>
      </c>
      <c r="R225" s="123"/>
      <c r="S225" s="175">
        <v>1266.0044999999996</v>
      </c>
      <c r="T225" s="54"/>
      <c r="U225" s="175">
        <v>537835.44040584343</v>
      </c>
      <c r="V225" s="175">
        <v>0</v>
      </c>
      <c r="W225" s="175">
        <v>582107.09000000719</v>
      </c>
      <c r="Y225" s="119" t="s">
        <v>495</v>
      </c>
    </row>
    <row r="226" spans="1:27" ht="12" customHeight="1" x14ac:dyDescent="0.2">
      <c r="A226" s="127"/>
      <c r="B226" s="54" t="s">
        <v>26</v>
      </c>
      <c r="C226" s="54"/>
      <c r="D226" s="54"/>
      <c r="E226" s="54"/>
      <c r="F226" s="56" t="s">
        <v>449</v>
      </c>
      <c r="J226" s="141">
        <f t="shared" si="38"/>
        <v>12736677.508149</v>
      </c>
      <c r="K226" s="144"/>
      <c r="L226" s="175">
        <v>211161</v>
      </c>
      <c r="M226" s="175">
        <v>3414352.94</v>
      </c>
      <c r="N226" s="175">
        <v>5775814.7899999991</v>
      </c>
      <c r="O226" s="175">
        <v>66256.53</v>
      </c>
      <c r="P226" s="175">
        <v>2727041.4786062157</v>
      </c>
      <c r="Q226" s="175">
        <v>204572.24</v>
      </c>
      <c r="R226" s="123"/>
      <c r="S226" s="175">
        <v>337478.52954278456</v>
      </c>
      <c r="T226" s="54"/>
      <c r="U226" s="175">
        <v>3414352.94</v>
      </c>
      <c r="V226" s="175">
        <v>66256.53</v>
      </c>
      <c r="W226" s="175">
        <v>2727041.4786062157</v>
      </c>
      <c r="Y226" s="119" t="s">
        <v>496</v>
      </c>
    </row>
    <row r="227" spans="1:27" ht="12" customHeight="1" x14ac:dyDescent="0.2">
      <c r="A227" s="127"/>
      <c r="B227" s="54" t="s">
        <v>27</v>
      </c>
      <c r="C227" s="54"/>
      <c r="D227" s="54"/>
      <c r="E227" s="54"/>
      <c r="F227" s="56" t="s">
        <v>449</v>
      </c>
      <c r="J227" s="141">
        <f t="shared" si="38"/>
        <v>2077910.8896811642</v>
      </c>
      <c r="K227" s="144"/>
      <c r="L227" s="175">
        <v>0</v>
      </c>
      <c r="M227" s="175">
        <v>0</v>
      </c>
      <c r="N227" s="175">
        <v>1420542.7199999997</v>
      </c>
      <c r="O227" s="175">
        <v>10233.77</v>
      </c>
      <c r="P227" s="175">
        <v>626751.40347320167</v>
      </c>
      <c r="Q227" s="175">
        <v>929.13058560000013</v>
      </c>
      <c r="R227" s="123"/>
      <c r="S227" s="175">
        <v>19453.865622362915</v>
      </c>
      <c r="T227" s="54"/>
      <c r="U227" s="175">
        <v>0</v>
      </c>
      <c r="V227" s="175">
        <v>10233.77</v>
      </c>
      <c r="W227" s="175">
        <v>626751.40347320167</v>
      </c>
      <c r="Y227" s="119" t="s">
        <v>497</v>
      </c>
    </row>
    <row r="228" spans="1:27" ht="12" customHeight="1" x14ac:dyDescent="0.2">
      <c r="A228" s="127"/>
      <c r="B228" s="54" t="s">
        <v>28</v>
      </c>
      <c r="C228" s="54"/>
      <c r="D228" s="54"/>
      <c r="E228" s="54"/>
      <c r="F228" s="56" t="s">
        <v>449</v>
      </c>
      <c r="J228" s="141">
        <f t="shared" si="38"/>
        <v>1131084.96</v>
      </c>
      <c r="K228" s="144"/>
      <c r="L228" s="175">
        <v>0</v>
      </c>
      <c r="M228" s="175">
        <v>0</v>
      </c>
      <c r="N228" s="175">
        <v>1131053.44</v>
      </c>
      <c r="O228" s="175">
        <v>31.52</v>
      </c>
      <c r="P228" s="175">
        <v>0</v>
      </c>
      <c r="Q228" s="175">
        <v>0</v>
      </c>
      <c r="R228" s="123"/>
      <c r="S228" s="175">
        <v>0</v>
      </c>
      <c r="T228" s="54"/>
      <c r="U228" s="175">
        <v>0</v>
      </c>
      <c r="V228" s="175">
        <v>31.52</v>
      </c>
      <c r="W228" s="175">
        <v>0</v>
      </c>
      <c r="Y228" s="119" t="s">
        <v>498</v>
      </c>
      <c r="AA228" s="49" t="s">
        <v>482</v>
      </c>
    </row>
    <row r="229" spans="1:27" ht="12" customHeight="1" x14ac:dyDescent="0.2">
      <c r="A229" s="127"/>
      <c r="B229" s="54" t="s">
        <v>29</v>
      </c>
      <c r="C229" s="54"/>
      <c r="D229" s="54"/>
      <c r="E229" s="54"/>
      <c r="F229" s="56" t="s">
        <v>449</v>
      </c>
      <c r="J229" s="141">
        <f t="shared" si="38"/>
        <v>2605133.5900000003</v>
      </c>
      <c r="K229" s="144"/>
      <c r="L229" s="175">
        <v>0</v>
      </c>
      <c r="M229" s="175">
        <v>0</v>
      </c>
      <c r="N229" s="175">
        <v>2584572.37</v>
      </c>
      <c r="O229" s="175">
        <v>20561.22</v>
      </c>
      <c r="P229" s="175">
        <v>0</v>
      </c>
      <c r="Q229" s="175">
        <v>0</v>
      </c>
      <c r="R229" s="123"/>
      <c r="S229" s="175">
        <v>0</v>
      </c>
      <c r="T229" s="54"/>
      <c r="U229" s="175">
        <v>0</v>
      </c>
      <c r="V229" s="175">
        <v>20561.22</v>
      </c>
      <c r="W229" s="175">
        <v>0</v>
      </c>
      <c r="Y229" s="119" t="s">
        <v>499</v>
      </c>
      <c r="AA229" s="49" t="s">
        <v>511</v>
      </c>
    </row>
    <row r="230" spans="1:27" ht="12" customHeight="1" x14ac:dyDescent="0.2">
      <c r="A230" s="127"/>
      <c r="B230" s="54" t="s">
        <v>30</v>
      </c>
      <c r="C230" s="54"/>
      <c r="D230" s="54"/>
      <c r="E230" s="54"/>
      <c r="F230" s="56" t="s">
        <v>449</v>
      </c>
      <c r="J230" s="141">
        <f t="shared" si="38"/>
        <v>2384951</v>
      </c>
      <c r="K230" s="144"/>
      <c r="L230" s="175">
        <v>0</v>
      </c>
      <c r="M230" s="175">
        <v>0</v>
      </c>
      <c r="N230" s="175">
        <v>2384951</v>
      </c>
      <c r="O230" s="175">
        <v>0</v>
      </c>
      <c r="P230" s="175">
        <v>0</v>
      </c>
      <c r="Q230" s="175">
        <v>0</v>
      </c>
      <c r="R230" s="123"/>
      <c r="S230" s="175">
        <v>0</v>
      </c>
      <c r="T230" s="54"/>
      <c r="U230" s="175">
        <v>0</v>
      </c>
      <c r="V230" s="175">
        <v>0</v>
      </c>
      <c r="W230" s="175">
        <v>0</v>
      </c>
      <c r="Y230" s="119" t="s">
        <v>500</v>
      </c>
      <c r="AA230" s="49" t="s">
        <v>366</v>
      </c>
    </row>
    <row r="231" spans="1:27" ht="12" customHeight="1" x14ac:dyDescent="0.2">
      <c r="A231" s="127"/>
      <c r="B231" s="54" t="s">
        <v>31</v>
      </c>
      <c r="C231" s="54"/>
      <c r="D231" s="54"/>
      <c r="E231" s="54"/>
      <c r="F231" s="56" t="s">
        <v>449</v>
      </c>
      <c r="J231" s="141">
        <f t="shared" si="38"/>
        <v>2266836.9138956694</v>
      </c>
      <c r="K231" s="144"/>
      <c r="L231" s="175">
        <v>0</v>
      </c>
      <c r="M231" s="175">
        <v>0</v>
      </c>
      <c r="N231" s="175">
        <v>2266836.9138956694</v>
      </c>
      <c r="O231" s="175">
        <v>0</v>
      </c>
      <c r="P231" s="175">
        <v>0</v>
      </c>
      <c r="Q231" s="175">
        <v>0</v>
      </c>
      <c r="R231" s="123"/>
      <c r="S231" s="175">
        <v>0</v>
      </c>
      <c r="T231" s="54"/>
      <c r="U231" s="175">
        <v>0</v>
      </c>
      <c r="V231" s="175">
        <v>0</v>
      </c>
      <c r="W231" s="175">
        <v>0</v>
      </c>
      <c r="Y231" s="119" t="s">
        <v>501</v>
      </c>
      <c r="AA231" s="49" t="s">
        <v>479</v>
      </c>
    </row>
    <row r="232" spans="1:27" ht="12" customHeight="1" x14ac:dyDescent="0.2">
      <c r="A232" s="127"/>
      <c r="B232" s="54" t="s">
        <v>32</v>
      </c>
      <c r="C232" s="54"/>
      <c r="D232" s="54"/>
      <c r="E232" s="54"/>
      <c r="F232" s="56" t="s">
        <v>449</v>
      </c>
      <c r="J232" s="141">
        <f t="shared" si="38"/>
        <v>2881405.16</v>
      </c>
      <c r="K232" s="144"/>
      <c r="L232" s="175">
        <v>0</v>
      </c>
      <c r="M232" s="175">
        <v>0</v>
      </c>
      <c r="N232" s="175">
        <v>2881405.16</v>
      </c>
      <c r="O232" s="175">
        <v>0</v>
      </c>
      <c r="P232" s="175">
        <v>0</v>
      </c>
      <c r="Q232" s="175">
        <v>0</v>
      </c>
      <c r="R232" s="123"/>
      <c r="S232" s="175">
        <v>0</v>
      </c>
      <c r="T232" s="54"/>
      <c r="U232" s="175">
        <v>0</v>
      </c>
      <c r="V232" s="175">
        <v>0</v>
      </c>
      <c r="W232" s="175">
        <v>0</v>
      </c>
      <c r="Y232" s="119" t="s">
        <v>502</v>
      </c>
      <c r="AA232" s="49" t="s">
        <v>480</v>
      </c>
    </row>
    <row r="233" spans="1:27" ht="12" customHeight="1" x14ac:dyDescent="0.2">
      <c r="A233" s="127"/>
      <c r="B233" s="54"/>
      <c r="C233" s="119"/>
      <c r="D233" s="119"/>
      <c r="E233" s="119"/>
      <c r="F233" s="56"/>
      <c r="J233" s="123"/>
      <c r="K233" s="123"/>
      <c r="L233" s="123"/>
      <c r="M233" s="123"/>
      <c r="N233" s="123"/>
      <c r="O233" s="123"/>
      <c r="P233" s="123"/>
      <c r="Q233" s="123"/>
      <c r="R233" s="123"/>
      <c r="S233" s="123"/>
      <c r="T233" s="123"/>
      <c r="U233" s="123"/>
      <c r="V233" s="123"/>
      <c r="W233" s="123"/>
      <c r="Y233" s="45"/>
    </row>
    <row r="234" spans="1:27" ht="12" customHeight="1" x14ac:dyDescent="0.2">
      <c r="A234" s="127"/>
      <c r="B234" s="53" t="s">
        <v>63</v>
      </c>
      <c r="C234" s="54"/>
      <c r="D234" s="54"/>
      <c r="E234" s="54"/>
      <c r="F234" s="56"/>
      <c r="J234" s="123"/>
      <c r="K234" s="123"/>
      <c r="L234" s="123"/>
      <c r="M234" s="123"/>
      <c r="N234" s="123"/>
      <c r="O234" s="123"/>
      <c r="P234" s="123"/>
      <c r="Q234" s="123"/>
      <c r="R234" s="54"/>
      <c r="S234" s="123"/>
      <c r="T234" s="54"/>
      <c r="U234" s="123"/>
      <c r="V234" s="123"/>
      <c r="W234" s="123"/>
      <c r="Y234" s="45"/>
    </row>
    <row r="235" spans="1:27" ht="12" customHeight="1" x14ac:dyDescent="0.2">
      <c r="A235" s="127"/>
      <c r="B235" s="54" t="s">
        <v>64</v>
      </c>
      <c r="C235" s="54"/>
      <c r="D235" s="54"/>
      <c r="E235" s="54"/>
      <c r="F235" s="56" t="s">
        <v>449</v>
      </c>
      <c r="J235" s="141">
        <f>SUM(L235:S235)</f>
        <v>3006918.5516021797</v>
      </c>
      <c r="K235" s="144"/>
      <c r="L235" s="175">
        <v>3371</v>
      </c>
      <c r="M235" s="175">
        <v>404043.33</v>
      </c>
      <c r="N235" s="175">
        <v>615279.49160219391</v>
      </c>
      <c r="O235" s="175">
        <v>0</v>
      </c>
      <c r="P235" s="175">
        <v>1984224.7299999858</v>
      </c>
      <c r="Q235" s="175">
        <v>0</v>
      </c>
      <c r="R235" s="123"/>
      <c r="S235" s="175">
        <v>0</v>
      </c>
      <c r="T235" s="54"/>
      <c r="U235" s="175">
        <v>404043.33</v>
      </c>
      <c r="V235" s="175">
        <v>0</v>
      </c>
      <c r="W235" s="175">
        <v>1984224.7299999858</v>
      </c>
      <c r="Y235" s="119" t="s">
        <v>503</v>
      </c>
    </row>
    <row r="236" spans="1:27" ht="12" customHeight="1" x14ac:dyDescent="0.2">
      <c r="A236" s="127"/>
      <c r="B236" s="119"/>
      <c r="C236" s="54"/>
      <c r="D236" s="54"/>
      <c r="E236" s="54"/>
      <c r="F236" s="56"/>
      <c r="J236" s="123"/>
      <c r="K236" s="123"/>
      <c r="L236" s="123"/>
      <c r="M236" s="123"/>
      <c r="N236" s="123"/>
      <c r="O236" s="123"/>
      <c r="P236" s="123"/>
      <c r="Q236" s="123"/>
      <c r="R236" s="54"/>
      <c r="S236" s="123"/>
      <c r="T236" s="54"/>
      <c r="U236" s="123"/>
      <c r="V236" s="123"/>
      <c r="W236" s="123"/>
      <c r="Y236" s="39"/>
    </row>
    <row r="237" spans="1:27" ht="12" customHeight="1" x14ac:dyDescent="0.2">
      <c r="A237" s="127"/>
      <c r="B237" s="53" t="s">
        <v>39</v>
      </c>
      <c r="C237" s="54"/>
      <c r="D237" s="54"/>
      <c r="E237" s="54"/>
      <c r="F237" s="56"/>
      <c r="J237" s="123"/>
      <c r="K237" s="123"/>
      <c r="L237" s="123"/>
      <c r="M237" s="123"/>
      <c r="N237" s="123"/>
      <c r="O237" s="123"/>
      <c r="P237" s="123"/>
      <c r="Q237" s="123"/>
      <c r="R237" s="54"/>
      <c r="S237" s="123"/>
      <c r="T237" s="54"/>
      <c r="U237" s="123"/>
      <c r="V237" s="123"/>
      <c r="W237" s="123"/>
      <c r="Y237" s="39"/>
    </row>
    <row r="238" spans="1:27" ht="12" customHeight="1" x14ac:dyDescent="0.2">
      <c r="A238" s="127"/>
      <c r="B238" s="54" t="s">
        <v>40</v>
      </c>
      <c r="C238" s="54"/>
      <c r="D238" s="54"/>
      <c r="E238" s="54"/>
      <c r="F238" s="56" t="s">
        <v>449</v>
      </c>
      <c r="J238" s="141">
        <f>SUM(L238:S238)</f>
        <v>25160</v>
      </c>
      <c r="K238" s="144"/>
      <c r="L238" s="175">
        <v>0</v>
      </c>
      <c r="M238" s="175">
        <v>0</v>
      </c>
      <c r="N238" s="175">
        <v>0</v>
      </c>
      <c r="O238" s="175">
        <v>25160</v>
      </c>
      <c r="P238" s="175">
        <v>0</v>
      </c>
      <c r="Q238" s="175">
        <v>0</v>
      </c>
      <c r="R238" s="123"/>
      <c r="S238" s="175">
        <v>0</v>
      </c>
      <c r="T238" s="54"/>
      <c r="U238" s="175">
        <v>0</v>
      </c>
      <c r="V238" s="175">
        <v>25160</v>
      </c>
      <c r="W238" s="175">
        <v>0</v>
      </c>
      <c r="Y238" s="39" t="s">
        <v>504</v>
      </c>
    </row>
  </sheetData>
  <mergeCells count="2">
    <mergeCell ref="B5:F5"/>
    <mergeCell ref="B8:F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Totale kosten</vt:lpstr>
      <vt:lpstr>Input --&gt;</vt:lpstr>
      <vt:lpstr>2) Reguleringsparameters</vt:lpstr>
      <vt:lpstr>3) Input operationele kosten</vt:lpstr>
      <vt:lpstr>4) Input inkoopkosten transport</vt:lpstr>
      <vt:lpstr>5) Overige opbrengsten</vt:lpstr>
      <vt:lpstr>6) GAW import</vt:lpstr>
      <vt:lpstr>Berekeningen --&gt;</vt:lpstr>
      <vt:lpstr>7) Berekening gecorrigeerde IT</vt:lpstr>
      <vt:lpstr>8) Berekening Oper. kosten</vt:lpstr>
      <vt:lpstr>9) Berekening Kapitaalkosten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2024-04-09T08:54:03Z</dcterms:modified>
</cp:coreProperties>
</file>