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0A77BDC2-CB44-4551-9187-A965308FFF2F}" xr6:coauthVersionLast="47" xr6:coauthVersionMax="47" xr10:uidLastSave="{00000000-0000-0000-0000-000000000000}"/>
  <bookViews>
    <workbookView xWindow="-120" yWindow="-120" windowWidth="29040" windowHeight="15840" tabRatio="925" xr2:uid="{00000000-000D-0000-FFFF-FFFF00000000}"/>
  </bookViews>
  <sheets>
    <sheet name="Titelblad" sheetId="9" r:id="rId1"/>
    <sheet name="Toelichting" sheetId="10" r:id="rId2"/>
    <sheet name="Bronnen en toepassingen" sheetId="11" r:id="rId3"/>
    <sheet name="1) Berekening nominale PV TD" sheetId="26" r:id="rId4"/>
    <sheet name="2) Berekening nominale PV AD" sheetId="30" r:id="rId5"/>
    <sheet name="Input --&gt;" sheetId="13" r:id="rId6"/>
    <sheet name="3) Parameters" sheetId="24" r:id="rId7"/>
    <sheet name="4) GAW nominaal TD" sheetId="25" r:id="rId8"/>
    <sheet name="5) GAW nominaal AD" sheetId="28" r:id="rId9"/>
    <sheet name="6) Overige data TD" sheetId="18" r:id="rId10"/>
    <sheet name="7) Overige data AD" sheetId="27" r:id="rId11"/>
    <sheet name="Berekeningen --&gt;" sheetId="15" r:id="rId12"/>
    <sheet name="8) Berekening kapitaalkosten TD" sheetId="22" r:id="rId13"/>
    <sheet name="9) Berekening kapitaalkosten AD" sheetId="29"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4" i="25" l="1"/>
  <c r="P61" i="26"/>
  <c r="H17" i="30"/>
  <c r="M23" i="25" l="1"/>
  <c r="N23" i="25"/>
  <c r="O23" i="25"/>
  <c r="P23" i="25"/>
  <c r="Q23" i="25"/>
  <c r="R23" i="25"/>
  <c r="S23" i="25"/>
  <c r="T23" i="25"/>
  <c r="U23" i="25"/>
  <c r="V23" i="25"/>
  <c r="W23" i="25"/>
  <c r="X23" i="25"/>
  <c r="Y23" i="25"/>
  <c r="Z23" i="25"/>
  <c r="AA23" i="25"/>
  <c r="M24" i="25"/>
  <c r="N24" i="25"/>
  <c r="O24" i="25"/>
  <c r="P24" i="25"/>
  <c r="Q24" i="25"/>
  <c r="R24" i="25"/>
  <c r="S24" i="25"/>
  <c r="T24" i="25"/>
  <c r="U24" i="25"/>
  <c r="V24" i="25"/>
  <c r="W24" i="25"/>
  <c r="X24" i="25"/>
  <c r="Y24" i="25"/>
  <c r="Z24" i="25"/>
  <c r="AA24" i="25"/>
  <c r="L23" i="25"/>
  <c r="M27" i="18" l="1"/>
  <c r="M26" i="18"/>
  <c r="P29" i="18"/>
  <c r="O29" i="18"/>
  <c r="O28" i="18"/>
  <c r="N28" i="18"/>
  <c r="N27" i="18"/>
  <c r="H27" i="26" l="1"/>
  <c r="AA34" i="22"/>
  <c r="Z34" i="22"/>
  <c r="Y34" i="22"/>
  <c r="X34" i="22"/>
  <c r="W34" i="22"/>
  <c r="V34" i="22"/>
  <c r="U34" i="22"/>
  <c r="T34" i="22"/>
  <c r="S34" i="22"/>
  <c r="R34" i="22"/>
  <c r="Q34" i="22"/>
  <c r="P34" i="22"/>
  <c r="O34" i="22"/>
  <c r="N34" i="22"/>
  <c r="M34" i="22"/>
  <c r="L34" i="22"/>
  <c r="AA33" i="22"/>
  <c r="Z33" i="22"/>
  <c r="Y33" i="22"/>
  <c r="X33" i="22"/>
  <c r="W33" i="22"/>
  <c r="V33" i="22"/>
  <c r="U33" i="22"/>
  <c r="T33" i="22"/>
  <c r="S33" i="22"/>
  <c r="R33" i="22"/>
  <c r="Q33" i="22"/>
  <c r="P33" i="22"/>
  <c r="O33" i="22"/>
  <c r="N33" i="22"/>
  <c r="M33" i="22"/>
  <c r="AA20" i="28" l="1"/>
  <c r="AA26" i="29" s="1"/>
  <c r="Z20" i="28"/>
  <c r="Z26" i="29" s="1"/>
  <c r="Y20" i="28"/>
  <c r="Y26" i="29" s="1"/>
  <c r="X20" i="28"/>
  <c r="X26" i="29" s="1"/>
  <c r="W20" i="28"/>
  <c r="W26" i="29" s="1"/>
  <c r="V20" i="28"/>
  <c r="V26" i="29" s="1"/>
  <c r="AA27" i="30" l="1"/>
  <c r="Z27" i="30"/>
  <c r="Y27" i="30"/>
  <c r="X27" i="30"/>
  <c r="W27" i="30"/>
  <c r="V27" i="30"/>
  <c r="AA19" i="30"/>
  <c r="Z19" i="30"/>
  <c r="Y19" i="30"/>
  <c r="X19" i="30"/>
  <c r="W19" i="30"/>
  <c r="V19" i="30"/>
  <c r="AA24" i="29" l="1"/>
  <c r="Z24" i="29"/>
  <c r="Y24" i="29"/>
  <c r="AA23" i="29"/>
  <c r="Z23" i="29"/>
  <c r="Y23" i="29"/>
  <c r="H16" i="30"/>
  <c r="H15" i="30"/>
  <c r="H14" i="30"/>
  <c r="H13" i="30"/>
  <c r="X24" i="29"/>
  <c r="W24" i="29"/>
  <c r="V24" i="29"/>
  <c r="X23" i="29"/>
  <c r="W23" i="29"/>
  <c r="V23" i="29"/>
  <c r="H17" i="29"/>
  <c r="H16" i="29"/>
  <c r="V30" i="29" l="1"/>
  <c r="V39" i="29" s="1"/>
  <c r="W30" i="29"/>
  <c r="W39" i="29" s="1"/>
  <c r="W21" i="30" l="1"/>
  <c r="W32" i="30" s="1"/>
  <c r="V21" i="30"/>
  <c r="V32" i="30" s="1"/>
  <c r="W40" i="30" l="1"/>
  <c r="W42" i="30" s="1"/>
  <c r="L26" i="18" l="1"/>
  <c r="AA78" i="26" l="1"/>
  <c r="Z78" i="26"/>
  <c r="AA43" i="26"/>
  <c r="Z43" i="26"/>
  <c r="Y77" i="26"/>
  <c r="AA36" i="22"/>
  <c r="V62" i="26"/>
  <c r="U62" i="26"/>
  <c r="T62" i="26"/>
  <c r="S62" i="26"/>
  <c r="S61" i="26"/>
  <c r="R61" i="26"/>
  <c r="Q61" i="26"/>
  <c r="L36" i="22" l="1"/>
  <c r="M36" i="22"/>
  <c r="N36" i="22"/>
  <c r="O36" i="22"/>
  <c r="P36" i="22"/>
  <c r="Q36" i="22"/>
  <c r="R36" i="22"/>
  <c r="S36" i="22"/>
  <c r="T36" i="22"/>
  <c r="U36" i="22"/>
  <c r="V36" i="22"/>
  <c r="W36" i="22"/>
  <c r="X36" i="22"/>
  <c r="Y36" i="22"/>
  <c r="Z36" i="22"/>
  <c r="H38" i="24"/>
  <c r="H43" i="24"/>
  <c r="H42" i="24"/>
  <c r="H41" i="24"/>
  <c r="H48" i="24"/>
  <c r="H47" i="24"/>
  <c r="H46" i="24"/>
  <c r="H53" i="24" l="1"/>
  <c r="H54" i="24" l="1"/>
  <c r="H18" i="29"/>
  <c r="Z77" i="26"/>
  <c r="Y76" i="26"/>
  <c r="X76" i="26"/>
  <c r="X75" i="26"/>
  <c r="W75" i="26"/>
  <c r="W74" i="26"/>
  <c r="V74" i="26"/>
  <c r="V73" i="26"/>
  <c r="U73" i="26"/>
  <c r="U72" i="26"/>
  <c r="T72" i="26"/>
  <c r="T71" i="26"/>
  <c r="S71" i="26"/>
  <c r="S70" i="26"/>
  <c r="R70" i="26"/>
  <c r="R69" i="26"/>
  <c r="Q69" i="26"/>
  <c r="Q68" i="26"/>
  <c r="P68" i="26"/>
  <c r="P67" i="26"/>
  <c r="O67" i="26"/>
  <c r="O66" i="26"/>
  <c r="N66" i="26"/>
  <c r="N65" i="26"/>
  <c r="M65" i="26"/>
  <c r="M64" i="26"/>
  <c r="L64" i="26"/>
  <c r="Z42" i="26"/>
  <c r="Y42" i="26"/>
  <c r="Y41" i="26"/>
  <c r="X41" i="26"/>
  <c r="X40" i="26"/>
  <c r="W40" i="26"/>
  <c r="W39" i="26"/>
  <c r="V39" i="26"/>
  <c r="V38" i="26"/>
  <c r="U38" i="26"/>
  <c r="U37" i="26"/>
  <c r="T37" i="26"/>
  <c r="T36" i="26"/>
  <c r="S36" i="26"/>
  <c r="S35" i="26"/>
  <c r="R35" i="26"/>
  <c r="R34" i="26"/>
  <c r="Q34" i="26"/>
  <c r="Q33" i="26"/>
  <c r="P33" i="26"/>
  <c r="P32" i="26"/>
  <c r="O32" i="26"/>
  <c r="O31" i="26"/>
  <c r="N31" i="26"/>
  <c r="N30" i="26"/>
  <c r="M30" i="26"/>
  <c r="M29" i="26"/>
  <c r="L29" i="26"/>
  <c r="H13" i="26"/>
  <c r="H14" i="26"/>
  <c r="H15" i="26"/>
  <c r="H16" i="26"/>
  <c r="H17" i="26"/>
  <c r="H18" i="26"/>
  <c r="H19" i="26"/>
  <c r="H20" i="26"/>
  <c r="H21" i="26"/>
  <c r="H22" i="26"/>
  <c r="H23" i="26"/>
  <c r="H24" i="26"/>
  <c r="H25" i="26"/>
  <c r="H26" i="26"/>
  <c r="L33" i="22"/>
  <c r="H16" i="22"/>
  <c r="H17" i="22"/>
  <c r="H18" i="22"/>
  <c r="H19" i="22"/>
  <c r="H20" i="22"/>
  <c r="H21" i="22"/>
  <c r="H22" i="22"/>
  <c r="H23" i="22"/>
  <c r="H24" i="22"/>
  <c r="H25" i="22"/>
  <c r="H26" i="22"/>
  <c r="H27" i="22"/>
  <c r="H28" i="22"/>
  <c r="H29" i="22"/>
  <c r="W31" i="29" l="1"/>
  <c r="W40" i="29" s="1"/>
  <c r="W22" i="30" s="1"/>
  <c r="W33" i="30" s="1"/>
  <c r="X31" i="29"/>
  <c r="X40" i="29" s="1"/>
  <c r="X22" i="30" s="1"/>
  <c r="X33" i="30" s="1"/>
  <c r="H55" i="24"/>
  <c r="H19" i="29"/>
  <c r="Y32" i="29" s="1"/>
  <c r="Y41" i="29" s="1"/>
  <c r="Y23" i="30" s="1"/>
  <c r="Y34" i="30" s="1"/>
  <c r="V50" i="22"/>
  <c r="R46" i="22"/>
  <c r="R66" i="22" s="1"/>
  <c r="L41" i="22"/>
  <c r="L61" i="22" s="1"/>
  <c r="X52" i="22"/>
  <c r="X72" i="22" s="1"/>
  <c r="T48" i="22"/>
  <c r="T68" i="22" s="1"/>
  <c r="P44" i="22"/>
  <c r="P64" i="22" s="1"/>
  <c r="R47" i="22"/>
  <c r="R67" i="22" s="1"/>
  <c r="W51" i="22"/>
  <c r="S47" i="22"/>
  <c r="S67" i="22" s="1"/>
  <c r="O43" i="22"/>
  <c r="O63" i="22" s="1"/>
  <c r="Y53" i="22"/>
  <c r="U49" i="22"/>
  <c r="U69" i="22" s="1"/>
  <c r="Q45" i="22"/>
  <c r="Q65" i="22" s="1"/>
  <c r="N43" i="22"/>
  <c r="N63" i="22" s="1"/>
  <c r="V51" i="22"/>
  <c r="P45" i="22"/>
  <c r="T49" i="22"/>
  <c r="T69" i="22" s="1"/>
  <c r="X53" i="22"/>
  <c r="M41" i="22"/>
  <c r="M61" i="22" s="1"/>
  <c r="M42" i="22"/>
  <c r="M62" i="22" s="1"/>
  <c r="O44" i="22"/>
  <c r="O64" i="22" s="1"/>
  <c r="Q46" i="22"/>
  <c r="Q66" i="22" s="1"/>
  <c r="S48" i="22"/>
  <c r="U50" i="22"/>
  <c r="W52" i="22"/>
  <c r="W72" i="22" s="1"/>
  <c r="N42" i="22"/>
  <c r="N62" i="22" s="1"/>
  <c r="X40" i="30" l="1"/>
  <c r="X42" i="30" s="1"/>
  <c r="Y33" i="29"/>
  <c r="Y42" i="29" s="1"/>
  <c r="Y24" i="30" s="1"/>
  <c r="Y35" i="30" s="1"/>
  <c r="Z33" i="29"/>
  <c r="Z42" i="29" s="1"/>
  <c r="Z24" i="30" s="1"/>
  <c r="Z35" i="30" s="1"/>
  <c r="H56" i="24"/>
  <c r="H20" i="29"/>
  <c r="H30" i="22"/>
  <c r="X32" i="29"/>
  <c r="X41" i="29" s="1"/>
  <c r="X23" i="30" s="1"/>
  <c r="X34" i="30" s="1"/>
  <c r="V70" i="22"/>
  <c r="V54" i="26" s="1"/>
  <c r="P65" i="22"/>
  <c r="W71" i="22"/>
  <c r="V71" i="22"/>
  <c r="X73" i="22"/>
  <c r="X57" i="26" s="1"/>
  <c r="X95" i="26" s="1"/>
  <c r="Y73" i="22"/>
  <c r="Y57" i="26" s="1"/>
  <c r="Y95" i="26" s="1"/>
  <c r="S68" i="22"/>
  <c r="U70" i="22"/>
  <c r="U54" i="26" s="1"/>
  <c r="U92" i="26" s="1"/>
  <c r="L45" i="26"/>
  <c r="L83" i="26" s="1"/>
  <c r="W56" i="26"/>
  <c r="W94" i="26" s="1"/>
  <c r="R51" i="26"/>
  <c r="R89" i="26" s="1"/>
  <c r="T53" i="26"/>
  <c r="T91" i="26" s="1"/>
  <c r="U53" i="26"/>
  <c r="T52" i="26"/>
  <c r="Q49" i="26"/>
  <c r="Q87" i="26" s="1"/>
  <c r="S51" i="26"/>
  <c r="S89" i="26" s="1"/>
  <c r="R50" i="26"/>
  <c r="R88" i="26" s="1"/>
  <c r="Z40" i="30" l="1"/>
  <c r="Z42" i="30" s="1"/>
  <c r="Y40" i="30"/>
  <c r="Y42" i="30" s="1"/>
  <c r="Z54" i="22"/>
  <c r="Z74" i="22" s="1"/>
  <c r="Z58" i="26" s="1"/>
  <c r="Z96" i="26" s="1"/>
  <c r="Y54" i="22"/>
  <c r="Y74" i="22" s="1"/>
  <c r="Y58" i="26" s="1"/>
  <c r="Y96" i="26" s="1"/>
  <c r="H31" i="22"/>
  <c r="Z55" i="22" s="1"/>
  <c r="Z75" i="22" s="1"/>
  <c r="Z59" i="26" s="1"/>
  <c r="Z97" i="26" s="1"/>
  <c r="H21" i="29"/>
  <c r="AA34" i="29" s="1"/>
  <c r="AA43" i="29" s="1"/>
  <c r="AA25" i="30" s="1"/>
  <c r="AA36" i="30" s="1"/>
  <c r="P49" i="26"/>
  <c r="P87" i="26" s="1"/>
  <c r="W55" i="26"/>
  <c r="W93" i="26" s="1"/>
  <c r="S52" i="26"/>
  <c r="S90" i="26" s="1"/>
  <c r="V55" i="26"/>
  <c r="V93" i="26" s="1"/>
  <c r="U91" i="26"/>
  <c r="V92" i="26"/>
  <c r="T90" i="26"/>
  <c r="X56" i="26"/>
  <c r="O47" i="26"/>
  <c r="M45" i="26"/>
  <c r="N47" i="26"/>
  <c r="N85" i="26" s="1"/>
  <c r="Q50" i="26"/>
  <c r="Q88" i="26" s="1"/>
  <c r="N46" i="26"/>
  <c r="N84" i="26" s="1"/>
  <c r="M46" i="26"/>
  <c r="M84" i="26" s="1"/>
  <c r="P48" i="26"/>
  <c r="O48" i="26"/>
  <c r="O86" i="26" s="1"/>
  <c r="Y101" i="26"/>
  <c r="AA55" i="22" l="1"/>
  <c r="AA75" i="22" s="1"/>
  <c r="AA59" i="26" s="1"/>
  <c r="AA97" i="26" s="1"/>
  <c r="AA101" i="26" s="1"/>
  <c r="AA103" i="26" s="1"/>
  <c r="Z34" i="29"/>
  <c r="Z43" i="29" s="1"/>
  <c r="Z25" i="30" s="1"/>
  <c r="Z36" i="30" s="1"/>
  <c r="Z101" i="26"/>
  <c r="Z103" i="26" s="1"/>
  <c r="W101" i="26"/>
  <c r="U101" i="26"/>
  <c r="X94" i="26"/>
  <c r="S101" i="26"/>
  <c r="Q101" i="26"/>
  <c r="V101" i="26"/>
  <c r="T101" i="26"/>
  <c r="M83" i="26"/>
  <c r="M101" i="26" s="1"/>
  <c r="P86" i="26"/>
  <c r="O85" i="26"/>
  <c r="Y103" i="26"/>
  <c r="N101" i="26"/>
  <c r="AA40" i="30" l="1"/>
  <c r="AA42" i="30" s="1"/>
  <c r="H44" i="30" s="1"/>
  <c r="Q103" i="26"/>
  <c r="W103" i="26"/>
  <c r="U103" i="26"/>
  <c r="R101" i="26"/>
  <c r="X101" i="26"/>
  <c r="P101" i="26"/>
  <c r="O101" i="26"/>
  <c r="V103" i="26"/>
  <c r="S103" i="26"/>
  <c r="T103" i="26"/>
  <c r="N103" i="26"/>
  <c r="B59" i="10"/>
  <c r="B47" i="10"/>
  <c r="B48" i="10" s="1"/>
  <c r="B54" i="10"/>
  <c r="B49" i="10" l="1"/>
  <c r="B53" i="10" s="1"/>
  <c r="R103" i="26"/>
  <c r="P103" i="26"/>
  <c r="X103" i="26"/>
  <c r="O103" i="26"/>
  <c r="M103" i="26"/>
  <c r="H105"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53" authorId="0" shapeId="0" xr:uid="{00000000-0006-0000-0300-000001000000}">
      <text>
        <r>
          <rPr>
            <sz val="8"/>
            <color indexed="81"/>
            <rFont val="Tahoma"/>
            <family val="2"/>
          </rPr>
          <t xml:space="preserve">In alle gevallen wordt een (groep van) roze cel(len) voorzien van een notitie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P87" authorId="0" shapeId="0" xr:uid="{A358E000-0BDF-4DDE-A892-A6AF18EA8E45}">
      <text>
        <r>
          <rPr>
            <sz val="9"/>
            <color indexed="81"/>
            <rFont val="Tahoma"/>
            <family val="2"/>
          </rPr>
          <t>NB: vanaf 2009-2010 besparingen marktmodel</t>
        </r>
      </text>
    </comment>
    <comment ref="V92" authorId="0" shapeId="0" xr:uid="{99B2857E-8212-4889-B8D8-E70EE81334BB}">
      <text>
        <r>
          <rPr>
            <sz val="9"/>
            <color indexed="81"/>
            <rFont val="Tahoma"/>
            <family val="2"/>
          </rPr>
          <t>NB: tot 2014-2015 besparingen marktmodel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H39" authorId="0" shapeId="0" xr:uid="{525A3BE4-BF15-4DB0-BB11-C704E7BEEBCD}">
      <text>
        <r>
          <rPr>
            <sz val="9"/>
            <color indexed="81"/>
            <rFont val="Tahoma"/>
            <family val="2"/>
          </rPr>
          <t>WACC 2008-2010 laag wordt in dit bestand niet mee gerekend, maar is noodzakelijk om de WACC voor de jaren 2008-2010 te berekenen</t>
        </r>
      </text>
    </comment>
    <comment ref="H40" authorId="0" shapeId="0" xr:uid="{95F26A6B-C275-46AC-8E34-AE1866039EB3}">
      <text>
        <r>
          <rPr>
            <sz val="9"/>
            <color indexed="81"/>
            <rFont val="Tahoma"/>
            <family val="2"/>
          </rPr>
          <t>WACC 2008-2010 hoog wordt in dit bestand niet mee gerekend, maar is noodzakelijk om de WACC voor de jaren 2008-2010 te berekenen</t>
        </r>
      </text>
    </comment>
    <comment ref="H44" authorId="0" shapeId="0" xr:uid="{125265BD-0971-4CBF-84C4-9CA3537E610A}">
      <text>
        <r>
          <rPr>
            <sz val="9"/>
            <color indexed="81"/>
            <rFont val="Tahoma"/>
            <family val="2"/>
          </rPr>
          <t>WACC 2011-2013 laag wordt in dit bestand niet mee gerekend, maar is noodzakelijk om de WACC voor de jaren 2011-2013 te berekenen</t>
        </r>
      </text>
    </comment>
    <comment ref="H45" authorId="0" shapeId="0" xr:uid="{F2F1BC28-7B96-458D-AEB8-8D4C57D98D09}">
      <text>
        <r>
          <rPr>
            <sz val="9"/>
            <color indexed="81"/>
            <rFont val="Tahoma"/>
            <family val="2"/>
          </rPr>
          <t>WACC 2011-2013 hoog wordt in dit bestand niet mee gerekend, maar is noodzakelijk om de WACC voor de jaren 2011-2013 te berekenen</t>
        </r>
      </text>
    </comment>
    <comment ref="H52" authorId="0" shapeId="0" xr:uid="{7DD81961-F44B-4F73-81D0-1BB31316879D}">
      <text>
        <r>
          <rPr>
            <sz val="9"/>
            <color indexed="81"/>
            <rFont val="Tahoma"/>
            <family val="2"/>
          </rPr>
          <t>WACC begininkomsten 2016 wordt in dit bestand niet mee gerekend, maar is noodzakelijk om de tussenliggende jaarlijkse WACC te berekenen</t>
        </r>
      </text>
    </comment>
  </commentList>
</comments>
</file>

<file path=xl/sharedStrings.xml><?xml version="1.0" encoding="utf-8"?>
<sst xmlns="http://schemas.openxmlformats.org/spreadsheetml/2006/main" count="911" uniqueCount="408">
  <si>
    <t>Opmerking</t>
  </si>
  <si>
    <t>[ EINDE TABBLAD ]</t>
  </si>
  <si>
    <t>Overige opmerkingen</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</si>
  <si>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</si>
  <si>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</si>
  <si>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</si>
  <si>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</si>
  <si>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</si>
  <si>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</si>
  <si>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</si>
  <si>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</si>
  <si>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</si>
  <si>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</si>
  <si>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(ja/nee)</t>
  </si>
  <si>
    <t>Indien definitief, wordt bestand openbaar en/of gepubliceerd? (ja/nee)</t>
  </si>
  <si>
    <t>Juridisch integraal onderdeel van bovenstaande besluit(en) (ja/nee)?</t>
  </si>
  <si>
    <t>Indien publicatie, bevat bedrijfsvertrouwelijke gegevens? (ja/nee)</t>
  </si>
  <si>
    <t>Contactgegevens ACM</t>
  </si>
  <si>
    <t>Toelichting bij dit bestand</t>
  </si>
  <si>
    <t>Toelichting bij de werking van dit model</t>
  </si>
  <si>
    <t>Schematische weergave en/of inhoudsopgave van de werking van dit model</t>
  </si>
  <si>
    <t>Legenda voor gebruik van celkleuren en tabkleuren</t>
  </si>
  <si>
    <t>Celkleur getallen</t>
  </si>
  <si>
    <t>Beschrijving</t>
  </si>
  <si>
    <t>Data en input (bron wordt vermeld)</t>
  </si>
  <si>
    <t>Waarde die zonder berekening wordt overgenomen uit een andere cel</t>
  </si>
  <si>
    <t>Berekende waarde</t>
  </si>
  <si>
    <t>Berekende waarde die wordt opgehaald op een ander tabblad, incl. (eind)resultaat van berekening</t>
  </si>
  <si>
    <t>Cel is niet van toepassing (dus leeg, niet nul), maar er wordt door een formule wel naar verwezen</t>
  </si>
  <si>
    <t>Bijzonderheden:</t>
  </si>
  <si>
    <t>Waarde of berekening die speciale aandacht vraagt (zie toelichting in notitie)</t>
  </si>
  <si>
    <t>Ingevoerde waarde of berekening die nog niet juist is (indien van toepassing)</t>
  </si>
  <si>
    <t>Eventueel te gebruiken:</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</si>
  <si>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</si>
  <si>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</si>
  <si>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Grijze cijfers geven de uitkomt van een check berekening; dit is geen resultaat waarmee verder wordt gerekend</t>
  </si>
  <si>
    <t>Tabkleur</t>
  </si>
  <si>
    <t>Tabbladen die het model vormen</t>
  </si>
  <si>
    <t>Resultaat</t>
  </si>
  <si>
    <t>Tabblad met resultaten/output</t>
  </si>
  <si>
    <t>Data</t>
  </si>
  <si>
    <t>Tabblad met input</t>
  </si>
  <si>
    <t>Berekening</t>
  </si>
  <si>
    <t>Tabblad met berekeningen</t>
  </si>
  <si>
    <t>Tabblad dat als geheel nog onjuist of niet up to date is</t>
  </si>
  <si>
    <t>Tabbladen ten behoeve van begrip</t>
  </si>
  <si>
    <t>Input --&gt;</t>
  </si>
  <si>
    <t>Leeg tabblad dat wordt gebruikt als index/markering voor een serie tabbladen (kleur: licht grijs)</t>
  </si>
  <si>
    <t>Toelichting</t>
  </si>
  <si>
    <t>Gestandaardiseerde tabbladen, omvat tenminste: 'Titelblad', 'Toelichting' en 'Bronnen en toepassingen' (kleur: ACM-lichtpaars)</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</si>
  <si>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</si>
  <si>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</si>
  <si>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</si>
  <si>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</si>
  <si>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</si>
  <si>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</si>
  <si>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t>
  </si>
  <si>
    <t>Zaaknummer en/of kenmerk ACM</t>
  </si>
  <si>
    <t>Aanvullende gegevens bestand</t>
  </si>
  <si>
    <t>Zoals gebruikt in dit bestand</t>
  </si>
  <si>
    <t>Exacte bestandsnaam</t>
  </si>
  <si>
    <t>Indien van toepassing</t>
  </si>
  <si>
    <t>Datum/wijze ontvangst, versie nr., URL, etc.</t>
  </si>
  <si>
    <t>Duiding van specifieke Excel-toepassingen en overige bijzonderheden</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</si>
  <si>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</si>
  <si>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</si>
  <si>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Toelichting bij bijzonderheden</t>
  </si>
  <si>
    <t>Omschrijving</t>
  </si>
  <si>
    <t>Eenheid</t>
  </si>
  <si>
    <t>Constante</t>
  </si>
  <si>
    <t>Rijtotaal</t>
  </si>
  <si>
    <t>1. …</t>
  </si>
  <si>
    <t>2. …</t>
  </si>
  <si>
    <t>3. …</t>
  </si>
  <si>
    <t>4. …</t>
  </si>
  <si>
    <t>5. …</t>
  </si>
  <si>
    <t>6. …</t>
  </si>
  <si>
    <t>7. …</t>
  </si>
  <si>
    <t>8. …</t>
  </si>
  <si>
    <t>9. …</t>
  </si>
  <si>
    <t>10. …</t>
  </si>
  <si>
    <t>Beschrijving gegevens</t>
  </si>
  <si>
    <t>Bronverwijzing</t>
  </si>
  <si>
    <t>Beschrijving berekening</t>
  </si>
  <si>
    <t>Ophalen gegevens voor berekening</t>
  </si>
  <si>
    <t>Operationele kosten voor PV</t>
  </si>
  <si>
    <t>CPI</t>
  </si>
  <si>
    <t>CPI 2006</t>
  </si>
  <si>
    <t>CPI 2007</t>
  </si>
  <si>
    <t>CPI 2008</t>
  </si>
  <si>
    <t>CPI 2009</t>
  </si>
  <si>
    <t>CPI 2010</t>
  </si>
  <si>
    <t>CPI 2011</t>
  </si>
  <si>
    <t>CPI 2012</t>
  </si>
  <si>
    <t>CPI 2013</t>
  </si>
  <si>
    <t>CPI 2014</t>
  </si>
  <si>
    <t>CPI 2015</t>
  </si>
  <si>
    <t>CPI 2016</t>
  </si>
  <si>
    <t>CPI 2017</t>
  </si>
  <si>
    <t>CPI 2018</t>
  </si>
  <si>
    <t>CPI 2019</t>
  </si>
  <si>
    <t>WACC 2005</t>
  </si>
  <si>
    <t>WACC 2006</t>
  </si>
  <si>
    <t>WACC 2007</t>
  </si>
  <si>
    <t>WACC 2008</t>
  </si>
  <si>
    <t>WACC 2009</t>
  </si>
  <si>
    <t>WACC 2010</t>
  </si>
  <si>
    <t>WACC 2011</t>
  </si>
  <si>
    <t>WACC 2012</t>
  </si>
  <si>
    <t>WACC 2013</t>
  </si>
  <si>
    <t>WACC 2014</t>
  </si>
  <si>
    <t>WACC 2015</t>
  </si>
  <si>
    <t>WACC 2016</t>
  </si>
  <si>
    <t>WACC 2017</t>
  </si>
  <si>
    <t>WACC 2018</t>
  </si>
  <si>
    <t>WACC 2019</t>
  </si>
  <si>
    <t>Op dit tabblad worden de GAW waardes opgehaald in het nominaal stelsel. Hiervoor wordt in het GAW bestand de waarde van de CPI voor alle jaren op 0 gezet.</t>
  </si>
  <si>
    <t>Ophalen gegevens GAW in nominaal stelsel</t>
  </si>
  <si>
    <t>Afschrijvingen</t>
  </si>
  <si>
    <t>GAW</t>
  </si>
  <si>
    <t>2005</t>
  </si>
  <si>
    <t>2006</t>
  </si>
  <si>
    <t>2007</t>
  </si>
  <si>
    <t>2008</t>
  </si>
  <si>
    <t>2009</t>
  </si>
  <si>
    <t>2010</t>
  </si>
  <si>
    <t>2011</t>
  </si>
  <si>
    <t>2012</t>
  </si>
  <si>
    <t>2013</t>
  </si>
  <si>
    <t>2014</t>
  </si>
  <si>
    <t>2015</t>
  </si>
  <si>
    <t>2016</t>
  </si>
  <si>
    <t>2017</t>
  </si>
  <si>
    <t>2018</t>
  </si>
  <si>
    <t>2019</t>
  </si>
  <si>
    <t>WACC voor PV 2005-2006</t>
  </si>
  <si>
    <t>WACC voor PV 2006-2007</t>
  </si>
  <si>
    <t>WACC voor PV 2007-2008</t>
  </si>
  <si>
    <t>WACC voor PV 2008-2009</t>
  </si>
  <si>
    <t>WACC voor PV 2009-2010</t>
  </si>
  <si>
    <t>WACC voor PV 2010-2011</t>
  </si>
  <si>
    <t>WACC voor PV 2011-2012</t>
  </si>
  <si>
    <t>WACC voor PV 2012-2013</t>
  </si>
  <si>
    <t>WACC voor PV 2013-2014</t>
  </si>
  <si>
    <t>WACC voor PV 2014-2015</t>
  </si>
  <si>
    <t>WACC voor PV 2015-2016</t>
  </si>
  <si>
    <t>WACC voor PV 2016-2017</t>
  </si>
  <si>
    <t>WACC voor PV 2017-2018</t>
  </si>
  <si>
    <t>WACC voor PV 2018-2019</t>
  </si>
  <si>
    <t xml:space="preserve">Samengestelde output voor PV berekening </t>
  </si>
  <si>
    <t>Nominale WACC</t>
  </si>
  <si>
    <t>Gemiddelde WACC</t>
  </si>
  <si>
    <t>Berekening kapitaalkosten</t>
  </si>
  <si>
    <t>Netto kapitaalkosten voor PV 2005-2006</t>
  </si>
  <si>
    <t>Netto kapitaalkosten voor PV 2006-2007</t>
  </si>
  <si>
    <t>Netto kapitaalkosten voor PV 2007-2008</t>
  </si>
  <si>
    <t>Netto kapitaalkosten voor PV 2008-2009</t>
  </si>
  <si>
    <t>Netto kapitaalkosten voor PV 2009-2010</t>
  </si>
  <si>
    <t>Netto kapitaalkosten voor PV 2010-2011</t>
  </si>
  <si>
    <t>Netto kapitaalkosten voor PV 2011-2012</t>
  </si>
  <si>
    <t>Netto kapitaalkosten voor PV 2012-2013</t>
  </si>
  <si>
    <t>Netto kapitaalkosten voor PV 2013-2014</t>
  </si>
  <si>
    <t>Netto kapitaalkosten voor PV 2014-2015</t>
  </si>
  <si>
    <t>Netto kapitaalkosten voor PV 2015-2016</t>
  </si>
  <si>
    <t>Netto kapitaalkosten voor PV 2016-2017</t>
  </si>
  <si>
    <t>Netto kapitaalkosten voor PV 2017-2018</t>
  </si>
  <si>
    <t>Netto kapitaalkosten voor PV 2018-2019</t>
  </si>
  <si>
    <t>Operationele kosten voor PV 2005-2006</t>
  </si>
  <si>
    <t>Operationele kosten voor PV 2006-2007</t>
  </si>
  <si>
    <t>Operationele kosten voor PV 2007-2008</t>
  </si>
  <si>
    <t>Operationele kosten voor PV 2008-2009</t>
  </si>
  <si>
    <t>Operationele kosten voor PV 2009-2010</t>
  </si>
  <si>
    <t>Operationele kosten voor PV 2010-2011</t>
  </si>
  <si>
    <t>Operationele kosten voor PV 2011-2012</t>
  </si>
  <si>
    <t>Operationele kosten voor PV 2012-2013</t>
  </si>
  <si>
    <t>Operationele kosten voor PV 2013-2014</t>
  </si>
  <si>
    <t>Operationele kosten voor PV 2014-2015</t>
  </si>
  <si>
    <t>Operationele kosten voor PV 2015-2016</t>
  </si>
  <si>
    <t>Operationele kosten voor PV 2016-2017</t>
  </si>
  <si>
    <t>Operationele kosten voor PV 2017-2018</t>
  </si>
  <si>
    <t>Operationele kosten voor PV 2018-2019</t>
  </si>
  <si>
    <t>Samengestelde output voor PV 2005-2006</t>
  </si>
  <si>
    <t>Samengestelde output voor PV 2006-2007</t>
  </si>
  <si>
    <t>Samengestelde output voor PV 2007-2008</t>
  </si>
  <si>
    <t>Samengestelde output voor PV 2008-2009</t>
  </si>
  <si>
    <t>Samengestelde output voor PV 2009-2010</t>
  </si>
  <si>
    <t>Samengestelde output voor PV 2010-2011</t>
  </si>
  <si>
    <t>Samengestelde output voor PV 2011-2012</t>
  </si>
  <si>
    <t>Samengestelde output voor PV 2012-2013</t>
  </si>
  <si>
    <t>Samengestelde output voor PV 2013-2014</t>
  </si>
  <si>
    <t>Samengestelde output voor PV 2014-2015</t>
  </si>
  <si>
    <t>Samengestelde output voor PV 2015-2016</t>
  </si>
  <si>
    <t>Samengestelde output voor PV 2016-2017</t>
  </si>
  <si>
    <t>Samengestelde output voor PV 2017-2018</t>
  </si>
  <si>
    <t>Samengestelde output voor PV 2018-2019</t>
  </si>
  <si>
    <t>EUR, pp jaar</t>
  </si>
  <si>
    <t>#</t>
  </si>
  <si>
    <t>%</t>
  </si>
  <si>
    <t>EUR, pp 2006</t>
  </si>
  <si>
    <t>EUR, pp 2007</t>
  </si>
  <si>
    <t>EUR, pp 2008</t>
  </si>
  <si>
    <t>EUR, pp 2009</t>
  </si>
  <si>
    <t>EUR, pp 2010</t>
  </si>
  <si>
    <t>EUR, pp 2011</t>
  </si>
  <si>
    <t>EUR, pp 2012</t>
  </si>
  <si>
    <t>EUR, pp 2013</t>
  </si>
  <si>
    <t>EUR, pp 2014</t>
  </si>
  <si>
    <t>EUR, pp 2015</t>
  </si>
  <si>
    <t>EUR, pp 2016</t>
  </si>
  <si>
    <t>EUR, pp 2017</t>
  </si>
  <si>
    <t>EUR, pp 2018</t>
  </si>
  <si>
    <t>EUR, pp 2019</t>
  </si>
  <si>
    <t xml:space="preserve">Totale kosten voor PV berekening </t>
  </si>
  <si>
    <t>Totale kosten voor PV 2005-2006</t>
  </si>
  <si>
    <t>Totale kosten voor PV 2006-2007</t>
  </si>
  <si>
    <t>Totale kosten voor PV 2007-2008</t>
  </si>
  <si>
    <t>Totale kosten voor PV 2008-2009</t>
  </si>
  <si>
    <t>Totale kosten voor PV 2009-2010</t>
  </si>
  <si>
    <t>Totale kosten voor PV 2010-2011</t>
  </si>
  <si>
    <t>Totale kosten voor PV 2011-2012</t>
  </si>
  <si>
    <t>Totale kosten voor PV 2012-2013</t>
  </si>
  <si>
    <t>Totale kosten voor PV 2013-2014</t>
  </si>
  <si>
    <t>Totale kosten voor PV 2014-2015</t>
  </si>
  <si>
    <t>Totale kosten voor PV 2015-2016</t>
  </si>
  <si>
    <t>Totale kosten voor PV 2016-2017</t>
  </si>
  <si>
    <t>Totale kosten voor PV 2017-2018</t>
  </si>
  <si>
    <t>Totale kosten voor PV 2018-2019</t>
  </si>
  <si>
    <t>Productiviteitsverandering</t>
  </si>
  <si>
    <t>Jaarlijkse productiviteitsverandering jaar n-1 naar jaar n</t>
  </si>
  <si>
    <t>Jaarlijkse PV + 1</t>
  </si>
  <si>
    <t>Inschatting productiviteitsverandering 2021-2026</t>
  </si>
  <si>
    <t>Netto kapitalkosten voor PV</t>
  </si>
  <si>
    <t>https://www.acm.nl/sites/default/files/old_publication/bijlagen/3658_103222_Bijlage_2.pdf</t>
  </si>
  <si>
    <t>https://www.acm.nl/sites/default/files/documents/2019-01/herstel-bijlage-2-uitwerking-van-de-methode-voor-de-wacc.pdf</t>
  </si>
  <si>
    <t>https://www.acm.nl/sites/default/files/old_publication/bijlagen/3659_102610_Bijlage2_WACC_methodiek.pdf</t>
  </si>
  <si>
    <t>Nominale WACC 2005</t>
  </si>
  <si>
    <t>Nominale WACC 2006</t>
  </si>
  <si>
    <t>Nominale WACC 2007</t>
  </si>
  <si>
    <t>Nominale WACC 2008-2010 laag</t>
  </si>
  <si>
    <t>Nominale WACC 2008-2010 hoog</t>
  </si>
  <si>
    <t>Nominale WACC 2008</t>
  </si>
  <si>
    <t>Nominale WACC 2009</t>
  </si>
  <si>
    <t>Nominale WACC 2010</t>
  </si>
  <si>
    <t>Nominale WACC 2011-2013 laag</t>
  </si>
  <si>
    <t>Nominale WACC 2011-2013 hoog</t>
  </si>
  <si>
    <t>Nominale WACC 2011</t>
  </si>
  <si>
    <t>Nominale WACC 2012</t>
  </si>
  <si>
    <t>Nominale WACC 2013</t>
  </si>
  <si>
    <t>Nominale WACC 2014</t>
  </si>
  <si>
    <t>Nominale WACC 2015</t>
  </si>
  <si>
    <t>Nominale WACC 2016</t>
  </si>
  <si>
    <t>Nominale WACC BI2016</t>
  </si>
  <si>
    <t>Nominale WACC 2017</t>
  </si>
  <si>
    <t>Nominale WACC 2018</t>
  </si>
  <si>
    <t>Nominale WACC 2019</t>
  </si>
  <si>
    <t>Nominale WACC 2020</t>
  </si>
  <si>
    <t>Nominale WACC EI2021</t>
  </si>
  <si>
    <t>Reële WACC 2007</t>
  </si>
  <si>
    <t>https://www.acm.nl/nl/publicaties/publicatie/10629/Herstel-X-factorbesluit-en-Q-factor-RNB-Elektriciteit-2011-2013</t>
  </si>
  <si>
    <t>https://www.acm.nl/sites/default/files/old_publication/bijlagen/6897_consultatiedocument_vermogenskostenvergoeding.pdf</t>
  </si>
  <si>
    <t>Geschatte inflatie t.b.v. WACC 2007</t>
  </si>
  <si>
    <t>CBS</t>
  </si>
  <si>
    <t>Parameters</t>
  </si>
  <si>
    <t>Op dit tabblad haalt de ACM de gegevens voor de operationele kosten en samengestelde output.</t>
  </si>
  <si>
    <t>Ingeschatte besparingen Marktmodel  (t.o.v. 2009; analyse Ecorys)</t>
  </si>
  <si>
    <t>Nog te realiseren besparingen marktmodel</t>
  </si>
  <si>
    <t>Besparingen Marktmodel</t>
  </si>
  <si>
    <t>Op dit tabblad haalt de ACM de jaarlijkse cijfers voor de inflatie (CPI) en de WACC op.</t>
  </si>
  <si>
    <t>Voor de mutatie tussen jaar t en jaar t+1 maakt de ACM gebruik van de gemiddelde WACC in die jaren.</t>
  </si>
  <si>
    <t>2020</t>
  </si>
  <si>
    <t>CPI 2020</t>
  </si>
  <si>
    <t>Operationele kosten voor PV 2019-2020</t>
  </si>
  <si>
    <t>Samengestelde output voor PV 2019-2020</t>
  </si>
  <si>
    <t>WACC 2020</t>
  </si>
  <si>
    <t>Netto kapitaalkosten voor PV 2019-2020</t>
  </si>
  <si>
    <t>Totale kosten voor PV 2019-2020</t>
  </si>
  <si>
    <t>EUR, pp 2020</t>
  </si>
  <si>
    <t>EUR '000, pp jaar</t>
  </si>
  <si>
    <t>Totaal te salderen met kapitaalkosten</t>
  </si>
  <si>
    <t>Transportdienst</t>
  </si>
  <si>
    <t>Aansluitdienst</t>
  </si>
  <si>
    <t>Overige data AD</t>
  </si>
  <si>
    <t>Overige data TD</t>
  </si>
  <si>
    <t>GAW nominaal AD</t>
  </si>
  <si>
    <t>GAW nominaal TD</t>
  </si>
  <si>
    <t>WACC voor PV 2019-2020</t>
  </si>
  <si>
    <t>GAW model, tabblad "Dashboard boekjaar", cel K60</t>
  </si>
  <si>
    <t>GAW model, tabblad "Dashboard boekjaar", cel K61</t>
  </si>
  <si>
    <t>GAW model, tabblad "Dashboard boekjaar", cel K39</t>
  </si>
  <si>
    <t>GAW model, tabblad "Dashboard boekjaar", cel K40</t>
  </si>
  <si>
    <t>GAW model</t>
  </si>
  <si>
    <t>Samengestelde output voor PV berekening</t>
  </si>
  <si>
    <t>Kostenbestand RNB Gas 2022-2026, tabblad "Berekening netto-OPEX-TD", cel F58; F106</t>
  </si>
  <si>
    <t>Kostenbestand RNB Gas 2022-2026, tabblad "Berekening netto-OPEX-TD", cel F106; F154</t>
  </si>
  <si>
    <t>Kostenbestand RNB Gas 2022-2026, tabblad "Berekening netto-OPEX-TD", cel F154; F202</t>
  </si>
  <si>
    <t>Kostenbestand RNB Gas 2022-2026, tabblad "Berekening kapitaalkosten AD", cel H47; H82; H119; H156; H199; H242</t>
  </si>
  <si>
    <t>Kostenbestand RNB Gas 2022-2026, tabblad "Berekening netto-OPEX-AD", cel F57; F104; F151; F204; F257; F312</t>
  </si>
  <si>
    <t>SO-bestand RNB Gas 2022-2026, tabblad "Resultaat", rij 32-37</t>
  </si>
  <si>
    <t>SO-bestand RNB Gas 2022-2026, tabblad "Resultaat", rij 16-17</t>
  </si>
  <si>
    <t>SO-bestand RNB Gas 2022-2026, tabblad "Resultaat", rij 17-18</t>
  </si>
  <si>
    <t>SO-bestand RNB Gas 2022-2026, tabblad "Resultaat", rij 18-19</t>
  </si>
  <si>
    <t>SO-bestand RNB Gas 2022-2026, tabblad "Resultaat", rij 19-20</t>
  </si>
  <si>
    <t>SO-bestand RNB Gas 2022-2026, tabblad "Resultaat", rij 20-21</t>
  </si>
  <si>
    <t>Reële WACC = [ (1 + nominale WACC) / (1 + geschatte inflatie) ] -1.</t>
  </si>
  <si>
    <t>Nominale WACC = (1 + reële WACC) * (1 + geschatte inflatie) -1</t>
  </si>
  <si>
    <t>Op dit tabblad berekent de ACM wat de jaarlijkse kapitaalkosten voor de productiviteitsverandering van de aansluitdienst zijn op basis van het nominale stelsel.</t>
  </si>
  <si>
    <t>Berekening kapitaalkosten AD</t>
  </si>
  <si>
    <t>Berekening kapitaalkosten TD</t>
  </si>
  <si>
    <t>Op dit tabblad berekent de ACM wat de jaarlijkse kapitaalkosten voor de productiviteitsverandering van de transportdienst zijn op basis van het nominale stelsel.</t>
  </si>
  <si>
    <t>Kostenbestand RNB Gas 2017-2021, tabblad "Totale kosten", cel J40; J57</t>
  </si>
  <si>
    <t>Kostenbestand RNB Gas 2017-2021, tabblad "Totale kosten", cel J23; J40</t>
  </si>
  <si>
    <t>Kostenbestand RNB Gas 2017-2021, tabblad "Totale kosten", cel J14; J23</t>
  </si>
  <si>
    <t>Kostenbestand RNB Gas 2022-2026, tabblad "Berekening kapitaalkosten TD", cel H47; H82; H119; H156; H199; H242</t>
  </si>
  <si>
    <t>Kostenbestand RNB Gas 2017-2021, tabblad "Berekening kapitaal kosten TD", cel J67; J125; J186; J250</t>
  </si>
  <si>
    <t>Kostenbestand RNB Gas 2017-2021, tabblad "Data marktmodel G", rij 32</t>
  </si>
  <si>
    <t>x-factormodel RNB gas 2014-2016, tabblad "Data marktmodel", rij 18</t>
  </si>
  <si>
    <t>Ingeschatte besparingen Marktmodel</t>
  </si>
  <si>
    <t>x-factormodel RNB gas 2014-2016, tabblad "Berekening OPEX TD", cel F94; F182</t>
  </si>
  <si>
    <t>x-factormodel RNB gas 2014-2016, tabblad "Berekening OPEX TD", cel F182; F270</t>
  </si>
  <si>
    <t>x-factormodel RNB gas 2014-2016, tabblad "Berekening OPEX TD", cel F270; F358</t>
  </si>
  <si>
    <t>x-factormodel RNB gas 2014-2016, tabblad "Standaardisatie Output", cel F27; F44</t>
  </si>
  <si>
    <t>x-factormodel RNB gas 2014-2016, tabblad "Standaardisatie Output", cel F44; F61</t>
  </si>
  <si>
    <t>x-factormodel RNB gas 2014-2016, tabblad "Standaardisatie Output", cel F61; F78</t>
  </si>
  <si>
    <t>PV 2006 t/m 2009 RNB G, tabblad "Productiviteit TD", cel Q37; Q38</t>
  </si>
  <si>
    <t>PV 2006 t/m 2009 RNB G, tabblad "Productiviteit TD", cel Q38; Q39</t>
  </si>
  <si>
    <t>PV 2006 t/m 2009 RNB G, tabblad "Productiviteit TD", cel Q39; Q40</t>
  </si>
  <si>
    <t>Totaal OPEX voor PV 2005-2006</t>
  </si>
  <si>
    <t>Gestandaardiseerde Economische Kosten voor PV 2006-2007 excl ORV</t>
  </si>
  <si>
    <t>Gestandaardiseerde Economische Kosten voor PV 2007-2008 excl ORV</t>
  </si>
  <si>
    <t>Gestandaardiseerde Economische Kosten voor PV 2007-2009 excl ORV</t>
  </si>
  <si>
    <t>Totaal CAPEX voor PV 2006-2007</t>
  </si>
  <si>
    <t>Totaal CAPEX voor PV 2007-2008</t>
  </si>
  <si>
    <t xml:space="preserve">Totaal CAPEX voor PV 2007-2009 </t>
  </si>
  <si>
    <t>PV 2006 t/m 2009 RNB G, tabblad "Productiviteit TD", cel Q17; Q21</t>
  </si>
  <si>
    <t>PV 2006 t/m 2009 RNB G, tabblad "Productiviteit TD", cel Q9; Q13</t>
  </si>
  <si>
    <t>PV 2006 t/m 2009 RNB G, tabblad "Productiviteit TD", cel Q25; Q29</t>
  </si>
  <si>
    <t>PV 2006 t/m 2009 RNB G, tabblad "Kosten TD", cel Q39; Q76</t>
  </si>
  <si>
    <t>PV 2006 t/m 2009 RNB G, tabblad "Kosten TD", cel Q77; Q117</t>
  </si>
  <si>
    <t>PV 2006 t/m 2009 RNB G, tabblad "Kosten TD", cel Q118; Q158</t>
  </si>
  <si>
    <t>PV 2005 t/m 2006 RNB G, tabblad "Productiviteit", cel Q19; Q20</t>
  </si>
  <si>
    <t>PV 2005 t/m 2006 RNB G, tabblad "Kosten", cel P33; P60</t>
  </si>
  <si>
    <t>Op dit tabblad berekent de ACM de productiviteitsverandering voor de transportdienst.</t>
  </si>
  <si>
    <t>Berekening nominale PV TD</t>
  </si>
  <si>
    <t>Berekening nominale PV AD</t>
  </si>
  <si>
    <t>Op dit tabblad berekent de ACM de productiviteitsverandering voor de aansluitdienst.</t>
  </si>
  <si>
    <t>Kostenbestand RNB Gas 2017-2021</t>
  </si>
  <si>
    <t>Kostenbestand RNB Gas 2022-2026</t>
  </si>
  <si>
    <t>SO-bestand RNB Gas 2017-2021, tabblad "Exportblad", rij 19-20</t>
  </si>
  <si>
    <t>SO-bestand RNB Gas 2017-2021, tabblad "Exportblad", rij 18-19</t>
  </si>
  <si>
    <t>SO-bestand RNB Gas 2017-2021, tabblad "Exportblad", rij 17-18</t>
  </si>
  <si>
    <t>PV 2005 t/m 2006 RNB G</t>
  </si>
  <si>
    <t>PV 2006 t/m 2009 RNB G</t>
  </si>
  <si>
    <t>x-factormodel RNB gas 2014-2016</t>
  </si>
  <si>
    <t>SO-bestand RNB Gas 2017-2021</t>
  </si>
  <si>
    <t>SO-bestand RNB Gas 2022-2026</t>
  </si>
  <si>
    <t>Vanaf 2017 exclusief activa personeels BV Enexis, vanaf 2020 exclusief activa personeels BV Enexis en personeels BV RENDO.</t>
  </si>
  <si>
    <t>16297_RNBs Gas 2014-2016 PV-berekening over '05-'06 (aug 2016)</t>
  </si>
  <si>
    <t>16298_RNBs Gas 2014-2016 gewijzigde PV-berekening over '06-'09 (aug 2016)</t>
  </si>
  <si>
    <t>16299_RNBs Gas 2014-2016 gewijzigd X-factormodel (aug 2016)</t>
  </si>
  <si>
    <t>GAW sheet G 02p</t>
  </si>
  <si>
    <t>herzien_regionale-netbeheerders-gas-2017-2021-so-bestand</t>
  </si>
  <si>
    <t>Tweede wijziging regionale netbeheerders gas 2017-2021 kostenbestand (augustus 2020)</t>
  </si>
  <si>
    <t>WACC 2005-2006</t>
  </si>
  <si>
    <t>WACC 2007/1</t>
  </si>
  <si>
    <t>WACC 2007/2</t>
  </si>
  <si>
    <t>WACC 2008-2010</t>
  </si>
  <si>
    <t>WACC 2011-2013</t>
  </si>
  <si>
    <t>WACC 2014-2016</t>
  </si>
  <si>
    <t>In dit bestand berekent de ACM wat de verwachte productiviteitsverandering is in het nominaal stelsel dat vanaf 2022 zal gelden voor de regionale netbeheerders gas.</t>
  </si>
  <si>
    <t xml:space="preserve">Een productiviteitsverandering gebaseerd op kosten van het reële stelsel is niet representatief voor de nominale kosten vanaf 2022. </t>
  </si>
  <si>
    <t>In het reële stelsel wordt immers inflatie geactiveerd in de gestandaardiseerde activa waarde (GAW), waar deze in het nominaal stelsel meteen vergoed wordt.</t>
  </si>
  <si>
    <t>Inputs</t>
  </si>
  <si>
    <t>Berekeningen</t>
  </si>
  <si>
    <t>Resultaten</t>
  </si>
  <si>
    <t>1) Berekening nominale PV TD</t>
  </si>
  <si>
    <t>2) Berekening nominale PV AD</t>
  </si>
  <si>
    <t>3) Parameters</t>
  </si>
  <si>
    <t>4) GAW Nominaal TD</t>
  </si>
  <si>
    <t>5) GAW Nominaal AD</t>
  </si>
  <si>
    <t>6) Overige data TD</t>
  </si>
  <si>
    <t>7) Overige data AD</t>
  </si>
  <si>
    <t>8) Berekening kapitaalkosten TD</t>
  </si>
  <si>
    <t>9) Berekening kapitaalkosten AD</t>
  </si>
  <si>
    <t>Totale afschrijvingen</t>
  </si>
  <si>
    <t>Totale GAW</t>
  </si>
  <si>
    <t xml:space="preserve"> </t>
  </si>
  <si>
    <t>Afschrijvingen op precario</t>
  </si>
  <si>
    <t>GAW precario</t>
  </si>
  <si>
    <t>https://www.acm.nl/nl/publicaties/publicatie/12039/Bijlage-2-WACC-methode-bij-methodebesluiten-2014-2016</t>
  </si>
  <si>
    <t>WACC 2017-2021/1</t>
  </si>
  <si>
    <t>WACC 2017-2021/2</t>
  </si>
  <si>
    <t>https://www.acm.nl/nl/publicaties/publicatie/16199/WACC-methode-bij-de-methodebesluiten-2017-2021</t>
  </si>
  <si>
    <t>WACC 2005-2006/1</t>
  </si>
  <si>
    <t>WACC 2005-2006/2</t>
  </si>
  <si>
    <t>https://www.acm.nl/nl/publicaties/publicatie/4613/Besluit-op-bezwaar-X-factorbesluit-TenneT-2001-2003</t>
  </si>
  <si>
    <t>https://www.acm.nl/sites/default/files/old_publication/bijlagen/3691_12_14080.pdf</t>
  </si>
  <si>
    <t>Kostenbestand RNB Gas 2022-2026, tabblad "Berekening netto-OPEX-TD", cel F202; F256</t>
  </si>
  <si>
    <t>Kostenbestand RNB Gas 2022-2026, tabblad "Berekening netto-OPEX-TD", cel F256; F311</t>
  </si>
  <si>
    <t>GAW model, tabblad "Dashboard boekjaar", cel K24</t>
  </si>
  <si>
    <t>GAW model, tabblad "Dashboard boekjaar", cel K25</t>
  </si>
  <si>
    <t>n.v.t.</t>
  </si>
  <si>
    <t>Regulering.energie@acm.nl</t>
  </si>
  <si>
    <t>Herstel berekeningsbestand PV gas voor kostenontwikkeling 2021 - 2026</t>
  </si>
  <si>
    <t>ACM/23/184726</t>
  </si>
  <si>
    <t>Herstel methodebesluit regionale netbeheerders gas 2022 - 2026</t>
  </si>
  <si>
    <t>Herstel X-factorberekening, herstel correctiebestand kapitaalkosten</t>
  </si>
  <si>
    <t>j</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</si>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</sst>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 #,##0.0000_ ;_ * \-#,##0.0000_ ;_ * &quot;-&quot;_ ;_ @_ "/>
  </numFmts>
  <fonts count="34"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8"/>
      <name val="Arial"/>
      <family val="2"/>
    </font>
    <font>
      <sz val="9"/>
      <color indexed="81"/>
      <name val="Tahoma"/>
      <family val="2"/>
    </font>
    <font>
      <sz val="10"/>
      <color theme="0" tint="-0.34998626667073579"/>
      <name val="Arial"/>
      <family val="2"/>
    </font>
    <font>
      <i/>
      <sz val="10"/>
      <color rgb="FFFF0000"/>
      <name val="Arial"/>
      <family val="2"/>
    </font>
    <font>
      <b/>
      <sz val="10"/>
      <color indexed="8"/>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s>
  <borders count="2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s>
  <cellStyleXfs count="66">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7" fillId="5" borderId="1">
      <alignment vertical="top"/>
    </xf>
    <xf numFmtId="49" fontId="6" fillId="16" borderId="1">
      <alignment vertical="top"/>
    </xf>
    <xf numFmtId="49" fontId="6" fillId="0" borderId="0">
      <alignment vertical="top"/>
    </xf>
    <xf numFmtId="41" fontId="5" fillId="9" borderId="0">
      <alignment vertical="top"/>
    </xf>
    <xf numFmtId="41" fontId="5" fillId="8" borderId="0">
      <alignment vertical="top"/>
    </xf>
    <xf numFmtId="41" fontId="5" fillId="7" borderId="0">
      <alignment vertical="top"/>
    </xf>
    <xf numFmtId="41" fontId="5" fillId="43" borderId="0">
      <alignment vertical="top"/>
    </xf>
    <xf numFmtId="41" fontId="5" fillId="6" borderId="0">
      <alignment vertical="top"/>
    </xf>
    <xf numFmtId="41" fontId="5" fillId="10" borderId="0">
      <alignment vertical="top"/>
    </xf>
    <xf numFmtId="49" fontId="9" fillId="0" borderId="0">
      <alignment vertical="top"/>
    </xf>
    <xf numFmtId="49" fontId="8" fillId="0" borderId="0">
      <alignment vertical="top"/>
    </xf>
    <xf numFmtId="0" fontId="15" fillId="12" borderId="3" applyNumberFormat="0" applyAlignment="0" applyProtection="0"/>
    <xf numFmtId="0" fontId="16" fillId="13" borderId="4" applyNumberFormat="0" applyAlignment="0" applyProtection="0"/>
    <xf numFmtId="0" fontId="17" fillId="13" borderId="3" applyNumberFormat="0" applyAlignment="0" applyProtection="0"/>
    <xf numFmtId="0" fontId="18" fillId="0" borderId="5" applyNumberFormat="0" applyFill="0" applyAlignment="0" applyProtection="0"/>
    <xf numFmtId="0" fontId="12" fillId="14" borderId="6" applyNumberFormat="0" applyAlignment="0" applyProtection="0"/>
    <xf numFmtId="0" fontId="14" fillId="15" borderId="7" applyNumberFormat="0" applyFont="0" applyAlignment="0" applyProtection="0"/>
    <xf numFmtId="0" fontId="19" fillId="0" borderId="0" applyNumberForma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4" fontId="14" fillId="0" borderId="0" applyFont="0" applyFill="0" applyBorder="0" applyAlignment="0" applyProtection="0"/>
    <xf numFmtId="42"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0" borderId="9" applyNumberFormat="0" applyFill="0" applyAlignment="0" applyProtection="0"/>
    <xf numFmtId="0" fontId="24" fillId="0" borderId="10" applyNumberFormat="0" applyFill="0" applyAlignment="0" applyProtection="0"/>
    <xf numFmtId="0" fontId="24" fillId="0" borderId="0" applyNumberFormat="0" applyFill="0" applyBorder="0" applyAlignment="0" applyProtection="0"/>
    <xf numFmtId="0" fontId="13" fillId="0" borderId="0" applyNumberFormat="0" applyFill="0" applyBorder="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7" fillId="40" borderId="0" applyNumberFormat="0" applyBorder="0" applyAlignment="0" applyProtection="0"/>
    <xf numFmtId="0" fontId="28" fillId="0" borderId="0" applyNumberFormat="0" applyFill="0" applyBorder="0" applyAlignment="0" applyProtection="0"/>
    <xf numFmtId="49" fontId="20" fillId="0" borderId="0" applyFill="0" applyBorder="0" applyAlignment="0" applyProtection="0"/>
    <xf numFmtId="43" fontId="5" fillId="41" borderId="0" applyNumberFormat="0">
      <alignment vertical="top"/>
    </xf>
    <xf numFmtId="43" fontId="5" fillId="8" borderId="0" applyFont="0" applyFill="0" applyBorder="0" applyAlignment="0" applyProtection="0">
      <alignment vertical="top"/>
    </xf>
    <xf numFmtId="10" fontId="5" fillId="0" borderId="0" applyFont="0" applyFill="0" applyBorder="0" applyAlignment="0" applyProtection="0">
      <alignment vertical="top"/>
    </xf>
    <xf numFmtId="41" fontId="5" fillId="42" borderId="0">
      <alignment vertical="top"/>
    </xf>
  </cellStyleXfs>
  <cellXfs count="67">
    <xf numFmtId="0" fontId="0" fillId="0" borderId="0" xfId="0">
      <alignment vertical="top"/>
    </xf>
    <xf numFmtId="0" fontId="6" fillId="0" borderId="0" xfId="4" applyFont="1">
      <alignment vertical="top"/>
    </xf>
    <xf numFmtId="0" fontId="5" fillId="0" borderId="0" xfId="4">
      <alignment vertical="top"/>
    </xf>
    <xf numFmtId="0" fontId="8" fillId="0" borderId="0" xfId="4" applyFont="1">
      <alignment vertical="top"/>
    </xf>
    <xf numFmtId="0" fontId="9" fillId="0" borderId="0" xfId="4" applyFont="1">
      <alignment vertical="top"/>
    </xf>
    <xf numFmtId="0" fontId="5" fillId="0" borderId="2" xfId="4" applyBorder="1">
      <alignment vertical="top"/>
    </xf>
    <xf numFmtId="49" fontId="7" fillId="5" borderId="1" xfId="5">
      <alignment vertical="top"/>
    </xf>
    <xf numFmtId="49" fontId="6" fillId="16" borderId="1" xfId="6">
      <alignment vertical="top"/>
    </xf>
    <xf numFmtId="0" fontId="5" fillId="0" borderId="0" xfId="4" applyFill="1">
      <alignment vertical="top"/>
    </xf>
    <xf numFmtId="0" fontId="5" fillId="0" borderId="2" xfId="4" applyBorder="1" applyAlignment="1">
      <alignment horizontal="left" vertical="top" wrapText="1"/>
    </xf>
    <xf numFmtId="0" fontId="9" fillId="0" borderId="0" xfId="4" applyFont="1" applyFill="1">
      <alignment vertical="top"/>
    </xf>
    <xf numFmtId="1" fontId="5" fillId="0" borderId="0" xfId="4" applyNumberFormat="1" applyFill="1">
      <alignment vertical="top"/>
    </xf>
    <xf numFmtId="1" fontId="8" fillId="0" borderId="0" xfId="4" applyNumberFormat="1" applyFont="1" applyFill="1">
      <alignment vertical="top"/>
    </xf>
    <xf numFmtId="0" fontId="11" fillId="0" borderId="0" xfId="4" applyFont="1" applyFill="1">
      <alignment vertical="top"/>
    </xf>
    <xf numFmtId="0" fontId="7" fillId="5" borderId="1" xfId="5" applyNumberFormat="1">
      <alignment vertical="top"/>
    </xf>
    <xf numFmtId="0" fontId="13" fillId="0" borderId="0" xfId="4" applyFont="1">
      <alignment vertical="top"/>
    </xf>
    <xf numFmtId="49" fontId="12" fillId="5" borderId="2" xfId="5" applyFont="1" applyBorder="1">
      <alignment vertical="top"/>
    </xf>
    <xf numFmtId="0" fontId="5" fillId="11" borderId="0" xfId="4" applyFill="1">
      <alignment vertical="top"/>
    </xf>
    <xf numFmtId="0" fontId="5" fillId="0" borderId="0" xfId="4" applyFont="1">
      <alignment vertical="top"/>
    </xf>
    <xf numFmtId="49" fontId="5" fillId="16" borderId="2" xfId="6" applyFont="1" applyBorder="1">
      <alignment vertical="top"/>
    </xf>
    <xf numFmtId="0" fontId="5" fillId="0" borderId="2" xfId="4" applyFont="1" applyBorder="1">
      <alignment vertical="top"/>
    </xf>
    <xf numFmtId="49" fontId="9" fillId="0" borderId="0" xfId="14">
      <alignment vertical="top"/>
    </xf>
    <xf numFmtId="49" fontId="6" fillId="0" borderId="0" xfId="7">
      <alignment vertical="top"/>
    </xf>
    <xf numFmtId="49" fontId="8" fillId="0" borderId="0" xfId="15">
      <alignment vertical="top"/>
    </xf>
    <xf numFmtId="41" fontId="5" fillId="9" borderId="0" xfId="8">
      <alignment vertical="top"/>
    </xf>
    <xf numFmtId="9" fontId="5" fillId="0" borderId="0" xfId="4" applyNumberFormat="1">
      <alignment vertical="top"/>
    </xf>
    <xf numFmtId="41" fontId="5" fillId="7" borderId="0" xfId="10">
      <alignment vertical="top"/>
    </xf>
    <xf numFmtId="41" fontId="5" fillId="6" borderId="0" xfId="12">
      <alignment vertical="top"/>
    </xf>
    <xf numFmtId="41" fontId="5" fillId="43" borderId="0" xfId="11">
      <alignment vertical="top"/>
    </xf>
    <xf numFmtId="41" fontId="5" fillId="43" borderId="2" xfId="11" applyBorder="1">
      <alignment vertical="top"/>
    </xf>
    <xf numFmtId="43" fontId="11" fillId="0" borderId="0" xfId="63" applyFont="1" applyFill="1">
      <alignment vertical="top"/>
    </xf>
    <xf numFmtId="41" fontId="5" fillId="42" borderId="0" xfId="65">
      <alignment vertical="top"/>
    </xf>
    <xf numFmtId="49" fontId="20" fillId="0" borderId="0" xfId="61" applyAlignment="1">
      <alignment vertical="top"/>
    </xf>
    <xf numFmtId="0" fontId="5" fillId="0" borderId="2" xfId="4" applyFont="1" applyBorder="1" applyAlignment="1">
      <alignment horizontal="left" vertical="top" wrapText="1"/>
    </xf>
    <xf numFmtId="41" fontId="5" fillId="10" borderId="0" xfId="13">
      <alignment vertical="top"/>
    </xf>
    <xf numFmtId="41" fontId="5" fillId="8" borderId="0" xfId="9">
      <alignment vertical="top"/>
    </xf>
    <xf numFmtId="0" fontId="8" fillId="11" borderId="0" xfId="4" applyFont="1" applyFill="1">
      <alignment vertical="top"/>
    </xf>
    <xf numFmtId="0" fontId="5" fillId="41" borderId="0" xfId="62" applyNumberFormat="1">
      <alignment vertical="top"/>
    </xf>
    <xf numFmtId="0" fontId="5" fillId="0" borderId="0" xfId="4" applyFont="1" applyFill="1" applyBorder="1" applyAlignment="1">
      <alignment horizontal="left" vertical="top" wrapText="1"/>
    </xf>
    <xf numFmtId="49" fontId="5" fillId="16" borderId="0" xfId="6" applyFont="1" applyBorder="1">
      <alignment vertical="top"/>
    </xf>
    <xf numFmtId="10" fontId="5" fillId="10" borderId="0" xfId="64" applyFill="1">
      <alignment vertical="top"/>
    </xf>
    <xf numFmtId="10" fontId="5" fillId="8" borderId="0" xfId="64" applyFill="1">
      <alignment vertical="top"/>
    </xf>
    <xf numFmtId="10" fontId="5" fillId="43" borderId="0" xfId="64" applyFill="1">
      <alignment vertical="top"/>
    </xf>
    <xf numFmtId="41" fontId="5" fillId="0" borderId="0" xfId="4" applyNumberFormat="1">
      <alignment vertical="top"/>
    </xf>
    <xf numFmtId="43" fontId="5" fillId="41" borderId="0" xfId="63" applyFill="1">
      <alignment vertical="top"/>
    </xf>
    <xf numFmtId="164" fontId="5" fillId="8" borderId="0" xfId="63" applyNumberFormat="1" applyFill="1">
      <alignment vertical="top"/>
    </xf>
    <xf numFmtId="164" fontId="5" fillId="41" borderId="0" xfId="63" applyNumberFormat="1" applyFill="1">
      <alignment vertical="top"/>
    </xf>
    <xf numFmtId="165" fontId="5" fillId="8" borderId="0" xfId="9" applyNumberFormat="1">
      <alignment vertical="top"/>
    </xf>
    <xf numFmtId="0" fontId="1" fillId="0" borderId="0" xfId="0" applyFont="1" applyAlignment="1"/>
    <xf numFmtId="41" fontId="5" fillId="41" borderId="0" xfId="62" applyNumberFormat="1">
      <alignment vertical="top"/>
    </xf>
    <xf numFmtId="164" fontId="31" fillId="0" borderId="0" xfId="63" applyNumberFormat="1" applyFont="1" applyFill="1">
      <alignment vertical="top"/>
    </xf>
    <xf numFmtId="49" fontId="32" fillId="0" borderId="0" xfId="15" applyFont="1">
      <alignment vertical="top"/>
    </xf>
    <xf numFmtId="49" fontId="20" fillId="0" borderId="2" xfId="61" applyBorder="1" applyAlignment="1">
      <alignment vertical="top"/>
    </xf>
    <xf numFmtId="0" fontId="33" fillId="0" borderId="0" xfId="0" applyFont="1" applyAlignment="1">
      <alignment horizontal="center" vertical="top"/>
    </xf>
    <xf numFmtId="0" fontId="5" fillId="0" borderId="12" xfId="4" applyBorder="1">
      <alignment vertical="top"/>
    </xf>
    <xf numFmtId="0" fontId="5" fillId="0" borderId="13" xfId="4" applyBorder="1">
      <alignment vertical="top"/>
    </xf>
    <xf numFmtId="0" fontId="5" fillId="0" borderId="14" xfId="4" applyBorder="1">
      <alignment vertical="top"/>
    </xf>
    <xf numFmtId="0" fontId="5" fillId="0" borderId="15" xfId="4" applyBorder="1">
      <alignment vertical="top"/>
    </xf>
    <xf numFmtId="0" fontId="5" fillId="43" borderId="0" xfId="4" applyFill="1" applyAlignment="1">
      <alignment horizontal="center" vertical="top"/>
    </xf>
    <xf numFmtId="0" fontId="5" fillId="0" borderId="16" xfId="4" applyBorder="1">
      <alignment vertical="top"/>
    </xf>
    <xf numFmtId="0" fontId="5" fillId="8" borderId="0" xfId="4" applyFill="1" applyAlignment="1">
      <alignment horizontal="center" vertical="top"/>
    </xf>
    <xf numFmtId="0" fontId="5" fillId="0" borderId="17" xfId="4" applyBorder="1">
      <alignment vertical="top"/>
    </xf>
    <xf numFmtId="0" fontId="5" fillId="0" borderId="18" xfId="4" applyBorder="1">
      <alignment vertical="top"/>
    </xf>
    <xf numFmtId="0" fontId="5" fillId="0" borderId="19" xfId="4" applyBorder="1">
      <alignment vertical="top"/>
    </xf>
    <xf numFmtId="0" fontId="5" fillId="9" borderId="0" xfId="4" applyFill="1" applyAlignment="1">
      <alignment horizontal="center" vertical="top"/>
    </xf>
    <xf numFmtId="49" fontId="8" fillId="0" borderId="0" xfId="15" applyFont="1">
      <alignment vertical="top"/>
    </xf>
    <xf numFmtId="10" fontId="5" fillId="9" borderId="0" xfId="64" applyFill="1">
      <alignment vertical="top"/>
    </xf>
  </cellXfs>
  <cellStyles count="66">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Dataverzoek" xfId="65" xr:uid="{00000000-0005-0000-0000-00001F000000}"/>
    <cellStyle name="Cel Input" xfId="11" xr:uid="{00000000-0005-0000-0000-000020000000}"/>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ACM-DE" xfId="4" xr:uid="{00000000-0005-0000-0000-000039000000}"/>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E1FFE1"/>
      <color rgb="FFCCFFFF"/>
      <color rgb="FF99FF99"/>
      <color rgb="FFFFFFCC"/>
      <color rgb="FFCCC8D9"/>
      <color rgb="FFCC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1225</xdr:colOff>
      <xdr:row>32</xdr:row>
      <xdr:rowOff>0</xdr:rowOff>
    </xdr:from>
    <xdr:to>
      <xdr:col>5</xdr:col>
      <xdr:colOff>1602441</xdr:colOff>
      <xdr:row>36</xdr:row>
      <xdr:rowOff>68208</xdr:rowOff>
    </xdr:to>
    <xdr:cxnSp macro="">
      <xdr:nvCxnSpPr>
        <xdr:cNvPr id="27" name="Rechte verbindingslijn met pijl 26">
          <a:extLst>
            <a:ext uri="{FF2B5EF4-FFF2-40B4-BE49-F238E27FC236}">
              <a16:creationId xmlns:a16="http://schemas.microsoft.com/office/drawing/2014/main" id="{001D77D9-3D79-4485-B340-4C8DB7D7F433}"/>
            </a:ext>
          </a:extLst>
        </xdr:cNvPr>
        <xdr:cNvCxnSpPr/>
      </xdr:nvCxnSpPr>
      <xdr:spPr>
        <a:xfrm flipV="1">
          <a:off x="5805872" y="5087471"/>
          <a:ext cx="1601216" cy="69573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179484</xdr:colOff>
      <xdr:row>31</xdr:row>
      <xdr:rowOff>21981</xdr:rowOff>
    </xdr:from>
    <xdr:to>
      <xdr:col>6</xdr:col>
      <xdr:colOff>7327</xdr:colOff>
      <xdr:row>31</xdr:row>
      <xdr:rowOff>62003</xdr:rowOff>
    </xdr:to>
    <xdr:cxnSp macro="">
      <xdr:nvCxnSpPr>
        <xdr:cNvPr id="28" name="Rechte verbindingslijn met pijl 27">
          <a:extLst>
            <a:ext uri="{FF2B5EF4-FFF2-40B4-BE49-F238E27FC236}">
              <a16:creationId xmlns:a16="http://schemas.microsoft.com/office/drawing/2014/main" id="{47631831-6D96-4EC0-9671-835838C0C543}"/>
            </a:ext>
          </a:extLst>
        </xdr:cNvPr>
        <xdr:cNvCxnSpPr/>
      </xdr:nvCxnSpPr>
      <xdr:spPr>
        <a:xfrm flipV="1">
          <a:off x="4532409" y="7565781"/>
          <a:ext cx="1389943" cy="4002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12431</xdr:colOff>
      <xdr:row>31</xdr:row>
      <xdr:rowOff>48813</xdr:rowOff>
    </xdr:from>
    <xdr:to>
      <xdr:col>10</xdr:col>
      <xdr:colOff>12431</xdr:colOff>
      <xdr:row>31</xdr:row>
      <xdr:rowOff>48813</xdr:rowOff>
    </xdr:to>
    <xdr:cxnSp macro="">
      <xdr:nvCxnSpPr>
        <xdr:cNvPr id="40" name="Rechte verbindingslijn met pijl 39">
          <a:extLst>
            <a:ext uri="{FF2B5EF4-FFF2-40B4-BE49-F238E27FC236}">
              <a16:creationId xmlns:a16="http://schemas.microsoft.com/office/drawing/2014/main" id="{98EF8FA7-01ED-4046-B2DE-80DAA524BB5C}"/>
            </a:ext>
          </a:extLst>
        </xdr:cNvPr>
        <xdr:cNvCxnSpPr/>
      </xdr:nvCxnSpPr>
      <xdr:spPr>
        <a:xfrm>
          <a:off x="18186131" y="7592613"/>
          <a:ext cx="13811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6569</xdr:colOff>
      <xdr:row>21</xdr:row>
      <xdr:rowOff>72259</xdr:rowOff>
    </xdr:from>
    <xdr:to>
      <xdr:col>6</xdr:col>
      <xdr:colOff>6569</xdr:colOff>
      <xdr:row>21</xdr:row>
      <xdr:rowOff>72259</xdr:rowOff>
    </xdr:to>
    <xdr:cxnSp macro="">
      <xdr:nvCxnSpPr>
        <xdr:cNvPr id="44" name="Rechte verbindingslijn met pijl 34">
          <a:extLst>
            <a:ext uri="{FF2B5EF4-FFF2-40B4-BE49-F238E27FC236}">
              <a16:creationId xmlns:a16="http://schemas.microsoft.com/office/drawing/2014/main" id="{A7D7E67F-5CF6-42DD-9747-D024C4283EF3}"/>
            </a:ext>
          </a:extLst>
        </xdr:cNvPr>
        <xdr:cNvCxnSpPr/>
      </xdr:nvCxnSpPr>
      <xdr:spPr>
        <a:xfrm>
          <a:off x="4540469" y="5996809"/>
          <a:ext cx="13811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6569</xdr:colOff>
      <xdr:row>21</xdr:row>
      <xdr:rowOff>72259</xdr:rowOff>
    </xdr:from>
    <xdr:to>
      <xdr:col>6</xdr:col>
      <xdr:colOff>6569</xdr:colOff>
      <xdr:row>21</xdr:row>
      <xdr:rowOff>72259</xdr:rowOff>
    </xdr:to>
    <xdr:cxnSp macro="">
      <xdr:nvCxnSpPr>
        <xdr:cNvPr id="45" name="Rechte verbindingslijn met pijl 37">
          <a:extLst>
            <a:ext uri="{FF2B5EF4-FFF2-40B4-BE49-F238E27FC236}">
              <a16:creationId xmlns:a16="http://schemas.microsoft.com/office/drawing/2014/main" id="{3AABC958-B120-403A-A411-5232A2C42296}"/>
            </a:ext>
          </a:extLst>
        </xdr:cNvPr>
        <xdr:cNvCxnSpPr/>
      </xdr:nvCxnSpPr>
      <xdr:spPr>
        <a:xfrm>
          <a:off x="4540469" y="5996809"/>
          <a:ext cx="13811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12431</xdr:colOff>
      <xdr:row>21</xdr:row>
      <xdr:rowOff>48813</xdr:rowOff>
    </xdr:from>
    <xdr:to>
      <xdr:col>10</xdr:col>
      <xdr:colOff>12431</xdr:colOff>
      <xdr:row>21</xdr:row>
      <xdr:rowOff>48813</xdr:rowOff>
    </xdr:to>
    <xdr:cxnSp macro="">
      <xdr:nvCxnSpPr>
        <xdr:cNvPr id="49" name="Rechte verbindingslijn met pijl 48">
          <a:extLst>
            <a:ext uri="{FF2B5EF4-FFF2-40B4-BE49-F238E27FC236}">
              <a16:creationId xmlns:a16="http://schemas.microsoft.com/office/drawing/2014/main" id="{4DF61B73-C4EA-4953-882E-B3F22A940923}"/>
            </a:ext>
          </a:extLst>
        </xdr:cNvPr>
        <xdr:cNvCxnSpPr/>
      </xdr:nvCxnSpPr>
      <xdr:spPr>
        <a:xfrm>
          <a:off x="10534755" y="4979401"/>
          <a:ext cx="60511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24499</xdr:colOff>
      <xdr:row>16</xdr:row>
      <xdr:rowOff>77302</xdr:rowOff>
    </xdr:from>
    <xdr:to>
      <xdr:col>5</xdr:col>
      <xdr:colOff>1394633</xdr:colOff>
      <xdr:row>20</xdr:row>
      <xdr:rowOff>121264</xdr:rowOff>
    </xdr:to>
    <xdr:cxnSp macro="">
      <xdr:nvCxnSpPr>
        <xdr:cNvPr id="50" name="Rechte verbindingslijn met pijl 49">
          <a:extLst>
            <a:ext uri="{FF2B5EF4-FFF2-40B4-BE49-F238E27FC236}">
              <a16:creationId xmlns:a16="http://schemas.microsoft.com/office/drawing/2014/main" id="{983EE673-6854-4327-B0C6-F1517761ACD3}"/>
            </a:ext>
          </a:extLst>
        </xdr:cNvPr>
        <xdr:cNvCxnSpPr/>
      </xdr:nvCxnSpPr>
      <xdr:spPr>
        <a:xfrm>
          <a:off x="5829146" y="2654655"/>
          <a:ext cx="1370134" cy="67149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7948</xdr:colOff>
      <xdr:row>22</xdr:row>
      <xdr:rowOff>17930</xdr:rowOff>
    </xdr:from>
    <xdr:to>
      <xdr:col>5</xdr:col>
      <xdr:colOff>1609164</xdr:colOff>
      <xdr:row>26</xdr:row>
      <xdr:rowOff>86138</xdr:rowOff>
    </xdr:to>
    <xdr:cxnSp macro="">
      <xdr:nvCxnSpPr>
        <xdr:cNvPr id="52" name="Rechte verbindingslijn met pijl 51">
          <a:extLst>
            <a:ext uri="{FF2B5EF4-FFF2-40B4-BE49-F238E27FC236}">
              <a16:creationId xmlns:a16="http://schemas.microsoft.com/office/drawing/2014/main" id="{F518E69F-8B4C-40FC-B887-2C56A4F4BF8F}"/>
            </a:ext>
          </a:extLst>
        </xdr:cNvPr>
        <xdr:cNvCxnSpPr/>
      </xdr:nvCxnSpPr>
      <xdr:spPr>
        <a:xfrm flipV="1">
          <a:off x="5812595" y="3536577"/>
          <a:ext cx="1601216" cy="69573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176898</xdr:colOff>
      <xdr:row>16</xdr:row>
      <xdr:rowOff>72820</xdr:rowOff>
    </xdr:from>
    <xdr:to>
      <xdr:col>5</xdr:col>
      <xdr:colOff>1613647</xdr:colOff>
      <xdr:row>30</xdr:row>
      <xdr:rowOff>78441</xdr:rowOff>
    </xdr:to>
    <xdr:cxnSp macro="">
      <xdr:nvCxnSpPr>
        <xdr:cNvPr id="53" name="Rechte verbindingslijn met pijl 52">
          <a:extLst>
            <a:ext uri="{FF2B5EF4-FFF2-40B4-BE49-F238E27FC236}">
              <a16:creationId xmlns:a16="http://schemas.microsoft.com/office/drawing/2014/main" id="{D70FE127-3659-40F1-B4B4-863E4C0B422D}"/>
            </a:ext>
          </a:extLst>
        </xdr:cNvPr>
        <xdr:cNvCxnSpPr/>
      </xdr:nvCxnSpPr>
      <xdr:spPr>
        <a:xfrm>
          <a:off x="5802251" y="2650173"/>
          <a:ext cx="1616043" cy="22019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100853</xdr:colOff>
      <xdr:row>14</xdr:row>
      <xdr:rowOff>1</xdr:rowOff>
    </xdr:from>
    <xdr:to>
      <xdr:col>4</xdr:col>
      <xdr:colOff>100853</xdr:colOff>
      <xdr:row>14</xdr:row>
      <xdr:rowOff>149557</xdr:rowOff>
    </xdr:to>
    <xdr:cxnSp macro="">
      <xdr:nvCxnSpPr>
        <xdr:cNvPr id="56" name="Rechte verbindingslijn 55">
          <a:extLst>
            <a:ext uri="{FF2B5EF4-FFF2-40B4-BE49-F238E27FC236}">
              <a16:creationId xmlns:a16="http://schemas.microsoft.com/office/drawing/2014/main" id="{9626E1D2-8E29-4AF9-8527-B5359CB92358}"/>
            </a:ext>
          </a:extLst>
        </xdr:cNvPr>
        <xdr:cNvCxnSpPr/>
      </xdr:nvCxnSpPr>
      <xdr:spPr>
        <a:xfrm flipV="1">
          <a:off x="5726206" y="2263589"/>
          <a:ext cx="0" cy="1495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100853</xdr:colOff>
      <xdr:row>14</xdr:row>
      <xdr:rowOff>0</xdr:rowOff>
    </xdr:from>
    <xdr:to>
      <xdr:col>13</xdr:col>
      <xdr:colOff>437029</xdr:colOff>
      <xdr:row>14</xdr:row>
      <xdr:rowOff>7328</xdr:rowOff>
    </xdr:to>
    <xdr:cxnSp macro="">
      <xdr:nvCxnSpPr>
        <xdr:cNvPr id="57" name="Rechte verbindingslijn 56">
          <a:extLst>
            <a:ext uri="{FF2B5EF4-FFF2-40B4-BE49-F238E27FC236}">
              <a16:creationId xmlns:a16="http://schemas.microsoft.com/office/drawing/2014/main" id="{A00DFDBC-374C-4BFB-8F37-07613FF2E18B}"/>
            </a:ext>
          </a:extLst>
        </xdr:cNvPr>
        <xdr:cNvCxnSpPr/>
      </xdr:nvCxnSpPr>
      <xdr:spPr>
        <a:xfrm flipV="1">
          <a:off x="5726206" y="2263588"/>
          <a:ext cx="8908676" cy="732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1447713</xdr:colOff>
      <xdr:row>15</xdr:row>
      <xdr:rowOff>127842</xdr:rowOff>
    </xdr:from>
    <xdr:to>
      <xdr:col>11</xdr:col>
      <xdr:colOff>1448170</xdr:colOff>
      <xdr:row>19</xdr:row>
      <xdr:rowOff>40313</xdr:rowOff>
    </xdr:to>
    <xdr:cxnSp macro="">
      <xdr:nvCxnSpPr>
        <xdr:cNvPr id="58" name="Rechte verbindingslijn met pijl 57">
          <a:extLst>
            <a:ext uri="{FF2B5EF4-FFF2-40B4-BE49-F238E27FC236}">
              <a16:creationId xmlns:a16="http://schemas.microsoft.com/office/drawing/2014/main" id="{A91589EA-7674-419A-801B-F6BF347D7A9B}"/>
            </a:ext>
          </a:extLst>
        </xdr:cNvPr>
        <xdr:cNvCxnSpPr/>
      </xdr:nvCxnSpPr>
      <xdr:spPr>
        <a:xfrm flipH="1">
          <a:off x="12754448" y="2548313"/>
          <a:ext cx="457" cy="5400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6724</xdr:colOff>
      <xdr:row>15</xdr:row>
      <xdr:rowOff>112058</xdr:rowOff>
    </xdr:from>
    <xdr:to>
      <xdr:col>11</xdr:col>
      <xdr:colOff>1445559</xdr:colOff>
      <xdr:row>15</xdr:row>
      <xdr:rowOff>126110</xdr:rowOff>
    </xdr:to>
    <xdr:cxnSp macro="">
      <xdr:nvCxnSpPr>
        <xdr:cNvPr id="64" name="Rechte verbindingslijn 63">
          <a:extLst>
            <a:ext uri="{FF2B5EF4-FFF2-40B4-BE49-F238E27FC236}">
              <a16:creationId xmlns:a16="http://schemas.microsoft.com/office/drawing/2014/main" id="{928E5E5A-1298-4852-96EE-9422F8DDCEAB}"/>
            </a:ext>
          </a:extLst>
        </xdr:cNvPr>
        <xdr:cNvCxnSpPr/>
      </xdr:nvCxnSpPr>
      <xdr:spPr>
        <a:xfrm flipV="1">
          <a:off x="5811371" y="2532529"/>
          <a:ext cx="6940923" cy="140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432547</xdr:colOff>
      <xdr:row>14</xdr:row>
      <xdr:rowOff>6725</xdr:rowOff>
    </xdr:from>
    <xdr:to>
      <xdr:col>13</xdr:col>
      <xdr:colOff>432547</xdr:colOff>
      <xdr:row>31</xdr:row>
      <xdr:rowOff>75725</xdr:rowOff>
    </xdr:to>
    <xdr:cxnSp macro="">
      <xdr:nvCxnSpPr>
        <xdr:cNvPr id="67" name="Rechte verbindingslijn 66">
          <a:extLst>
            <a:ext uri="{FF2B5EF4-FFF2-40B4-BE49-F238E27FC236}">
              <a16:creationId xmlns:a16="http://schemas.microsoft.com/office/drawing/2014/main" id="{3528A690-1E53-4C37-868B-021BBCC8B95F}"/>
            </a:ext>
          </a:extLst>
        </xdr:cNvPr>
        <xdr:cNvCxnSpPr/>
      </xdr:nvCxnSpPr>
      <xdr:spPr>
        <a:xfrm flipV="1">
          <a:off x="14630400" y="2270313"/>
          <a:ext cx="0" cy="2736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111989</xdr:colOff>
      <xdr:row>31</xdr:row>
      <xdr:rowOff>79367</xdr:rowOff>
    </xdr:from>
    <xdr:to>
      <xdr:col>13</xdr:col>
      <xdr:colOff>435989</xdr:colOff>
      <xdr:row>31</xdr:row>
      <xdr:rowOff>79824</xdr:rowOff>
    </xdr:to>
    <xdr:cxnSp macro="">
      <xdr:nvCxnSpPr>
        <xdr:cNvPr id="68" name="Rechte verbindingslijn met pijl 67">
          <a:extLst>
            <a:ext uri="{FF2B5EF4-FFF2-40B4-BE49-F238E27FC236}">
              <a16:creationId xmlns:a16="http://schemas.microsoft.com/office/drawing/2014/main" id="{A7AA34EA-389C-43FD-9EBA-2ED0D9E3A55B}"/>
            </a:ext>
          </a:extLst>
        </xdr:cNvPr>
        <xdr:cNvCxnSpPr/>
      </xdr:nvCxnSpPr>
      <xdr:spPr>
        <a:xfrm rot="5400000" flipH="1">
          <a:off x="14471613" y="4848184"/>
          <a:ext cx="457" cy="3240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gulering.energie@acm.n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acm.nl/nl/publicaties/publicatie/4613/Besluit-op-bezwaar-X-factorbesluit-TenneT-2001-2003" TargetMode="External"/><Relationship Id="rId3" Type="http://schemas.openxmlformats.org/officeDocument/2006/relationships/hyperlink" Target="https://www.acm.nl/sites/default/files/old_publication/bijlagen/3659_102610_Bijlage2_WACC_methodiek.pdf" TargetMode="External"/><Relationship Id="rId7" Type="http://schemas.openxmlformats.org/officeDocument/2006/relationships/hyperlink" Target="https://www.acm.nl/nl/publicaties/publicatie/16199/WACC-methode-bij-de-methodebesluiten-2017-2021" TargetMode="External"/><Relationship Id="rId2" Type="http://schemas.openxmlformats.org/officeDocument/2006/relationships/hyperlink" Target="https://www.acm.nl/sites/default/files/old_publication/bijlagen/6897_consultatiedocument_vermogenskostenvergoeding.pdf" TargetMode="External"/><Relationship Id="rId1" Type="http://schemas.openxmlformats.org/officeDocument/2006/relationships/hyperlink" Target="https://www.acm.nl/nl/publicaties/publicatie/10629/Herstel-X-factorbesluit-en-Q-factor-RNB-Elektriciteit-2011-2013" TargetMode="External"/><Relationship Id="rId6" Type="http://schemas.openxmlformats.org/officeDocument/2006/relationships/hyperlink" Target="https://www.acm.nl/nl/publicaties/publicatie/12039/Bijlage-2-WACC-methode-bij-methodebesluiten-2014-2016" TargetMode="External"/><Relationship Id="rId5" Type="http://schemas.openxmlformats.org/officeDocument/2006/relationships/hyperlink" Target="https://www.acm.nl/sites/default/files/documents/2019-01/herstel-bijlage-2-uitwerking-van-de-methode-voor-de-wacc.pdf" TargetMode="External"/><Relationship Id="rId10" Type="http://schemas.openxmlformats.org/officeDocument/2006/relationships/printerSettings" Target="../printerSettings/printerSettings3.bin"/><Relationship Id="rId4" Type="http://schemas.openxmlformats.org/officeDocument/2006/relationships/hyperlink" Target="https://www.acm.nl/sites/default/files/old_publication/bijlagen/3658_103222_Bijlage_2.pdf" TargetMode="External"/><Relationship Id="rId9" Type="http://schemas.openxmlformats.org/officeDocument/2006/relationships/hyperlink" Target="https://www.acm.nl/sites/default/files/old_publication/bijlagen/3691_12_14080.pdf"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D55"/>
  <sheetViews>
    <sheetView showGridLines="0" tabSelected="1"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5.7109375" style="2" customWidth="1"/>
    <col min="2" max="2" width="43.7109375" style="2" customWidth="1"/>
    <col min="3" max="3" width="91.85546875" style="2" customWidth="1"/>
    <col min="4" max="4" width="5.7109375" style="2" customWidth="1"/>
    <col min="5" max="16384" width="9.140625" style="2"/>
  </cols>
  <sheetData>
    <row r="2" spans="2:3" s="6" customFormat="1" ht="18" x14ac:dyDescent="0.2">
      <c r="B2" s="6" t="s">
        <v>402</v>
      </c>
    </row>
    <row r="6" spans="2:3" x14ac:dyDescent="0.2">
      <c r="B6" s="18"/>
    </row>
    <row r="13" spans="2:3" s="7" customFormat="1" x14ac:dyDescent="0.2">
      <c r="B13" s="7" t="s">
        <v>3</v>
      </c>
    </row>
    <row r="14" spans="2:3" s="8" customFormat="1" x14ac:dyDescent="0.2"/>
    <row r="15" spans="2:3" x14ac:dyDescent="0.2">
      <c r="B15" s="33" t="s">
        <v>4</v>
      </c>
      <c r="C15" s="9" t="s">
        <v>403</v>
      </c>
    </row>
    <row r="16" spans="2:3" x14ac:dyDescent="0.2">
      <c r="B16" s="33" t="s">
        <v>5</v>
      </c>
      <c r="C16" s="9" t="s">
        <v>402</v>
      </c>
    </row>
    <row r="17" spans="2:3" x14ac:dyDescent="0.2">
      <c r="B17" s="33" t="s">
        <v>6</v>
      </c>
      <c r="C17" s="9" t="s">
        <v>400</v>
      </c>
    </row>
    <row r="18" spans="2:3" x14ac:dyDescent="0.2">
      <c r="B18" s="33" t="s">
        <v>7</v>
      </c>
      <c r="C18" s="9" t="s">
        <v>404</v>
      </c>
    </row>
    <row r="19" spans="2:3" x14ac:dyDescent="0.2">
      <c r="B19" s="33" t="s">
        <v>8</v>
      </c>
      <c r="C19" s="9" t="s">
        <v>400</v>
      </c>
    </row>
    <row r="20" spans="2:3" x14ac:dyDescent="0.2">
      <c r="B20" s="33" t="s">
        <v>9</v>
      </c>
      <c r="C20" s="9" t="s">
        <v>400</v>
      </c>
    </row>
    <row r="21" spans="2:3" x14ac:dyDescent="0.2">
      <c r="B21" s="33" t="s">
        <v>10</v>
      </c>
      <c r="C21" s="9" t="s">
        <v>405</v>
      </c>
    </row>
    <row r="22" spans="2:3" x14ac:dyDescent="0.2">
      <c r="B22" s="33" t="s">
        <v>11</v>
      </c>
      <c r="C22" s="9" t="s">
        <v>400</v>
      </c>
    </row>
    <row r="24" spans="2:3" x14ac:dyDescent="0.2">
      <c r="B24" s="23"/>
    </row>
    <row r="27" spans="2:3" s="7" customFormat="1" x14ac:dyDescent="0.2">
      <c r="B27" s="7" t="s">
        <v>12</v>
      </c>
    </row>
    <row r="29" spans="2:3" x14ac:dyDescent="0.2">
      <c r="B29" s="33" t="s">
        <v>13</v>
      </c>
      <c r="C29" s="9" t="s">
        <v>406</v>
      </c>
    </row>
    <row r="30" spans="2:3" ht="25.5" x14ac:dyDescent="0.2">
      <c r="B30" s="33" t="s">
        <v>14</v>
      </c>
      <c r="C30" s="9" t="s">
        <v>406</v>
      </c>
    </row>
    <row r="31" spans="2:3" ht="25.5" x14ac:dyDescent="0.2">
      <c r="B31" s="33" t="s">
        <v>15</v>
      </c>
      <c r="C31" s="9" t="s">
        <v>406</v>
      </c>
    </row>
    <row r="32" spans="2:3" ht="25.5" x14ac:dyDescent="0.2">
      <c r="B32" s="33" t="s">
        <v>16</v>
      </c>
      <c r="C32" s="9" t="s">
        <v>407</v>
      </c>
    </row>
    <row r="33" spans="2:4" x14ac:dyDescent="0.2">
      <c r="B33" s="33" t="s">
        <v>11</v>
      </c>
      <c r="C33" s="9" t="s">
        <v>400</v>
      </c>
    </row>
    <row r="35" spans="2:4" x14ac:dyDescent="0.2">
      <c r="B35" s="38"/>
      <c r="C35" s="38"/>
      <c r="D35" s="4"/>
    </row>
    <row r="37" spans="2:4" s="7" customFormat="1" x14ac:dyDescent="0.2">
      <c r="B37" s="7" t="s">
        <v>17</v>
      </c>
    </row>
    <row r="39" spans="2:4" x14ac:dyDescent="0.2">
      <c r="B39" s="32" t="s">
        <v>401</v>
      </c>
    </row>
    <row r="40" spans="2:4" x14ac:dyDescent="0.2">
      <c r="B40" s="4"/>
    </row>
    <row r="41" spans="2:4" x14ac:dyDescent="0.2">
      <c r="B41" s="4"/>
    </row>
    <row r="54" spans="2:2" x14ac:dyDescent="0.2">
      <c r="B54" s="3"/>
    </row>
    <row r="55" spans="2:2" x14ac:dyDescent="0.2">
      <c r="B55" s="23" t="s">
        <v>1</v>
      </c>
    </row>
  </sheetData>
  <hyperlinks>
    <hyperlink ref="B39" r:id="rId1" xr:uid="{A945B5D8-71C9-43F3-94D4-5AF45018A7EA}"/>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B2:AC67"/>
  <sheetViews>
    <sheetView showGridLines="0" zoomScale="85" zoomScaleNormal="85" workbookViewId="0">
      <pane xSplit="6" ySplit="12" topLeftCell="G13" activePane="bottomRight" state="frozen"/>
      <selection activeCell="B6" sqref="B6"/>
      <selection pane="topRight" activeCell="B6" sqref="B6"/>
      <selection pane="bottomLeft" activeCell="B6" sqref="B6"/>
      <selection pane="bottomRight" activeCell="G13" sqref="G13"/>
    </sheetView>
  </sheetViews>
  <sheetFormatPr defaultRowHeight="12.75" x14ac:dyDescent="0.2"/>
  <cols>
    <col min="1" max="1" width="5.7109375" style="2" customWidth="1"/>
    <col min="2" max="2" width="41.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7" width="14" style="2" customWidth="1"/>
    <col min="28" max="28" width="2.7109375" style="2" customWidth="1"/>
    <col min="29" max="29" width="105.5703125" style="2" bestFit="1" customWidth="1"/>
    <col min="30" max="41" width="13.7109375" style="2" customWidth="1"/>
    <col min="42" max="16384" width="9.140625" style="2"/>
  </cols>
  <sheetData>
    <row r="2" spans="2:29" s="14" customFormat="1" ht="18" x14ac:dyDescent="0.2">
      <c r="B2" s="14" t="s">
        <v>282</v>
      </c>
    </row>
    <row r="4" spans="2:29" x14ac:dyDescent="0.2">
      <c r="B4" s="22" t="s">
        <v>81</v>
      </c>
      <c r="C4" s="1"/>
      <c r="D4" s="1"/>
    </row>
    <row r="5" spans="2:29" x14ac:dyDescent="0.2">
      <c r="B5" s="18" t="s">
        <v>263</v>
      </c>
      <c r="C5" s="18"/>
      <c r="D5" s="18"/>
      <c r="H5" s="15"/>
    </row>
    <row r="6" spans="2:29" x14ac:dyDescent="0.2">
      <c r="B6" s="18"/>
      <c r="C6" s="18"/>
      <c r="D6" s="18"/>
      <c r="H6" s="15"/>
    </row>
    <row r="7" spans="2:29" x14ac:dyDescent="0.2">
      <c r="B7" s="65" t="s">
        <v>66</v>
      </c>
      <c r="C7" s="18"/>
      <c r="D7" s="18"/>
      <c r="H7" s="15"/>
    </row>
    <row r="8" spans="2:29" x14ac:dyDescent="0.2">
      <c r="B8" s="51"/>
      <c r="C8" s="18"/>
      <c r="D8" s="18"/>
    </row>
    <row r="11" spans="2:29" s="7" customFormat="1" x14ac:dyDescent="0.2">
      <c r="B11" s="7" t="s">
        <v>67</v>
      </c>
      <c r="F11" s="7" t="s">
        <v>68</v>
      </c>
      <c r="H11" s="7" t="s">
        <v>69</v>
      </c>
      <c r="J11" s="7" t="s">
        <v>70</v>
      </c>
      <c r="L11" s="7" t="s">
        <v>120</v>
      </c>
      <c r="M11" s="7" t="s">
        <v>121</v>
      </c>
      <c r="N11" s="7" t="s">
        <v>122</v>
      </c>
      <c r="O11" s="7" t="s">
        <v>123</v>
      </c>
      <c r="P11" s="7" t="s">
        <v>124</v>
      </c>
      <c r="Q11" s="7" t="s">
        <v>125</v>
      </c>
      <c r="R11" s="7" t="s">
        <v>126</v>
      </c>
      <c r="S11" s="7" t="s">
        <v>127</v>
      </c>
      <c r="T11" s="7" t="s">
        <v>128</v>
      </c>
      <c r="U11" s="7" t="s">
        <v>129</v>
      </c>
      <c r="V11" s="7" t="s">
        <v>130</v>
      </c>
      <c r="W11" s="7" t="s">
        <v>131</v>
      </c>
      <c r="X11" s="7" t="s">
        <v>132</v>
      </c>
      <c r="Y11" s="7" t="s">
        <v>133</v>
      </c>
      <c r="Z11" s="7" t="s">
        <v>134</v>
      </c>
      <c r="AA11" s="7" t="s">
        <v>269</v>
      </c>
      <c r="AC11" s="7" t="s">
        <v>82</v>
      </c>
    </row>
    <row r="14" spans="2:29" s="7" customFormat="1" x14ac:dyDescent="0.2">
      <c r="B14" s="7" t="s">
        <v>85</v>
      </c>
    </row>
    <row r="16" spans="2:29" x14ac:dyDescent="0.2">
      <c r="B16" s="2" t="s">
        <v>326</v>
      </c>
      <c r="F16" s="2" t="s">
        <v>277</v>
      </c>
      <c r="L16" s="28">
        <v>322040.1613627451</v>
      </c>
      <c r="M16" s="28">
        <v>325442.968088347</v>
      </c>
      <c r="N16" s="37"/>
      <c r="O16" s="37"/>
      <c r="P16" s="37"/>
      <c r="Q16" s="37"/>
      <c r="R16" s="37"/>
      <c r="S16" s="37"/>
      <c r="T16" s="37"/>
      <c r="U16" s="37"/>
      <c r="V16" s="37"/>
      <c r="W16" s="37"/>
      <c r="X16" s="37"/>
      <c r="Y16" s="37"/>
      <c r="Z16" s="37"/>
      <c r="AA16" s="37"/>
      <c r="AC16" s="2" t="s">
        <v>340</v>
      </c>
    </row>
    <row r="18" spans="2:29" x14ac:dyDescent="0.2">
      <c r="B18" s="2" t="s">
        <v>327</v>
      </c>
      <c r="F18" s="2" t="s">
        <v>195</v>
      </c>
      <c r="L18" s="37"/>
      <c r="M18" s="28">
        <v>833359365.21336412</v>
      </c>
      <c r="N18" s="28">
        <v>856027913.7684474</v>
      </c>
      <c r="O18" s="37"/>
      <c r="P18" s="37"/>
      <c r="Q18" s="37"/>
      <c r="R18" s="37"/>
      <c r="S18" s="37"/>
      <c r="T18" s="37"/>
      <c r="U18" s="37"/>
      <c r="V18" s="37"/>
      <c r="W18" s="37"/>
      <c r="X18" s="37"/>
      <c r="Y18" s="37"/>
      <c r="Z18" s="37"/>
      <c r="AA18" s="37"/>
      <c r="AC18" s="2" t="s">
        <v>334</v>
      </c>
    </row>
    <row r="19" spans="2:29" x14ac:dyDescent="0.2">
      <c r="B19" s="2" t="s">
        <v>328</v>
      </c>
      <c r="F19" s="2" t="s">
        <v>195</v>
      </c>
      <c r="L19" s="37"/>
      <c r="M19" s="37"/>
      <c r="N19" s="28">
        <v>821107292.629511</v>
      </c>
      <c r="O19" s="28">
        <v>833046431.98651218</v>
      </c>
      <c r="P19" s="37"/>
      <c r="Q19" s="37"/>
      <c r="R19" s="37"/>
      <c r="S19" s="37"/>
      <c r="T19" s="37"/>
      <c r="U19" s="37"/>
      <c r="V19" s="37"/>
      <c r="W19" s="37"/>
      <c r="X19" s="37"/>
      <c r="Y19" s="37"/>
      <c r="Z19" s="37"/>
      <c r="AA19" s="37"/>
      <c r="AC19" s="2" t="s">
        <v>333</v>
      </c>
    </row>
    <row r="20" spans="2:29" x14ac:dyDescent="0.2">
      <c r="B20" s="2" t="s">
        <v>329</v>
      </c>
      <c r="F20" s="2" t="s">
        <v>195</v>
      </c>
      <c r="L20" s="37"/>
      <c r="M20" s="37"/>
      <c r="N20" s="37"/>
      <c r="O20" s="28">
        <v>798104251.37535644</v>
      </c>
      <c r="P20" s="28">
        <v>806813918.93884134</v>
      </c>
      <c r="Q20" s="37"/>
      <c r="R20" s="37"/>
      <c r="S20" s="37"/>
      <c r="T20" s="37"/>
      <c r="U20" s="37"/>
      <c r="V20" s="37"/>
      <c r="W20" s="37"/>
      <c r="X20" s="37"/>
      <c r="Y20" s="37"/>
      <c r="Z20" s="37"/>
      <c r="AA20" s="37"/>
      <c r="AC20" s="2" t="s">
        <v>335</v>
      </c>
    </row>
    <row r="22" spans="2:29" x14ac:dyDescent="0.2">
      <c r="B22" s="2" t="s">
        <v>330</v>
      </c>
      <c r="F22" s="2" t="s">
        <v>277</v>
      </c>
      <c r="L22" s="37"/>
      <c r="M22" s="28">
        <v>547062.10982314148</v>
      </c>
      <c r="N22" s="28">
        <v>554202.82336117898</v>
      </c>
      <c r="O22" s="37"/>
      <c r="P22" s="37"/>
      <c r="Q22" s="37"/>
      <c r="R22" s="37"/>
      <c r="S22" s="37"/>
      <c r="T22" s="37"/>
      <c r="U22" s="37"/>
      <c r="V22" s="37"/>
      <c r="W22" s="37"/>
      <c r="X22" s="37"/>
      <c r="Y22" s="37"/>
      <c r="Z22" s="37"/>
      <c r="AA22" s="37"/>
      <c r="AC22" s="2" t="s">
        <v>336</v>
      </c>
    </row>
    <row r="23" spans="2:29" x14ac:dyDescent="0.2">
      <c r="B23" s="2" t="s">
        <v>331</v>
      </c>
      <c r="F23" s="2" t="s">
        <v>277</v>
      </c>
      <c r="L23" s="37"/>
      <c r="M23" s="37"/>
      <c r="N23" s="28">
        <v>519058.09011651203</v>
      </c>
      <c r="O23" s="28">
        <v>490524.30552296422</v>
      </c>
      <c r="P23" s="37"/>
      <c r="Q23" s="37"/>
      <c r="R23" s="37"/>
      <c r="S23" s="37"/>
      <c r="T23" s="37"/>
      <c r="U23" s="37"/>
      <c r="V23" s="37"/>
      <c r="W23" s="37"/>
      <c r="X23" s="37"/>
      <c r="Y23" s="37"/>
      <c r="Z23" s="37"/>
      <c r="AA23" s="37"/>
      <c r="AC23" s="2" t="s">
        <v>337</v>
      </c>
    </row>
    <row r="24" spans="2:29" x14ac:dyDescent="0.2">
      <c r="B24" s="2" t="s">
        <v>332</v>
      </c>
      <c r="F24" s="2" t="s">
        <v>277</v>
      </c>
      <c r="L24" s="37"/>
      <c r="M24" s="37"/>
      <c r="N24" s="37"/>
      <c r="O24" s="28">
        <v>525670.75668596977</v>
      </c>
      <c r="P24" s="28">
        <v>507503.98765809834</v>
      </c>
      <c r="Q24" s="37"/>
      <c r="R24" s="37"/>
      <c r="S24" s="37"/>
      <c r="T24" s="37"/>
      <c r="U24" s="37"/>
      <c r="V24" s="37"/>
      <c r="W24" s="37"/>
      <c r="X24" s="37"/>
      <c r="Y24" s="37"/>
      <c r="Z24" s="37"/>
      <c r="AA24" s="37"/>
      <c r="AC24" s="2" t="s">
        <v>338</v>
      </c>
    </row>
    <row r="25" spans="2:29" x14ac:dyDescent="0.2">
      <c r="O25" s="43"/>
      <c r="P25" s="43"/>
    </row>
    <row r="26" spans="2:29" x14ac:dyDescent="0.2">
      <c r="B26" s="2" t="s">
        <v>167</v>
      </c>
      <c r="F26" s="2" t="s">
        <v>195</v>
      </c>
      <c r="L26" s="35">
        <f>L$16*1000</f>
        <v>322040161.36274511</v>
      </c>
      <c r="M26" s="35">
        <f>M$16*1000</f>
        <v>325442968.08834702</v>
      </c>
      <c r="N26" s="37"/>
      <c r="O26" s="37"/>
      <c r="P26" s="37"/>
      <c r="Q26" s="37"/>
      <c r="R26" s="37"/>
      <c r="S26" s="37"/>
      <c r="T26" s="37"/>
      <c r="U26" s="37"/>
      <c r="V26" s="37"/>
      <c r="W26" s="37"/>
      <c r="X26" s="37"/>
      <c r="Y26" s="37"/>
      <c r="Z26" s="37"/>
      <c r="AA26" s="37"/>
    </row>
    <row r="27" spans="2:29" x14ac:dyDescent="0.2">
      <c r="B27" s="2" t="s">
        <v>168</v>
      </c>
      <c r="F27" s="2" t="s">
        <v>195</v>
      </c>
      <c r="L27" s="37"/>
      <c r="M27" s="35">
        <f>M18-M22*1000</f>
        <v>286297255.39022267</v>
      </c>
      <c r="N27" s="35">
        <f>N18-N22*1000</f>
        <v>301825090.4072684</v>
      </c>
      <c r="O27" s="37"/>
      <c r="P27" s="37"/>
      <c r="Q27" s="37"/>
      <c r="R27" s="37"/>
      <c r="S27" s="37"/>
      <c r="T27" s="37"/>
      <c r="U27" s="37"/>
      <c r="V27" s="37"/>
      <c r="W27" s="37"/>
      <c r="X27" s="37"/>
      <c r="Y27" s="37"/>
      <c r="Z27" s="37"/>
      <c r="AA27" s="37"/>
    </row>
    <row r="28" spans="2:29" x14ac:dyDescent="0.2">
      <c r="B28" s="2" t="s">
        <v>169</v>
      </c>
      <c r="F28" s="2" t="s">
        <v>195</v>
      </c>
      <c r="L28" s="37"/>
      <c r="M28" s="37"/>
      <c r="N28" s="35">
        <f>N19-N23*1000</f>
        <v>302049202.51299894</v>
      </c>
      <c r="O28" s="35">
        <f>O19-O23*1000</f>
        <v>342522126.46354795</v>
      </c>
      <c r="P28" s="37"/>
      <c r="Q28" s="37"/>
      <c r="R28" s="37"/>
      <c r="S28" s="37"/>
      <c r="T28" s="37"/>
      <c r="U28" s="37"/>
      <c r="V28" s="37"/>
      <c r="W28" s="37"/>
      <c r="X28" s="37"/>
      <c r="Y28" s="37"/>
      <c r="Z28" s="37"/>
      <c r="AA28" s="37"/>
    </row>
    <row r="29" spans="2:29" x14ac:dyDescent="0.2">
      <c r="B29" s="2" t="s">
        <v>170</v>
      </c>
      <c r="F29" s="2" t="s">
        <v>195</v>
      </c>
      <c r="L29" s="37"/>
      <c r="M29" s="37"/>
      <c r="N29" s="37"/>
      <c r="O29" s="35">
        <f>O20-O24*1000</f>
        <v>272433494.68938667</v>
      </c>
      <c r="P29" s="35">
        <f>P20-P24*1000</f>
        <v>299309931.280743</v>
      </c>
      <c r="Q29" s="37"/>
      <c r="R29" s="37"/>
      <c r="S29" s="37"/>
      <c r="T29" s="37"/>
      <c r="U29" s="37"/>
      <c r="V29" s="37"/>
      <c r="W29" s="37"/>
      <c r="X29" s="37"/>
      <c r="Y29" s="37"/>
      <c r="Z29" s="37"/>
      <c r="AA29" s="37"/>
    </row>
    <row r="30" spans="2:29" x14ac:dyDescent="0.2">
      <c r="B30" s="2" t="s">
        <v>171</v>
      </c>
      <c r="F30" s="2" t="s">
        <v>195</v>
      </c>
      <c r="L30" s="37"/>
      <c r="M30" s="37"/>
      <c r="N30" s="37"/>
      <c r="O30" s="37"/>
      <c r="P30" s="28">
        <v>302268430.01564598</v>
      </c>
      <c r="Q30" s="28">
        <v>267527403.24220866</v>
      </c>
      <c r="R30" s="37"/>
      <c r="S30" s="37"/>
      <c r="T30" s="37"/>
      <c r="U30" s="37"/>
      <c r="V30" s="37"/>
      <c r="W30" s="37"/>
      <c r="X30" s="37"/>
      <c r="Y30" s="37"/>
      <c r="Z30" s="37"/>
      <c r="AA30" s="37"/>
      <c r="AC30" s="2" t="s">
        <v>317</v>
      </c>
    </row>
    <row r="31" spans="2:29" x14ac:dyDescent="0.2">
      <c r="B31" s="2" t="s">
        <v>172</v>
      </c>
      <c r="F31" s="2" t="s">
        <v>195</v>
      </c>
      <c r="L31" s="37"/>
      <c r="M31" s="37"/>
      <c r="N31" s="37"/>
      <c r="O31" s="37"/>
      <c r="P31" s="37"/>
      <c r="Q31" s="28">
        <v>267527403.24220866</v>
      </c>
      <c r="R31" s="28">
        <v>270236087.42013168</v>
      </c>
      <c r="S31" s="37"/>
      <c r="T31" s="37"/>
      <c r="U31" s="37"/>
      <c r="V31" s="37"/>
      <c r="W31" s="37"/>
      <c r="X31" s="37"/>
      <c r="Y31" s="37"/>
      <c r="Z31" s="37"/>
      <c r="AA31" s="37"/>
      <c r="AC31" s="2" t="s">
        <v>318</v>
      </c>
    </row>
    <row r="32" spans="2:29" x14ac:dyDescent="0.2">
      <c r="B32" s="2" t="s">
        <v>173</v>
      </c>
      <c r="F32" s="2" t="s">
        <v>195</v>
      </c>
      <c r="L32" s="37"/>
      <c r="M32" s="37"/>
      <c r="N32" s="37"/>
      <c r="O32" s="37"/>
      <c r="P32" s="37"/>
      <c r="Q32" s="37"/>
      <c r="R32" s="28">
        <v>270236087.42013168</v>
      </c>
      <c r="S32" s="28">
        <v>269198219.12501919</v>
      </c>
      <c r="T32" s="37"/>
      <c r="U32" s="37"/>
      <c r="V32" s="37"/>
      <c r="W32" s="37"/>
      <c r="X32" s="37"/>
      <c r="Y32" s="37"/>
      <c r="Z32" s="37"/>
      <c r="AA32" s="37"/>
      <c r="AC32" s="2" t="s">
        <v>319</v>
      </c>
    </row>
    <row r="33" spans="2:29" x14ac:dyDescent="0.2">
      <c r="B33" s="2" t="s">
        <v>174</v>
      </c>
      <c r="F33" s="2" t="s">
        <v>195</v>
      </c>
      <c r="L33" s="37"/>
      <c r="M33" s="37"/>
      <c r="N33" s="37"/>
      <c r="O33" s="37"/>
      <c r="P33" s="37"/>
      <c r="Q33" s="37"/>
      <c r="R33" s="37"/>
      <c r="S33" s="28">
        <v>268724360.90946633</v>
      </c>
      <c r="T33" s="28">
        <v>285157471.99865031</v>
      </c>
      <c r="U33" s="37"/>
      <c r="V33" s="37"/>
      <c r="W33" s="37"/>
      <c r="X33" s="37"/>
      <c r="Y33" s="37"/>
      <c r="Z33" s="37"/>
      <c r="AA33" s="37"/>
      <c r="AC33" s="2" t="s">
        <v>311</v>
      </c>
    </row>
    <row r="34" spans="2:29" x14ac:dyDescent="0.2">
      <c r="B34" s="2" t="s">
        <v>175</v>
      </c>
      <c r="F34" s="2" t="s">
        <v>195</v>
      </c>
      <c r="L34" s="37"/>
      <c r="M34" s="37"/>
      <c r="N34" s="37"/>
      <c r="O34" s="37"/>
      <c r="P34" s="37"/>
      <c r="Q34" s="37"/>
      <c r="R34" s="37"/>
      <c r="S34" s="37"/>
      <c r="T34" s="28">
        <v>285157471.99865031</v>
      </c>
      <c r="U34" s="28">
        <v>267212784.69115961</v>
      </c>
      <c r="V34" s="37"/>
      <c r="W34" s="37"/>
      <c r="X34" s="37"/>
      <c r="Y34" s="37"/>
      <c r="Z34" s="37"/>
      <c r="AA34" s="37"/>
      <c r="AC34" s="2" t="s">
        <v>310</v>
      </c>
    </row>
    <row r="35" spans="2:29" x14ac:dyDescent="0.2">
      <c r="B35" s="2" t="s">
        <v>176</v>
      </c>
      <c r="F35" s="2" t="s">
        <v>195</v>
      </c>
      <c r="L35" s="37"/>
      <c r="M35" s="37"/>
      <c r="N35" s="37"/>
      <c r="O35" s="37"/>
      <c r="P35" s="37"/>
      <c r="Q35" s="37"/>
      <c r="R35" s="37"/>
      <c r="S35" s="37"/>
      <c r="T35" s="37"/>
      <c r="U35" s="28">
        <v>267212784.69115961</v>
      </c>
      <c r="V35" s="28">
        <v>282537610.01299542</v>
      </c>
      <c r="W35" s="37"/>
      <c r="X35" s="37"/>
      <c r="Y35" s="37"/>
      <c r="Z35" s="37"/>
      <c r="AA35" s="37"/>
      <c r="AC35" s="2" t="s">
        <v>309</v>
      </c>
    </row>
    <row r="36" spans="2:29" x14ac:dyDescent="0.2">
      <c r="B36" s="2" t="s">
        <v>177</v>
      </c>
      <c r="F36" s="2" t="s">
        <v>195</v>
      </c>
      <c r="L36" s="37"/>
      <c r="M36" s="37"/>
      <c r="N36" s="37"/>
      <c r="O36" s="37"/>
      <c r="P36" s="37"/>
      <c r="Q36" s="37"/>
      <c r="R36" s="37"/>
      <c r="S36" s="37"/>
      <c r="T36" s="37"/>
      <c r="U36" s="37"/>
      <c r="V36" s="28">
        <v>282537610.01299536</v>
      </c>
      <c r="W36" s="28">
        <v>257097360.87735882</v>
      </c>
      <c r="X36" s="37"/>
      <c r="Y36" s="37"/>
      <c r="Z36" s="37"/>
      <c r="AA36" s="37"/>
      <c r="AC36" s="48" t="s">
        <v>292</v>
      </c>
    </row>
    <row r="37" spans="2:29" x14ac:dyDescent="0.2">
      <c r="B37" s="2" t="s">
        <v>178</v>
      </c>
      <c r="F37" s="2" t="s">
        <v>195</v>
      </c>
      <c r="L37" s="37"/>
      <c r="M37" s="37"/>
      <c r="N37" s="37"/>
      <c r="O37" s="37"/>
      <c r="P37" s="37"/>
      <c r="Q37" s="37"/>
      <c r="R37" s="37"/>
      <c r="S37" s="37"/>
      <c r="T37" s="37"/>
      <c r="U37" s="37"/>
      <c r="V37" s="37"/>
      <c r="W37" s="28">
        <v>257097360.87735882</v>
      </c>
      <c r="X37" s="28">
        <v>260029208.98624751</v>
      </c>
      <c r="Y37" s="37"/>
      <c r="Z37" s="37"/>
      <c r="AA37" s="37"/>
      <c r="AC37" s="48" t="s">
        <v>293</v>
      </c>
    </row>
    <row r="38" spans="2:29" x14ac:dyDescent="0.2">
      <c r="B38" s="2" t="s">
        <v>179</v>
      </c>
      <c r="F38" s="2" t="s">
        <v>195</v>
      </c>
      <c r="L38" s="37"/>
      <c r="M38" s="37"/>
      <c r="N38" s="37"/>
      <c r="O38" s="37"/>
      <c r="P38" s="37"/>
      <c r="Q38" s="37"/>
      <c r="R38" s="37"/>
      <c r="S38" s="37"/>
      <c r="T38" s="37"/>
      <c r="U38" s="37"/>
      <c r="V38" s="37"/>
      <c r="W38" s="37"/>
      <c r="X38" s="28">
        <v>260029208.98624751</v>
      </c>
      <c r="Y38" s="28">
        <v>257688653.65353355</v>
      </c>
      <c r="Z38" s="37"/>
      <c r="AA38" s="37"/>
      <c r="AC38" s="48" t="s">
        <v>294</v>
      </c>
    </row>
    <row r="39" spans="2:29" x14ac:dyDescent="0.2">
      <c r="B39" s="2" t="s">
        <v>180</v>
      </c>
      <c r="F39" s="2" t="s">
        <v>195</v>
      </c>
      <c r="L39" s="37"/>
      <c r="M39" s="37"/>
      <c r="N39" s="37"/>
      <c r="O39" s="37"/>
      <c r="P39" s="37"/>
      <c r="Q39" s="37"/>
      <c r="R39" s="37"/>
      <c r="S39" s="37"/>
      <c r="T39" s="37"/>
      <c r="U39" s="37"/>
      <c r="V39" s="37"/>
      <c r="W39" s="37"/>
      <c r="X39" s="37"/>
      <c r="Y39" s="28">
        <v>257688653.65353355</v>
      </c>
      <c r="Z39" s="28">
        <v>267983186.59538919</v>
      </c>
      <c r="AA39" s="37"/>
      <c r="AC39" s="48" t="s">
        <v>396</v>
      </c>
    </row>
    <row r="40" spans="2:29" x14ac:dyDescent="0.2">
      <c r="B40" s="2" t="s">
        <v>271</v>
      </c>
      <c r="F40" s="2" t="s">
        <v>195</v>
      </c>
      <c r="L40" s="37"/>
      <c r="M40" s="37"/>
      <c r="N40" s="37"/>
      <c r="O40" s="37"/>
      <c r="P40" s="37"/>
      <c r="Q40" s="37"/>
      <c r="R40" s="37"/>
      <c r="S40" s="37"/>
      <c r="T40" s="37"/>
      <c r="U40" s="37"/>
      <c r="V40" s="37"/>
      <c r="W40" s="37"/>
      <c r="X40" s="37"/>
      <c r="Y40" s="37"/>
      <c r="Z40" s="28">
        <v>267983186.59538919</v>
      </c>
      <c r="AA40" s="28">
        <v>292078192.98913848</v>
      </c>
      <c r="AC40" s="48" t="s">
        <v>397</v>
      </c>
    </row>
    <row r="43" spans="2:29" s="7" customFormat="1" x14ac:dyDescent="0.2">
      <c r="B43" s="7" t="s">
        <v>149</v>
      </c>
    </row>
    <row r="45" spans="2:29" x14ac:dyDescent="0.2">
      <c r="B45" s="2" t="s">
        <v>181</v>
      </c>
      <c r="F45" s="2" t="s">
        <v>196</v>
      </c>
      <c r="L45" s="28">
        <v>748987566.88619578</v>
      </c>
      <c r="M45" s="28">
        <v>745404935.50865972</v>
      </c>
      <c r="N45" s="37"/>
      <c r="O45" s="37"/>
      <c r="P45" s="37"/>
      <c r="Q45" s="37"/>
      <c r="R45" s="37"/>
      <c r="S45" s="37"/>
      <c r="T45" s="37"/>
      <c r="U45" s="37"/>
      <c r="V45" s="37"/>
      <c r="W45" s="37"/>
      <c r="X45" s="37"/>
      <c r="Y45" s="37"/>
      <c r="Z45" s="37"/>
      <c r="AA45" s="37"/>
      <c r="AC45" s="2" t="s">
        <v>339</v>
      </c>
    </row>
    <row r="46" spans="2:29" x14ac:dyDescent="0.2">
      <c r="B46" s="2" t="s">
        <v>182</v>
      </c>
      <c r="F46" s="2" t="s">
        <v>196</v>
      </c>
      <c r="L46" s="37"/>
      <c r="M46" s="28">
        <v>745521308.80317831</v>
      </c>
      <c r="N46" s="28">
        <v>748034292.5488919</v>
      </c>
      <c r="O46" s="37"/>
      <c r="P46" s="37"/>
      <c r="Q46" s="37"/>
      <c r="R46" s="37"/>
      <c r="S46" s="37"/>
      <c r="T46" s="37"/>
      <c r="U46" s="37"/>
      <c r="V46" s="37"/>
      <c r="W46" s="37"/>
      <c r="X46" s="37"/>
      <c r="Y46" s="37"/>
      <c r="Z46" s="37"/>
      <c r="AA46" s="37"/>
      <c r="AC46" s="2" t="s">
        <v>323</v>
      </c>
    </row>
    <row r="47" spans="2:29" x14ac:dyDescent="0.2">
      <c r="B47" s="2" t="s">
        <v>183</v>
      </c>
      <c r="F47" s="2" t="s">
        <v>196</v>
      </c>
      <c r="L47" s="37"/>
      <c r="M47" s="37"/>
      <c r="N47" s="28">
        <v>748034292.5488919</v>
      </c>
      <c r="O47" s="28">
        <v>754933940.55489683</v>
      </c>
      <c r="P47" s="37"/>
      <c r="Q47" s="37"/>
      <c r="R47" s="37"/>
      <c r="S47" s="37"/>
      <c r="T47" s="37"/>
      <c r="U47" s="37"/>
      <c r="V47" s="37"/>
      <c r="W47" s="37"/>
      <c r="X47" s="37"/>
      <c r="Y47" s="37"/>
      <c r="Z47" s="37"/>
      <c r="AA47" s="37"/>
      <c r="AC47" s="2" t="s">
        <v>324</v>
      </c>
    </row>
    <row r="48" spans="2:29" x14ac:dyDescent="0.2">
      <c r="B48" s="2" t="s">
        <v>184</v>
      </c>
      <c r="F48" s="2" t="s">
        <v>196</v>
      </c>
      <c r="L48" s="37"/>
      <c r="M48" s="37"/>
      <c r="N48" s="37"/>
      <c r="O48" s="28">
        <v>754933940.55489683</v>
      </c>
      <c r="P48" s="28">
        <v>756699514.4481256</v>
      </c>
      <c r="Q48" s="37"/>
      <c r="R48" s="37"/>
      <c r="S48" s="37"/>
      <c r="T48" s="37"/>
      <c r="U48" s="37"/>
      <c r="V48" s="37"/>
      <c r="W48" s="37"/>
      <c r="X48" s="37"/>
      <c r="Y48" s="37"/>
      <c r="Z48" s="37"/>
      <c r="AA48" s="37"/>
      <c r="AC48" s="2" t="s">
        <v>325</v>
      </c>
    </row>
    <row r="49" spans="2:29" x14ac:dyDescent="0.2">
      <c r="B49" s="2" t="s">
        <v>185</v>
      </c>
      <c r="F49" s="2" t="s">
        <v>196</v>
      </c>
      <c r="L49" s="37"/>
      <c r="M49" s="37"/>
      <c r="N49" s="37"/>
      <c r="O49" s="37"/>
      <c r="P49" s="28">
        <v>942527412.86046362</v>
      </c>
      <c r="Q49" s="28">
        <v>944974948.02083707</v>
      </c>
      <c r="R49" s="37"/>
      <c r="S49" s="37"/>
      <c r="T49" s="37"/>
      <c r="U49" s="37"/>
      <c r="V49" s="37"/>
      <c r="W49" s="37"/>
      <c r="X49" s="37"/>
      <c r="Y49" s="37"/>
      <c r="Z49" s="37"/>
      <c r="AA49" s="37"/>
      <c r="AC49" s="2" t="s">
        <v>320</v>
      </c>
    </row>
    <row r="50" spans="2:29" x14ac:dyDescent="0.2">
      <c r="B50" s="2" t="s">
        <v>186</v>
      </c>
      <c r="F50" s="2" t="s">
        <v>196</v>
      </c>
      <c r="L50" s="37"/>
      <c r="M50" s="37"/>
      <c r="N50" s="37"/>
      <c r="O50" s="37"/>
      <c r="P50" s="37"/>
      <c r="Q50" s="28">
        <v>944974948.02083707</v>
      </c>
      <c r="R50" s="28">
        <v>945593068.13732529</v>
      </c>
      <c r="S50" s="37"/>
      <c r="T50" s="37"/>
      <c r="U50" s="37"/>
      <c r="V50" s="37"/>
      <c r="W50" s="37"/>
      <c r="X50" s="37"/>
      <c r="Y50" s="37"/>
      <c r="Z50" s="37"/>
      <c r="AA50" s="37"/>
      <c r="AC50" s="2" t="s">
        <v>321</v>
      </c>
    </row>
    <row r="51" spans="2:29" x14ac:dyDescent="0.2">
      <c r="B51" s="2" t="s">
        <v>187</v>
      </c>
      <c r="F51" s="2" t="s">
        <v>196</v>
      </c>
      <c r="L51" s="37"/>
      <c r="M51" s="37"/>
      <c r="N51" s="37"/>
      <c r="O51" s="37"/>
      <c r="P51" s="37"/>
      <c r="Q51" s="37"/>
      <c r="R51" s="28">
        <v>945593068.13732529</v>
      </c>
      <c r="S51" s="28">
        <v>943263585.93161583</v>
      </c>
      <c r="T51" s="37"/>
      <c r="U51" s="37"/>
      <c r="V51" s="37"/>
      <c r="W51" s="37"/>
      <c r="X51" s="37"/>
      <c r="Y51" s="37"/>
      <c r="Z51" s="37"/>
      <c r="AA51" s="37"/>
      <c r="AC51" s="2" t="s">
        <v>322</v>
      </c>
    </row>
    <row r="52" spans="2:29" x14ac:dyDescent="0.2">
      <c r="B52" s="2" t="s">
        <v>188</v>
      </c>
      <c r="F52" s="2" t="s">
        <v>196</v>
      </c>
      <c r="L52" s="37"/>
      <c r="M52" s="37"/>
      <c r="N52" s="37"/>
      <c r="O52" s="37"/>
      <c r="P52" s="37"/>
      <c r="Q52" s="37"/>
      <c r="R52" s="37"/>
      <c r="S52" s="28">
        <v>733117589.21783102</v>
      </c>
      <c r="T52" s="28">
        <v>732381801.02754593</v>
      </c>
      <c r="U52" s="37"/>
      <c r="V52" s="37"/>
      <c r="W52" s="37"/>
      <c r="X52" s="37"/>
      <c r="Y52" s="37"/>
      <c r="Z52" s="37"/>
      <c r="AA52" s="37"/>
      <c r="AC52" s="2" t="s">
        <v>349</v>
      </c>
    </row>
    <row r="53" spans="2:29" x14ac:dyDescent="0.2">
      <c r="B53" s="2" t="s">
        <v>189</v>
      </c>
      <c r="F53" s="2" t="s">
        <v>196</v>
      </c>
      <c r="L53" s="37"/>
      <c r="M53" s="37"/>
      <c r="N53" s="37"/>
      <c r="O53" s="37"/>
      <c r="P53" s="37"/>
      <c r="Q53" s="37"/>
      <c r="R53" s="37"/>
      <c r="S53" s="37"/>
      <c r="T53" s="28">
        <v>732381801.02754593</v>
      </c>
      <c r="U53" s="28">
        <v>727145195.62046373</v>
      </c>
      <c r="V53" s="37"/>
      <c r="W53" s="37"/>
      <c r="X53" s="37"/>
      <c r="Y53" s="37"/>
      <c r="Z53" s="37"/>
      <c r="AA53" s="37"/>
      <c r="AC53" s="2" t="s">
        <v>348</v>
      </c>
    </row>
    <row r="54" spans="2:29" x14ac:dyDescent="0.2">
      <c r="B54" s="2" t="s">
        <v>190</v>
      </c>
      <c r="F54" s="2" t="s">
        <v>196</v>
      </c>
      <c r="L54" s="37"/>
      <c r="M54" s="37"/>
      <c r="N54" s="37"/>
      <c r="O54" s="37"/>
      <c r="P54" s="37"/>
      <c r="Q54" s="37"/>
      <c r="R54" s="37"/>
      <c r="S54" s="37"/>
      <c r="T54" s="37"/>
      <c r="U54" s="28">
        <v>727145195.62046373</v>
      </c>
      <c r="V54" s="28">
        <v>726451687.13143194</v>
      </c>
      <c r="W54" s="37"/>
      <c r="X54" s="37"/>
      <c r="Y54" s="37"/>
      <c r="Z54" s="37"/>
      <c r="AA54" s="37"/>
      <c r="AC54" s="2" t="s">
        <v>347</v>
      </c>
    </row>
    <row r="55" spans="2:29" x14ac:dyDescent="0.2">
      <c r="B55" s="2" t="s">
        <v>191</v>
      </c>
      <c r="F55" s="2" t="s">
        <v>196</v>
      </c>
      <c r="L55" s="37"/>
      <c r="M55" s="37"/>
      <c r="N55" s="37"/>
      <c r="O55" s="37"/>
      <c r="P55" s="37"/>
      <c r="Q55" s="37"/>
      <c r="R55" s="37"/>
      <c r="S55" s="37"/>
      <c r="T55" s="37"/>
      <c r="U55" s="37"/>
      <c r="V55" s="28">
        <v>828126228.52419913</v>
      </c>
      <c r="W55" s="28">
        <v>828046337.09112048</v>
      </c>
      <c r="X55" s="37"/>
      <c r="Y55" s="37"/>
      <c r="Z55" s="37"/>
      <c r="AA55" s="37"/>
      <c r="AC55" s="2" t="s">
        <v>298</v>
      </c>
    </row>
    <row r="56" spans="2:29" x14ac:dyDescent="0.2">
      <c r="B56" s="2" t="s">
        <v>192</v>
      </c>
      <c r="F56" s="2" t="s">
        <v>196</v>
      </c>
      <c r="L56" s="37"/>
      <c r="M56" s="37"/>
      <c r="N56" s="37"/>
      <c r="O56" s="37"/>
      <c r="P56" s="37"/>
      <c r="Q56" s="37"/>
      <c r="R56" s="37"/>
      <c r="S56" s="37"/>
      <c r="T56" s="37"/>
      <c r="U56" s="37"/>
      <c r="V56" s="37"/>
      <c r="W56" s="28">
        <v>828046337.09112048</v>
      </c>
      <c r="X56" s="28">
        <v>829170310.1796813</v>
      </c>
      <c r="Y56" s="37"/>
      <c r="Z56" s="37"/>
      <c r="AA56" s="37"/>
      <c r="AC56" s="2" t="s">
        <v>299</v>
      </c>
    </row>
    <row r="57" spans="2:29" x14ac:dyDescent="0.2">
      <c r="B57" s="2" t="s">
        <v>193</v>
      </c>
      <c r="F57" s="2" t="s">
        <v>196</v>
      </c>
      <c r="L57" s="37"/>
      <c r="M57" s="37"/>
      <c r="N57" s="37"/>
      <c r="O57" s="37"/>
      <c r="P57" s="37"/>
      <c r="Q57" s="37"/>
      <c r="R57" s="37"/>
      <c r="S57" s="37"/>
      <c r="T57" s="37"/>
      <c r="U57" s="37"/>
      <c r="V57" s="37"/>
      <c r="W57" s="37"/>
      <c r="X57" s="28">
        <v>829170310.1796813</v>
      </c>
      <c r="Y57" s="28">
        <v>831657948.4402467</v>
      </c>
      <c r="Z57" s="37"/>
      <c r="AA57" s="37"/>
      <c r="AC57" s="2" t="s">
        <v>300</v>
      </c>
    </row>
    <row r="58" spans="2:29" x14ac:dyDescent="0.2">
      <c r="B58" s="2" t="s">
        <v>194</v>
      </c>
      <c r="F58" s="2" t="s">
        <v>196</v>
      </c>
      <c r="L58" s="37"/>
      <c r="M58" s="37"/>
      <c r="N58" s="37"/>
      <c r="O58" s="37"/>
      <c r="P58" s="37"/>
      <c r="Q58" s="37"/>
      <c r="R58" s="37"/>
      <c r="S58" s="37"/>
      <c r="T58" s="37"/>
      <c r="U58" s="37"/>
      <c r="V58" s="37"/>
      <c r="W58" s="37"/>
      <c r="X58" s="37"/>
      <c r="Y58" s="28">
        <v>831657948.4402467</v>
      </c>
      <c r="Z58" s="28">
        <v>830603751.79622507</v>
      </c>
      <c r="AA58" s="37"/>
      <c r="AC58" s="2" t="s">
        <v>301</v>
      </c>
    </row>
    <row r="59" spans="2:29" x14ac:dyDescent="0.2">
      <c r="B59" s="2" t="s">
        <v>272</v>
      </c>
      <c r="F59" s="2" t="s">
        <v>196</v>
      </c>
      <c r="L59" s="37"/>
      <c r="M59" s="37"/>
      <c r="N59" s="37"/>
      <c r="O59" s="37"/>
      <c r="P59" s="37"/>
      <c r="Q59" s="37"/>
      <c r="R59" s="37"/>
      <c r="S59" s="37"/>
      <c r="T59" s="37"/>
      <c r="U59" s="37"/>
      <c r="V59" s="37"/>
      <c r="W59" s="37"/>
      <c r="X59" s="37"/>
      <c r="Y59" s="37"/>
      <c r="Z59" s="28">
        <v>830603751.79622507</v>
      </c>
      <c r="AA59" s="28">
        <v>827132846.78858292</v>
      </c>
      <c r="AC59" s="2" t="s">
        <v>302</v>
      </c>
    </row>
    <row r="60" spans="2:29" x14ac:dyDescent="0.2">
      <c r="AC60" s="48"/>
    </row>
    <row r="61" spans="2:29" x14ac:dyDescent="0.2">
      <c r="AC61" s="48"/>
    </row>
    <row r="62" spans="2:29" s="7" customFormat="1" x14ac:dyDescent="0.2">
      <c r="B62" s="7" t="s">
        <v>266</v>
      </c>
    </row>
    <row r="64" spans="2:29" x14ac:dyDescent="0.2">
      <c r="B64" s="2" t="s">
        <v>316</v>
      </c>
      <c r="F64" s="2" t="s">
        <v>195</v>
      </c>
      <c r="L64" s="37"/>
      <c r="M64" s="37"/>
      <c r="N64" s="37"/>
      <c r="O64" s="37"/>
      <c r="P64" s="28">
        <v>5149000</v>
      </c>
      <c r="Q64" s="28">
        <v>6309000</v>
      </c>
      <c r="R64" s="28">
        <v>6752000</v>
      </c>
      <c r="S64" s="28">
        <v>6934000</v>
      </c>
      <c r="T64" s="37"/>
      <c r="U64" s="37"/>
      <c r="V64" s="37"/>
      <c r="W64" s="37"/>
      <c r="X64" s="37"/>
      <c r="Y64" s="37"/>
      <c r="Z64" s="37"/>
      <c r="AA64" s="37"/>
      <c r="AC64" s="2" t="s">
        <v>315</v>
      </c>
    </row>
    <row r="65" spans="2:29" x14ac:dyDescent="0.2">
      <c r="B65" s="2" t="s">
        <v>265</v>
      </c>
      <c r="F65" s="2" t="s">
        <v>195</v>
      </c>
      <c r="L65" s="37"/>
      <c r="M65" s="37"/>
      <c r="N65" s="37"/>
      <c r="O65" s="37"/>
      <c r="P65" s="37"/>
      <c r="Q65" s="37"/>
      <c r="R65" s="37"/>
      <c r="S65" s="28">
        <v>15958321.153561722</v>
      </c>
      <c r="T65" s="28">
        <v>14691042.110954463</v>
      </c>
      <c r="U65" s="28">
        <v>2002544</v>
      </c>
      <c r="V65" s="28">
        <v>0</v>
      </c>
      <c r="W65" s="37"/>
      <c r="X65" s="37"/>
      <c r="Y65" s="37"/>
      <c r="Z65" s="37"/>
      <c r="AA65" s="37"/>
      <c r="AC65" s="2" t="s">
        <v>314</v>
      </c>
    </row>
    <row r="66" spans="2:29" x14ac:dyDescent="0.2">
      <c r="S66" s="43"/>
      <c r="T66" s="43"/>
      <c r="U66" s="43"/>
      <c r="V66" s="43"/>
    </row>
    <row r="67" spans="2:29" x14ac:dyDescent="0.2">
      <c r="S67" s="43"/>
    </row>
  </sheetData>
  <phoneticPr fontId="29"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56E3D-E2DC-4E1B-8AC9-27D7C9CA308A}">
  <sheetPr>
    <tabColor rgb="FFE1FFE1"/>
  </sheetPr>
  <dimension ref="B2:AC21"/>
  <sheetViews>
    <sheetView showGridLines="0" zoomScale="85" zoomScaleNormal="85" workbookViewId="0">
      <pane xSplit="6" ySplit="12" topLeftCell="G13" activePane="bottomRight" state="frozen"/>
      <selection activeCell="B6" sqref="B6"/>
      <selection pane="topRight" activeCell="B6" sqref="B6"/>
      <selection pane="bottomLeft" activeCell="B6" sqref="B6"/>
      <selection pane="bottomRight" activeCell="G13" sqref="G13"/>
    </sheetView>
  </sheetViews>
  <sheetFormatPr defaultRowHeight="12.75" x14ac:dyDescent="0.2"/>
  <cols>
    <col min="1" max="1" width="5.7109375" style="2" customWidth="1"/>
    <col min="2" max="2" width="41.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21" width="2.7109375" style="2" customWidth="1"/>
    <col min="22" max="27" width="14" style="2" customWidth="1"/>
    <col min="28" max="28" width="2.7109375" style="2" customWidth="1"/>
    <col min="29" max="29" width="105.5703125" style="2" bestFit="1" customWidth="1"/>
    <col min="30" max="41" width="13.7109375" style="2" customWidth="1"/>
    <col min="42" max="16384" width="9.140625" style="2"/>
  </cols>
  <sheetData>
    <row r="2" spans="2:29" s="14" customFormat="1" ht="18" x14ac:dyDescent="0.2">
      <c r="B2" s="14" t="s">
        <v>281</v>
      </c>
    </row>
    <row r="4" spans="2:29" x14ac:dyDescent="0.2">
      <c r="B4" s="22" t="s">
        <v>81</v>
      </c>
      <c r="C4" s="1"/>
      <c r="D4" s="1"/>
    </row>
    <row r="5" spans="2:29" x14ac:dyDescent="0.2">
      <c r="B5" s="18" t="s">
        <v>263</v>
      </c>
      <c r="C5" s="18"/>
      <c r="D5" s="18"/>
      <c r="H5" s="15"/>
    </row>
    <row r="6" spans="2:29" x14ac:dyDescent="0.2">
      <c r="B6" s="18"/>
      <c r="C6" s="18"/>
      <c r="D6" s="18"/>
      <c r="H6" s="15"/>
    </row>
    <row r="7" spans="2:29" x14ac:dyDescent="0.2">
      <c r="B7" s="65" t="s">
        <v>66</v>
      </c>
      <c r="C7" s="18"/>
      <c r="D7" s="18"/>
      <c r="H7" s="15"/>
    </row>
    <row r="8" spans="2:29" x14ac:dyDescent="0.2">
      <c r="B8" s="51"/>
      <c r="C8" s="18"/>
      <c r="D8" s="18"/>
    </row>
    <row r="11" spans="2:29" s="7" customFormat="1" x14ac:dyDescent="0.2">
      <c r="B11" s="7" t="s">
        <v>67</v>
      </c>
      <c r="F11" s="7" t="s">
        <v>68</v>
      </c>
      <c r="H11" s="7" t="s">
        <v>69</v>
      </c>
      <c r="J11" s="7" t="s">
        <v>70</v>
      </c>
      <c r="L11" s="7" t="s">
        <v>120</v>
      </c>
      <c r="M11" s="7" t="s">
        <v>121</v>
      </c>
      <c r="N11" s="7" t="s">
        <v>122</v>
      </c>
      <c r="O11" s="7" t="s">
        <v>123</v>
      </c>
      <c r="P11" s="7" t="s">
        <v>124</v>
      </c>
      <c r="Q11" s="7" t="s">
        <v>125</v>
      </c>
      <c r="R11" s="7" t="s">
        <v>126</v>
      </c>
      <c r="S11" s="7" t="s">
        <v>127</v>
      </c>
      <c r="T11" s="7" t="s">
        <v>128</v>
      </c>
      <c r="U11" s="7" t="s">
        <v>129</v>
      </c>
      <c r="V11" s="7" t="s">
        <v>130</v>
      </c>
      <c r="W11" s="7" t="s">
        <v>131</v>
      </c>
      <c r="X11" s="7" t="s">
        <v>132</v>
      </c>
      <c r="Y11" s="7" t="s">
        <v>133</v>
      </c>
      <c r="Z11" s="7" t="s">
        <v>134</v>
      </c>
      <c r="AA11" s="7" t="s">
        <v>269</v>
      </c>
      <c r="AC11" s="7" t="s">
        <v>82</v>
      </c>
    </row>
    <row r="14" spans="2:29" s="7" customFormat="1" x14ac:dyDescent="0.2">
      <c r="B14" s="7" t="s">
        <v>85</v>
      </c>
    </row>
    <row r="16" spans="2:29" x14ac:dyDescent="0.2">
      <c r="B16" s="2" t="s">
        <v>85</v>
      </c>
      <c r="F16" s="2" t="s">
        <v>195</v>
      </c>
      <c r="L16" s="37"/>
      <c r="M16" s="37"/>
      <c r="N16" s="37"/>
      <c r="O16" s="37"/>
      <c r="P16" s="37"/>
      <c r="Q16" s="37"/>
      <c r="R16" s="37"/>
      <c r="S16" s="37"/>
      <c r="T16" s="37"/>
      <c r="U16" s="37"/>
      <c r="V16" s="28">
        <v>87159955.278369233</v>
      </c>
      <c r="W16" s="28">
        <v>92511800.358009115</v>
      </c>
      <c r="X16" s="28">
        <v>84685511.157834291</v>
      </c>
      <c r="Y16" s="28">
        <v>88444609.187141314</v>
      </c>
      <c r="Z16" s="28">
        <v>97048998.011170924</v>
      </c>
      <c r="AA16" s="28">
        <v>109967145.95587528</v>
      </c>
      <c r="AC16" s="48" t="s">
        <v>296</v>
      </c>
    </row>
    <row r="19" spans="2:29" s="7" customFormat="1" x14ac:dyDescent="0.2">
      <c r="B19" s="7" t="s">
        <v>149</v>
      </c>
    </row>
    <row r="21" spans="2:29" x14ac:dyDescent="0.2">
      <c r="B21" s="2" t="s">
        <v>291</v>
      </c>
      <c r="F21" s="2" t="s">
        <v>196</v>
      </c>
      <c r="L21" s="37"/>
      <c r="M21" s="37"/>
      <c r="N21" s="37"/>
      <c r="O21" s="37"/>
      <c r="P21" s="37"/>
      <c r="Q21" s="37"/>
      <c r="R21" s="37"/>
      <c r="S21" s="37"/>
      <c r="T21" s="37"/>
      <c r="U21" s="37"/>
      <c r="V21" s="28">
        <v>237239739.27047077</v>
      </c>
      <c r="W21" s="28">
        <v>238180027.2957063</v>
      </c>
      <c r="X21" s="28">
        <v>239003631.14149135</v>
      </c>
      <c r="Y21" s="28">
        <v>239589665.09752646</v>
      </c>
      <c r="Z21" s="28">
        <v>240062275.10425314</v>
      </c>
      <c r="AA21" s="28">
        <v>240105087.3025412</v>
      </c>
      <c r="AC21" s="2" t="s">
        <v>297</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B2:B3"/>
  <sheetViews>
    <sheetView showGridLines="0" zoomScale="85" zoomScaleNormal="85" workbookViewId="0"/>
  </sheetViews>
  <sheetFormatPr defaultRowHeight="12.75" x14ac:dyDescent="0.2"/>
  <cols>
    <col min="1" max="1" width="5.7109375" style="17" customWidth="1"/>
    <col min="2" max="16384" width="9.140625" style="17"/>
  </cols>
  <sheetData>
    <row r="2" spans="2:2" x14ac:dyDescent="0.2">
      <c r="B2" s="36"/>
    </row>
    <row r="3" spans="2:2" x14ac:dyDescent="0.2">
      <c r="B3" s="36"/>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sheetPr>
  <dimension ref="B2:AA104"/>
  <sheetViews>
    <sheetView showGridLines="0" zoomScale="85" zoomScaleNormal="85" workbookViewId="0">
      <pane xSplit="6" ySplit="12" topLeftCell="G13" activePane="bottomRight" state="frozen"/>
      <selection activeCell="B6" sqref="B6"/>
      <selection pane="topRight" activeCell="B6" sqref="B6"/>
      <selection pane="bottomLeft" activeCell="B6" sqref="B6"/>
      <selection pane="bottomRight" activeCell="G13" sqref="G13"/>
    </sheetView>
  </sheetViews>
  <sheetFormatPr defaultRowHeight="12.75" x14ac:dyDescent="0.2"/>
  <cols>
    <col min="1" max="1" width="5.7109375" style="2" customWidth="1"/>
    <col min="2" max="2" width="41.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7" width="14" style="2" customWidth="1"/>
    <col min="28" max="39" width="13.7109375" style="2" customWidth="1"/>
    <col min="40" max="16384" width="9.140625" style="2"/>
  </cols>
  <sheetData>
    <row r="2" spans="2:27" s="14" customFormat="1" ht="18" x14ac:dyDescent="0.2">
      <c r="B2" s="14" t="s">
        <v>307</v>
      </c>
    </row>
    <row r="4" spans="2:27" x14ac:dyDescent="0.2">
      <c r="B4" s="22" t="s">
        <v>83</v>
      </c>
      <c r="C4" s="1"/>
      <c r="D4" s="1"/>
    </row>
    <row r="5" spans="2:27" x14ac:dyDescent="0.2">
      <c r="B5" s="18" t="s">
        <v>308</v>
      </c>
      <c r="C5" s="18"/>
      <c r="D5" s="18"/>
      <c r="H5" s="15"/>
    </row>
    <row r="6" spans="2:27" x14ac:dyDescent="0.2">
      <c r="B6" s="18"/>
      <c r="C6" s="18"/>
      <c r="D6" s="18"/>
      <c r="H6" s="15"/>
    </row>
    <row r="7" spans="2:27" x14ac:dyDescent="0.2">
      <c r="B7" s="23" t="s">
        <v>66</v>
      </c>
      <c r="C7" s="18"/>
      <c r="D7" s="18"/>
      <c r="H7" s="15"/>
    </row>
    <row r="8" spans="2:27" x14ac:dyDescent="0.2">
      <c r="B8" s="3" t="s">
        <v>268</v>
      </c>
      <c r="C8" s="18"/>
      <c r="D8" s="18"/>
    </row>
    <row r="9" spans="2:27" x14ac:dyDescent="0.2">
      <c r="B9" s="3"/>
      <c r="C9" s="18"/>
      <c r="D9" s="18"/>
    </row>
    <row r="11" spans="2:27" s="7" customFormat="1" x14ac:dyDescent="0.2">
      <c r="B11" s="7" t="s">
        <v>67</v>
      </c>
      <c r="F11" s="7" t="s">
        <v>68</v>
      </c>
      <c r="H11" s="7" t="s">
        <v>69</v>
      </c>
      <c r="J11" s="7" t="s">
        <v>70</v>
      </c>
      <c r="L11" s="7" t="s">
        <v>120</v>
      </c>
      <c r="M11" s="7" t="s">
        <v>121</v>
      </c>
      <c r="N11" s="7" t="s">
        <v>122</v>
      </c>
      <c r="O11" s="7" t="s">
        <v>123</v>
      </c>
      <c r="P11" s="7" t="s">
        <v>124</v>
      </c>
      <c r="Q11" s="7" t="s">
        <v>125</v>
      </c>
      <c r="R11" s="7" t="s">
        <v>126</v>
      </c>
      <c r="S11" s="7" t="s">
        <v>127</v>
      </c>
      <c r="T11" s="7" t="s">
        <v>128</v>
      </c>
      <c r="U11" s="7" t="s">
        <v>129</v>
      </c>
      <c r="V11" s="7" t="s">
        <v>130</v>
      </c>
      <c r="W11" s="7" t="s">
        <v>131</v>
      </c>
      <c r="X11" s="7" t="s">
        <v>132</v>
      </c>
      <c r="Y11" s="7" t="s">
        <v>133</v>
      </c>
      <c r="Z11" s="7" t="s">
        <v>134</v>
      </c>
      <c r="AA11" s="7" t="s">
        <v>269</v>
      </c>
    </row>
    <row r="14" spans="2:27" s="7" customFormat="1" x14ac:dyDescent="0.2">
      <c r="B14" s="7" t="s">
        <v>84</v>
      </c>
    </row>
    <row r="16" spans="2:27" x14ac:dyDescent="0.2">
      <c r="B16" s="2" t="s">
        <v>101</v>
      </c>
      <c r="F16" s="2" t="s">
        <v>197</v>
      </c>
      <c r="H16" s="40">
        <f>'3) Parameters'!H34</f>
        <v>8.8999999999999996E-2</v>
      </c>
    </row>
    <row r="17" spans="2:8" x14ac:dyDescent="0.2">
      <c r="B17" s="2" t="s">
        <v>102</v>
      </c>
      <c r="F17" s="2" t="s">
        <v>197</v>
      </c>
      <c r="H17" s="40">
        <f>'3) Parameters'!H35</f>
        <v>8.8999999999999996E-2</v>
      </c>
    </row>
    <row r="18" spans="2:8" x14ac:dyDescent="0.2">
      <c r="B18" s="2" t="s">
        <v>103</v>
      </c>
      <c r="F18" s="2" t="s">
        <v>197</v>
      </c>
      <c r="H18" s="40">
        <f>'3) Parameters'!H38</f>
        <v>7.1225000000000094E-2</v>
      </c>
    </row>
    <row r="19" spans="2:8" x14ac:dyDescent="0.2">
      <c r="B19" s="2" t="s">
        <v>104</v>
      </c>
      <c r="F19" s="2" t="s">
        <v>197</v>
      </c>
      <c r="H19" s="40">
        <f>'3) Parameters'!H41</f>
        <v>7.350000000000001E-2</v>
      </c>
    </row>
    <row r="20" spans="2:8" x14ac:dyDescent="0.2">
      <c r="B20" s="2" t="s">
        <v>105</v>
      </c>
      <c r="F20" s="2" t="s">
        <v>197</v>
      </c>
      <c r="H20" s="40">
        <f>'3) Parameters'!H42</f>
        <v>7.350000000000001E-2</v>
      </c>
    </row>
    <row r="21" spans="2:8" x14ac:dyDescent="0.2">
      <c r="B21" s="2" t="s">
        <v>106</v>
      </c>
      <c r="F21" s="2" t="s">
        <v>197</v>
      </c>
      <c r="H21" s="40">
        <f>'3) Parameters'!H43</f>
        <v>7.350000000000001E-2</v>
      </c>
    </row>
    <row r="22" spans="2:8" x14ac:dyDescent="0.2">
      <c r="B22" s="2" t="s">
        <v>107</v>
      </c>
      <c r="F22" s="2" t="s">
        <v>197</v>
      </c>
      <c r="H22" s="40">
        <f>'3) Parameters'!H46</f>
        <v>7.85E-2</v>
      </c>
    </row>
    <row r="23" spans="2:8" x14ac:dyDescent="0.2">
      <c r="B23" s="2" t="s">
        <v>108</v>
      </c>
      <c r="F23" s="2" t="s">
        <v>197</v>
      </c>
      <c r="H23" s="40">
        <f>'3) Parameters'!H47</f>
        <v>7.85E-2</v>
      </c>
    </row>
    <row r="24" spans="2:8" x14ac:dyDescent="0.2">
      <c r="B24" s="2" t="s">
        <v>109</v>
      </c>
      <c r="F24" s="2" t="s">
        <v>197</v>
      </c>
      <c r="H24" s="40">
        <f>'3) Parameters'!H48</f>
        <v>7.85E-2</v>
      </c>
    </row>
    <row r="25" spans="2:8" x14ac:dyDescent="0.2">
      <c r="B25" s="2" t="s">
        <v>110</v>
      </c>
      <c r="F25" s="2" t="s">
        <v>197</v>
      </c>
      <c r="H25" s="40">
        <f>'3) Parameters'!H49</f>
        <v>5.6000000000000001E-2</v>
      </c>
    </row>
    <row r="26" spans="2:8" x14ac:dyDescent="0.2">
      <c r="B26" s="2" t="s">
        <v>111</v>
      </c>
      <c r="F26" s="2" t="s">
        <v>197</v>
      </c>
      <c r="H26" s="40">
        <f>'3) Parameters'!H50</f>
        <v>5.6000000000000001E-2</v>
      </c>
    </row>
    <row r="27" spans="2:8" x14ac:dyDescent="0.2">
      <c r="B27" s="2" t="s">
        <v>112</v>
      </c>
      <c r="F27" s="2" t="s">
        <v>197</v>
      </c>
      <c r="H27" s="40">
        <f>'3) Parameters'!H51</f>
        <v>5.6000000000000001E-2</v>
      </c>
    </row>
    <row r="28" spans="2:8" x14ac:dyDescent="0.2">
      <c r="B28" s="2" t="s">
        <v>113</v>
      </c>
      <c r="F28" s="2" t="s">
        <v>197</v>
      </c>
      <c r="H28" s="40">
        <f>'3) Parameters'!H53</f>
        <v>5.1060000000000001E-2</v>
      </c>
    </row>
    <row r="29" spans="2:8" x14ac:dyDescent="0.2">
      <c r="B29" s="2" t="s">
        <v>114</v>
      </c>
      <c r="F29" s="2" t="s">
        <v>197</v>
      </c>
      <c r="H29" s="40">
        <f>'3) Parameters'!H54</f>
        <v>4.9520000000000002E-2</v>
      </c>
    </row>
    <row r="30" spans="2:8" x14ac:dyDescent="0.2">
      <c r="B30" s="2" t="s">
        <v>115</v>
      </c>
      <c r="F30" s="2" t="s">
        <v>197</v>
      </c>
      <c r="H30" s="40">
        <f>'3) Parameters'!H55</f>
        <v>4.7980000000000002E-2</v>
      </c>
    </row>
    <row r="31" spans="2:8" x14ac:dyDescent="0.2">
      <c r="B31" s="2" t="s">
        <v>273</v>
      </c>
      <c r="F31" s="2" t="s">
        <v>197</v>
      </c>
      <c r="H31" s="40">
        <f>'3) Parameters'!H56</f>
        <v>4.6440000000000002E-2</v>
      </c>
    </row>
    <row r="32" spans="2:8" x14ac:dyDescent="0.2">
      <c r="B32" s="22"/>
    </row>
    <row r="33" spans="2:27" x14ac:dyDescent="0.2">
      <c r="B33" s="2" t="s">
        <v>118</v>
      </c>
      <c r="F33" s="2" t="s">
        <v>195</v>
      </c>
      <c r="L33" s="34">
        <f>'4) GAW nominaal TD'!L23</f>
        <v>169357199.64373019</v>
      </c>
      <c r="M33" s="34">
        <f>'4) GAW nominaal TD'!M23</f>
        <v>171812405.39373517</v>
      </c>
      <c r="N33" s="34">
        <f>'4) GAW nominaal TD'!N23</f>
        <v>175885668.63652122</v>
      </c>
      <c r="O33" s="34">
        <f>'4) GAW nominaal TD'!O23</f>
        <v>180404653.28517571</v>
      </c>
      <c r="P33" s="34">
        <f>'4) GAW nominaal TD'!P23</f>
        <v>184613408.14336014</v>
      </c>
      <c r="Q33" s="34">
        <f>'4) GAW nominaal TD'!Q23</f>
        <v>189703017.47888103</v>
      </c>
      <c r="R33" s="34">
        <f>'4) GAW nominaal TD'!R23</f>
        <v>195453795.35807526</v>
      </c>
      <c r="S33" s="34">
        <f>'4) GAW nominaal TD'!S23</f>
        <v>202063092.53321892</v>
      </c>
      <c r="T33" s="34">
        <f>'4) GAW nominaal TD'!T23</f>
        <v>209977823.24311447</v>
      </c>
      <c r="U33" s="34">
        <f>'4) GAW nominaal TD'!U23</f>
        <v>216838522.12505013</v>
      </c>
      <c r="V33" s="34">
        <f>'4) GAW nominaal TD'!V23</f>
        <v>222355013.65413266</v>
      </c>
      <c r="W33" s="34">
        <f>'4) GAW nominaal TD'!W23</f>
        <v>227902568.4764702</v>
      </c>
      <c r="X33" s="34">
        <f>'4) GAW nominaal TD'!X23</f>
        <v>222553512.84570032</v>
      </c>
      <c r="Y33" s="34">
        <f>'4) GAW nominaal TD'!Y23</f>
        <v>227639342.67003009</v>
      </c>
      <c r="Z33" s="34">
        <f>'4) GAW nominaal TD'!Z23</f>
        <v>233468716.73487872</v>
      </c>
      <c r="AA33" s="34">
        <f>'4) GAW nominaal TD'!AA23</f>
        <v>238829484.1086553</v>
      </c>
    </row>
    <row r="34" spans="2:27" x14ac:dyDescent="0.2">
      <c r="B34" s="2" t="s">
        <v>119</v>
      </c>
      <c r="F34" s="2" t="s">
        <v>195</v>
      </c>
      <c r="L34" s="34">
        <f>'4) GAW nominaal TD'!L24</f>
        <v>5305712916.9765768</v>
      </c>
      <c r="M34" s="34">
        <f>'4) GAW nominaal TD'!M24</f>
        <v>5217253115.4628401</v>
      </c>
      <c r="N34" s="34">
        <f>'4) GAW nominaal TD'!N24</f>
        <v>5160364578.2708702</v>
      </c>
      <c r="O34" s="34">
        <f>'4) GAW nominaal TD'!O24</f>
        <v>5113890359.4376497</v>
      </c>
      <c r="P34" s="34">
        <f>'4) GAW nominaal TD'!P24</f>
        <v>5078495836.8528814</v>
      </c>
      <c r="Q34" s="34">
        <f>'4) GAW nominaal TD'!Q24</f>
        <v>5063238579.2259598</v>
      </c>
      <c r="R34" s="34">
        <f>'4) GAW nominaal TD'!R24</f>
        <v>5081555716.8485622</v>
      </c>
      <c r="S34" s="34">
        <f>'4) GAW nominaal TD'!S24</f>
        <v>5138730019.5038214</v>
      </c>
      <c r="T34" s="34">
        <f>'4) GAW nominaal TD'!T24</f>
        <v>5201040204.0724869</v>
      </c>
      <c r="U34" s="34">
        <f>'4) GAW nominaal TD'!U24</f>
        <v>5250188643.4973822</v>
      </c>
      <c r="V34" s="34">
        <f>'4) GAW nominaal TD'!V24</f>
        <v>5299715807.3463383</v>
      </c>
      <c r="W34" s="34">
        <f>'4) GAW nominaal TD'!W24</f>
        <v>5337897296.1139984</v>
      </c>
      <c r="X34" s="34">
        <f>'4) GAW nominaal TD'!X24</f>
        <v>5337185168.1563396</v>
      </c>
      <c r="Y34" s="34">
        <f>'4) GAW nominaal TD'!Y24</f>
        <v>5414295620.4871931</v>
      </c>
      <c r="Z34" s="34">
        <f>'4) GAW nominaal TD'!Z24</f>
        <v>5484855201.3259211</v>
      </c>
      <c r="AA34" s="34">
        <f>'4) GAW nominaal TD'!AA24</f>
        <v>5519863581.0203037</v>
      </c>
    </row>
    <row r="36" spans="2:27" x14ac:dyDescent="0.2">
      <c r="B36" s="2" t="s">
        <v>278</v>
      </c>
      <c r="F36" s="2" t="s">
        <v>195</v>
      </c>
      <c r="L36" s="34">
        <f>'4) GAW nominaal TD'!L27</f>
        <v>0</v>
      </c>
      <c r="M36" s="34">
        <f>'4) GAW nominaal TD'!M27</f>
        <v>0</v>
      </c>
      <c r="N36" s="34">
        <f>'4) GAW nominaal TD'!N27</f>
        <v>0</v>
      </c>
      <c r="O36" s="34">
        <f>'4) GAW nominaal TD'!O26</f>
        <v>0</v>
      </c>
      <c r="P36" s="34">
        <f>'4) GAW nominaal TD'!P26</f>
        <v>0</v>
      </c>
      <c r="Q36" s="34">
        <f>'4) GAW nominaal TD'!Q26</f>
        <v>0</v>
      </c>
      <c r="R36" s="34">
        <f>'4) GAW nominaal TD'!R26</f>
        <v>54584.01306896552</v>
      </c>
      <c r="S36" s="34">
        <f>'4) GAW nominaal TD'!S27</f>
        <v>-4885.76</v>
      </c>
      <c r="T36" s="34">
        <f>'4) GAW nominaal TD'!T27</f>
        <v>4492.8</v>
      </c>
      <c r="U36" s="34">
        <f>'4) GAW nominaal TD'!U27</f>
        <v>19493.546875</v>
      </c>
      <c r="V36" s="34">
        <f>'4) GAW nominaal TD'!V28</f>
        <v>1055.1300048828125</v>
      </c>
      <c r="W36" s="34">
        <f>'4) GAW nominaal TD'!W28</f>
        <v>0</v>
      </c>
      <c r="X36" s="34">
        <f>'4) GAW nominaal TD'!X28</f>
        <v>31360.13</v>
      </c>
      <c r="Y36" s="34">
        <f>'4) GAW nominaal TD'!Y28</f>
        <v>639463.61549999996</v>
      </c>
      <c r="Z36" s="34">
        <f>'4) GAW nominaal TD'!Z28</f>
        <v>21189.39</v>
      </c>
      <c r="AA36" s="34">
        <f>'4) GAW nominaal TD'!AA28</f>
        <v>51597.14</v>
      </c>
    </row>
    <row r="39" spans="2:27" s="7" customFormat="1" x14ac:dyDescent="0.2">
      <c r="B39" s="7" t="s">
        <v>151</v>
      </c>
    </row>
    <row r="41" spans="2:27" x14ac:dyDescent="0.2">
      <c r="B41" s="2" t="s">
        <v>135</v>
      </c>
      <c r="F41" s="2" t="s">
        <v>197</v>
      </c>
      <c r="L41" s="41">
        <f>AVERAGE($H16:$H17)</f>
        <v>8.8999999999999996E-2</v>
      </c>
      <c r="M41" s="41">
        <f>AVERAGE($H16:$H17)</f>
        <v>8.8999999999999996E-2</v>
      </c>
      <c r="N41" s="37"/>
      <c r="O41" s="37"/>
      <c r="P41" s="37"/>
      <c r="Q41" s="37"/>
      <c r="R41" s="37"/>
      <c r="S41" s="37"/>
      <c r="T41" s="37"/>
      <c r="U41" s="37"/>
      <c r="V41" s="37"/>
      <c r="W41" s="37"/>
      <c r="X41" s="37"/>
      <c r="Y41" s="37"/>
      <c r="Z41" s="37"/>
      <c r="AA41" s="37"/>
    </row>
    <row r="42" spans="2:27" x14ac:dyDescent="0.2">
      <c r="B42" s="2" t="s">
        <v>136</v>
      </c>
      <c r="F42" s="2" t="s">
        <v>197</v>
      </c>
      <c r="L42" s="37"/>
      <c r="M42" s="41">
        <f>AVERAGE($H17:$H18)</f>
        <v>8.0112500000000045E-2</v>
      </c>
      <c r="N42" s="41">
        <f>AVERAGE($H17:$H18)</f>
        <v>8.0112500000000045E-2</v>
      </c>
      <c r="O42" s="37"/>
      <c r="P42" s="37"/>
      <c r="Q42" s="37"/>
      <c r="R42" s="37"/>
      <c r="S42" s="37"/>
      <c r="T42" s="37"/>
      <c r="U42" s="37"/>
      <c r="V42" s="37"/>
      <c r="W42" s="37"/>
      <c r="X42" s="37"/>
      <c r="Y42" s="37"/>
      <c r="Z42" s="37"/>
      <c r="AA42" s="37"/>
    </row>
    <row r="43" spans="2:27" x14ac:dyDescent="0.2">
      <c r="B43" s="2" t="s">
        <v>137</v>
      </c>
      <c r="F43" s="2" t="s">
        <v>197</v>
      </c>
      <c r="L43" s="37"/>
      <c r="M43" s="37"/>
      <c r="N43" s="41">
        <f>AVERAGE($H18:$H19)</f>
        <v>7.2362500000000052E-2</v>
      </c>
      <c r="O43" s="41">
        <f>AVERAGE($H18:$H19)</f>
        <v>7.2362500000000052E-2</v>
      </c>
      <c r="P43" s="37"/>
      <c r="Q43" s="37"/>
      <c r="R43" s="37"/>
      <c r="S43" s="37"/>
      <c r="T43" s="37"/>
      <c r="U43" s="37"/>
      <c r="V43" s="37"/>
      <c r="W43" s="37"/>
      <c r="X43" s="37"/>
      <c r="Y43" s="37"/>
      <c r="Z43" s="37"/>
      <c r="AA43" s="37"/>
    </row>
    <row r="44" spans="2:27" x14ac:dyDescent="0.2">
      <c r="B44" s="2" t="s">
        <v>138</v>
      </c>
      <c r="F44" s="2" t="s">
        <v>197</v>
      </c>
      <c r="L44" s="37"/>
      <c r="M44" s="37"/>
      <c r="N44" s="37"/>
      <c r="O44" s="41">
        <f>AVERAGE($H19:$H20)</f>
        <v>7.350000000000001E-2</v>
      </c>
      <c r="P44" s="41">
        <f>AVERAGE($H19:$H20)</f>
        <v>7.350000000000001E-2</v>
      </c>
      <c r="Q44" s="37"/>
      <c r="R44" s="37"/>
      <c r="S44" s="37"/>
      <c r="T44" s="37"/>
      <c r="U44" s="37"/>
      <c r="V44" s="37"/>
      <c r="W44" s="37"/>
      <c r="X44" s="37"/>
      <c r="Y44" s="37"/>
      <c r="Z44" s="37"/>
      <c r="AA44" s="37"/>
    </row>
    <row r="45" spans="2:27" x14ac:dyDescent="0.2">
      <c r="B45" s="2" t="s">
        <v>139</v>
      </c>
      <c r="F45" s="2" t="s">
        <v>197</v>
      </c>
      <c r="L45" s="37"/>
      <c r="M45" s="37"/>
      <c r="N45" s="37"/>
      <c r="O45" s="37"/>
      <c r="P45" s="41">
        <f>AVERAGE($H20:$H21)</f>
        <v>7.350000000000001E-2</v>
      </c>
      <c r="Q45" s="41">
        <f>AVERAGE($H20:$H21)</f>
        <v>7.350000000000001E-2</v>
      </c>
      <c r="R45" s="37"/>
      <c r="S45" s="37"/>
      <c r="T45" s="37"/>
      <c r="U45" s="37"/>
      <c r="V45" s="37"/>
      <c r="W45" s="37"/>
      <c r="X45" s="37"/>
      <c r="Y45" s="37"/>
      <c r="Z45" s="37"/>
      <c r="AA45" s="37"/>
    </row>
    <row r="46" spans="2:27" x14ac:dyDescent="0.2">
      <c r="B46" s="2" t="s">
        <v>140</v>
      </c>
      <c r="F46" s="2" t="s">
        <v>197</v>
      </c>
      <c r="L46" s="37"/>
      <c r="M46" s="37"/>
      <c r="N46" s="37"/>
      <c r="O46" s="37"/>
      <c r="P46" s="37"/>
      <c r="Q46" s="41">
        <f>AVERAGE($H21:$H22)</f>
        <v>7.6000000000000012E-2</v>
      </c>
      <c r="R46" s="41">
        <f>AVERAGE($H21:$H22)</f>
        <v>7.6000000000000012E-2</v>
      </c>
      <c r="S46" s="37"/>
      <c r="T46" s="37"/>
      <c r="U46" s="37"/>
      <c r="V46" s="37"/>
      <c r="W46" s="37"/>
      <c r="X46" s="37"/>
      <c r="Y46" s="37"/>
      <c r="Z46" s="37"/>
      <c r="AA46" s="37"/>
    </row>
    <row r="47" spans="2:27" x14ac:dyDescent="0.2">
      <c r="B47" s="2" t="s">
        <v>141</v>
      </c>
      <c r="F47" s="2" t="s">
        <v>197</v>
      </c>
      <c r="L47" s="37"/>
      <c r="M47" s="37"/>
      <c r="N47" s="37"/>
      <c r="O47" s="37"/>
      <c r="P47" s="37"/>
      <c r="Q47" s="37"/>
      <c r="R47" s="41">
        <f>AVERAGE($H22:$H23)</f>
        <v>7.85E-2</v>
      </c>
      <c r="S47" s="41">
        <f>AVERAGE($H22:$H23)</f>
        <v>7.85E-2</v>
      </c>
      <c r="T47" s="37"/>
      <c r="U47" s="37"/>
      <c r="V47" s="37"/>
      <c r="W47" s="37"/>
      <c r="X47" s="37"/>
      <c r="Y47" s="37"/>
      <c r="Z47" s="37"/>
      <c r="AA47" s="37"/>
    </row>
    <row r="48" spans="2:27" x14ac:dyDescent="0.2">
      <c r="B48" s="2" t="s">
        <v>142</v>
      </c>
      <c r="F48" s="2" t="s">
        <v>197</v>
      </c>
      <c r="L48" s="37"/>
      <c r="M48" s="37"/>
      <c r="N48" s="37"/>
      <c r="O48" s="37"/>
      <c r="P48" s="37"/>
      <c r="Q48" s="37"/>
      <c r="R48" s="37"/>
      <c r="S48" s="41">
        <f>AVERAGE($H23:$H24)</f>
        <v>7.85E-2</v>
      </c>
      <c r="T48" s="41">
        <f>AVERAGE($H23:$H24)</f>
        <v>7.85E-2</v>
      </c>
      <c r="U48" s="37"/>
      <c r="V48" s="37"/>
      <c r="W48" s="37"/>
      <c r="X48" s="37"/>
      <c r="Y48" s="37"/>
      <c r="Z48" s="37"/>
      <c r="AA48" s="37"/>
    </row>
    <row r="49" spans="2:27" x14ac:dyDescent="0.2">
      <c r="B49" s="2" t="s">
        <v>143</v>
      </c>
      <c r="F49" s="2" t="s">
        <v>197</v>
      </c>
      <c r="L49" s="37"/>
      <c r="M49" s="37"/>
      <c r="N49" s="37"/>
      <c r="O49" s="37"/>
      <c r="P49" s="37"/>
      <c r="Q49" s="37"/>
      <c r="R49" s="37"/>
      <c r="S49" s="37"/>
      <c r="T49" s="41">
        <f>AVERAGE($H24:$H25)</f>
        <v>6.7250000000000004E-2</v>
      </c>
      <c r="U49" s="41">
        <f>AVERAGE($H24:$H25)</f>
        <v>6.7250000000000004E-2</v>
      </c>
      <c r="V49" s="37"/>
      <c r="W49" s="37"/>
      <c r="X49" s="37"/>
      <c r="Y49" s="37"/>
      <c r="Z49" s="37"/>
      <c r="AA49" s="37"/>
    </row>
    <row r="50" spans="2:27" x14ac:dyDescent="0.2">
      <c r="B50" s="2" t="s">
        <v>144</v>
      </c>
      <c r="F50" s="2" t="s">
        <v>197</v>
      </c>
      <c r="L50" s="37"/>
      <c r="M50" s="37"/>
      <c r="N50" s="37"/>
      <c r="O50" s="37"/>
      <c r="P50" s="37"/>
      <c r="Q50" s="37"/>
      <c r="R50" s="37"/>
      <c r="S50" s="37"/>
      <c r="T50" s="37"/>
      <c r="U50" s="41">
        <f>AVERAGE($H25:$H26)</f>
        <v>5.6000000000000001E-2</v>
      </c>
      <c r="V50" s="41">
        <f>AVERAGE($H25:$H26)</f>
        <v>5.6000000000000001E-2</v>
      </c>
      <c r="W50" s="37"/>
      <c r="X50" s="37"/>
      <c r="Y50" s="37"/>
      <c r="Z50" s="37"/>
      <c r="AA50" s="37"/>
    </row>
    <row r="51" spans="2:27" x14ac:dyDescent="0.2">
      <c r="B51" s="2" t="s">
        <v>145</v>
      </c>
      <c r="F51" s="2" t="s">
        <v>197</v>
      </c>
      <c r="L51" s="37"/>
      <c r="M51" s="37"/>
      <c r="N51" s="37"/>
      <c r="O51" s="37"/>
      <c r="P51" s="37"/>
      <c r="Q51" s="37"/>
      <c r="R51" s="37"/>
      <c r="S51" s="37"/>
      <c r="T51" s="37"/>
      <c r="U51" s="37"/>
      <c r="V51" s="41">
        <f>AVERAGE($H26:$H27)</f>
        <v>5.6000000000000001E-2</v>
      </c>
      <c r="W51" s="41">
        <f>AVERAGE($H26:$H27)</f>
        <v>5.6000000000000001E-2</v>
      </c>
      <c r="X51" s="37"/>
      <c r="Y51" s="37"/>
      <c r="Z51" s="37"/>
      <c r="AA51" s="37"/>
    </row>
    <row r="52" spans="2:27" x14ac:dyDescent="0.2">
      <c r="B52" s="2" t="s">
        <v>146</v>
      </c>
      <c r="F52" s="2" t="s">
        <v>197</v>
      </c>
      <c r="L52" s="37"/>
      <c r="M52" s="37"/>
      <c r="N52" s="37"/>
      <c r="O52" s="37"/>
      <c r="P52" s="37"/>
      <c r="Q52" s="37"/>
      <c r="R52" s="37"/>
      <c r="S52" s="37"/>
      <c r="T52" s="37"/>
      <c r="U52" s="37"/>
      <c r="V52" s="37"/>
      <c r="W52" s="41">
        <f>AVERAGE($H27:$H28)</f>
        <v>5.3530000000000001E-2</v>
      </c>
      <c r="X52" s="41">
        <f>AVERAGE($H27:$H28)</f>
        <v>5.3530000000000001E-2</v>
      </c>
      <c r="Y52" s="37"/>
      <c r="Z52" s="37"/>
      <c r="AA52" s="37"/>
    </row>
    <row r="53" spans="2:27" x14ac:dyDescent="0.2">
      <c r="B53" s="2" t="s">
        <v>147</v>
      </c>
      <c r="F53" s="2" t="s">
        <v>197</v>
      </c>
      <c r="L53" s="37"/>
      <c r="M53" s="37"/>
      <c r="N53" s="37"/>
      <c r="O53" s="37"/>
      <c r="P53" s="37"/>
      <c r="Q53" s="37"/>
      <c r="R53" s="37"/>
      <c r="S53" s="37"/>
      <c r="T53" s="37"/>
      <c r="U53" s="37"/>
      <c r="V53" s="37"/>
      <c r="W53" s="37"/>
      <c r="X53" s="41">
        <f>AVERAGE($H28:$H29)</f>
        <v>5.0290000000000001E-2</v>
      </c>
      <c r="Y53" s="41">
        <f>AVERAGE($H28:$H29)</f>
        <v>5.0290000000000001E-2</v>
      </c>
      <c r="Z53" s="37"/>
      <c r="AA53" s="37"/>
    </row>
    <row r="54" spans="2:27" x14ac:dyDescent="0.2">
      <c r="B54" s="2" t="s">
        <v>148</v>
      </c>
      <c r="F54" s="2" t="s">
        <v>197</v>
      </c>
      <c r="L54" s="37"/>
      <c r="M54" s="37"/>
      <c r="N54" s="37"/>
      <c r="O54" s="37"/>
      <c r="P54" s="37"/>
      <c r="Q54" s="37"/>
      <c r="R54" s="37"/>
      <c r="S54" s="37"/>
      <c r="T54" s="37"/>
      <c r="U54" s="37"/>
      <c r="V54" s="37"/>
      <c r="W54" s="37"/>
      <c r="X54" s="37"/>
      <c r="Y54" s="41">
        <f>AVERAGE($H29:$H30)</f>
        <v>4.8750000000000002E-2</v>
      </c>
      <c r="Z54" s="41">
        <f>AVERAGE($H29:$H30)</f>
        <v>4.8750000000000002E-2</v>
      </c>
      <c r="AA54" s="37"/>
    </row>
    <row r="55" spans="2:27" x14ac:dyDescent="0.2">
      <c r="B55" s="2" t="s">
        <v>285</v>
      </c>
      <c r="F55" s="2" t="s">
        <v>197</v>
      </c>
      <c r="L55" s="37"/>
      <c r="M55" s="37"/>
      <c r="N55" s="37"/>
      <c r="O55" s="37"/>
      <c r="P55" s="37"/>
      <c r="Q55" s="37"/>
      <c r="R55" s="37"/>
      <c r="S55" s="37"/>
      <c r="T55" s="37"/>
      <c r="U55" s="37"/>
      <c r="V55" s="37"/>
      <c r="W55" s="37"/>
      <c r="X55" s="37"/>
      <c r="Y55" s="37"/>
      <c r="Z55" s="41">
        <f>AVERAGE($H30:$H31)</f>
        <v>4.7210000000000002E-2</v>
      </c>
      <c r="AA55" s="41">
        <f>AVERAGE($H30:$H31)</f>
        <v>4.7210000000000002E-2</v>
      </c>
    </row>
    <row r="58" spans="2:27" s="7" customFormat="1" x14ac:dyDescent="0.2">
      <c r="B58" s="7" t="s">
        <v>152</v>
      </c>
    </row>
    <row r="60" spans="2:27" x14ac:dyDescent="0.2">
      <c r="B60" s="22" t="s">
        <v>231</v>
      </c>
    </row>
    <row r="61" spans="2:27" x14ac:dyDescent="0.2">
      <c r="B61" s="2" t="s">
        <v>153</v>
      </c>
      <c r="F61" s="2" t="s">
        <v>195</v>
      </c>
      <c r="L61" s="45">
        <f>L$33+L$34*L41-L$36</f>
        <v>641565649.25464547</v>
      </c>
      <c r="M61" s="45">
        <f>M$33+M$34*M41-M$36</f>
        <v>636147932.66992784</v>
      </c>
      <c r="N61" s="46"/>
      <c r="O61" s="46"/>
      <c r="P61" s="46"/>
      <c r="Q61" s="46"/>
      <c r="R61" s="46"/>
      <c r="S61" s="46"/>
      <c r="T61" s="46"/>
      <c r="U61" s="46"/>
      <c r="V61" s="46"/>
      <c r="W61" s="46"/>
      <c r="X61" s="46"/>
      <c r="Y61" s="46"/>
      <c r="Z61" s="46"/>
      <c r="AA61" s="46"/>
    </row>
    <row r="62" spans="2:27" x14ac:dyDescent="0.2">
      <c r="B62" s="2" t="s">
        <v>154</v>
      </c>
      <c r="F62" s="2" t="s">
        <v>195</v>
      </c>
      <c r="L62" s="46"/>
      <c r="M62" s="45">
        <f>M$33+M$34*M42-M$36</f>
        <v>589779595.60625219</v>
      </c>
      <c r="N62" s="45">
        <f>N$33+N$34*N42-N$36</f>
        <v>589295375.91324651</v>
      </c>
      <c r="O62" s="46"/>
      <c r="P62" s="46"/>
      <c r="Q62" s="46"/>
      <c r="R62" s="46"/>
      <c r="S62" s="46"/>
      <c r="T62" s="46"/>
      <c r="U62" s="46"/>
      <c r="V62" s="46"/>
      <c r="W62" s="46"/>
      <c r="X62" s="46"/>
      <c r="Y62" s="46"/>
      <c r="Z62" s="46"/>
      <c r="AA62" s="46"/>
    </row>
    <row r="63" spans="2:27" x14ac:dyDescent="0.2">
      <c r="B63" s="2" t="s">
        <v>155</v>
      </c>
      <c r="F63" s="2" t="s">
        <v>195</v>
      </c>
      <c r="L63" s="46"/>
      <c r="M63" s="46"/>
      <c r="N63" s="45">
        <f>N$33+N$34*N43-N$36</f>
        <v>549302550.4316473</v>
      </c>
      <c r="O63" s="45">
        <f>O$33+O$34*O43-O$36</f>
        <v>550458544.41998291</v>
      </c>
      <c r="P63" s="46"/>
      <c r="Q63" s="46"/>
      <c r="R63" s="46"/>
      <c r="S63" s="46"/>
      <c r="T63" s="46"/>
      <c r="U63" s="46"/>
      <c r="V63" s="46"/>
      <c r="W63" s="46"/>
      <c r="X63" s="46"/>
      <c r="Y63" s="46"/>
      <c r="Z63" s="46"/>
      <c r="AA63" s="46"/>
    </row>
    <row r="64" spans="2:27" x14ac:dyDescent="0.2">
      <c r="B64" s="2" t="s">
        <v>156</v>
      </c>
      <c r="F64" s="2" t="s">
        <v>195</v>
      </c>
      <c r="L64" s="46"/>
      <c r="M64" s="46"/>
      <c r="N64" s="46"/>
      <c r="O64" s="45">
        <f>O$33+O$34*O44-O$36</f>
        <v>556275594.703843</v>
      </c>
      <c r="P64" s="45">
        <f>P$33+P$34*P44-P$36</f>
        <v>557882852.15204692</v>
      </c>
      <c r="Q64" s="46"/>
      <c r="R64" s="46"/>
      <c r="S64" s="46"/>
      <c r="T64" s="46"/>
      <c r="U64" s="46"/>
      <c r="V64" s="46"/>
      <c r="W64" s="46"/>
      <c r="X64" s="46"/>
      <c r="Y64" s="46"/>
      <c r="Z64" s="46"/>
      <c r="AA64" s="46"/>
    </row>
    <row r="65" spans="2:27" x14ac:dyDescent="0.2">
      <c r="B65" s="2" t="s">
        <v>157</v>
      </c>
      <c r="F65" s="2" t="s">
        <v>195</v>
      </c>
      <c r="L65" s="46"/>
      <c r="M65" s="46"/>
      <c r="N65" s="46"/>
      <c r="O65" s="46"/>
      <c r="P65" s="45">
        <f>P$33+P$34*P45-P$36</f>
        <v>557882852.15204692</v>
      </c>
      <c r="Q65" s="45">
        <f>Q$33+Q$34*Q45-Q$36</f>
        <v>561851053.05198908</v>
      </c>
      <c r="R65" s="46"/>
      <c r="S65" s="46"/>
      <c r="T65" s="46"/>
      <c r="U65" s="46"/>
      <c r="V65" s="46"/>
      <c r="W65" s="46"/>
      <c r="X65" s="46"/>
      <c r="Y65" s="46"/>
      <c r="Z65" s="46"/>
      <c r="AA65" s="46"/>
    </row>
    <row r="66" spans="2:27" x14ac:dyDescent="0.2">
      <c r="B66" s="2" t="s">
        <v>158</v>
      </c>
      <c r="F66" s="2" t="s">
        <v>195</v>
      </c>
      <c r="L66" s="46"/>
      <c r="M66" s="46"/>
      <c r="N66" s="46"/>
      <c r="O66" s="46"/>
      <c r="P66" s="46"/>
      <c r="Q66" s="45">
        <f>Q$33+Q$34*Q46-Q$36</f>
        <v>574509149.500054</v>
      </c>
      <c r="R66" s="45">
        <f>R$33+R$34*R46-R$36</f>
        <v>581597445.82549715</v>
      </c>
      <c r="S66" s="46"/>
      <c r="T66" s="46"/>
      <c r="U66" s="46"/>
      <c r="V66" s="46"/>
      <c r="W66" s="46"/>
      <c r="X66" s="46"/>
      <c r="Y66" s="46"/>
      <c r="Z66" s="46"/>
      <c r="AA66" s="46"/>
    </row>
    <row r="67" spans="2:27" x14ac:dyDescent="0.2">
      <c r="B67" s="2" t="s">
        <v>159</v>
      </c>
      <c r="F67" s="2" t="s">
        <v>195</v>
      </c>
      <c r="L67" s="46"/>
      <c r="M67" s="46"/>
      <c r="N67" s="46"/>
      <c r="O67" s="46"/>
      <c r="P67" s="46"/>
      <c r="Q67" s="46"/>
      <c r="R67" s="45">
        <f>R$33+R$34*R47-R$36</f>
        <v>594301335.11761856</v>
      </c>
      <c r="S67" s="45">
        <f>S$33+S$34*S47-S$36</f>
        <v>605458284.82426882</v>
      </c>
      <c r="T67" s="46"/>
      <c r="U67" s="46"/>
      <c r="V67" s="46"/>
      <c r="W67" s="46"/>
      <c r="X67" s="46"/>
      <c r="Y67" s="46"/>
      <c r="Z67" s="46"/>
      <c r="AA67" s="46"/>
    </row>
    <row r="68" spans="2:27" x14ac:dyDescent="0.2">
      <c r="B68" s="2" t="s">
        <v>160</v>
      </c>
      <c r="F68" s="2" t="s">
        <v>195</v>
      </c>
      <c r="L68" s="46"/>
      <c r="M68" s="46"/>
      <c r="N68" s="46"/>
      <c r="O68" s="46"/>
      <c r="P68" s="46"/>
      <c r="Q68" s="46"/>
      <c r="R68" s="46"/>
      <c r="S68" s="45">
        <f>S$33+S$34*S48-S$36</f>
        <v>605458284.82426882</v>
      </c>
      <c r="T68" s="45">
        <f>T$33+T$34*T48-T$36</f>
        <v>618254986.46280479</v>
      </c>
      <c r="U68" s="46"/>
      <c r="V68" s="46"/>
      <c r="W68" s="46"/>
      <c r="X68" s="46"/>
      <c r="Y68" s="46"/>
      <c r="Z68" s="46"/>
      <c r="AA68" s="46"/>
    </row>
    <row r="69" spans="2:27" x14ac:dyDescent="0.2">
      <c r="B69" s="2" t="s">
        <v>161</v>
      </c>
      <c r="F69" s="2" t="s">
        <v>195</v>
      </c>
      <c r="L69" s="46"/>
      <c r="M69" s="46"/>
      <c r="N69" s="46"/>
      <c r="O69" s="46"/>
      <c r="P69" s="46"/>
      <c r="Q69" s="46"/>
      <c r="R69" s="46"/>
      <c r="S69" s="46"/>
      <c r="T69" s="45">
        <f>T$33+T$34*T49-T$36</f>
        <v>559743284.16698933</v>
      </c>
      <c r="U69" s="45">
        <f>U$33+U$34*U49-U$36</f>
        <v>569894214.85337412</v>
      </c>
      <c r="V69" s="46"/>
      <c r="W69" s="46"/>
      <c r="X69" s="46"/>
      <c r="Y69" s="46"/>
      <c r="Z69" s="46"/>
      <c r="AA69" s="46"/>
    </row>
    <row r="70" spans="2:27" x14ac:dyDescent="0.2">
      <c r="B70" s="2" t="s">
        <v>162</v>
      </c>
      <c r="F70" s="2" t="s">
        <v>195</v>
      </c>
      <c r="L70" s="46"/>
      <c r="M70" s="46"/>
      <c r="N70" s="46"/>
      <c r="O70" s="46"/>
      <c r="P70" s="46"/>
      <c r="Q70" s="46"/>
      <c r="R70" s="46"/>
      <c r="S70" s="46"/>
      <c r="T70" s="46"/>
      <c r="U70" s="45">
        <f>U$33+U$34*U50-U$36</f>
        <v>510829592.61402851</v>
      </c>
      <c r="V70" s="45">
        <f>V$33+V$34*V50-V$36</f>
        <v>519138043.73552275</v>
      </c>
      <c r="W70" s="46"/>
      <c r="X70" s="46"/>
      <c r="Y70" s="46"/>
      <c r="Z70" s="46"/>
      <c r="AA70" s="46"/>
    </row>
    <row r="71" spans="2:27" x14ac:dyDescent="0.2">
      <c r="B71" s="2" t="s">
        <v>163</v>
      </c>
      <c r="F71" s="2" t="s">
        <v>195</v>
      </c>
      <c r="L71" s="46"/>
      <c r="M71" s="46"/>
      <c r="N71" s="46"/>
      <c r="O71" s="46"/>
      <c r="P71" s="46"/>
      <c r="Q71" s="46"/>
      <c r="R71" s="46"/>
      <c r="S71" s="46"/>
      <c r="T71" s="46"/>
      <c r="U71" s="46"/>
      <c r="V71" s="45">
        <f>V$33+V$34*V51-V$36</f>
        <v>519138043.73552275</v>
      </c>
      <c r="W71" s="45">
        <f>W$33+W$34*W51-W$36</f>
        <v>526824817.0588541</v>
      </c>
      <c r="X71" s="46"/>
      <c r="Y71" s="46"/>
      <c r="Z71" s="46"/>
      <c r="AA71" s="46"/>
    </row>
    <row r="72" spans="2:27" x14ac:dyDescent="0.2">
      <c r="B72" s="2" t="s">
        <v>164</v>
      </c>
      <c r="F72" s="2" t="s">
        <v>195</v>
      </c>
      <c r="L72" s="46"/>
      <c r="M72" s="46"/>
      <c r="N72" s="46"/>
      <c r="O72" s="46"/>
      <c r="P72" s="46"/>
      <c r="Q72" s="46"/>
      <c r="R72" s="46"/>
      <c r="S72" s="46"/>
      <c r="T72" s="46"/>
      <c r="U72" s="46"/>
      <c r="V72" s="46"/>
      <c r="W72" s="45">
        <f>W$33+W$34*W52-W$36</f>
        <v>513640210.73745251</v>
      </c>
      <c r="X72" s="45">
        <f>X$33+X$34*X52-X$36</f>
        <v>508221674.76710922</v>
      </c>
      <c r="Y72" s="46"/>
      <c r="Z72" s="46"/>
      <c r="AA72" s="46"/>
    </row>
    <row r="73" spans="2:27" x14ac:dyDescent="0.2">
      <c r="B73" s="2" t="s">
        <v>165</v>
      </c>
      <c r="F73" s="2" t="s">
        <v>195</v>
      </c>
      <c r="L73" s="46"/>
      <c r="M73" s="46"/>
      <c r="N73" s="46"/>
      <c r="O73" s="46"/>
      <c r="P73" s="46"/>
      <c r="Q73" s="46"/>
      <c r="R73" s="46"/>
      <c r="S73" s="46"/>
      <c r="T73" s="46"/>
      <c r="U73" s="46"/>
      <c r="V73" s="46"/>
      <c r="W73" s="46"/>
      <c r="X73" s="45">
        <f>X$33+X$34*X53-X$36</f>
        <v>490929194.82228267</v>
      </c>
      <c r="Y73" s="45">
        <f>Y$33+Y$34*Y53-Y$36</f>
        <v>499284805.8088311</v>
      </c>
      <c r="Z73" s="46"/>
      <c r="AA73" s="46"/>
    </row>
    <row r="74" spans="2:27" x14ac:dyDescent="0.2">
      <c r="B74" s="2" t="s">
        <v>166</v>
      </c>
      <c r="F74" s="2" t="s">
        <v>195</v>
      </c>
      <c r="L74" s="46"/>
      <c r="M74" s="46"/>
      <c r="N74" s="46"/>
      <c r="O74" s="46"/>
      <c r="P74" s="46"/>
      <c r="Q74" s="46"/>
      <c r="R74" s="46"/>
      <c r="S74" s="46"/>
      <c r="T74" s="46"/>
      <c r="U74" s="46"/>
      <c r="V74" s="46"/>
      <c r="W74" s="46"/>
      <c r="X74" s="46"/>
      <c r="Y74" s="45">
        <f>Y$33+Y$34*Y54-Y$36</f>
        <v>490946790.55328083</v>
      </c>
      <c r="Z74" s="45">
        <f>Z$33+Z$34*Z54-Z$36</f>
        <v>500834218.40951741</v>
      </c>
      <c r="AA74" s="46"/>
    </row>
    <row r="75" spans="2:27" x14ac:dyDescent="0.2">
      <c r="B75" s="2" t="s">
        <v>274</v>
      </c>
      <c r="F75" s="2" t="s">
        <v>195</v>
      </c>
      <c r="L75" s="46"/>
      <c r="M75" s="46"/>
      <c r="N75" s="46"/>
      <c r="O75" s="46"/>
      <c r="P75" s="46"/>
      <c r="Q75" s="46"/>
      <c r="R75" s="46"/>
      <c r="S75" s="46"/>
      <c r="T75" s="46"/>
      <c r="U75" s="46"/>
      <c r="V75" s="46"/>
      <c r="W75" s="46"/>
      <c r="X75" s="46"/>
      <c r="Y75" s="46"/>
      <c r="Z75" s="45">
        <f>Z$33+Z$34*Z55-Z$36</f>
        <v>492387541.39947546</v>
      </c>
      <c r="AA75" s="45">
        <f>AA$33+AA$34*AA55-AA$36</f>
        <v>499370646.62862384</v>
      </c>
    </row>
    <row r="99" spans="12:27" x14ac:dyDescent="0.2">
      <c r="L99" s="50"/>
      <c r="M99" s="50"/>
      <c r="N99" s="50"/>
      <c r="O99" s="50"/>
      <c r="P99" s="50"/>
      <c r="Q99" s="50"/>
      <c r="R99" s="50"/>
      <c r="S99" s="50"/>
      <c r="T99" s="50"/>
      <c r="U99" s="50"/>
      <c r="V99" s="50"/>
      <c r="W99" s="50"/>
      <c r="X99" s="50"/>
      <c r="Y99" s="50"/>
      <c r="Z99" s="50"/>
      <c r="AA99" s="50"/>
    </row>
    <row r="100" spans="12:27" x14ac:dyDescent="0.2">
      <c r="L100" s="50"/>
      <c r="M100" s="50"/>
      <c r="N100" s="50"/>
      <c r="O100" s="50"/>
      <c r="P100" s="50"/>
      <c r="Q100" s="50"/>
      <c r="R100" s="50"/>
      <c r="S100" s="50"/>
      <c r="T100" s="50"/>
      <c r="U100" s="50"/>
      <c r="V100" s="50"/>
      <c r="W100" s="50"/>
      <c r="X100" s="50"/>
      <c r="Y100" s="50"/>
      <c r="Z100" s="50"/>
      <c r="AA100" s="50"/>
    </row>
    <row r="101" spans="12:27" x14ac:dyDescent="0.2">
      <c r="L101" s="50"/>
      <c r="M101" s="50"/>
      <c r="N101" s="50"/>
      <c r="O101" s="50"/>
      <c r="P101" s="50"/>
      <c r="Q101" s="50"/>
      <c r="R101" s="50"/>
      <c r="S101" s="50"/>
      <c r="T101" s="50"/>
      <c r="U101" s="50"/>
      <c r="V101" s="50"/>
      <c r="W101" s="50"/>
      <c r="X101" s="50"/>
      <c r="Y101" s="50"/>
      <c r="Z101" s="50"/>
      <c r="AA101" s="50"/>
    </row>
    <row r="102" spans="12:27" x14ac:dyDescent="0.2">
      <c r="L102" s="50"/>
      <c r="M102" s="50"/>
      <c r="N102" s="50"/>
      <c r="O102" s="50"/>
      <c r="P102" s="50"/>
      <c r="Q102" s="50"/>
      <c r="R102" s="50"/>
      <c r="S102" s="50"/>
      <c r="T102" s="50"/>
      <c r="U102" s="50"/>
      <c r="V102" s="50"/>
      <c r="W102" s="50"/>
      <c r="X102" s="50"/>
      <c r="Y102" s="50"/>
      <c r="Z102" s="50"/>
      <c r="AA102" s="50"/>
    </row>
    <row r="103" spans="12:27" x14ac:dyDescent="0.2">
      <c r="L103" s="50"/>
      <c r="M103" s="50"/>
      <c r="N103" s="50"/>
      <c r="O103" s="50"/>
      <c r="P103" s="50"/>
      <c r="Q103" s="50"/>
      <c r="R103" s="50"/>
      <c r="S103" s="50"/>
      <c r="T103" s="50"/>
      <c r="U103" s="50"/>
      <c r="V103" s="50"/>
      <c r="W103" s="50"/>
      <c r="X103" s="50"/>
      <c r="Y103" s="50"/>
      <c r="Z103" s="50"/>
      <c r="AA103" s="50"/>
    </row>
    <row r="104" spans="12:27" x14ac:dyDescent="0.2">
      <c r="L104" s="50"/>
      <c r="M104" s="50"/>
      <c r="N104" s="50"/>
      <c r="O104" s="50"/>
      <c r="P104" s="50"/>
      <c r="Q104" s="50"/>
      <c r="R104" s="50"/>
      <c r="S104" s="50"/>
      <c r="T104" s="50"/>
      <c r="U104" s="50"/>
      <c r="V104" s="50"/>
      <c r="W104" s="50"/>
      <c r="X104" s="50"/>
      <c r="Y104" s="50"/>
      <c r="Z104" s="50"/>
      <c r="AA104" s="50"/>
    </row>
  </sheetData>
  <phoneticPr fontId="29"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EA868-0D83-4795-A298-0258DC05A6EC}">
  <sheetPr>
    <tabColor rgb="FFFFFFCC"/>
  </sheetPr>
  <dimension ref="B2:AA72"/>
  <sheetViews>
    <sheetView showGridLines="0" zoomScale="85" zoomScaleNormal="85" workbookViewId="0">
      <pane xSplit="6" ySplit="12" topLeftCell="G13" activePane="bottomRight" state="frozen"/>
      <selection activeCell="B6" sqref="B6"/>
      <selection pane="topRight" activeCell="B6" sqref="B6"/>
      <selection pane="bottomLeft" activeCell="B6" sqref="B6"/>
      <selection pane="bottomRight" activeCell="G13" sqref="G13"/>
    </sheetView>
  </sheetViews>
  <sheetFormatPr defaultRowHeight="12.75" x14ac:dyDescent="0.2"/>
  <cols>
    <col min="1" max="1" width="5.7109375" style="2" customWidth="1"/>
    <col min="2" max="2" width="41.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21" width="2.7109375" style="2" customWidth="1"/>
    <col min="22" max="27" width="14" style="2" customWidth="1"/>
    <col min="28" max="39" width="13.7109375" style="2" customWidth="1"/>
    <col min="40" max="16384" width="9.140625" style="2"/>
  </cols>
  <sheetData>
    <row r="2" spans="2:27" s="14" customFormat="1" ht="18" x14ac:dyDescent="0.2">
      <c r="B2" s="14" t="s">
        <v>306</v>
      </c>
    </row>
    <row r="4" spans="2:27" x14ac:dyDescent="0.2">
      <c r="B4" s="22" t="s">
        <v>83</v>
      </c>
      <c r="C4" s="1"/>
      <c r="D4" s="1"/>
    </row>
    <row r="5" spans="2:27" x14ac:dyDescent="0.2">
      <c r="B5" s="18" t="s">
        <v>305</v>
      </c>
      <c r="C5" s="18"/>
      <c r="D5" s="18"/>
      <c r="H5" s="15"/>
    </row>
    <row r="6" spans="2:27" x14ac:dyDescent="0.2">
      <c r="B6" s="18"/>
      <c r="C6" s="18"/>
      <c r="D6" s="18"/>
      <c r="H6" s="15"/>
    </row>
    <row r="7" spans="2:27" x14ac:dyDescent="0.2">
      <c r="B7" s="23" t="s">
        <v>66</v>
      </c>
      <c r="C7" s="18"/>
      <c r="D7" s="18"/>
      <c r="H7" s="15"/>
    </row>
    <row r="8" spans="2:27" x14ac:dyDescent="0.2">
      <c r="B8" s="3" t="s">
        <v>268</v>
      </c>
      <c r="C8" s="18"/>
      <c r="D8" s="18"/>
    </row>
    <row r="9" spans="2:27" x14ac:dyDescent="0.2">
      <c r="B9" s="3"/>
      <c r="C9" s="18"/>
      <c r="D9" s="18"/>
    </row>
    <row r="11" spans="2:27" s="7" customFormat="1" x14ac:dyDescent="0.2">
      <c r="B11" s="7" t="s">
        <v>67</v>
      </c>
      <c r="F11" s="7" t="s">
        <v>68</v>
      </c>
      <c r="H11" s="7" t="s">
        <v>69</v>
      </c>
      <c r="J11" s="7" t="s">
        <v>70</v>
      </c>
      <c r="L11" s="7" t="s">
        <v>120</v>
      </c>
      <c r="M11" s="7" t="s">
        <v>121</v>
      </c>
      <c r="N11" s="7" t="s">
        <v>122</v>
      </c>
      <c r="O11" s="7" t="s">
        <v>123</v>
      </c>
      <c r="P11" s="7" t="s">
        <v>124</v>
      </c>
      <c r="Q11" s="7" t="s">
        <v>125</v>
      </c>
      <c r="R11" s="7" t="s">
        <v>126</v>
      </c>
      <c r="S11" s="7" t="s">
        <v>127</v>
      </c>
      <c r="T11" s="7" t="s">
        <v>128</v>
      </c>
      <c r="U11" s="7" t="s">
        <v>129</v>
      </c>
      <c r="V11" s="7" t="s">
        <v>130</v>
      </c>
      <c r="W11" s="7" t="s">
        <v>131</v>
      </c>
      <c r="X11" s="7" t="s">
        <v>132</v>
      </c>
      <c r="Y11" s="7" t="s">
        <v>133</v>
      </c>
      <c r="Z11" s="7" t="s">
        <v>134</v>
      </c>
      <c r="AA11" s="7" t="s">
        <v>269</v>
      </c>
    </row>
    <row r="14" spans="2:27" s="7" customFormat="1" x14ac:dyDescent="0.2">
      <c r="B14" s="7" t="s">
        <v>84</v>
      </c>
    </row>
    <row r="16" spans="2:27" x14ac:dyDescent="0.2">
      <c r="B16" s="2" t="s">
        <v>111</v>
      </c>
      <c r="F16" s="2" t="s">
        <v>197</v>
      </c>
      <c r="H16" s="40">
        <f>'3) Parameters'!H50</f>
        <v>5.6000000000000001E-2</v>
      </c>
    </row>
    <row r="17" spans="2:27" x14ac:dyDescent="0.2">
      <c r="B17" s="2" t="s">
        <v>112</v>
      </c>
      <c r="F17" s="2" t="s">
        <v>197</v>
      </c>
      <c r="H17" s="40">
        <f>'3) Parameters'!H51</f>
        <v>5.6000000000000001E-2</v>
      </c>
    </row>
    <row r="18" spans="2:27" x14ac:dyDescent="0.2">
      <c r="B18" s="2" t="s">
        <v>113</v>
      </c>
      <c r="F18" s="2" t="s">
        <v>197</v>
      </c>
      <c r="H18" s="40">
        <f>'3) Parameters'!H53</f>
        <v>5.1060000000000001E-2</v>
      </c>
    </row>
    <row r="19" spans="2:27" x14ac:dyDescent="0.2">
      <c r="B19" s="2" t="s">
        <v>114</v>
      </c>
      <c r="F19" s="2" t="s">
        <v>197</v>
      </c>
      <c r="H19" s="40">
        <f>'3) Parameters'!H54</f>
        <v>4.9520000000000002E-2</v>
      </c>
    </row>
    <row r="20" spans="2:27" x14ac:dyDescent="0.2">
      <c r="B20" s="2" t="s">
        <v>115</v>
      </c>
      <c r="F20" s="2" t="s">
        <v>197</v>
      </c>
      <c r="H20" s="40">
        <f>'3) Parameters'!H55</f>
        <v>4.7980000000000002E-2</v>
      </c>
    </row>
    <row r="21" spans="2:27" x14ac:dyDescent="0.2">
      <c r="B21" s="2" t="s">
        <v>273</v>
      </c>
      <c r="F21" s="2" t="s">
        <v>197</v>
      </c>
      <c r="H21" s="40">
        <f>'3) Parameters'!H56</f>
        <v>4.6440000000000002E-2</v>
      </c>
    </row>
    <row r="22" spans="2:27" x14ac:dyDescent="0.2">
      <c r="B22" s="22"/>
    </row>
    <row r="23" spans="2:27" x14ac:dyDescent="0.2">
      <c r="B23" s="2" t="s">
        <v>118</v>
      </c>
      <c r="F23" s="2" t="s">
        <v>195</v>
      </c>
      <c r="L23" s="49"/>
      <c r="M23" s="49"/>
      <c r="N23" s="49"/>
      <c r="O23" s="49"/>
      <c r="P23" s="49"/>
      <c r="Q23" s="49"/>
      <c r="R23" s="49"/>
      <c r="S23" s="49"/>
      <c r="T23" s="49"/>
      <c r="U23" s="49"/>
      <c r="V23" s="34">
        <f>'5) GAW nominaal AD'!V17</f>
        <v>43488909.948432155</v>
      </c>
      <c r="W23" s="34">
        <f>'5) GAW nominaal AD'!W17</f>
        <v>46040207.823161498</v>
      </c>
      <c r="X23" s="34">
        <f>'5) GAW nominaal AD'!X17</f>
        <v>48386049.633822851</v>
      </c>
      <c r="Y23" s="34">
        <f>'5) GAW nominaal AD'!Y17</f>
        <v>50897392.05649095</v>
      </c>
      <c r="Z23" s="34">
        <f>'5) GAW nominaal AD'!Z17</f>
        <v>53911992.514733948</v>
      </c>
      <c r="AA23" s="34">
        <f>'5) GAW nominaal AD'!AA17</f>
        <v>56961974.78781227</v>
      </c>
    </row>
    <row r="24" spans="2:27" x14ac:dyDescent="0.2">
      <c r="B24" s="2" t="s">
        <v>119</v>
      </c>
      <c r="F24" s="2" t="s">
        <v>195</v>
      </c>
      <c r="L24" s="49"/>
      <c r="M24" s="49"/>
      <c r="N24" s="49"/>
      <c r="O24" s="49"/>
      <c r="P24" s="49"/>
      <c r="Q24" s="49"/>
      <c r="R24" s="49"/>
      <c r="S24" s="49"/>
      <c r="T24" s="49"/>
      <c r="U24" s="49"/>
      <c r="V24" s="34">
        <f>'5) GAW nominaal AD'!V18</f>
        <v>1210919176.0082045</v>
      </c>
      <c r="W24" s="34">
        <f>'5) GAW nominaal AD'!W18</f>
        <v>1262397102.5885119</v>
      </c>
      <c r="X24" s="34">
        <f>'5) GAW nominaal AD'!X18</f>
        <v>1299468579.7828064</v>
      </c>
      <c r="Y24" s="34">
        <f>'5) GAW nominaal AD'!Y18</f>
        <v>1358998369.8663099</v>
      </c>
      <c r="Z24" s="34">
        <f>'5) GAW nominaal AD'!Z18</f>
        <v>1429798030.954535</v>
      </c>
      <c r="AA24" s="34">
        <f>'5) GAW nominaal AD'!AA18</f>
        <v>1486023019.8638721</v>
      </c>
    </row>
    <row r="26" spans="2:27" x14ac:dyDescent="0.2">
      <c r="B26" s="2" t="s">
        <v>278</v>
      </c>
      <c r="F26" s="2" t="s">
        <v>195</v>
      </c>
      <c r="L26" s="37"/>
      <c r="M26" s="37"/>
      <c r="N26" s="37"/>
      <c r="O26" s="37"/>
      <c r="P26" s="37"/>
      <c r="Q26" s="37"/>
      <c r="R26" s="37"/>
      <c r="S26" s="37"/>
      <c r="T26" s="37"/>
      <c r="U26" s="37"/>
      <c r="V26" s="34">
        <f>'5) GAW nominaal AD'!V20</f>
        <v>0</v>
      </c>
      <c r="W26" s="34">
        <f>'5) GAW nominaal AD'!W20</f>
        <v>0</v>
      </c>
      <c r="X26" s="34">
        <f>'5) GAW nominaal AD'!X20</f>
        <v>0</v>
      </c>
      <c r="Y26" s="34">
        <f>'5) GAW nominaal AD'!Y20</f>
        <v>0</v>
      </c>
      <c r="Z26" s="34">
        <f>'5) GAW nominaal AD'!Z20</f>
        <v>0</v>
      </c>
      <c r="AA26" s="34">
        <f>'5) GAW nominaal AD'!AA20</f>
        <v>0</v>
      </c>
    </row>
    <row r="28" spans="2:27" s="7" customFormat="1" x14ac:dyDescent="0.2">
      <c r="B28" s="7" t="s">
        <v>151</v>
      </c>
    </row>
    <row r="30" spans="2:27" x14ac:dyDescent="0.2">
      <c r="B30" s="2" t="s">
        <v>145</v>
      </c>
      <c r="F30" s="2" t="s">
        <v>197</v>
      </c>
      <c r="L30" s="37"/>
      <c r="M30" s="37"/>
      <c r="N30" s="37"/>
      <c r="O30" s="37"/>
      <c r="P30" s="37"/>
      <c r="Q30" s="37"/>
      <c r="R30" s="37"/>
      <c r="S30" s="37"/>
      <c r="T30" s="37"/>
      <c r="U30" s="37"/>
      <c r="V30" s="41">
        <f>AVERAGE($H16:$H17)</f>
        <v>5.6000000000000001E-2</v>
      </c>
      <c r="W30" s="41">
        <f>AVERAGE($H16:$H17)</f>
        <v>5.6000000000000001E-2</v>
      </c>
      <c r="X30" s="37"/>
      <c r="Y30" s="37"/>
      <c r="Z30" s="37"/>
      <c r="AA30" s="37"/>
    </row>
    <row r="31" spans="2:27" x14ac:dyDescent="0.2">
      <c r="B31" s="2" t="s">
        <v>146</v>
      </c>
      <c r="F31" s="2" t="s">
        <v>197</v>
      </c>
      <c r="L31" s="37"/>
      <c r="M31" s="37"/>
      <c r="N31" s="37"/>
      <c r="O31" s="37"/>
      <c r="P31" s="37"/>
      <c r="Q31" s="37"/>
      <c r="R31" s="37"/>
      <c r="S31" s="37"/>
      <c r="T31" s="37"/>
      <c r="U31" s="37"/>
      <c r="V31" s="37"/>
      <c r="W31" s="41">
        <f>AVERAGE($H17:$H18)</f>
        <v>5.3530000000000001E-2</v>
      </c>
      <c r="X31" s="41">
        <f>AVERAGE($H17:$H18)</f>
        <v>5.3530000000000001E-2</v>
      </c>
      <c r="Y31" s="37"/>
      <c r="Z31" s="37"/>
      <c r="AA31" s="37"/>
    </row>
    <row r="32" spans="2:27" x14ac:dyDescent="0.2">
      <c r="B32" s="2" t="s">
        <v>147</v>
      </c>
      <c r="F32" s="2" t="s">
        <v>197</v>
      </c>
      <c r="L32" s="37"/>
      <c r="M32" s="37"/>
      <c r="N32" s="37"/>
      <c r="O32" s="37"/>
      <c r="P32" s="37"/>
      <c r="Q32" s="37"/>
      <c r="R32" s="37"/>
      <c r="S32" s="37"/>
      <c r="T32" s="37"/>
      <c r="U32" s="37"/>
      <c r="V32" s="37"/>
      <c r="W32" s="37"/>
      <c r="X32" s="41">
        <f>AVERAGE($H18:$H19)</f>
        <v>5.0290000000000001E-2</v>
      </c>
      <c r="Y32" s="41">
        <f>AVERAGE($H18:$H19)</f>
        <v>5.0290000000000001E-2</v>
      </c>
      <c r="Z32" s="37"/>
      <c r="AA32" s="37"/>
    </row>
    <row r="33" spans="2:27" x14ac:dyDescent="0.2">
      <c r="B33" s="2" t="s">
        <v>148</v>
      </c>
      <c r="F33" s="2" t="s">
        <v>197</v>
      </c>
      <c r="L33" s="37"/>
      <c r="M33" s="37"/>
      <c r="N33" s="37"/>
      <c r="O33" s="37"/>
      <c r="P33" s="37"/>
      <c r="Q33" s="37"/>
      <c r="R33" s="37"/>
      <c r="S33" s="37"/>
      <c r="T33" s="37"/>
      <c r="U33" s="37"/>
      <c r="V33" s="37"/>
      <c r="W33" s="37"/>
      <c r="X33" s="37"/>
      <c r="Y33" s="41">
        <f>AVERAGE($H19:$H20)</f>
        <v>4.8750000000000002E-2</v>
      </c>
      <c r="Z33" s="41">
        <f>AVERAGE($H19:$H20)</f>
        <v>4.8750000000000002E-2</v>
      </c>
      <c r="AA33" s="37"/>
    </row>
    <row r="34" spans="2:27" x14ac:dyDescent="0.2">
      <c r="B34" s="2" t="s">
        <v>285</v>
      </c>
      <c r="F34" s="2" t="s">
        <v>197</v>
      </c>
      <c r="L34" s="37"/>
      <c r="M34" s="37"/>
      <c r="N34" s="37"/>
      <c r="O34" s="37"/>
      <c r="P34" s="37"/>
      <c r="Q34" s="37"/>
      <c r="R34" s="37"/>
      <c r="S34" s="37"/>
      <c r="T34" s="37"/>
      <c r="U34" s="37"/>
      <c r="V34" s="37"/>
      <c r="W34" s="37"/>
      <c r="X34" s="37"/>
      <c r="Y34" s="37"/>
      <c r="Z34" s="41">
        <f>AVERAGE($H20:$H21)</f>
        <v>4.7210000000000002E-2</v>
      </c>
      <c r="AA34" s="41">
        <f>AVERAGE($H20:$H21)</f>
        <v>4.7210000000000002E-2</v>
      </c>
    </row>
    <row r="36" spans="2:27" s="7" customFormat="1" x14ac:dyDescent="0.2">
      <c r="B36" s="7" t="s">
        <v>152</v>
      </c>
    </row>
    <row r="38" spans="2:27" x14ac:dyDescent="0.2">
      <c r="B38" s="22" t="s">
        <v>231</v>
      </c>
    </row>
    <row r="39" spans="2:27" x14ac:dyDescent="0.2">
      <c r="B39" s="2" t="s">
        <v>163</v>
      </c>
      <c r="F39" s="2" t="s">
        <v>195</v>
      </c>
      <c r="L39" s="46"/>
      <c r="M39" s="46"/>
      <c r="N39" s="46"/>
      <c r="O39" s="46"/>
      <c r="P39" s="46"/>
      <c r="Q39" s="46"/>
      <c r="R39" s="46"/>
      <c r="S39" s="46"/>
      <c r="T39" s="46"/>
      <c r="U39" s="46"/>
      <c r="V39" s="45">
        <f>V$23+V$24*V30-V$26</f>
        <v>111300383.80489162</v>
      </c>
      <c r="W39" s="45">
        <f>W$23+W$24*W30-W$26</f>
        <v>116734445.56811817</v>
      </c>
      <c r="X39" s="46"/>
      <c r="Y39" s="46"/>
      <c r="Z39" s="46"/>
      <c r="AA39" s="46"/>
    </row>
    <row r="40" spans="2:27" x14ac:dyDescent="0.2">
      <c r="B40" s="2" t="s">
        <v>164</v>
      </c>
      <c r="F40" s="2" t="s">
        <v>195</v>
      </c>
      <c r="L40" s="46"/>
      <c r="M40" s="46"/>
      <c r="N40" s="46"/>
      <c r="O40" s="46"/>
      <c r="P40" s="46"/>
      <c r="Q40" s="46"/>
      <c r="R40" s="46"/>
      <c r="S40" s="46"/>
      <c r="T40" s="46"/>
      <c r="U40" s="46"/>
      <c r="V40" s="46"/>
      <c r="W40" s="45">
        <f>W$23+W$24*W31-W$26</f>
        <v>113616324.72472455</v>
      </c>
      <c r="X40" s="45">
        <f>X$23+X$24*X31-X$26</f>
        <v>117946602.70959648</v>
      </c>
      <c r="Y40" s="46"/>
      <c r="Z40" s="46"/>
      <c r="AA40" s="46"/>
    </row>
    <row r="41" spans="2:27" x14ac:dyDescent="0.2">
      <c r="B41" s="2" t="s">
        <v>165</v>
      </c>
      <c r="F41" s="2" t="s">
        <v>195</v>
      </c>
      <c r="L41" s="46"/>
      <c r="M41" s="46"/>
      <c r="N41" s="46"/>
      <c r="O41" s="46"/>
      <c r="P41" s="46"/>
      <c r="Q41" s="46"/>
      <c r="R41" s="46"/>
      <c r="S41" s="46"/>
      <c r="T41" s="46"/>
      <c r="U41" s="46"/>
      <c r="V41" s="46"/>
      <c r="W41" s="46"/>
      <c r="X41" s="45">
        <f>X$23+X$24*X32-X$26</f>
        <v>113736324.51110019</v>
      </c>
      <c r="Y41" s="45">
        <f>Y$23+Y$24*Y32-Y$26</f>
        <v>119241420.07706767</v>
      </c>
      <c r="Z41" s="46"/>
      <c r="AA41" s="46"/>
    </row>
    <row r="42" spans="2:27" x14ac:dyDescent="0.2">
      <c r="B42" s="2" t="s">
        <v>166</v>
      </c>
      <c r="F42" s="2" t="s">
        <v>195</v>
      </c>
      <c r="L42" s="46"/>
      <c r="M42" s="46"/>
      <c r="N42" s="46"/>
      <c r="O42" s="46"/>
      <c r="P42" s="46"/>
      <c r="Q42" s="46"/>
      <c r="R42" s="46"/>
      <c r="S42" s="46"/>
      <c r="T42" s="46"/>
      <c r="U42" s="46"/>
      <c r="V42" s="46"/>
      <c r="W42" s="46"/>
      <c r="X42" s="46"/>
      <c r="Y42" s="45">
        <f>Y$23+Y$24*Y33-Y$26</f>
        <v>117148562.58747356</v>
      </c>
      <c r="Z42" s="45">
        <f>Z$23+Z$24*Z33-Z$26</f>
        <v>123614646.52376753</v>
      </c>
      <c r="AA42" s="46"/>
    </row>
    <row r="43" spans="2:27" x14ac:dyDescent="0.2">
      <c r="B43" s="2" t="s">
        <v>274</v>
      </c>
      <c r="F43" s="2" t="s">
        <v>195</v>
      </c>
      <c r="L43" s="46"/>
      <c r="M43" s="46"/>
      <c r="N43" s="46"/>
      <c r="O43" s="46"/>
      <c r="P43" s="46"/>
      <c r="Q43" s="46"/>
      <c r="R43" s="46"/>
      <c r="S43" s="46"/>
      <c r="T43" s="46"/>
      <c r="U43" s="46"/>
      <c r="V43" s="46"/>
      <c r="W43" s="46"/>
      <c r="X43" s="46"/>
      <c r="Y43" s="46"/>
      <c r="Z43" s="45">
        <f>Z$23+Z$24*Z34-Z$26</f>
        <v>121412757.55609754</v>
      </c>
      <c r="AA43" s="45">
        <f>AA$23+AA$24*AA34-AA$26</f>
        <v>127117121.55558568</v>
      </c>
    </row>
    <row r="67" spans="12:27" x14ac:dyDescent="0.2">
      <c r="L67" s="50"/>
      <c r="M67" s="50"/>
      <c r="N67" s="50"/>
      <c r="O67" s="50"/>
      <c r="P67" s="50"/>
      <c r="Q67" s="50"/>
      <c r="R67" s="50"/>
      <c r="S67" s="50"/>
      <c r="T67" s="50"/>
      <c r="U67" s="50"/>
      <c r="V67" s="50"/>
      <c r="W67" s="50"/>
      <c r="X67" s="50"/>
      <c r="Y67" s="50"/>
      <c r="Z67" s="50"/>
      <c r="AA67" s="50"/>
    </row>
    <row r="68" spans="12:27" x14ac:dyDescent="0.2">
      <c r="L68" s="50"/>
      <c r="M68" s="50"/>
      <c r="N68" s="50"/>
      <c r="O68" s="50"/>
      <c r="P68" s="50"/>
      <c r="Q68" s="50"/>
      <c r="R68" s="50"/>
      <c r="S68" s="50"/>
      <c r="T68" s="50"/>
      <c r="U68" s="50"/>
      <c r="V68" s="50"/>
      <c r="W68" s="50"/>
      <c r="X68" s="50"/>
      <c r="Y68" s="50"/>
      <c r="Z68" s="50"/>
      <c r="AA68" s="50"/>
    </row>
    <row r="69" spans="12:27" x14ac:dyDescent="0.2">
      <c r="L69" s="50"/>
      <c r="M69" s="50"/>
      <c r="N69" s="50"/>
      <c r="O69" s="50"/>
      <c r="P69" s="50"/>
      <c r="Q69" s="50"/>
      <c r="R69" s="50"/>
      <c r="S69" s="50"/>
      <c r="T69" s="50"/>
      <c r="U69" s="50"/>
      <c r="V69" s="50"/>
      <c r="W69" s="50"/>
      <c r="X69" s="50"/>
      <c r="Y69" s="50"/>
      <c r="Z69" s="50"/>
      <c r="AA69" s="50"/>
    </row>
    <row r="70" spans="12:27" x14ac:dyDescent="0.2">
      <c r="L70" s="50"/>
      <c r="M70" s="50"/>
      <c r="N70" s="50"/>
      <c r="O70" s="50"/>
      <c r="P70" s="50"/>
      <c r="Q70" s="50"/>
      <c r="R70" s="50"/>
      <c r="S70" s="50"/>
      <c r="T70" s="50"/>
      <c r="U70" s="50"/>
      <c r="V70" s="50"/>
      <c r="W70" s="50"/>
      <c r="X70" s="50"/>
      <c r="Y70" s="50"/>
      <c r="Z70" s="50"/>
      <c r="AA70" s="50"/>
    </row>
    <row r="71" spans="12:27" x14ac:dyDescent="0.2">
      <c r="L71" s="50"/>
      <c r="M71" s="50"/>
      <c r="N71" s="50"/>
      <c r="O71" s="50"/>
      <c r="P71" s="50"/>
      <c r="Q71" s="50"/>
      <c r="R71" s="50"/>
      <c r="S71" s="50"/>
      <c r="T71" s="50"/>
      <c r="U71" s="50"/>
      <c r="V71" s="50"/>
      <c r="W71" s="50"/>
      <c r="X71" s="50"/>
      <c r="Y71" s="50"/>
      <c r="Z71" s="50"/>
      <c r="AA71" s="50"/>
    </row>
    <row r="72" spans="12:27" x14ac:dyDescent="0.2">
      <c r="L72" s="50"/>
      <c r="M72" s="50"/>
      <c r="N72" s="50"/>
      <c r="O72" s="50"/>
      <c r="P72" s="50"/>
      <c r="Q72" s="50"/>
      <c r="R72" s="50"/>
      <c r="S72" s="50"/>
      <c r="T72" s="50"/>
      <c r="U72" s="50"/>
      <c r="V72" s="50"/>
      <c r="W72" s="50"/>
      <c r="X72" s="50"/>
      <c r="Y72" s="50"/>
      <c r="Z72" s="50"/>
      <c r="AA72" s="50"/>
    </row>
  </sheetData>
  <phoneticPr fontId="2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P78"/>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5.7109375" style="2" customWidth="1"/>
    <col min="2" max="2" width="35.28515625" style="2" customWidth="1"/>
    <col min="3" max="3" width="2.7109375" style="2" customWidth="1"/>
    <col min="4" max="4" width="40.7109375" style="2" customWidth="1"/>
    <col min="5" max="5" width="2.7109375" style="2" customWidth="1"/>
    <col min="6" max="6" width="24.7109375" style="2" customWidth="1"/>
    <col min="7" max="7" width="2.7109375" style="2" customWidth="1"/>
    <col min="8" max="8" width="40.7109375" style="2" customWidth="1"/>
    <col min="9" max="9" width="2.7109375" style="2" customWidth="1"/>
    <col min="10" max="10" width="9.140625" style="2"/>
    <col min="11" max="11" width="2.7109375" style="2" customWidth="1"/>
    <col min="12" max="12" width="40.7109375" style="2" customWidth="1"/>
    <col min="13" max="13" width="2.7109375" style="2" customWidth="1"/>
    <col min="14" max="14" width="9.140625" style="2"/>
    <col min="15" max="15" width="2.7109375" style="2" customWidth="1"/>
    <col min="16" max="16" width="40.7109375" style="2" customWidth="1"/>
    <col min="17" max="17" width="2.7109375" style="2" customWidth="1"/>
    <col min="18" max="18" width="9.140625" style="2"/>
    <col min="19" max="19" width="2.7109375" style="2" customWidth="1"/>
    <col min="20" max="20" width="40.7109375" style="2" customWidth="1"/>
    <col min="21" max="21" width="2.7109375" style="2" customWidth="1"/>
    <col min="22" max="16384" width="9.140625" style="2"/>
  </cols>
  <sheetData>
    <row r="2" spans="2:16" s="6" customFormat="1" ht="18" x14ac:dyDescent="0.2">
      <c r="B2" s="6" t="s">
        <v>18</v>
      </c>
    </row>
    <row r="5" spans="2:16" s="7" customFormat="1" x14ac:dyDescent="0.2">
      <c r="B5" s="7" t="s">
        <v>19</v>
      </c>
    </row>
    <row r="7" spans="2:16" x14ac:dyDescent="0.2">
      <c r="B7" s="18" t="s">
        <v>368</v>
      </c>
    </row>
    <row r="8" spans="2:16" x14ac:dyDescent="0.2">
      <c r="B8" s="2" t="s">
        <v>369</v>
      </c>
      <c r="H8" s="25"/>
    </row>
    <row r="9" spans="2:16" x14ac:dyDescent="0.2">
      <c r="B9" s="2" t="s">
        <v>370</v>
      </c>
      <c r="H9" s="25"/>
    </row>
    <row r="10" spans="2:16" x14ac:dyDescent="0.2">
      <c r="H10" s="25"/>
    </row>
    <row r="12" spans="2:16" s="7" customFormat="1" x14ac:dyDescent="0.2">
      <c r="B12" s="7" t="s">
        <v>20</v>
      </c>
    </row>
    <row r="14" spans="2:16" x14ac:dyDescent="0.2">
      <c r="D14" s="53" t="s">
        <v>371</v>
      </c>
      <c r="H14" s="53" t="s">
        <v>372</v>
      </c>
      <c r="L14" s="1" t="s">
        <v>373</v>
      </c>
      <c r="P14" s="53"/>
    </row>
    <row r="15" spans="2:16" x14ac:dyDescent="0.2">
      <c r="D15" s="53"/>
      <c r="H15" s="53"/>
      <c r="P15" s="53"/>
    </row>
    <row r="16" spans="2:16" x14ac:dyDescent="0.2">
      <c r="C16" s="54"/>
      <c r="D16" s="55"/>
      <c r="E16" s="56"/>
      <c r="P16" s="53"/>
    </row>
    <row r="17" spans="3:16" x14ac:dyDescent="0.2">
      <c r="C17" s="57"/>
      <c r="D17" s="58" t="s">
        <v>376</v>
      </c>
      <c r="E17" s="59"/>
      <c r="P17" s="53"/>
    </row>
    <row r="18" spans="3:16" x14ac:dyDescent="0.2">
      <c r="C18" s="61"/>
      <c r="D18" s="62"/>
      <c r="E18" s="63"/>
      <c r="P18" s="53"/>
    </row>
    <row r="19" spans="3:16" x14ac:dyDescent="0.2">
      <c r="D19" s="53"/>
    </row>
    <row r="20" spans="3:16" x14ac:dyDescent="0.2">
      <c r="D20" s="53"/>
    </row>
    <row r="21" spans="3:16" x14ac:dyDescent="0.2">
      <c r="C21" s="54"/>
      <c r="D21" s="55"/>
      <c r="E21" s="56"/>
      <c r="G21" s="54"/>
      <c r="H21" s="55"/>
      <c r="I21" s="56"/>
      <c r="K21" s="54"/>
      <c r="L21" s="55"/>
      <c r="M21" s="56"/>
    </row>
    <row r="22" spans="3:16" x14ac:dyDescent="0.2">
      <c r="C22" s="57"/>
      <c r="D22" s="58" t="s">
        <v>377</v>
      </c>
      <c r="E22" s="59"/>
      <c r="G22" s="57"/>
      <c r="H22" s="60" t="s">
        <v>381</v>
      </c>
      <c r="I22" s="59"/>
      <c r="K22" s="57"/>
      <c r="L22" s="64" t="s">
        <v>374</v>
      </c>
      <c r="M22" s="59"/>
    </row>
    <row r="23" spans="3:16" x14ac:dyDescent="0.2">
      <c r="C23" s="61"/>
      <c r="D23" s="62"/>
      <c r="E23" s="63"/>
      <c r="G23" s="61"/>
      <c r="H23" s="62"/>
      <c r="I23" s="63"/>
      <c r="K23" s="61"/>
      <c r="L23" s="62"/>
      <c r="M23" s="63"/>
    </row>
    <row r="26" spans="3:16" x14ac:dyDescent="0.2">
      <c r="C26" s="54"/>
      <c r="D26" s="55"/>
      <c r="E26" s="56"/>
    </row>
    <row r="27" spans="3:16" x14ac:dyDescent="0.2">
      <c r="C27" s="57"/>
      <c r="D27" s="58" t="s">
        <v>378</v>
      </c>
      <c r="E27" s="59"/>
    </row>
    <row r="28" spans="3:16" x14ac:dyDescent="0.2">
      <c r="C28" s="61"/>
      <c r="D28" s="62"/>
      <c r="E28" s="63"/>
    </row>
    <row r="31" spans="3:16" x14ac:dyDescent="0.2">
      <c r="C31" s="54"/>
      <c r="D31" s="55"/>
      <c r="E31" s="56"/>
      <c r="G31" s="54"/>
      <c r="H31" s="55"/>
      <c r="I31" s="56"/>
      <c r="K31" s="54"/>
      <c r="L31" s="55"/>
      <c r="M31" s="56"/>
    </row>
    <row r="32" spans="3:16" x14ac:dyDescent="0.2">
      <c r="C32" s="57"/>
      <c r="D32" s="58" t="s">
        <v>379</v>
      </c>
      <c r="E32" s="59"/>
      <c r="G32" s="57"/>
      <c r="H32" s="60" t="s">
        <v>382</v>
      </c>
      <c r="I32" s="59"/>
      <c r="K32" s="57"/>
      <c r="L32" s="64" t="s">
        <v>375</v>
      </c>
      <c r="M32" s="59"/>
    </row>
    <row r="33" spans="2:13" x14ac:dyDescent="0.2">
      <c r="C33" s="61"/>
      <c r="D33" s="62"/>
      <c r="E33" s="63"/>
      <c r="G33" s="61"/>
      <c r="H33" s="62"/>
      <c r="I33" s="63"/>
      <c r="K33" s="61"/>
      <c r="L33" s="62"/>
      <c r="M33" s="63"/>
    </row>
    <row r="36" spans="2:13" x14ac:dyDescent="0.2">
      <c r="C36" s="54"/>
      <c r="D36" s="55"/>
      <c r="E36" s="56"/>
    </row>
    <row r="37" spans="2:13" x14ac:dyDescent="0.2">
      <c r="C37" s="57"/>
      <c r="D37" s="58" t="s">
        <v>380</v>
      </c>
      <c r="E37" s="59"/>
    </row>
    <row r="38" spans="2:13" x14ac:dyDescent="0.2">
      <c r="C38" s="61"/>
      <c r="D38" s="62"/>
      <c r="E38" s="63"/>
    </row>
    <row r="42" spans="2:13" s="7" customFormat="1" x14ac:dyDescent="0.2">
      <c r="B42" s="7" t="s">
        <v>21</v>
      </c>
    </row>
    <row r="43" spans="2:13" x14ac:dyDescent="0.2">
      <c r="C43" s="8"/>
    </row>
    <row r="44" spans="2:13" x14ac:dyDescent="0.2">
      <c r="B44" s="22" t="s">
        <v>22</v>
      </c>
      <c r="C44" s="8"/>
      <c r="D44" s="22" t="s">
        <v>23</v>
      </c>
      <c r="F44" s="10"/>
    </row>
    <row r="45" spans="2:13" x14ac:dyDescent="0.2">
      <c r="C45" s="8"/>
    </row>
    <row r="46" spans="2:13" x14ac:dyDescent="0.2">
      <c r="B46" s="28">
        <v>123</v>
      </c>
      <c r="C46" s="8"/>
      <c r="D46" s="18" t="s">
        <v>24</v>
      </c>
    </row>
    <row r="47" spans="2:13" x14ac:dyDescent="0.2">
      <c r="B47" s="34">
        <f>B46</f>
        <v>123</v>
      </c>
      <c r="C47" s="8"/>
      <c r="D47" s="2" t="s">
        <v>25</v>
      </c>
    </row>
    <row r="48" spans="2:13" x14ac:dyDescent="0.2">
      <c r="B48" s="35">
        <f>B47+B46</f>
        <v>246</v>
      </c>
      <c r="C48" s="8"/>
      <c r="D48" s="2" t="s">
        <v>26</v>
      </c>
    </row>
    <row r="49" spans="2:7" x14ac:dyDescent="0.2">
      <c r="B49" s="24">
        <f>B47+B48</f>
        <v>369</v>
      </c>
      <c r="C49" s="8"/>
      <c r="D49" s="18" t="s">
        <v>27</v>
      </c>
      <c r="E49" s="10"/>
      <c r="F49" s="4"/>
    </row>
    <row r="50" spans="2:7" x14ac:dyDescent="0.2">
      <c r="B50" s="37"/>
      <c r="C50" s="8"/>
      <c r="D50" s="18" t="s">
        <v>28</v>
      </c>
      <c r="E50" s="10"/>
    </row>
    <row r="51" spans="2:7" x14ac:dyDescent="0.2">
      <c r="B51" s="8"/>
      <c r="C51" s="8"/>
    </row>
    <row r="52" spans="2:7" x14ac:dyDescent="0.2">
      <c r="B52" s="23" t="s">
        <v>29</v>
      </c>
      <c r="C52" s="8"/>
      <c r="E52" s="21"/>
    </row>
    <row r="53" spans="2:7" x14ac:dyDescent="0.2">
      <c r="B53" s="26">
        <f>B49+16</f>
        <v>385</v>
      </c>
      <c r="C53" s="8"/>
      <c r="D53" s="2" t="s">
        <v>30</v>
      </c>
    </row>
    <row r="54" spans="2:7" x14ac:dyDescent="0.2">
      <c r="B54" s="27">
        <f>B47*PI()</f>
        <v>386.41589639154455</v>
      </c>
      <c r="C54" s="11"/>
      <c r="D54" s="2" t="s">
        <v>31</v>
      </c>
    </row>
    <row r="55" spans="2:7" x14ac:dyDescent="0.2">
      <c r="B55" s="11"/>
      <c r="C55" s="11"/>
    </row>
    <row r="56" spans="2:7" x14ac:dyDescent="0.2">
      <c r="B56" s="23" t="s">
        <v>32</v>
      </c>
      <c r="C56" s="12"/>
    </row>
    <row r="57" spans="2:7" x14ac:dyDescent="0.2">
      <c r="B57" s="31">
        <v>123</v>
      </c>
      <c r="C57" s="12"/>
      <c r="D57" s="18" t="s">
        <v>33</v>
      </c>
      <c r="G57" s="10"/>
    </row>
    <row r="58" spans="2:7" x14ac:dyDescent="0.2">
      <c r="B58" s="29">
        <v>124</v>
      </c>
      <c r="C58" s="12"/>
      <c r="D58" s="18" t="s">
        <v>34</v>
      </c>
    </row>
    <row r="59" spans="2:7" x14ac:dyDescent="0.2">
      <c r="B59" s="30">
        <f>B57-B58</f>
        <v>-1</v>
      </c>
      <c r="C59" s="13"/>
      <c r="D59" s="2" t="s">
        <v>35</v>
      </c>
    </row>
    <row r="62" spans="2:7" x14ac:dyDescent="0.2">
      <c r="B62" s="22" t="s">
        <v>36</v>
      </c>
    </row>
    <row r="63" spans="2:7" x14ac:dyDescent="0.2">
      <c r="B63" s="1"/>
    </row>
    <row r="64" spans="2:7" x14ac:dyDescent="0.2">
      <c r="B64" s="23" t="s">
        <v>37</v>
      </c>
    </row>
    <row r="65" spans="2:4" x14ac:dyDescent="0.2">
      <c r="B65" s="24" t="s">
        <v>38</v>
      </c>
      <c r="C65" s="8"/>
      <c r="D65" s="18" t="s">
        <v>39</v>
      </c>
    </row>
    <row r="66" spans="2:4" x14ac:dyDescent="0.2">
      <c r="B66" s="28" t="s">
        <v>40</v>
      </c>
      <c r="C66" s="8"/>
      <c r="D66" s="18" t="s">
        <v>41</v>
      </c>
    </row>
    <row r="67" spans="2:4" x14ac:dyDescent="0.2">
      <c r="B67" s="35" t="s">
        <v>42</v>
      </c>
      <c r="C67" s="8"/>
      <c r="D67" s="18" t="s">
        <v>43</v>
      </c>
    </row>
    <row r="68" spans="2:4" x14ac:dyDescent="0.2">
      <c r="B68" s="27" t="s">
        <v>42</v>
      </c>
      <c r="C68" s="8"/>
      <c r="D68" s="18" t="s">
        <v>44</v>
      </c>
    </row>
    <row r="69" spans="2:4" x14ac:dyDescent="0.2">
      <c r="C69" s="8"/>
      <c r="D69" s="18"/>
    </row>
    <row r="70" spans="2:4" x14ac:dyDescent="0.2">
      <c r="B70" s="23" t="s">
        <v>45</v>
      </c>
      <c r="C70" s="8"/>
      <c r="D70" s="18"/>
    </row>
    <row r="71" spans="2:4" x14ac:dyDescent="0.2">
      <c r="B71" s="17" t="s">
        <v>46</v>
      </c>
      <c r="C71" s="8"/>
      <c r="D71" s="18" t="s">
        <v>47</v>
      </c>
    </row>
    <row r="72" spans="2:4" x14ac:dyDescent="0.2">
      <c r="B72" s="39" t="s">
        <v>48</v>
      </c>
      <c r="D72" s="18" t="s">
        <v>49</v>
      </c>
    </row>
    <row r="78" spans="2:4" x14ac:dyDescent="0.2">
      <c r="B78" s="23" t="s">
        <v>1</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G49"/>
  <sheetViews>
    <sheetView showGridLines="0" zoomScale="85" zoomScaleNormal="85" workbookViewId="0">
      <pane ySplit="3" topLeftCell="A4" activePane="bottomLeft" state="frozen"/>
      <selection activeCell="B6" sqref="B6"/>
      <selection pane="bottomLeft" activeCell="A4" sqref="A4"/>
    </sheetView>
  </sheetViews>
  <sheetFormatPr defaultRowHeight="12.75" x14ac:dyDescent="0.2"/>
  <cols>
    <col min="1" max="1" width="5.7109375" style="2" customWidth="1"/>
    <col min="2" max="2" width="7.5703125" style="2" customWidth="1"/>
    <col min="3" max="3" width="35.140625" style="2" customWidth="1"/>
    <col min="4" max="4" width="77.5703125" style="2" bestFit="1" customWidth="1"/>
    <col min="5" max="5" width="36.28515625" style="2" customWidth="1"/>
    <col min="6" max="6" width="109.42578125" style="2" bestFit="1" customWidth="1"/>
    <col min="7" max="7" width="49.7109375" style="2" customWidth="1"/>
    <col min="8" max="8" width="5.7109375" style="2" customWidth="1"/>
    <col min="9" max="16384" width="9.140625" style="2"/>
  </cols>
  <sheetData>
    <row r="2" spans="2:7" s="6" customFormat="1" ht="18" x14ac:dyDescent="0.2">
      <c r="B2" s="6" t="s">
        <v>50</v>
      </c>
    </row>
    <row r="5" spans="2:7" s="7" customFormat="1" x14ac:dyDescent="0.2">
      <c r="B5" s="7" t="s">
        <v>51</v>
      </c>
    </row>
    <row r="7" spans="2:7" x14ac:dyDescent="0.2">
      <c r="B7" s="23" t="s">
        <v>52</v>
      </c>
    </row>
    <row r="8" spans="2:7" x14ac:dyDescent="0.2">
      <c r="B8" s="23" t="s">
        <v>53</v>
      </c>
    </row>
    <row r="10" spans="2:7" x14ac:dyDescent="0.2">
      <c r="B10" s="16" t="s">
        <v>54</v>
      </c>
      <c r="C10" s="16" t="s">
        <v>55</v>
      </c>
      <c r="D10" s="16" t="s">
        <v>56</v>
      </c>
      <c r="E10" s="16" t="s">
        <v>57</v>
      </c>
      <c r="F10" s="16" t="s">
        <v>58</v>
      </c>
      <c r="G10" s="16" t="s">
        <v>2</v>
      </c>
    </row>
    <row r="11" spans="2:7" x14ac:dyDescent="0.2">
      <c r="B11" s="19"/>
      <c r="C11" s="19" t="s">
        <v>59</v>
      </c>
      <c r="D11" s="19" t="s">
        <v>60</v>
      </c>
      <c r="E11" s="19" t="s">
        <v>61</v>
      </c>
      <c r="F11" s="19" t="s">
        <v>62</v>
      </c>
      <c r="G11" s="19"/>
    </row>
    <row r="12" spans="2:7" x14ac:dyDescent="0.2">
      <c r="B12" s="20">
        <v>1</v>
      </c>
      <c r="C12" s="5" t="s">
        <v>290</v>
      </c>
      <c r="D12" s="5" t="s">
        <v>359</v>
      </c>
      <c r="E12" s="5"/>
      <c r="F12" s="5"/>
      <c r="G12" s="5"/>
    </row>
    <row r="13" spans="2:7" x14ac:dyDescent="0.2">
      <c r="B13" s="5">
        <v>2</v>
      </c>
      <c r="C13" s="5" t="s">
        <v>345</v>
      </c>
      <c r="D13" s="5" t="s">
        <v>361</v>
      </c>
      <c r="E13" s="5"/>
      <c r="F13" s="5"/>
      <c r="G13" s="5"/>
    </row>
    <row r="14" spans="2:7" x14ac:dyDescent="0.2">
      <c r="B14" s="5">
        <v>3</v>
      </c>
      <c r="C14" s="5" t="s">
        <v>346</v>
      </c>
      <c r="D14" s="5"/>
      <c r="E14" s="5"/>
      <c r="F14" s="5"/>
      <c r="G14" s="5"/>
    </row>
    <row r="15" spans="2:7" x14ac:dyDescent="0.2">
      <c r="B15" s="5">
        <v>4</v>
      </c>
      <c r="C15" s="5" t="s">
        <v>350</v>
      </c>
      <c r="D15" s="5" t="s">
        <v>356</v>
      </c>
      <c r="E15" s="5"/>
      <c r="F15" s="5"/>
      <c r="G15" s="5"/>
    </row>
    <row r="16" spans="2:7" x14ac:dyDescent="0.2">
      <c r="B16" s="5">
        <v>5</v>
      </c>
      <c r="C16" s="5" t="s">
        <v>351</v>
      </c>
      <c r="D16" s="5" t="s">
        <v>357</v>
      </c>
      <c r="E16" s="5"/>
      <c r="F16" s="5"/>
      <c r="G16" s="5"/>
    </row>
    <row r="17" spans="2:7" x14ac:dyDescent="0.2">
      <c r="B17" s="5">
        <v>6</v>
      </c>
      <c r="C17" s="5" t="s">
        <v>352</v>
      </c>
      <c r="D17" s="5" t="s">
        <v>358</v>
      </c>
      <c r="E17" s="5"/>
      <c r="F17" s="5"/>
      <c r="G17" s="5"/>
    </row>
    <row r="18" spans="2:7" x14ac:dyDescent="0.2">
      <c r="B18" s="5">
        <v>7</v>
      </c>
      <c r="C18" s="5" t="s">
        <v>353</v>
      </c>
      <c r="D18" s="5" t="s">
        <v>360</v>
      </c>
      <c r="E18" s="5"/>
      <c r="F18" s="5"/>
      <c r="G18" s="5"/>
    </row>
    <row r="19" spans="2:7" x14ac:dyDescent="0.2">
      <c r="B19" s="5">
        <v>8</v>
      </c>
      <c r="C19" s="5" t="s">
        <v>354</v>
      </c>
      <c r="D19" s="5"/>
      <c r="E19" s="5"/>
      <c r="F19" s="5"/>
      <c r="G19" s="5"/>
    </row>
    <row r="20" spans="2:7" x14ac:dyDescent="0.2">
      <c r="B20" s="5">
        <v>9</v>
      </c>
      <c r="C20" s="5" t="s">
        <v>392</v>
      </c>
      <c r="D20" s="5"/>
      <c r="E20" s="5"/>
      <c r="F20" s="52" t="s">
        <v>394</v>
      </c>
      <c r="G20" s="5"/>
    </row>
    <row r="21" spans="2:7" x14ac:dyDescent="0.2">
      <c r="B21" s="5">
        <v>10</v>
      </c>
      <c r="C21" s="5" t="s">
        <v>393</v>
      </c>
      <c r="D21" s="5"/>
      <c r="E21" s="5"/>
      <c r="F21" s="52" t="s">
        <v>395</v>
      </c>
      <c r="G21" s="5"/>
    </row>
    <row r="22" spans="2:7" x14ac:dyDescent="0.2">
      <c r="B22" s="5">
        <v>11</v>
      </c>
      <c r="C22" s="5" t="s">
        <v>363</v>
      </c>
      <c r="D22" s="5"/>
      <c r="E22" s="5"/>
      <c r="F22" s="52" t="s">
        <v>258</v>
      </c>
      <c r="G22" s="5"/>
    </row>
    <row r="23" spans="2:7" x14ac:dyDescent="0.2">
      <c r="B23" s="5">
        <v>12</v>
      </c>
      <c r="C23" s="5" t="s">
        <v>364</v>
      </c>
      <c r="D23" s="5"/>
      <c r="E23" s="5"/>
      <c r="F23" s="52" t="s">
        <v>259</v>
      </c>
      <c r="G23" s="5"/>
    </row>
    <row r="24" spans="2:7" x14ac:dyDescent="0.2">
      <c r="B24" s="5">
        <v>13</v>
      </c>
      <c r="C24" s="5" t="s">
        <v>365</v>
      </c>
      <c r="D24" s="5"/>
      <c r="E24" s="5"/>
      <c r="F24" s="52" t="s">
        <v>234</v>
      </c>
      <c r="G24" s="5"/>
    </row>
    <row r="25" spans="2:7" x14ac:dyDescent="0.2">
      <c r="B25" s="5">
        <v>14</v>
      </c>
      <c r="C25" s="5" t="s">
        <v>366</v>
      </c>
      <c r="D25" s="5"/>
      <c r="E25" s="5"/>
      <c r="F25" s="52" t="s">
        <v>232</v>
      </c>
      <c r="G25" s="5"/>
    </row>
    <row r="26" spans="2:7" x14ac:dyDescent="0.2">
      <c r="B26" s="5">
        <v>15</v>
      </c>
      <c r="C26" s="5" t="s">
        <v>367</v>
      </c>
      <c r="D26" s="5"/>
      <c r="E26" s="5"/>
      <c r="F26" s="52" t="s">
        <v>388</v>
      </c>
      <c r="G26" s="5"/>
    </row>
    <row r="27" spans="2:7" x14ac:dyDescent="0.2">
      <c r="B27" s="5">
        <v>16</v>
      </c>
      <c r="C27" s="5" t="s">
        <v>389</v>
      </c>
      <c r="D27" s="5"/>
      <c r="E27" s="5"/>
      <c r="F27" s="52" t="s">
        <v>233</v>
      </c>
      <c r="G27" s="5"/>
    </row>
    <row r="28" spans="2:7" x14ac:dyDescent="0.2">
      <c r="B28" s="5">
        <v>17</v>
      </c>
      <c r="C28" s="5" t="s">
        <v>390</v>
      </c>
      <c r="D28" s="5"/>
      <c r="E28" s="5"/>
      <c r="F28" s="52" t="s">
        <v>391</v>
      </c>
      <c r="G28" s="5"/>
    </row>
    <row r="30" spans="2:7" s="7" customFormat="1" x14ac:dyDescent="0.2">
      <c r="B30" s="7" t="s">
        <v>63</v>
      </c>
    </row>
    <row r="32" spans="2:7" x14ac:dyDescent="0.2">
      <c r="B32" s="23" t="s">
        <v>64</v>
      </c>
    </row>
    <row r="33" spans="2:4" x14ac:dyDescent="0.2">
      <c r="B33" s="23" t="s">
        <v>65</v>
      </c>
    </row>
    <row r="39" spans="2:4" x14ac:dyDescent="0.2">
      <c r="B39" s="23" t="s">
        <v>1</v>
      </c>
    </row>
    <row r="43" spans="2:4" x14ac:dyDescent="0.2">
      <c r="D43" s="32"/>
    </row>
    <row r="44" spans="2:4" x14ac:dyDescent="0.2">
      <c r="D44" s="32"/>
    </row>
    <row r="45" spans="2:4" x14ac:dyDescent="0.2">
      <c r="D45" s="32"/>
    </row>
    <row r="46" spans="2:4" x14ac:dyDescent="0.2">
      <c r="D46" s="32"/>
    </row>
    <row r="47" spans="2:4" x14ac:dyDescent="0.2">
      <c r="D47" s="32"/>
    </row>
    <row r="48" spans="2:4" x14ac:dyDescent="0.2">
      <c r="D48" s="32"/>
    </row>
    <row r="49" spans="4:4" x14ac:dyDescent="0.2">
      <c r="D49" s="32"/>
    </row>
  </sheetData>
  <phoneticPr fontId="29" type="noConversion"/>
  <hyperlinks>
    <hyperlink ref="F22" r:id="rId1" xr:uid="{07D03BC1-1830-4C74-BABC-6E8AA561ED3A}"/>
    <hyperlink ref="F23" r:id="rId2" xr:uid="{96DE8CEF-78E0-4F60-9ACF-0FCFD657FF34}"/>
    <hyperlink ref="F24" r:id="rId3" xr:uid="{B9814952-B128-4B01-BBC2-CDA9EE64617F}"/>
    <hyperlink ref="F25" r:id="rId4" xr:uid="{C3E508C1-9DD2-4E1F-9CD0-0F535C215F2B}"/>
    <hyperlink ref="F27" r:id="rId5" xr:uid="{79EAEB9E-DF2B-44A5-AD31-3C346B02AC6A}"/>
    <hyperlink ref="F26" r:id="rId6" xr:uid="{0D8D5983-8820-4CDE-BD30-3DDCE8EFD561}"/>
    <hyperlink ref="F28" r:id="rId7" xr:uid="{2DFB83CA-E26F-4FE0-8E1D-D35CCEC7024C}"/>
    <hyperlink ref="F20" r:id="rId8" xr:uid="{DD4BFA94-E882-407D-AF3E-A063BE36AE2D}"/>
    <hyperlink ref="F21" r:id="rId9" xr:uid="{23796C02-27DD-44A2-AE97-0B1AE26E2B1D}"/>
  </hyperlinks>
  <pageMargins left="0.75" right="0.75" top="1" bottom="1" header="0.5" footer="0.5"/>
  <pageSetup paperSize="9" orientation="portrait" r:id="rId1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7A981-C721-44C5-A0A9-8620DDFDF5E9}">
  <sheetPr>
    <tabColor rgb="FFCCFFFF"/>
  </sheetPr>
  <dimension ref="B2:AA158"/>
  <sheetViews>
    <sheetView showGridLines="0" zoomScale="85" zoomScaleNormal="85" workbookViewId="0">
      <pane xSplit="6" ySplit="9" topLeftCell="G10" activePane="bottomRight" state="frozen"/>
      <selection activeCell="B6" sqref="B6"/>
      <selection pane="topRight" activeCell="B6" sqref="B6"/>
      <selection pane="bottomLeft" activeCell="B6" sqref="B6"/>
      <selection pane="bottomRight" activeCell="G10" sqref="G10"/>
    </sheetView>
  </sheetViews>
  <sheetFormatPr defaultRowHeight="12.75" x14ac:dyDescent="0.2"/>
  <cols>
    <col min="1" max="1" width="5.7109375" style="2" customWidth="1"/>
    <col min="2" max="2" width="41.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7" width="14" style="2" customWidth="1"/>
    <col min="28" max="39" width="13.7109375" style="2" customWidth="1"/>
    <col min="40" max="16384" width="9.140625" style="2"/>
  </cols>
  <sheetData>
    <row r="2" spans="2:27" s="14" customFormat="1" ht="18" x14ac:dyDescent="0.2">
      <c r="B2" s="14" t="s">
        <v>342</v>
      </c>
    </row>
    <row r="4" spans="2:27" x14ac:dyDescent="0.2">
      <c r="B4" s="22" t="s">
        <v>83</v>
      </c>
      <c r="C4" s="1"/>
      <c r="D4" s="1"/>
    </row>
    <row r="5" spans="2:27" x14ac:dyDescent="0.2">
      <c r="B5" s="18" t="s">
        <v>341</v>
      </c>
      <c r="C5" s="18"/>
      <c r="D5" s="18"/>
      <c r="H5" s="15"/>
    </row>
    <row r="6" spans="2:27" x14ac:dyDescent="0.2">
      <c r="B6" s="18"/>
      <c r="C6" s="18"/>
      <c r="D6" s="18"/>
      <c r="H6" s="15"/>
    </row>
    <row r="8" spans="2:27" s="7" customFormat="1" x14ac:dyDescent="0.2">
      <c r="B8" s="7" t="s">
        <v>67</v>
      </c>
      <c r="F8" s="7" t="s">
        <v>68</v>
      </c>
      <c r="H8" s="7" t="s">
        <v>69</v>
      </c>
      <c r="J8" s="7" t="s">
        <v>70</v>
      </c>
      <c r="L8" s="7" t="s">
        <v>120</v>
      </c>
      <c r="M8" s="7" t="s">
        <v>121</v>
      </c>
      <c r="N8" s="7" t="s">
        <v>122</v>
      </c>
      <c r="O8" s="7" t="s">
        <v>123</v>
      </c>
      <c r="P8" s="7" t="s">
        <v>124</v>
      </c>
      <c r="Q8" s="7" t="s">
        <v>125</v>
      </c>
      <c r="R8" s="7" t="s">
        <v>126</v>
      </c>
      <c r="S8" s="7" t="s">
        <v>127</v>
      </c>
      <c r="T8" s="7" t="s">
        <v>128</v>
      </c>
      <c r="U8" s="7" t="s">
        <v>129</v>
      </c>
      <c r="V8" s="7" t="s">
        <v>130</v>
      </c>
      <c r="W8" s="7" t="s">
        <v>131</v>
      </c>
      <c r="X8" s="7" t="s">
        <v>132</v>
      </c>
      <c r="Y8" s="7" t="s">
        <v>133</v>
      </c>
      <c r="Z8" s="7" t="s">
        <v>134</v>
      </c>
      <c r="AA8" s="7" t="s">
        <v>269</v>
      </c>
    </row>
    <row r="11" spans="2:27" s="7" customFormat="1" x14ac:dyDescent="0.2">
      <c r="B11" s="7" t="s">
        <v>84</v>
      </c>
    </row>
    <row r="13" spans="2:27" x14ac:dyDescent="0.2">
      <c r="B13" s="2" t="s">
        <v>87</v>
      </c>
      <c r="F13" s="2" t="s">
        <v>197</v>
      </c>
      <c r="H13" s="40">
        <f>'3) Parameters'!H16</f>
        <v>1.7999999999999999E-2</v>
      </c>
    </row>
    <row r="14" spans="2:27" x14ac:dyDescent="0.2">
      <c r="B14" s="2" t="s">
        <v>88</v>
      </c>
      <c r="F14" s="2" t="s">
        <v>197</v>
      </c>
      <c r="H14" s="40">
        <f>'3) Parameters'!H17</f>
        <v>1.4E-2</v>
      </c>
    </row>
    <row r="15" spans="2:27" x14ac:dyDescent="0.2">
      <c r="B15" s="2" t="s">
        <v>89</v>
      </c>
      <c r="F15" s="2" t="s">
        <v>197</v>
      </c>
      <c r="H15" s="40">
        <f>'3) Parameters'!H18</f>
        <v>1.0999999999999999E-2</v>
      </c>
    </row>
    <row r="16" spans="2:27" x14ac:dyDescent="0.2">
      <c r="B16" s="2" t="s">
        <v>90</v>
      </c>
      <c r="F16" s="2" t="s">
        <v>197</v>
      </c>
      <c r="H16" s="40">
        <f>'3) Parameters'!H19</f>
        <v>3.2000000000000001E-2</v>
      </c>
    </row>
    <row r="17" spans="2:27" x14ac:dyDescent="0.2">
      <c r="B17" s="2" t="s">
        <v>91</v>
      </c>
      <c r="F17" s="2" t="s">
        <v>197</v>
      </c>
      <c r="H17" s="40">
        <f>'3) Parameters'!H20</f>
        <v>3.0000000000000001E-3</v>
      </c>
    </row>
    <row r="18" spans="2:27" x14ac:dyDescent="0.2">
      <c r="B18" s="2" t="s">
        <v>92</v>
      </c>
      <c r="F18" s="2" t="s">
        <v>197</v>
      </c>
      <c r="H18" s="40">
        <f>'3) Parameters'!H21</f>
        <v>1.4999999999999999E-2</v>
      </c>
    </row>
    <row r="19" spans="2:27" x14ac:dyDescent="0.2">
      <c r="B19" s="2" t="s">
        <v>93</v>
      </c>
      <c r="F19" s="2" t="s">
        <v>197</v>
      </c>
      <c r="H19" s="40">
        <f>'3) Parameters'!H22</f>
        <v>2.5999999999999999E-2</v>
      </c>
    </row>
    <row r="20" spans="2:27" x14ac:dyDescent="0.2">
      <c r="B20" s="2" t="s">
        <v>94</v>
      </c>
      <c r="F20" s="2" t="s">
        <v>197</v>
      </c>
      <c r="H20" s="40">
        <f>'3) Parameters'!H23</f>
        <v>2.3E-2</v>
      </c>
    </row>
    <row r="21" spans="2:27" x14ac:dyDescent="0.2">
      <c r="B21" s="2" t="s">
        <v>95</v>
      </c>
      <c r="F21" s="2" t="s">
        <v>197</v>
      </c>
      <c r="H21" s="40">
        <f>'3) Parameters'!H24</f>
        <v>2.8000000000000001E-2</v>
      </c>
    </row>
    <row r="22" spans="2:27" x14ac:dyDescent="0.2">
      <c r="B22" s="2" t="s">
        <v>96</v>
      </c>
      <c r="F22" s="2" t="s">
        <v>197</v>
      </c>
      <c r="H22" s="40">
        <f>'3) Parameters'!H25</f>
        <v>0.01</v>
      </c>
    </row>
    <row r="23" spans="2:27" x14ac:dyDescent="0.2">
      <c r="B23" s="2" t="s">
        <v>97</v>
      </c>
      <c r="F23" s="2" t="s">
        <v>197</v>
      </c>
      <c r="H23" s="40">
        <f>'3) Parameters'!H26</f>
        <v>8.0000000000000002E-3</v>
      </c>
    </row>
    <row r="24" spans="2:27" x14ac:dyDescent="0.2">
      <c r="B24" s="2" t="s">
        <v>98</v>
      </c>
      <c r="F24" s="2" t="s">
        <v>197</v>
      </c>
      <c r="H24" s="40">
        <f>'3) Parameters'!H27</f>
        <v>2E-3</v>
      </c>
    </row>
    <row r="25" spans="2:27" x14ac:dyDescent="0.2">
      <c r="B25" s="2" t="s">
        <v>99</v>
      </c>
      <c r="F25" s="2" t="s">
        <v>197</v>
      </c>
      <c r="H25" s="40">
        <f>'3) Parameters'!H28</f>
        <v>1.4E-2</v>
      </c>
    </row>
    <row r="26" spans="2:27" x14ac:dyDescent="0.2">
      <c r="B26" s="2" t="s">
        <v>100</v>
      </c>
      <c r="F26" s="2" t="s">
        <v>197</v>
      </c>
      <c r="H26" s="40">
        <f>'3) Parameters'!H29</f>
        <v>2.1000000000000001E-2</v>
      </c>
    </row>
    <row r="27" spans="2:27" x14ac:dyDescent="0.2">
      <c r="B27" s="2" t="s">
        <v>270</v>
      </c>
      <c r="F27" s="2" t="s">
        <v>197</v>
      </c>
      <c r="H27" s="40">
        <f>'3) Parameters'!H30</f>
        <v>2.8000000000000001E-2</v>
      </c>
    </row>
    <row r="29" spans="2:27" x14ac:dyDescent="0.2">
      <c r="B29" s="2" t="s">
        <v>167</v>
      </c>
      <c r="F29" s="2" t="s">
        <v>195</v>
      </c>
      <c r="L29" s="34">
        <f>'6) Overige data TD'!L26</f>
        <v>322040161.36274511</v>
      </c>
      <c r="M29" s="34">
        <f>'6) Overige data TD'!M26</f>
        <v>325442968.08834702</v>
      </c>
      <c r="N29" s="37"/>
      <c r="O29" s="37"/>
      <c r="P29" s="37"/>
      <c r="Q29" s="37"/>
      <c r="R29" s="37"/>
      <c r="S29" s="37"/>
      <c r="T29" s="37"/>
      <c r="U29" s="37"/>
      <c r="V29" s="37"/>
      <c r="W29" s="37"/>
      <c r="X29" s="37"/>
      <c r="Y29" s="37"/>
      <c r="Z29" s="37"/>
      <c r="AA29" s="37"/>
    </row>
    <row r="30" spans="2:27" x14ac:dyDescent="0.2">
      <c r="B30" s="2" t="s">
        <v>168</v>
      </c>
      <c r="F30" s="2" t="s">
        <v>195</v>
      </c>
      <c r="L30" s="37"/>
      <c r="M30" s="34">
        <f>'6) Overige data TD'!M27</f>
        <v>286297255.39022267</v>
      </c>
      <c r="N30" s="34">
        <f>'6) Overige data TD'!N27</f>
        <v>301825090.4072684</v>
      </c>
      <c r="O30" s="37"/>
      <c r="P30" s="37"/>
      <c r="Q30" s="37"/>
      <c r="R30" s="37"/>
      <c r="S30" s="37"/>
      <c r="T30" s="37"/>
      <c r="U30" s="37"/>
      <c r="V30" s="37"/>
      <c r="W30" s="37"/>
      <c r="X30" s="37"/>
      <c r="Y30" s="37"/>
      <c r="Z30" s="37"/>
      <c r="AA30" s="37"/>
    </row>
    <row r="31" spans="2:27" x14ac:dyDescent="0.2">
      <c r="B31" s="2" t="s">
        <v>169</v>
      </c>
      <c r="F31" s="2" t="s">
        <v>195</v>
      </c>
      <c r="L31" s="37"/>
      <c r="M31" s="37"/>
      <c r="N31" s="34">
        <f>'6) Overige data TD'!N28</f>
        <v>302049202.51299894</v>
      </c>
      <c r="O31" s="34">
        <f>'6) Overige data TD'!O28</f>
        <v>342522126.46354795</v>
      </c>
      <c r="P31" s="37"/>
      <c r="Q31" s="37"/>
      <c r="R31" s="37"/>
      <c r="S31" s="37"/>
      <c r="T31" s="37"/>
      <c r="U31" s="37"/>
      <c r="V31" s="37"/>
      <c r="W31" s="37"/>
      <c r="X31" s="37"/>
      <c r="Y31" s="37"/>
      <c r="Z31" s="37"/>
      <c r="AA31" s="37"/>
    </row>
    <row r="32" spans="2:27" x14ac:dyDescent="0.2">
      <c r="B32" s="2" t="s">
        <v>170</v>
      </c>
      <c r="F32" s="2" t="s">
        <v>195</v>
      </c>
      <c r="L32" s="37"/>
      <c r="M32" s="37"/>
      <c r="N32" s="37"/>
      <c r="O32" s="34">
        <f>'6) Overige data TD'!O29</f>
        <v>272433494.68938667</v>
      </c>
      <c r="P32" s="34">
        <f>'6) Overige data TD'!P29</f>
        <v>299309931.280743</v>
      </c>
      <c r="Q32" s="37"/>
      <c r="R32" s="37"/>
      <c r="S32" s="37"/>
      <c r="T32" s="37"/>
      <c r="U32" s="37"/>
      <c r="V32" s="37"/>
      <c r="W32" s="37"/>
      <c r="X32" s="37"/>
      <c r="Y32" s="37"/>
      <c r="Z32" s="37"/>
      <c r="AA32" s="37"/>
    </row>
    <row r="33" spans="2:27" x14ac:dyDescent="0.2">
      <c r="B33" s="2" t="s">
        <v>171</v>
      </c>
      <c r="F33" s="2" t="s">
        <v>195</v>
      </c>
      <c r="L33" s="37"/>
      <c r="M33" s="37"/>
      <c r="N33" s="37"/>
      <c r="O33" s="37"/>
      <c r="P33" s="34">
        <f>'6) Overige data TD'!P30</f>
        <v>302268430.01564598</v>
      </c>
      <c r="Q33" s="34">
        <f>'6) Overige data TD'!Q30</f>
        <v>267527403.24220866</v>
      </c>
      <c r="R33" s="37"/>
      <c r="S33" s="37"/>
      <c r="T33" s="37"/>
      <c r="U33" s="37"/>
      <c r="V33" s="37"/>
      <c r="W33" s="37"/>
      <c r="X33" s="37"/>
      <c r="Y33" s="37"/>
      <c r="Z33" s="37"/>
      <c r="AA33" s="37"/>
    </row>
    <row r="34" spans="2:27" x14ac:dyDescent="0.2">
      <c r="B34" s="2" t="s">
        <v>172</v>
      </c>
      <c r="F34" s="2" t="s">
        <v>195</v>
      </c>
      <c r="L34" s="37"/>
      <c r="M34" s="37"/>
      <c r="N34" s="37"/>
      <c r="O34" s="37"/>
      <c r="P34" s="37"/>
      <c r="Q34" s="34">
        <f>'6) Overige data TD'!Q31</f>
        <v>267527403.24220866</v>
      </c>
      <c r="R34" s="34">
        <f>'6) Overige data TD'!R31</f>
        <v>270236087.42013168</v>
      </c>
      <c r="S34" s="37"/>
      <c r="T34" s="37"/>
      <c r="U34" s="37"/>
      <c r="V34" s="37"/>
      <c r="W34" s="37"/>
      <c r="X34" s="37"/>
      <c r="Y34" s="37"/>
      <c r="Z34" s="37"/>
      <c r="AA34" s="37"/>
    </row>
    <row r="35" spans="2:27" x14ac:dyDescent="0.2">
      <c r="B35" s="2" t="s">
        <v>173</v>
      </c>
      <c r="F35" s="2" t="s">
        <v>195</v>
      </c>
      <c r="L35" s="37"/>
      <c r="M35" s="37"/>
      <c r="N35" s="37"/>
      <c r="O35" s="37"/>
      <c r="P35" s="37"/>
      <c r="Q35" s="37"/>
      <c r="R35" s="34">
        <f>'6) Overige data TD'!R32</f>
        <v>270236087.42013168</v>
      </c>
      <c r="S35" s="34">
        <f>'6) Overige data TD'!S32</f>
        <v>269198219.12501919</v>
      </c>
      <c r="T35" s="37"/>
      <c r="U35" s="37"/>
      <c r="V35" s="37"/>
      <c r="W35" s="37"/>
      <c r="X35" s="37"/>
      <c r="Y35" s="37"/>
      <c r="Z35" s="37"/>
      <c r="AA35" s="37"/>
    </row>
    <row r="36" spans="2:27" x14ac:dyDescent="0.2">
      <c r="B36" s="2" t="s">
        <v>174</v>
      </c>
      <c r="F36" s="2" t="s">
        <v>195</v>
      </c>
      <c r="L36" s="37"/>
      <c r="M36" s="37"/>
      <c r="N36" s="37"/>
      <c r="O36" s="37"/>
      <c r="P36" s="37"/>
      <c r="Q36" s="37"/>
      <c r="R36" s="37"/>
      <c r="S36" s="34">
        <f>'6) Overige data TD'!S33</f>
        <v>268724360.90946633</v>
      </c>
      <c r="T36" s="34">
        <f>'6) Overige data TD'!T33</f>
        <v>285157471.99865031</v>
      </c>
      <c r="U36" s="37"/>
      <c r="V36" s="37"/>
      <c r="W36" s="37"/>
      <c r="X36" s="37"/>
      <c r="Y36" s="37"/>
      <c r="Z36" s="37"/>
      <c r="AA36" s="37"/>
    </row>
    <row r="37" spans="2:27" x14ac:dyDescent="0.2">
      <c r="B37" s="2" t="s">
        <v>175</v>
      </c>
      <c r="F37" s="2" t="s">
        <v>195</v>
      </c>
      <c r="L37" s="37"/>
      <c r="M37" s="37"/>
      <c r="N37" s="37"/>
      <c r="O37" s="37"/>
      <c r="P37" s="37"/>
      <c r="Q37" s="37"/>
      <c r="R37" s="37"/>
      <c r="S37" s="37"/>
      <c r="T37" s="34">
        <f>'6) Overige data TD'!T34</f>
        <v>285157471.99865031</v>
      </c>
      <c r="U37" s="34">
        <f>'6) Overige data TD'!U34</f>
        <v>267212784.69115961</v>
      </c>
      <c r="V37" s="37"/>
      <c r="W37" s="37"/>
      <c r="X37" s="37"/>
      <c r="Y37" s="37"/>
      <c r="Z37" s="37"/>
      <c r="AA37" s="37"/>
    </row>
    <row r="38" spans="2:27" x14ac:dyDescent="0.2">
      <c r="B38" s="2" t="s">
        <v>176</v>
      </c>
      <c r="F38" s="2" t="s">
        <v>195</v>
      </c>
      <c r="L38" s="37"/>
      <c r="M38" s="37"/>
      <c r="N38" s="37"/>
      <c r="O38" s="37"/>
      <c r="P38" s="37"/>
      <c r="Q38" s="37"/>
      <c r="R38" s="37"/>
      <c r="S38" s="37"/>
      <c r="T38" s="37"/>
      <c r="U38" s="34">
        <f>'6) Overige data TD'!U35</f>
        <v>267212784.69115961</v>
      </c>
      <c r="V38" s="34">
        <f>'6) Overige data TD'!V35</f>
        <v>282537610.01299542</v>
      </c>
      <c r="W38" s="37"/>
      <c r="X38" s="37"/>
      <c r="Y38" s="37"/>
      <c r="Z38" s="37"/>
      <c r="AA38" s="37"/>
    </row>
    <row r="39" spans="2:27" x14ac:dyDescent="0.2">
      <c r="B39" s="2" t="s">
        <v>177</v>
      </c>
      <c r="F39" s="2" t="s">
        <v>195</v>
      </c>
      <c r="L39" s="37"/>
      <c r="M39" s="37"/>
      <c r="N39" s="37"/>
      <c r="O39" s="37"/>
      <c r="P39" s="37"/>
      <c r="Q39" s="37"/>
      <c r="R39" s="37"/>
      <c r="S39" s="37"/>
      <c r="T39" s="37"/>
      <c r="U39" s="37"/>
      <c r="V39" s="34">
        <f>'6) Overige data TD'!V36</f>
        <v>282537610.01299536</v>
      </c>
      <c r="W39" s="34">
        <f>'6) Overige data TD'!W36</f>
        <v>257097360.87735882</v>
      </c>
      <c r="X39" s="37"/>
      <c r="Y39" s="37"/>
      <c r="Z39" s="37"/>
      <c r="AA39" s="37"/>
    </row>
    <row r="40" spans="2:27" x14ac:dyDescent="0.2">
      <c r="B40" s="2" t="s">
        <v>178</v>
      </c>
      <c r="F40" s="2" t="s">
        <v>195</v>
      </c>
      <c r="L40" s="37"/>
      <c r="M40" s="37"/>
      <c r="N40" s="37"/>
      <c r="O40" s="37"/>
      <c r="P40" s="37"/>
      <c r="Q40" s="37"/>
      <c r="R40" s="37"/>
      <c r="S40" s="37"/>
      <c r="T40" s="37"/>
      <c r="U40" s="37"/>
      <c r="V40" s="37"/>
      <c r="W40" s="34">
        <f>'6) Overige data TD'!W37</f>
        <v>257097360.87735882</v>
      </c>
      <c r="X40" s="34">
        <f>'6) Overige data TD'!X37</f>
        <v>260029208.98624751</v>
      </c>
      <c r="Y40" s="37"/>
      <c r="Z40" s="37"/>
      <c r="AA40" s="37"/>
    </row>
    <row r="41" spans="2:27" x14ac:dyDescent="0.2">
      <c r="B41" s="2" t="s">
        <v>179</v>
      </c>
      <c r="F41" s="2" t="s">
        <v>195</v>
      </c>
      <c r="L41" s="37"/>
      <c r="M41" s="37"/>
      <c r="N41" s="37"/>
      <c r="O41" s="37"/>
      <c r="P41" s="37"/>
      <c r="Q41" s="37"/>
      <c r="R41" s="37"/>
      <c r="S41" s="37"/>
      <c r="T41" s="37"/>
      <c r="U41" s="37"/>
      <c r="V41" s="37"/>
      <c r="W41" s="37"/>
      <c r="X41" s="34">
        <f>'6) Overige data TD'!X38</f>
        <v>260029208.98624751</v>
      </c>
      <c r="Y41" s="34">
        <f>'6) Overige data TD'!Y38</f>
        <v>257688653.65353355</v>
      </c>
      <c r="Z41" s="37"/>
      <c r="AA41" s="37"/>
    </row>
    <row r="42" spans="2:27" x14ac:dyDescent="0.2">
      <c r="B42" s="2" t="s">
        <v>180</v>
      </c>
      <c r="F42" s="2" t="s">
        <v>195</v>
      </c>
      <c r="L42" s="37"/>
      <c r="M42" s="37"/>
      <c r="N42" s="37"/>
      <c r="O42" s="37"/>
      <c r="P42" s="37"/>
      <c r="Q42" s="37"/>
      <c r="R42" s="37"/>
      <c r="S42" s="37"/>
      <c r="T42" s="37"/>
      <c r="U42" s="37"/>
      <c r="V42" s="37"/>
      <c r="W42" s="37"/>
      <c r="X42" s="37"/>
      <c r="Y42" s="34">
        <f>'6) Overige data TD'!Y39</f>
        <v>257688653.65353355</v>
      </c>
      <c r="Z42" s="34">
        <f>'6) Overige data TD'!Z39</f>
        <v>267983186.59538919</v>
      </c>
      <c r="AA42" s="37"/>
    </row>
    <row r="43" spans="2:27" x14ac:dyDescent="0.2">
      <c r="B43" s="2" t="s">
        <v>271</v>
      </c>
      <c r="L43" s="37"/>
      <c r="M43" s="37"/>
      <c r="N43" s="37"/>
      <c r="O43" s="37"/>
      <c r="P43" s="37"/>
      <c r="Q43" s="37"/>
      <c r="R43" s="37"/>
      <c r="S43" s="37"/>
      <c r="T43" s="37"/>
      <c r="U43" s="37"/>
      <c r="V43" s="37"/>
      <c r="W43" s="37"/>
      <c r="X43" s="37"/>
      <c r="Y43" s="37"/>
      <c r="Z43" s="34">
        <f>'6) Overige data TD'!Z40</f>
        <v>267983186.59538919</v>
      </c>
      <c r="AA43" s="34">
        <f>'6) Overige data TD'!AA40</f>
        <v>292078192.98913848</v>
      </c>
    </row>
    <row r="45" spans="2:27" x14ac:dyDescent="0.2">
      <c r="B45" s="2" t="s">
        <v>153</v>
      </c>
      <c r="F45" s="2" t="s">
        <v>195</v>
      </c>
      <c r="L45" s="34">
        <f>'8) Berekening kapitaalkosten TD'!L61</f>
        <v>641565649.25464547</v>
      </c>
      <c r="M45" s="34">
        <f>'8) Berekening kapitaalkosten TD'!M61</f>
        <v>636147932.66992784</v>
      </c>
      <c r="N45" s="37"/>
      <c r="O45" s="37"/>
      <c r="P45" s="37"/>
      <c r="Q45" s="37"/>
      <c r="R45" s="37"/>
      <c r="S45" s="37"/>
      <c r="T45" s="37"/>
      <c r="U45" s="37"/>
      <c r="V45" s="37"/>
      <c r="W45" s="37"/>
      <c r="X45" s="37"/>
      <c r="Y45" s="37"/>
      <c r="Z45" s="37"/>
      <c r="AA45" s="37"/>
    </row>
    <row r="46" spans="2:27" x14ac:dyDescent="0.2">
      <c r="B46" s="2" t="s">
        <v>154</v>
      </c>
      <c r="F46" s="2" t="s">
        <v>195</v>
      </c>
      <c r="L46" s="37"/>
      <c r="M46" s="34">
        <f>'8) Berekening kapitaalkosten TD'!M62</f>
        <v>589779595.60625219</v>
      </c>
      <c r="N46" s="34">
        <f>'8) Berekening kapitaalkosten TD'!N62</f>
        <v>589295375.91324651</v>
      </c>
      <c r="O46" s="37"/>
      <c r="P46" s="37"/>
      <c r="Q46" s="37"/>
      <c r="R46" s="37"/>
      <c r="S46" s="37"/>
      <c r="T46" s="37"/>
      <c r="U46" s="37"/>
      <c r="V46" s="37"/>
      <c r="W46" s="37"/>
      <c r="X46" s="37"/>
      <c r="Y46" s="37"/>
      <c r="Z46" s="37"/>
      <c r="AA46" s="37"/>
    </row>
    <row r="47" spans="2:27" x14ac:dyDescent="0.2">
      <c r="B47" s="2" t="s">
        <v>155</v>
      </c>
      <c r="F47" s="2" t="s">
        <v>195</v>
      </c>
      <c r="L47" s="37"/>
      <c r="M47" s="37"/>
      <c r="N47" s="34">
        <f>'8) Berekening kapitaalkosten TD'!N63</f>
        <v>549302550.4316473</v>
      </c>
      <c r="O47" s="34">
        <f>'8) Berekening kapitaalkosten TD'!O63</f>
        <v>550458544.41998291</v>
      </c>
      <c r="P47" s="37"/>
      <c r="Q47" s="37"/>
      <c r="R47" s="37"/>
      <c r="S47" s="37"/>
      <c r="T47" s="37"/>
      <c r="U47" s="37"/>
      <c r="V47" s="37"/>
      <c r="W47" s="37"/>
      <c r="X47" s="37"/>
      <c r="Y47" s="37"/>
      <c r="Z47" s="37"/>
      <c r="AA47" s="37"/>
    </row>
    <row r="48" spans="2:27" x14ac:dyDescent="0.2">
      <c r="B48" s="2" t="s">
        <v>156</v>
      </c>
      <c r="F48" s="2" t="s">
        <v>195</v>
      </c>
      <c r="L48" s="37"/>
      <c r="M48" s="37"/>
      <c r="N48" s="37"/>
      <c r="O48" s="34">
        <f>'8) Berekening kapitaalkosten TD'!O64</f>
        <v>556275594.703843</v>
      </c>
      <c r="P48" s="34">
        <f>'8) Berekening kapitaalkosten TD'!P64</f>
        <v>557882852.15204692</v>
      </c>
      <c r="Q48" s="37"/>
      <c r="R48" s="37"/>
      <c r="S48" s="37"/>
      <c r="T48" s="37"/>
      <c r="U48" s="37"/>
      <c r="V48" s="37"/>
      <c r="W48" s="37"/>
      <c r="X48" s="37"/>
      <c r="Y48" s="37"/>
      <c r="Z48" s="37"/>
      <c r="AA48" s="37"/>
    </row>
    <row r="49" spans="2:27" x14ac:dyDescent="0.2">
      <c r="B49" s="2" t="s">
        <v>157</v>
      </c>
      <c r="F49" s="2" t="s">
        <v>195</v>
      </c>
      <c r="L49" s="37"/>
      <c r="M49" s="37"/>
      <c r="N49" s="37"/>
      <c r="O49" s="37"/>
      <c r="P49" s="34">
        <f>'8) Berekening kapitaalkosten TD'!P65</f>
        <v>557882852.15204692</v>
      </c>
      <c r="Q49" s="34">
        <f>'8) Berekening kapitaalkosten TD'!Q65</f>
        <v>561851053.05198908</v>
      </c>
      <c r="R49" s="37"/>
      <c r="S49" s="37"/>
      <c r="T49" s="37"/>
      <c r="U49" s="37"/>
      <c r="V49" s="37"/>
      <c r="W49" s="37"/>
      <c r="X49" s="37"/>
      <c r="Y49" s="37"/>
      <c r="Z49" s="37"/>
      <c r="AA49" s="37"/>
    </row>
    <row r="50" spans="2:27" x14ac:dyDescent="0.2">
      <c r="B50" s="2" t="s">
        <v>158</v>
      </c>
      <c r="F50" s="2" t="s">
        <v>195</v>
      </c>
      <c r="L50" s="37"/>
      <c r="M50" s="37"/>
      <c r="N50" s="37"/>
      <c r="O50" s="37"/>
      <c r="P50" s="37"/>
      <c r="Q50" s="34">
        <f>'8) Berekening kapitaalkosten TD'!Q66</f>
        <v>574509149.500054</v>
      </c>
      <c r="R50" s="34">
        <f>'8) Berekening kapitaalkosten TD'!R66</f>
        <v>581597445.82549715</v>
      </c>
      <c r="S50" s="37"/>
      <c r="T50" s="37"/>
      <c r="U50" s="37"/>
      <c r="V50" s="37"/>
      <c r="W50" s="37"/>
      <c r="X50" s="37"/>
      <c r="Y50" s="37"/>
      <c r="Z50" s="37"/>
      <c r="AA50" s="37"/>
    </row>
    <row r="51" spans="2:27" x14ac:dyDescent="0.2">
      <c r="B51" s="2" t="s">
        <v>159</v>
      </c>
      <c r="F51" s="2" t="s">
        <v>195</v>
      </c>
      <c r="L51" s="37"/>
      <c r="M51" s="37"/>
      <c r="N51" s="37"/>
      <c r="O51" s="37"/>
      <c r="P51" s="37"/>
      <c r="Q51" s="37"/>
      <c r="R51" s="34">
        <f>'8) Berekening kapitaalkosten TD'!R67</f>
        <v>594301335.11761856</v>
      </c>
      <c r="S51" s="34">
        <f>'8) Berekening kapitaalkosten TD'!S67</f>
        <v>605458284.82426882</v>
      </c>
      <c r="T51" s="37"/>
      <c r="U51" s="37"/>
      <c r="V51" s="37"/>
      <c r="W51" s="37"/>
      <c r="X51" s="37"/>
      <c r="Y51" s="37"/>
      <c r="Z51" s="37"/>
      <c r="AA51" s="37"/>
    </row>
    <row r="52" spans="2:27" x14ac:dyDescent="0.2">
      <c r="B52" s="2" t="s">
        <v>160</v>
      </c>
      <c r="F52" s="2" t="s">
        <v>195</v>
      </c>
      <c r="L52" s="37"/>
      <c r="M52" s="37"/>
      <c r="N52" s="37"/>
      <c r="O52" s="37"/>
      <c r="P52" s="37"/>
      <c r="Q52" s="37"/>
      <c r="R52" s="37"/>
      <c r="S52" s="34">
        <f>'8) Berekening kapitaalkosten TD'!S68</f>
        <v>605458284.82426882</v>
      </c>
      <c r="T52" s="34">
        <f>'8) Berekening kapitaalkosten TD'!T68</f>
        <v>618254986.46280479</v>
      </c>
      <c r="U52" s="37"/>
      <c r="V52" s="37"/>
      <c r="W52" s="37"/>
      <c r="X52" s="37"/>
      <c r="Y52" s="37"/>
      <c r="Z52" s="37"/>
      <c r="AA52" s="37"/>
    </row>
    <row r="53" spans="2:27" x14ac:dyDescent="0.2">
      <c r="B53" s="2" t="s">
        <v>161</v>
      </c>
      <c r="F53" s="2" t="s">
        <v>195</v>
      </c>
      <c r="L53" s="37"/>
      <c r="M53" s="37"/>
      <c r="N53" s="37"/>
      <c r="O53" s="37"/>
      <c r="P53" s="37"/>
      <c r="Q53" s="37"/>
      <c r="R53" s="37"/>
      <c r="S53" s="37"/>
      <c r="T53" s="34">
        <f>'8) Berekening kapitaalkosten TD'!T69</f>
        <v>559743284.16698933</v>
      </c>
      <c r="U53" s="34">
        <f>'8) Berekening kapitaalkosten TD'!U69</f>
        <v>569894214.85337412</v>
      </c>
      <c r="V53" s="37"/>
      <c r="W53" s="37"/>
      <c r="X53" s="37"/>
      <c r="Y53" s="37"/>
      <c r="Z53" s="37"/>
      <c r="AA53" s="37"/>
    </row>
    <row r="54" spans="2:27" x14ac:dyDescent="0.2">
      <c r="B54" s="2" t="s">
        <v>162</v>
      </c>
      <c r="F54" s="2" t="s">
        <v>195</v>
      </c>
      <c r="L54" s="37"/>
      <c r="M54" s="37"/>
      <c r="N54" s="37"/>
      <c r="O54" s="37"/>
      <c r="P54" s="37"/>
      <c r="Q54" s="37"/>
      <c r="R54" s="37"/>
      <c r="S54" s="37"/>
      <c r="T54" s="37"/>
      <c r="U54" s="34">
        <f>'8) Berekening kapitaalkosten TD'!U70</f>
        <v>510829592.61402851</v>
      </c>
      <c r="V54" s="34">
        <f>'8) Berekening kapitaalkosten TD'!V70</f>
        <v>519138043.73552275</v>
      </c>
      <c r="W54" s="37"/>
      <c r="X54" s="37"/>
      <c r="Y54" s="37"/>
      <c r="Z54" s="37"/>
      <c r="AA54" s="37"/>
    </row>
    <row r="55" spans="2:27" x14ac:dyDescent="0.2">
      <c r="B55" s="2" t="s">
        <v>163</v>
      </c>
      <c r="F55" s="2" t="s">
        <v>195</v>
      </c>
      <c r="L55" s="37"/>
      <c r="M55" s="37"/>
      <c r="N55" s="37"/>
      <c r="O55" s="37"/>
      <c r="P55" s="37"/>
      <c r="Q55" s="37"/>
      <c r="R55" s="37"/>
      <c r="S55" s="37"/>
      <c r="T55" s="37"/>
      <c r="U55" s="37"/>
      <c r="V55" s="34">
        <f>'8) Berekening kapitaalkosten TD'!V71</f>
        <v>519138043.73552275</v>
      </c>
      <c r="W55" s="34">
        <f>'8) Berekening kapitaalkosten TD'!W71</f>
        <v>526824817.0588541</v>
      </c>
      <c r="X55" s="37"/>
      <c r="Y55" s="37"/>
      <c r="Z55" s="37"/>
      <c r="AA55" s="37"/>
    </row>
    <row r="56" spans="2:27" x14ac:dyDescent="0.2">
      <c r="B56" s="2" t="s">
        <v>164</v>
      </c>
      <c r="F56" s="2" t="s">
        <v>195</v>
      </c>
      <c r="L56" s="37"/>
      <c r="M56" s="37"/>
      <c r="N56" s="37"/>
      <c r="O56" s="37"/>
      <c r="P56" s="37"/>
      <c r="Q56" s="37"/>
      <c r="R56" s="37"/>
      <c r="S56" s="37"/>
      <c r="T56" s="37"/>
      <c r="U56" s="37"/>
      <c r="V56" s="37"/>
      <c r="W56" s="34">
        <f>'8) Berekening kapitaalkosten TD'!W72</f>
        <v>513640210.73745251</v>
      </c>
      <c r="X56" s="34">
        <f>'8) Berekening kapitaalkosten TD'!X72</f>
        <v>508221674.76710922</v>
      </c>
      <c r="Y56" s="37"/>
      <c r="Z56" s="37"/>
      <c r="AA56" s="37"/>
    </row>
    <row r="57" spans="2:27" x14ac:dyDescent="0.2">
      <c r="B57" s="2" t="s">
        <v>165</v>
      </c>
      <c r="F57" s="2" t="s">
        <v>195</v>
      </c>
      <c r="L57" s="37"/>
      <c r="M57" s="37"/>
      <c r="N57" s="37"/>
      <c r="O57" s="37"/>
      <c r="P57" s="37"/>
      <c r="Q57" s="37"/>
      <c r="R57" s="37"/>
      <c r="S57" s="37"/>
      <c r="T57" s="37"/>
      <c r="U57" s="37"/>
      <c r="V57" s="37"/>
      <c r="W57" s="37"/>
      <c r="X57" s="34">
        <f>'8) Berekening kapitaalkosten TD'!X73</f>
        <v>490929194.82228267</v>
      </c>
      <c r="Y57" s="34">
        <f>'8) Berekening kapitaalkosten TD'!Y73</f>
        <v>499284805.8088311</v>
      </c>
      <c r="Z57" s="37"/>
      <c r="AA57" s="37"/>
    </row>
    <row r="58" spans="2:27" x14ac:dyDescent="0.2">
      <c r="B58" s="2" t="s">
        <v>166</v>
      </c>
      <c r="F58" s="2" t="s">
        <v>195</v>
      </c>
      <c r="L58" s="37"/>
      <c r="M58" s="37"/>
      <c r="N58" s="37"/>
      <c r="O58" s="37"/>
      <c r="P58" s="37"/>
      <c r="Q58" s="37"/>
      <c r="R58" s="37"/>
      <c r="S58" s="37"/>
      <c r="T58" s="37"/>
      <c r="U58" s="37"/>
      <c r="V58" s="37"/>
      <c r="W58" s="37"/>
      <c r="X58" s="37"/>
      <c r="Y58" s="34">
        <f>'8) Berekening kapitaalkosten TD'!Y74</f>
        <v>490946790.55328083</v>
      </c>
      <c r="Z58" s="34">
        <f>'8) Berekening kapitaalkosten TD'!Z74</f>
        <v>500834218.40951741</v>
      </c>
      <c r="AA58" s="37"/>
    </row>
    <row r="59" spans="2:27" x14ac:dyDescent="0.2">
      <c r="B59" s="2" t="s">
        <v>274</v>
      </c>
      <c r="L59" s="37"/>
      <c r="M59" s="37"/>
      <c r="N59" s="37"/>
      <c r="O59" s="37"/>
      <c r="P59" s="37"/>
      <c r="Q59" s="37"/>
      <c r="R59" s="37"/>
      <c r="S59" s="37"/>
      <c r="T59" s="37"/>
      <c r="U59" s="37"/>
      <c r="V59" s="37"/>
      <c r="W59" s="37"/>
      <c r="X59" s="37"/>
      <c r="Y59" s="37"/>
      <c r="Z59" s="34">
        <f>'8) Berekening kapitaalkosten TD'!Z75</f>
        <v>492387541.39947546</v>
      </c>
      <c r="AA59" s="34">
        <f>'8) Berekening kapitaalkosten TD'!AA75</f>
        <v>499370646.62862384</v>
      </c>
    </row>
    <row r="61" spans="2:27" x14ac:dyDescent="0.2">
      <c r="B61" s="2" t="s">
        <v>264</v>
      </c>
      <c r="F61" s="2" t="s">
        <v>195</v>
      </c>
      <c r="L61" s="37"/>
      <c r="M61" s="37"/>
      <c r="N61" s="37"/>
      <c r="O61" s="37"/>
      <c r="P61" s="34">
        <f>'6) Overige data TD'!P64</f>
        <v>5149000</v>
      </c>
      <c r="Q61" s="34">
        <f>'6) Overige data TD'!Q64</f>
        <v>6309000</v>
      </c>
      <c r="R61" s="34">
        <f>'6) Overige data TD'!R64</f>
        <v>6752000</v>
      </c>
      <c r="S61" s="34">
        <f>'6) Overige data TD'!S64</f>
        <v>6934000</v>
      </c>
      <c r="T61" s="37"/>
      <c r="U61" s="37"/>
      <c r="V61" s="37"/>
      <c r="W61" s="37"/>
      <c r="X61" s="37"/>
      <c r="Y61" s="37"/>
      <c r="Z61" s="37"/>
      <c r="AA61" s="37"/>
    </row>
    <row r="62" spans="2:27" x14ac:dyDescent="0.2">
      <c r="B62" s="2" t="s">
        <v>265</v>
      </c>
      <c r="F62" s="2" t="s">
        <v>195</v>
      </c>
      <c r="L62" s="37"/>
      <c r="M62" s="37"/>
      <c r="N62" s="37"/>
      <c r="O62" s="37"/>
      <c r="P62" s="37"/>
      <c r="Q62" s="37"/>
      <c r="R62" s="37"/>
      <c r="S62" s="34">
        <f>'6) Overige data TD'!S65</f>
        <v>15958321.153561722</v>
      </c>
      <c r="T62" s="34">
        <f>'6) Overige data TD'!T65</f>
        <v>14691042.110954463</v>
      </c>
      <c r="U62" s="34">
        <f>'6) Overige data TD'!U65</f>
        <v>2002544</v>
      </c>
      <c r="V62" s="34">
        <f>'6) Overige data TD'!V65</f>
        <v>0</v>
      </c>
      <c r="W62" s="37"/>
      <c r="X62" s="37"/>
      <c r="Y62" s="37"/>
      <c r="Z62" s="37"/>
      <c r="AA62" s="37"/>
    </row>
    <row r="64" spans="2:27" x14ac:dyDescent="0.2">
      <c r="B64" s="2" t="s">
        <v>181</v>
      </c>
      <c r="F64" s="2" t="s">
        <v>196</v>
      </c>
      <c r="L64" s="34">
        <f>'6) Overige data TD'!L45</f>
        <v>748987566.88619578</v>
      </c>
      <c r="M64" s="34">
        <f>'6) Overige data TD'!M45</f>
        <v>745404935.50865972</v>
      </c>
      <c r="N64" s="37"/>
      <c r="O64" s="37"/>
      <c r="P64" s="37"/>
      <c r="Q64" s="37"/>
      <c r="R64" s="37"/>
      <c r="S64" s="37"/>
      <c r="T64" s="37"/>
      <c r="U64" s="37"/>
      <c r="V64" s="37"/>
      <c r="W64" s="37"/>
      <c r="X64" s="37"/>
      <c r="Y64" s="37"/>
      <c r="Z64" s="37"/>
      <c r="AA64" s="37"/>
    </row>
    <row r="65" spans="2:27" x14ac:dyDescent="0.2">
      <c r="B65" s="2" t="s">
        <v>182</v>
      </c>
      <c r="F65" s="2" t="s">
        <v>196</v>
      </c>
      <c r="L65" s="37"/>
      <c r="M65" s="34">
        <f>'6) Overige data TD'!M46</f>
        <v>745521308.80317831</v>
      </c>
      <c r="N65" s="34">
        <f>'6) Overige data TD'!N46</f>
        <v>748034292.5488919</v>
      </c>
      <c r="O65" s="37"/>
      <c r="P65" s="37"/>
      <c r="Q65" s="37"/>
      <c r="R65" s="37"/>
      <c r="S65" s="37"/>
      <c r="T65" s="37"/>
      <c r="U65" s="37"/>
      <c r="V65" s="37"/>
      <c r="W65" s="37"/>
      <c r="X65" s="37"/>
      <c r="Y65" s="37"/>
      <c r="Z65" s="37"/>
      <c r="AA65" s="37"/>
    </row>
    <row r="66" spans="2:27" x14ac:dyDescent="0.2">
      <c r="B66" s="2" t="s">
        <v>183</v>
      </c>
      <c r="F66" s="2" t="s">
        <v>196</v>
      </c>
      <c r="L66" s="37"/>
      <c r="M66" s="37"/>
      <c r="N66" s="34">
        <f>'6) Overige data TD'!N47</f>
        <v>748034292.5488919</v>
      </c>
      <c r="O66" s="34">
        <f>'6) Overige data TD'!O47</f>
        <v>754933940.55489683</v>
      </c>
      <c r="P66" s="37"/>
      <c r="Q66" s="37"/>
      <c r="R66" s="37"/>
      <c r="S66" s="37"/>
      <c r="T66" s="37"/>
      <c r="U66" s="37"/>
      <c r="V66" s="37"/>
      <c r="W66" s="37"/>
      <c r="X66" s="37"/>
      <c r="Y66" s="37"/>
      <c r="Z66" s="37"/>
      <c r="AA66" s="37"/>
    </row>
    <row r="67" spans="2:27" x14ac:dyDescent="0.2">
      <c r="B67" s="2" t="s">
        <v>184</v>
      </c>
      <c r="F67" s="2" t="s">
        <v>196</v>
      </c>
      <c r="L67" s="37"/>
      <c r="M67" s="37"/>
      <c r="N67" s="37"/>
      <c r="O67" s="34">
        <f>'6) Overige data TD'!O48</f>
        <v>754933940.55489683</v>
      </c>
      <c r="P67" s="34">
        <f>'6) Overige data TD'!P48</f>
        <v>756699514.4481256</v>
      </c>
      <c r="Q67" s="37"/>
      <c r="R67" s="37"/>
      <c r="S67" s="37"/>
      <c r="T67" s="37"/>
      <c r="U67" s="37"/>
      <c r="V67" s="37"/>
      <c r="W67" s="37"/>
      <c r="X67" s="37"/>
      <c r="Y67" s="37"/>
      <c r="Z67" s="37"/>
      <c r="AA67" s="37"/>
    </row>
    <row r="68" spans="2:27" x14ac:dyDescent="0.2">
      <c r="B68" s="2" t="s">
        <v>185</v>
      </c>
      <c r="F68" s="2" t="s">
        <v>196</v>
      </c>
      <c r="L68" s="37"/>
      <c r="M68" s="37"/>
      <c r="N68" s="37"/>
      <c r="O68" s="37"/>
      <c r="P68" s="34">
        <f>'6) Overige data TD'!P49</f>
        <v>942527412.86046362</v>
      </c>
      <c r="Q68" s="34">
        <f>'6) Overige data TD'!Q49</f>
        <v>944974948.02083707</v>
      </c>
      <c r="R68" s="37"/>
      <c r="S68" s="37"/>
      <c r="T68" s="37"/>
      <c r="U68" s="37"/>
      <c r="V68" s="37"/>
      <c r="W68" s="37"/>
      <c r="X68" s="37"/>
      <c r="Y68" s="37"/>
      <c r="Z68" s="37"/>
      <c r="AA68" s="37"/>
    </row>
    <row r="69" spans="2:27" x14ac:dyDescent="0.2">
      <c r="B69" s="2" t="s">
        <v>186</v>
      </c>
      <c r="F69" s="2" t="s">
        <v>196</v>
      </c>
      <c r="L69" s="37"/>
      <c r="M69" s="37"/>
      <c r="N69" s="37"/>
      <c r="O69" s="37"/>
      <c r="P69" s="37"/>
      <c r="Q69" s="34">
        <f>'6) Overige data TD'!Q50</f>
        <v>944974948.02083707</v>
      </c>
      <c r="R69" s="34">
        <f>'6) Overige data TD'!R50</f>
        <v>945593068.13732529</v>
      </c>
      <c r="S69" s="37"/>
      <c r="T69" s="37"/>
      <c r="U69" s="37"/>
      <c r="V69" s="37"/>
      <c r="W69" s="37"/>
      <c r="X69" s="37"/>
      <c r="Y69" s="37"/>
      <c r="Z69" s="37"/>
      <c r="AA69" s="37"/>
    </row>
    <row r="70" spans="2:27" x14ac:dyDescent="0.2">
      <c r="B70" s="2" t="s">
        <v>187</v>
      </c>
      <c r="F70" s="2" t="s">
        <v>196</v>
      </c>
      <c r="L70" s="37"/>
      <c r="M70" s="37"/>
      <c r="N70" s="37"/>
      <c r="O70" s="37"/>
      <c r="P70" s="37"/>
      <c r="Q70" s="37"/>
      <c r="R70" s="34">
        <f>'6) Overige data TD'!R51</f>
        <v>945593068.13732529</v>
      </c>
      <c r="S70" s="34">
        <f>'6) Overige data TD'!S51</f>
        <v>943263585.93161583</v>
      </c>
      <c r="T70" s="37"/>
      <c r="U70" s="37"/>
      <c r="V70" s="37"/>
      <c r="W70" s="37"/>
      <c r="X70" s="37"/>
      <c r="Y70" s="37"/>
      <c r="Z70" s="37"/>
      <c r="AA70" s="37"/>
    </row>
    <row r="71" spans="2:27" x14ac:dyDescent="0.2">
      <c r="B71" s="2" t="s">
        <v>188</v>
      </c>
      <c r="F71" s="2" t="s">
        <v>196</v>
      </c>
      <c r="L71" s="37"/>
      <c r="M71" s="37"/>
      <c r="N71" s="37"/>
      <c r="O71" s="37"/>
      <c r="P71" s="37"/>
      <c r="Q71" s="37"/>
      <c r="R71" s="37"/>
      <c r="S71" s="34">
        <f>'6) Overige data TD'!S52</f>
        <v>733117589.21783102</v>
      </c>
      <c r="T71" s="34">
        <f>'6) Overige data TD'!T52</f>
        <v>732381801.02754593</v>
      </c>
      <c r="U71" s="37"/>
      <c r="V71" s="37"/>
      <c r="W71" s="37"/>
      <c r="X71" s="37"/>
      <c r="Y71" s="37"/>
      <c r="Z71" s="37"/>
      <c r="AA71" s="37"/>
    </row>
    <row r="72" spans="2:27" x14ac:dyDescent="0.2">
      <c r="B72" s="2" t="s">
        <v>189</v>
      </c>
      <c r="F72" s="2" t="s">
        <v>196</v>
      </c>
      <c r="L72" s="37"/>
      <c r="M72" s="37"/>
      <c r="N72" s="37"/>
      <c r="O72" s="37"/>
      <c r="P72" s="37"/>
      <c r="Q72" s="37"/>
      <c r="R72" s="37"/>
      <c r="S72" s="37"/>
      <c r="T72" s="34">
        <f>'6) Overige data TD'!T53</f>
        <v>732381801.02754593</v>
      </c>
      <c r="U72" s="34">
        <f>'6) Overige data TD'!U53</f>
        <v>727145195.62046373</v>
      </c>
      <c r="V72" s="37"/>
      <c r="W72" s="37"/>
      <c r="X72" s="37"/>
      <c r="Y72" s="37"/>
      <c r="Z72" s="37"/>
      <c r="AA72" s="37"/>
    </row>
    <row r="73" spans="2:27" x14ac:dyDescent="0.2">
      <c r="B73" s="2" t="s">
        <v>190</v>
      </c>
      <c r="F73" s="2" t="s">
        <v>196</v>
      </c>
      <c r="L73" s="37"/>
      <c r="M73" s="37"/>
      <c r="N73" s="37"/>
      <c r="O73" s="37"/>
      <c r="P73" s="37"/>
      <c r="Q73" s="37"/>
      <c r="R73" s="37"/>
      <c r="S73" s="37"/>
      <c r="T73" s="37"/>
      <c r="U73" s="34">
        <f>'6) Overige data TD'!U54</f>
        <v>727145195.62046373</v>
      </c>
      <c r="V73" s="34">
        <f>'6) Overige data TD'!V54</f>
        <v>726451687.13143194</v>
      </c>
      <c r="W73" s="37"/>
      <c r="X73" s="37"/>
      <c r="Y73" s="37"/>
      <c r="Z73" s="37"/>
      <c r="AA73" s="37"/>
    </row>
    <row r="74" spans="2:27" x14ac:dyDescent="0.2">
      <c r="B74" s="2" t="s">
        <v>191</v>
      </c>
      <c r="F74" s="2" t="s">
        <v>196</v>
      </c>
      <c r="L74" s="37"/>
      <c r="M74" s="37"/>
      <c r="N74" s="37"/>
      <c r="O74" s="37"/>
      <c r="P74" s="37"/>
      <c r="Q74" s="37"/>
      <c r="R74" s="37"/>
      <c r="S74" s="37"/>
      <c r="T74" s="37"/>
      <c r="U74" s="37"/>
      <c r="V74" s="34">
        <f>'6) Overige data TD'!V55</f>
        <v>828126228.52419913</v>
      </c>
      <c r="W74" s="34">
        <f>'6) Overige data TD'!W55</f>
        <v>828046337.09112048</v>
      </c>
      <c r="X74" s="37"/>
      <c r="Y74" s="37"/>
      <c r="Z74" s="37"/>
      <c r="AA74" s="37"/>
    </row>
    <row r="75" spans="2:27" x14ac:dyDescent="0.2">
      <c r="B75" s="2" t="s">
        <v>192</v>
      </c>
      <c r="F75" s="2" t="s">
        <v>196</v>
      </c>
      <c r="L75" s="37"/>
      <c r="M75" s="37"/>
      <c r="N75" s="37"/>
      <c r="O75" s="37"/>
      <c r="P75" s="37"/>
      <c r="Q75" s="37"/>
      <c r="R75" s="37"/>
      <c r="S75" s="37"/>
      <c r="T75" s="37"/>
      <c r="U75" s="37"/>
      <c r="V75" s="37"/>
      <c r="W75" s="34">
        <f>'6) Overige data TD'!W56</f>
        <v>828046337.09112048</v>
      </c>
      <c r="X75" s="34">
        <f>'6) Overige data TD'!X56</f>
        <v>829170310.1796813</v>
      </c>
      <c r="Y75" s="37"/>
      <c r="Z75" s="37"/>
      <c r="AA75" s="37"/>
    </row>
    <row r="76" spans="2:27" x14ac:dyDescent="0.2">
      <c r="B76" s="2" t="s">
        <v>193</v>
      </c>
      <c r="F76" s="2" t="s">
        <v>196</v>
      </c>
      <c r="L76" s="37"/>
      <c r="M76" s="37"/>
      <c r="N76" s="37"/>
      <c r="O76" s="37"/>
      <c r="P76" s="37"/>
      <c r="Q76" s="37"/>
      <c r="R76" s="37"/>
      <c r="S76" s="37"/>
      <c r="T76" s="37"/>
      <c r="U76" s="37"/>
      <c r="V76" s="37"/>
      <c r="W76" s="37"/>
      <c r="X76" s="34">
        <f>'6) Overige data TD'!X57</f>
        <v>829170310.1796813</v>
      </c>
      <c r="Y76" s="34">
        <f>'6) Overige data TD'!Y57</f>
        <v>831657948.4402467</v>
      </c>
      <c r="Z76" s="37"/>
      <c r="AA76" s="37"/>
    </row>
    <row r="77" spans="2:27" x14ac:dyDescent="0.2">
      <c r="B77" s="2" t="s">
        <v>194</v>
      </c>
      <c r="F77" s="2" t="s">
        <v>196</v>
      </c>
      <c r="L77" s="37"/>
      <c r="M77" s="37"/>
      <c r="N77" s="37"/>
      <c r="O77" s="37"/>
      <c r="P77" s="37"/>
      <c r="Q77" s="37"/>
      <c r="R77" s="37"/>
      <c r="S77" s="37"/>
      <c r="T77" s="37"/>
      <c r="U77" s="37"/>
      <c r="V77" s="37"/>
      <c r="W77" s="37"/>
      <c r="X77" s="37"/>
      <c r="Y77" s="34">
        <f>'6) Overige data TD'!Y58</f>
        <v>831657948.4402467</v>
      </c>
      <c r="Z77" s="34">
        <f>'6) Overige data TD'!Z58</f>
        <v>830603751.79622507</v>
      </c>
      <c r="AA77" s="37"/>
    </row>
    <row r="78" spans="2:27" x14ac:dyDescent="0.2">
      <c r="B78" s="2" t="s">
        <v>272</v>
      </c>
      <c r="F78" s="2" t="s">
        <v>196</v>
      </c>
      <c r="L78" s="37"/>
      <c r="M78" s="37"/>
      <c r="N78" s="37"/>
      <c r="O78" s="37"/>
      <c r="P78" s="37"/>
      <c r="Q78" s="37"/>
      <c r="R78" s="37"/>
      <c r="S78" s="37"/>
      <c r="T78" s="37"/>
      <c r="U78" s="37"/>
      <c r="V78" s="37"/>
      <c r="W78" s="37"/>
      <c r="X78" s="37"/>
      <c r="Y78" s="37"/>
      <c r="Z78" s="34">
        <f>'6) Overige data TD'!Z59</f>
        <v>830603751.79622507</v>
      </c>
      <c r="AA78" s="34">
        <f>'6) Overige data TD'!AA59</f>
        <v>827132846.78858292</v>
      </c>
    </row>
    <row r="81" spans="2:27" s="7" customFormat="1" x14ac:dyDescent="0.2">
      <c r="B81" s="7" t="s">
        <v>212</v>
      </c>
    </row>
    <row r="83" spans="2:27" x14ac:dyDescent="0.2">
      <c r="B83" s="2" t="s">
        <v>213</v>
      </c>
      <c r="F83" s="2" t="s">
        <v>198</v>
      </c>
      <c r="L83" s="45">
        <f>(L45+L29)*(1+$H13)</f>
        <v>980950715.20850372</v>
      </c>
      <c r="M83" s="45">
        <f>M29+M45</f>
        <v>961590900.75827479</v>
      </c>
      <c r="N83" s="44"/>
      <c r="O83" s="44"/>
      <c r="P83" s="44"/>
      <c r="Q83" s="44"/>
      <c r="R83" s="44"/>
      <c r="S83" s="44"/>
      <c r="T83" s="44"/>
      <c r="U83" s="44"/>
      <c r="V83" s="44"/>
      <c r="W83" s="44"/>
      <c r="X83" s="44"/>
      <c r="Y83" s="44"/>
      <c r="Z83" s="44"/>
      <c r="AA83" s="44"/>
    </row>
    <row r="84" spans="2:27" x14ac:dyDescent="0.2">
      <c r="B84" s="2" t="s">
        <v>214</v>
      </c>
      <c r="F84" s="2" t="s">
        <v>199</v>
      </c>
      <c r="L84" s="44"/>
      <c r="M84" s="45">
        <f>(M46+M30)*(1+$H14)</f>
        <v>888341926.91042554</v>
      </c>
      <c r="N84" s="45">
        <f>N30+N46</f>
        <v>891120466.32051492</v>
      </c>
      <c r="O84" s="44"/>
      <c r="P84" s="44"/>
      <c r="Q84" s="44"/>
      <c r="R84" s="44"/>
      <c r="S84" s="44"/>
      <c r="T84" s="44"/>
      <c r="U84" s="44"/>
      <c r="V84" s="44"/>
      <c r="W84" s="44"/>
      <c r="X84" s="44"/>
      <c r="Y84" s="44"/>
      <c r="Z84" s="44"/>
      <c r="AA84" s="44"/>
    </row>
    <row r="85" spans="2:27" x14ac:dyDescent="0.2">
      <c r="B85" s="2" t="s">
        <v>215</v>
      </c>
      <c r="F85" s="2" t="s">
        <v>200</v>
      </c>
      <c r="L85" s="44"/>
      <c r="M85" s="44"/>
      <c r="N85" s="45">
        <f>(N47+N31)*(1+$H15)</f>
        <v>860716622.22703731</v>
      </c>
      <c r="O85" s="45">
        <f>O31+O47</f>
        <v>892980670.88353086</v>
      </c>
      <c r="P85" s="44"/>
      <c r="Q85" s="44"/>
      <c r="R85" s="44"/>
      <c r="S85" s="44"/>
      <c r="T85" s="44"/>
      <c r="U85" s="44"/>
      <c r="V85" s="44"/>
      <c r="W85" s="44"/>
      <c r="X85" s="44"/>
      <c r="Y85" s="44"/>
      <c r="Z85" s="44"/>
      <c r="AA85" s="44"/>
    </row>
    <row r="86" spans="2:27" x14ac:dyDescent="0.2">
      <c r="B86" s="2" t="s">
        <v>216</v>
      </c>
      <c r="F86" s="2" t="s">
        <v>201</v>
      </c>
      <c r="L86" s="44"/>
      <c r="M86" s="44"/>
      <c r="N86" s="44"/>
      <c r="O86" s="45">
        <f>(O48+O32)*(1+$H16)</f>
        <v>855227780.25381315</v>
      </c>
      <c r="P86" s="45">
        <f>P32+P48</f>
        <v>857192783.43278992</v>
      </c>
      <c r="Q86" s="44"/>
      <c r="R86" s="44"/>
      <c r="S86" s="44"/>
      <c r="T86" s="44"/>
      <c r="U86" s="44"/>
      <c r="V86" s="44"/>
      <c r="W86" s="44"/>
      <c r="X86" s="44"/>
      <c r="Y86" s="44"/>
      <c r="Z86" s="44"/>
      <c r="AA86" s="44"/>
    </row>
    <row r="87" spans="2:27" x14ac:dyDescent="0.2">
      <c r="B87" s="2" t="s">
        <v>217</v>
      </c>
      <c r="F87" s="2" t="s">
        <v>202</v>
      </c>
      <c r="L87" s="44"/>
      <c r="M87" s="44"/>
      <c r="N87" s="44"/>
      <c r="O87" s="44"/>
      <c r="P87" s="26">
        <f>(P49+P33+P$61)*(1+$H17)</f>
        <v>867896183.01419592</v>
      </c>
      <c r="Q87" s="45">
        <f>Q33+Q49+Q$61</f>
        <v>835687456.2941978</v>
      </c>
      <c r="R87" s="44"/>
      <c r="S87" s="44"/>
      <c r="T87" s="44"/>
      <c r="U87" s="44"/>
      <c r="V87" s="44"/>
      <c r="W87" s="44"/>
      <c r="X87" s="44"/>
      <c r="Y87" s="44"/>
      <c r="Z87" s="44"/>
      <c r="AA87" s="44"/>
    </row>
    <row r="88" spans="2:27" x14ac:dyDescent="0.2">
      <c r="B88" s="2" t="s">
        <v>218</v>
      </c>
      <c r="F88" s="2" t="s">
        <v>203</v>
      </c>
      <c r="L88" s="44"/>
      <c r="M88" s="44"/>
      <c r="N88" s="44"/>
      <c r="O88" s="44"/>
      <c r="P88" s="44"/>
      <c r="Q88" s="45">
        <f>(Q50+Q34+Q$61)*(1+$H18)</f>
        <v>861070736.03339648</v>
      </c>
      <c r="R88" s="45">
        <f>R34+R50+R$61</f>
        <v>858585533.24562883</v>
      </c>
      <c r="S88" s="44"/>
      <c r="T88" s="44"/>
      <c r="U88" s="44"/>
      <c r="V88" s="44"/>
      <c r="W88" s="44"/>
      <c r="X88" s="44"/>
      <c r="Y88" s="44"/>
      <c r="Z88" s="44"/>
      <c r="AA88" s="44"/>
    </row>
    <row r="89" spans="2:27" x14ac:dyDescent="0.2">
      <c r="B89" s="2" t="s">
        <v>219</v>
      </c>
      <c r="F89" s="2" t="s">
        <v>204</v>
      </c>
      <c r="L89" s="44"/>
      <c r="M89" s="44"/>
      <c r="N89" s="44"/>
      <c r="O89" s="44"/>
      <c r="P89" s="44"/>
      <c r="Q89" s="44"/>
      <c r="R89" s="45">
        <f>(R51+R35+R$61)*(1+$H19)</f>
        <v>893942947.52373183</v>
      </c>
      <c r="S89" s="45">
        <f>S35+S51+S$61</f>
        <v>881590503.94928801</v>
      </c>
      <c r="T89" s="44"/>
      <c r="U89" s="44"/>
      <c r="V89" s="44"/>
      <c r="W89" s="44"/>
      <c r="X89" s="44"/>
      <c r="Y89" s="44"/>
      <c r="Z89" s="44"/>
      <c r="AA89" s="44"/>
    </row>
    <row r="90" spans="2:27" x14ac:dyDescent="0.2">
      <c r="B90" s="2" t="s">
        <v>220</v>
      </c>
      <c r="F90" s="2" t="s">
        <v>205</v>
      </c>
      <c r="L90" s="44"/>
      <c r="M90" s="44"/>
      <c r="N90" s="44"/>
      <c r="O90" s="44"/>
      <c r="P90" s="44"/>
      <c r="Q90" s="44"/>
      <c r="R90" s="44"/>
      <c r="S90" s="45">
        <f>(S52+S36-S$62)*(1+$H20)</f>
        <v>877963484.04551733</v>
      </c>
      <c r="T90" s="45">
        <f>T36+T52-T$62</f>
        <v>888721416.35050058</v>
      </c>
      <c r="U90" s="44"/>
      <c r="V90" s="44"/>
      <c r="W90" s="44"/>
      <c r="X90" s="44"/>
      <c r="Y90" s="44"/>
      <c r="Z90" s="44"/>
      <c r="AA90" s="44"/>
    </row>
    <row r="91" spans="2:27" x14ac:dyDescent="0.2">
      <c r="B91" s="2" t="s">
        <v>221</v>
      </c>
      <c r="F91" s="2" t="s">
        <v>206</v>
      </c>
      <c r="L91" s="44"/>
      <c r="M91" s="44"/>
      <c r="N91" s="44"/>
      <c r="O91" s="44"/>
      <c r="P91" s="44"/>
      <c r="Q91" s="44"/>
      <c r="R91" s="44"/>
      <c r="S91" s="44"/>
      <c r="T91" s="45">
        <f>(T53+T37-T$62)*(1+$H21)</f>
        <v>853455586.04821634</v>
      </c>
      <c r="U91" s="45">
        <f>U37+U53-U$62</f>
        <v>835104455.54453373</v>
      </c>
      <c r="V91" s="44"/>
      <c r="W91" s="44"/>
      <c r="X91" s="44"/>
      <c r="Y91" s="44"/>
      <c r="Z91" s="44"/>
      <c r="AA91" s="44"/>
    </row>
    <row r="92" spans="2:27" x14ac:dyDescent="0.2">
      <c r="B92" s="2" t="s">
        <v>222</v>
      </c>
      <c r="F92" s="2" t="s">
        <v>207</v>
      </c>
      <c r="L92" s="44"/>
      <c r="M92" s="44"/>
      <c r="N92" s="44"/>
      <c r="O92" s="44"/>
      <c r="P92" s="44"/>
      <c r="Q92" s="44"/>
      <c r="R92" s="44"/>
      <c r="S92" s="44"/>
      <c r="T92" s="44"/>
      <c r="U92" s="45">
        <f>(U54+U38-U$62)*(1+$H22)</f>
        <v>783800231.6382401</v>
      </c>
      <c r="V92" s="26">
        <f>V38+V54-V$62</f>
        <v>801675653.74851823</v>
      </c>
      <c r="W92" s="44"/>
      <c r="X92" s="44"/>
      <c r="Y92" s="44"/>
      <c r="Z92" s="44"/>
      <c r="AA92" s="44"/>
    </row>
    <row r="93" spans="2:27" x14ac:dyDescent="0.2">
      <c r="B93" s="2" t="s">
        <v>223</v>
      </c>
      <c r="F93" s="2" t="s">
        <v>208</v>
      </c>
      <c r="L93" s="44"/>
      <c r="M93" s="44"/>
      <c r="N93" s="44"/>
      <c r="O93" s="44"/>
      <c r="P93" s="44"/>
      <c r="Q93" s="44"/>
      <c r="R93" s="44"/>
      <c r="S93" s="44"/>
      <c r="T93" s="44"/>
      <c r="U93" s="44"/>
      <c r="V93" s="45">
        <f>(V55+V39)*(1+$H23)</f>
        <v>808089058.97850621</v>
      </c>
      <c r="W93" s="45">
        <f>W39+W55</f>
        <v>783922177.9362129</v>
      </c>
      <c r="X93" s="44"/>
      <c r="Y93" s="44"/>
      <c r="Z93" s="44"/>
      <c r="AA93" s="44"/>
    </row>
    <row r="94" spans="2:27" x14ac:dyDescent="0.2">
      <c r="B94" s="2" t="s">
        <v>224</v>
      </c>
      <c r="F94" s="2" t="s">
        <v>209</v>
      </c>
      <c r="L94" s="44"/>
      <c r="M94" s="44"/>
      <c r="N94" s="44"/>
      <c r="O94" s="44"/>
      <c r="P94" s="44"/>
      <c r="Q94" s="44"/>
      <c r="R94" s="44"/>
      <c r="S94" s="44"/>
      <c r="T94" s="44"/>
      <c r="U94" s="44"/>
      <c r="V94" s="44"/>
      <c r="W94" s="45">
        <f>(W56+W40)*(1+$H24)</f>
        <v>772279046.7580409</v>
      </c>
      <c r="X94" s="45">
        <f>X40+X56</f>
        <v>768250883.7533567</v>
      </c>
      <c r="Y94" s="44"/>
      <c r="Z94" s="44"/>
      <c r="AA94" s="44"/>
    </row>
    <row r="95" spans="2:27" x14ac:dyDescent="0.2">
      <c r="B95" s="2" t="s">
        <v>225</v>
      </c>
      <c r="F95" s="2" t="s">
        <v>210</v>
      </c>
      <c r="L95" s="44"/>
      <c r="M95" s="44"/>
      <c r="N95" s="44"/>
      <c r="O95" s="44"/>
      <c r="P95" s="44"/>
      <c r="Q95" s="44"/>
      <c r="R95" s="44"/>
      <c r="S95" s="44"/>
      <c r="T95" s="44"/>
      <c r="U95" s="44"/>
      <c r="V95" s="44"/>
      <c r="W95" s="44"/>
      <c r="X95" s="45">
        <f>(X57+X41)*(1+$H25)</f>
        <v>761471821.46184969</v>
      </c>
      <c r="Y95" s="45">
        <f>Y41+Y57</f>
        <v>756973459.46236467</v>
      </c>
      <c r="Z95" s="44"/>
      <c r="AA95" s="44"/>
    </row>
    <row r="96" spans="2:27" x14ac:dyDescent="0.2">
      <c r="B96" s="2" t="s">
        <v>226</v>
      </c>
      <c r="F96" s="2" t="s">
        <v>211</v>
      </c>
      <c r="L96" s="44"/>
      <c r="M96" s="44"/>
      <c r="N96" s="44"/>
      <c r="O96" s="44"/>
      <c r="P96" s="44"/>
      <c r="Q96" s="44"/>
      <c r="R96" s="44"/>
      <c r="S96" s="44"/>
      <c r="T96" s="44"/>
      <c r="U96" s="44"/>
      <c r="V96" s="44"/>
      <c r="W96" s="44"/>
      <c r="X96" s="44"/>
      <c r="Y96" s="45">
        <f>(Y58+Y42)*(1+$H26)</f>
        <v>764356788.53515744</v>
      </c>
      <c r="Z96" s="45">
        <f>Z42+Z58</f>
        <v>768817405.00490665</v>
      </c>
      <c r="AA96" s="37"/>
    </row>
    <row r="97" spans="2:27" x14ac:dyDescent="0.2">
      <c r="B97" s="2" t="s">
        <v>275</v>
      </c>
      <c r="F97" s="2" t="s">
        <v>276</v>
      </c>
      <c r="L97" s="44"/>
      <c r="M97" s="44"/>
      <c r="N97" s="44"/>
      <c r="O97" s="44"/>
      <c r="P97" s="44"/>
      <c r="Q97" s="44"/>
      <c r="R97" s="44"/>
      <c r="S97" s="44"/>
      <c r="T97" s="44"/>
      <c r="U97" s="44"/>
      <c r="V97" s="44"/>
      <c r="W97" s="44"/>
      <c r="X97" s="44"/>
      <c r="Y97" s="37"/>
      <c r="Z97" s="45">
        <f>(Z59+Z43)*(1+$H27)</f>
        <v>781661108.37872088</v>
      </c>
      <c r="AA97" s="45">
        <f>AA43+AA59</f>
        <v>791448839.61776233</v>
      </c>
    </row>
    <row r="99" spans="2:27" s="7" customFormat="1" x14ac:dyDescent="0.2">
      <c r="B99" s="7" t="s">
        <v>227</v>
      </c>
    </row>
    <row r="101" spans="2:27" x14ac:dyDescent="0.2">
      <c r="B101" s="2" t="s">
        <v>228</v>
      </c>
      <c r="F101" s="2" t="s">
        <v>197</v>
      </c>
      <c r="M101" s="41">
        <f>1-(M83/M64)/(L83/L64)</f>
        <v>1.5024333705234816E-2</v>
      </c>
      <c r="N101" s="41">
        <f>1-(N84/N65)/(M84/M65)</f>
        <v>2.4217608604903962E-4</v>
      </c>
      <c r="O101" s="41">
        <f>1-(O85/O66)/(N85/N66)</f>
        <v>-2.8003102150429671E-2</v>
      </c>
      <c r="P101" s="41">
        <f>1-(P86/P67)/(O86/O67)</f>
        <v>4.0980035838300566E-5</v>
      </c>
      <c r="Q101" s="41">
        <f>1-(Q87/Q68)/(P87/P68)</f>
        <v>3.9605199517823819E-2</v>
      </c>
      <c r="R101" s="41">
        <f>1-(R88/R69)/(Q88/Q69)</f>
        <v>3.5379757388598332E-3</v>
      </c>
      <c r="S101" s="41">
        <f>1-(S89/S70)/(R89/R70)</f>
        <v>1.1382459181646265E-2</v>
      </c>
      <c r="T101" s="41">
        <f>1-(T90/T71)/(S90/S71)</f>
        <v>-1.327024127456311E-2</v>
      </c>
      <c r="U101" s="41">
        <f>1-(U91/U72)/(T91/T72)</f>
        <v>1.4455405063615645E-2</v>
      </c>
      <c r="V101" s="41">
        <f>1-(V92/V73)/(U92/U73)</f>
        <v>-2.3782518236299177E-2</v>
      </c>
      <c r="W101" s="41">
        <f>1-(W93/W74)/(V93/V74)</f>
        <v>2.9812613500387775E-2</v>
      </c>
      <c r="X101" s="41">
        <f>1-(X94/X75)/(W94/W75)</f>
        <v>6.5644114353390348E-3</v>
      </c>
      <c r="Y101" s="41">
        <f>1-(Y95/Y76)/(X95/X76)</f>
        <v>8.8809662448227078E-3</v>
      </c>
      <c r="Z101" s="41">
        <f>1-(Z96/Z77)/(Y96/Y77)</f>
        <v>-7.112377862463104E-3</v>
      </c>
      <c r="AA101" s="41">
        <f>1-(AA97/AA78)/(Z97/Z78)</f>
        <v>-1.6770560778561094E-2</v>
      </c>
    </row>
    <row r="103" spans="2:27" x14ac:dyDescent="0.2">
      <c r="B103" s="2" t="s">
        <v>229</v>
      </c>
      <c r="F103" s="2" t="s">
        <v>196</v>
      </c>
      <c r="M103" s="47">
        <f t="shared" ref="M103:AA103" si="0">1+M101</f>
        <v>1.0150243337052349</v>
      </c>
      <c r="N103" s="47">
        <f t="shared" si="0"/>
        <v>1.0002421760860489</v>
      </c>
      <c r="O103" s="47">
        <f t="shared" si="0"/>
        <v>0.97199689784957033</v>
      </c>
      <c r="P103" s="47">
        <f t="shared" si="0"/>
        <v>1.0000409800358383</v>
      </c>
      <c r="Q103" s="47">
        <f t="shared" si="0"/>
        <v>1.0396051995178239</v>
      </c>
      <c r="R103" s="47">
        <f t="shared" si="0"/>
        <v>1.0035379757388598</v>
      </c>
      <c r="S103" s="47">
        <f t="shared" si="0"/>
        <v>1.0113824591816463</v>
      </c>
      <c r="T103" s="47">
        <f t="shared" si="0"/>
        <v>0.98672975872543689</v>
      </c>
      <c r="U103" s="47">
        <f t="shared" si="0"/>
        <v>1.0144554050636156</v>
      </c>
      <c r="V103" s="47">
        <f t="shared" si="0"/>
        <v>0.97621748176370082</v>
      </c>
      <c r="W103" s="47">
        <f t="shared" si="0"/>
        <v>1.0298126135003878</v>
      </c>
      <c r="X103" s="47">
        <f t="shared" si="0"/>
        <v>1.0065644114353391</v>
      </c>
      <c r="Y103" s="47">
        <f t="shared" si="0"/>
        <v>1.0088809662448228</v>
      </c>
      <c r="Z103" s="47">
        <f t="shared" si="0"/>
        <v>0.9928876221375369</v>
      </c>
      <c r="AA103" s="47">
        <f t="shared" si="0"/>
        <v>0.98322943922143891</v>
      </c>
    </row>
    <row r="105" spans="2:27" x14ac:dyDescent="0.2">
      <c r="B105" s="2" t="s">
        <v>230</v>
      </c>
      <c r="F105" s="2" t="s">
        <v>197</v>
      </c>
      <c r="H105" s="66">
        <f>GEOMEAN(M103:AA103)-1</f>
        <v>2.5444272186812E-3</v>
      </c>
    </row>
    <row r="109" spans="2:27" x14ac:dyDescent="0.2">
      <c r="L109" s="50"/>
      <c r="M109" s="50"/>
      <c r="N109" s="50"/>
      <c r="O109" s="50"/>
      <c r="P109" s="50"/>
      <c r="Q109" s="50"/>
      <c r="R109" s="50"/>
      <c r="S109" s="50"/>
      <c r="T109" s="50"/>
      <c r="U109" s="50"/>
      <c r="V109" s="50"/>
      <c r="W109" s="50"/>
      <c r="X109" s="50"/>
      <c r="Y109" s="50"/>
      <c r="Z109" s="50"/>
      <c r="AA109" s="50"/>
    </row>
    <row r="110" spans="2:27" x14ac:dyDescent="0.2">
      <c r="L110" s="50"/>
      <c r="M110" s="50"/>
      <c r="N110" s="50"/>
      <c r="O110" s="50"/>
      <c r="P110" s="50"/>
      <c r="Q110" s="50"/>
      <c r="R110" s="50"/>
      <c r="S110" s="50"/>
      <c r="T110" s="50"/>
      <c r="U110" s="50"/>
      <c r="V110" s="50"/>
      <c r="W110" s="50"/>
      <c r="X110" s="50"/>
      <c r="Y110" s="50"/>
      <c r="Z110" s="50"/>
      <c r="AA110" s="50"/>
    </row>
    <row r="111" spans="2:27" x14ac:dyDescent="0.2">
      <c r="L111" s="50"/>
      <c r="M111" s="50"/>
      <c r="N111" s="50"/>
      <c r="O111" s="50"/>
      <c r="P111" s="50"/>
      <c r="Q111" s="50"/>
      <c r="R111" s="50"/>
      <c r="S111" s="50"/>
      <c r="T111" s="50"/>
      <c r="U111" s="50"/>
      <c r="V111" s="50"/>
      <c r="W111" s="50"/>
      <c r="X111" s="50"/>
      <c r="Y111" s="50"/>
      <c r="Z111" s="50"/>
      <c r="AA111" s="50"/>
    </row>
    <row r="112" spans="2:27" x14ac:dyDescent="0.2">
      <c r="L112" s="50"/>
      <c r="M112" s="50"/>
      <c r="N112" s="50"/>
      <c r="O112" s="50"/>
      <c r="P112" s="50"/>
      <c r="Q112" s="50"/>
      <c r="R112" s="50"/>
      <c r="S112" s="50"/>
      <c r="T112" s="50"/>
      <c r="U112" s="50"/>
      <c r="V112" s="50"/>
      <c r="W112" s="50"/>
      <c r="X112" s="50"/>
      <c r="Y112" s="50"/>
      <c r="Z112" s="50"/>
      <c r="AA112" s="50"/>
    </row>
    <row r="113" spans="12:27" x14ac:dyDescent="0.2">
      <c r="L113" s="50"/>
      <c r="M113" s="50"/>
      <c r="N113" s="50"/>
      <c r="O113" s="50"/>
      <c r="P113" s="50"/>
      <c r="Q113" s="50"/>
      <c r="R113" s="50"/>
      <c r="S113" s="50"/>
      <c r="T113" s="50"/>
      <c r="U113" s="50"/>
      <c r="V113" s="50"/>
      <c r="W113" s="50"/>
      <c r="X113" s="50"/>
      <c r="Y113" s="50"/>
      <c r="Z113" s="50"/>
      <c r="AA113" s="50"/>
    </row>
    <row r="114" spans="12:27" x14ac:dyDescent="0.2">
      <c r="L114" s="50"/>
      <c r="M114" s="50"/>
      <c r="N114" s="50"/>
      <c r="O114" s="50"/>
      <c r="P114" s="50"/>
      <c r="Q114" s="50"/>
      <c r="R114" s="50"/>
      <c r="S114" s="50"/>
      <c r="T114" s="50"/>
      <c r="U114" s="50"/>
      <c r="V114" s="50"/>
      <c r="W114" s="50"/>
      <c r="X114" s="50"/>
      <c r="Y114" s="50"/>
      <c r="Z114" s="50"/>
      <c r="AA114" s="50"/>
    </row>
    <row r="115" spans="12:27" x14ac:dyDescent="0.2">
      <c r="L115" s="50"/>
      <c r="M115" s="50"/>
      <c r="N115" s="50"/>
      <c r="O115" s="50"/>
      <c r="P115" s="50"/>
      <c r="Q115" s="50"/>
      <c r="R115" s="50"/>
      <c r="S115" s="50"/>
      <c r="T115" s="50"/>
      <c r="U115" s="50"/>
      <c r="V115" s="50"/>
      <c r="W115" s="50"/>
      <c r="X115" s="50"/>
      <c r="Y115" s="50"/>
      <c r="Z115" s="50"/>
      <c r="AA115" s="50"/>
    </row>
    <row r="116" spans="12:27" x14ac:dyDescent="0.2">
      <c r="L116" s="50"/>
      <c r="M116" s="50"/>
      <c r="N116" s="50"/>
      <c r="O116" s="50"/>
      <c r="P116" s="50"/>
      <c r="Q116" s="50"/>
      <c r="R116" s="50"/>
      <c r="S116" s="50"/>
      <c r="T116" s="50"/>
      <c r="U116" s="50"/>
      <c r="V116" s="50"/>
      <c r="W116" s="50"/>
      <c r="X116" s="50"/>
      <c r="Y116" s="50"/>
      <c r="Z116" s="50"/>
      <c r="AA116" s="50"/>
    </row>
    <row r="117" spans="12:27" x14ac:dyDescent="0.2">
      <c r="L117" s="50"/>
      <c r="M117" s="50"/>
      <c r="N117" s="50"/>
      <c r="O117" s="50"/>
      <c r="P117" s="50"/>
      <c r="Q117" s="50"/>
      <c r="R117" s="50"/>
      <c r="S117" s="50"/>
      <c r="T117" s="50"/>
      <c r="U117" s="50"/>
      <c r="V117" s="50"/>
      <c r="W117" s="50"/>
      <c r="X117" s="50"/>
      <c r="Y117" s="50"/>
      <c r="Z117" s="50"/>
      <c r="AA117" s="50"/>
    </row>
    <row r="118" spans="12:27" x14ac:dyDescent="0.2">
      <c r="L118" s="50"/>
      <c r="M118" s="50"/>
      <c r="N118" s="50"/>
      <c r="O118" s="50"/>
      <c r="P118" s="50"/>
      <c r="Q118" s="50"/>
      <c r="R118" s="50"/>
      <c r="S118" s="50"/>
      <c r="T118" s="50"/>
      <c r="U118" s="50"/>
      <c r="V118" s="50"/>
      <c r="W118" s="50"/>
      <c r="X118" s="50"/>
      <c r="Y118" s="50"/>
      <c r="Z118" s="50"/>
      <c r="AA118" s="50"/>
    </row>
    <row r="119" spans="12:27" x14ac:dyDescent="0.2">
      <c r="L119" s="50"/>
      <c r="M119" s="50"/>
      <c r="N119" s="50"/>
      <c r="O119" s="50"/>
      <c r="P119" s="50"/>
      <c r="Q119" s="50"/>
      <c r="R119" s="50"/>
      <c r="S119" s="50"/>
      <c r="T119" s="50"/>
      <c r="U119" s="50"/>
      <c r="V119" s="50"/>
      <c r="W119" s="50"/>
      <c r="X119" s="50"/>
      <c r="Y119" s="50"/>
      <c r="Z119" s="50"/>
      <c r="AA119" s="50"/>
    </row>
    <row r="120" spans="12:27" x14ac:dyDescent="0.2">
      <c r="L120" s="50"/>
      <c r="M120" s="50"/>
      <c r="N120" s="50"/>
      <c r="O120" s="50"/>
      <c r="P120" s="50"/>
      <c r="Q120" s="50"/>
      <c r="R120" s="50"/>
      <c r="S120" s="50"/>
      <c r="T120" s="50"/>
      <c r="U120" s="50"/>
      <c r="V120" s="50"/>
      <c r="W120" s="50"/>
      <c r="X120" s="50"/>
      <c r="Y120" s="50"/>
      <c r="Z120" s="50"/>
      <c r="AA120" s="50"/>
    </row>
    <row r="121" spans="12:27" x14ac:dyDescent="0.2">
      <c r="L121" s="50"/>
      <c r="M121" s="50"/>
      <c r="N121" s="50"/>
      <c r="O121" s="50"/>
      <c r="P121" s="50"/>
      <c r="Q121" s="50"/>
      <c r="R121" s="50"/>
      <c r="S121" s="50"/>
      <c r="T121" s="50"/>
      <c r="U121" s="50"/>
      <c r="V121" s="50"/>
      <c r="W121" s="50"/>
      <c r="X121" s="50"/>
      <c r="Y121" s="50"/>
      <c r="Z121" s="50"/>
      <c r="AA121" s="50"/>
    </row>
    <row r="122" spans="12:27" x14ac:dyDescent="0.2">
      <c r="L122" s="50"/>
      <c r="M122" s="50"/>
      <c r="N122" s="50"/>
      <c r="O122" s="50"/>
      <c r="P122" s="50"/>
      <c r="Q122" s="50"/>
      <c r="R122" s="50"/>
      <c r="S122" s="50"/>
      <c r="T122" s="50"/>
      <c r="U122" s="50"/>
      <c r="V122" s="50"/>
      <c r="W122" s="50"/>
      <c r="X122" s="50"/>
      <c r="Y122" s="50"/>
      <c r="Z122" s="50"/>
      <c r="AA122" s="50"/>
    </row>
    <row r="123" spans="12:27" x14ac:dyDescent="0.2">
      <c r="L123" s="50"/>
      <c r="M123" s="50"/>
      <c r="N123" s="50"/>
      <c r="O123" s="50"/>
      <c r="P123" s="50"/>
      <c r="Q123" s="50"/>
      <c r="R123" s="50"/>
      <c r="S123" s="50"/>
      <c r="T123" s="50"/>
      <c r="U123" s="50"/>
      <c r="V123" s="50"/>
      <c r="W123" s="50"/>
      <c r="X123" s="50"/>
      <c r="Y123" s="50"/>
      <c r="Z123" s="50"/>
      <c r="AA123" s="50"/>
    </row>
    <row r="124" spans="12:27" x14ac:dyDescent="0.2">
      <c r="L124" s="50"/>
      <c r="M124" s="50"/>
      <c r="N124" s="50"/>
      <c r="O124" s="50"/>
      <c r="P124" s="50"/>
      <c r="Q124" s="50"/>
      <c r="R124" s="50"/>
      <c r="S124" s="50"/>
      <c r="T124" s="50"/>
      <c r="U124" s="50"/>
      <c r="V124" s="50"/>
      <c r="W124" s="50"/>
      <c r="X124" s="50"/>
      <c r="Y124" s="50"/>
      <c r="Z124" s="50"/>
      <c r="AA124" s="50"/>
    </row>
    <row r="125" spans="12:27" x14ac:dyDescent="0.2">
      <c r="L125" s="50"/>
      <c r="M125" s="50"/>
      <c r="N125" s="50"/>
      <c r="O125" s="50"/>
      <c r="P125" s="50"/>
      <c r="Q125" s="50"/>
      <c r="R125" s="50"/>
      <c r="S125" s="50"/>
      <c r="T125" s="50"/>
      <c r="U125" s="50"/>
      <c r="V125" s="50"/>
      <c r="W125" s="50"/>
      <c r="X125" s="50"/>
      <c r="Y125" s="50"/>
      <c r="Z125" s="50"/>
      <c r="AA125" s="50"/>
    </row>
    <row r="126" spans="12:27" x14ac:dyDescent="0.2">
      <c r="L126" s="50"/>
      <c r="M126" s="50"/>
      <c r="N126" s="50"/>
      <c r="O126" s="50"/>
      <c r="P126" s="50"/>
      <c r="Q126" s="50"/>
      <c r="R126" s="50"/>
      <c r="S126" s="50"/>
      <c r="T126" s="50"/>
      <c r="U126" s="50"/>
      <c r="V126" s="50"/>
      <c r="W126" s="50"/>
      <c r="X126" s="50"/>
      <c r="Y126" s="50"/>
      <c r="Z126" s="50"/>
      <c r="AA126" s="50"/>
    </row>
    <row r="127" spans="12:27" x14ac:dyDescent="0.2">
      <c r="L127" s="50"/>
      <c r="M127" s="50"/>
      <c r="N127" s="50"/>
      <c r="O127" s="50"/>
      <c r="P127" s="50"/>
      <c r="Q127" s="50"/>
      <c r="R127" s="50"/>
      <c r="S127" s="50"/>
      <c r="T127" s="50"/>
      <c r="U127" s="50"/>
      <c r="V127" s="50"/>
      <c r="W127" s="50"/>
      <c r="X127" s="50"/>
      <c r="Y127" s="50"/>
      <c r="Z127" s="50"/>
      <c r="AA127" s="50"/>
    </row>
    <row r="128" spans="12:27" x14ac:dyDescent="0.2">
      <c r="L128" s="50"/>
      <c r="M128" s="50"/>
      <c r="N128" s="50"/>
      <c r="O128" s="50"/>
      <c r="P128" s="50"/>
      <c r="Q128" s="50"/>
      <c r="R128" s="50"/>
      <c r="S128" s="50"/>
      <c r="T128" s="50"/>
      <c r="U128" s="50"/>
      <c r="V128" s="50"/>
      <c r="W128" s="50"/>
      <c r="X128" s="50"/>
      <c r="Y128" s="50"/>
      <c r="Z128" s="50"/>
      <c r="AA128" s="50"/>
    </row>
    <row r="129" spans="12:27" x14ac:dyDescent="0.2">
      <c r="L129" s="50"/>
      <c r="M129" s="50"/>
      <c r="N129" s="50"/>
      <c r="O129" s="50"/>
      <c r="P129" s="50"/>
      <c r="Q129" s="50"/>
      <c r="R129" s="50"/>
      <c r="S129" s="50"/>
      <c r="T129" s="50"/>
      <c r="U129" s="50"/>
      <c r="V129" s="50"/>
      <c r="W129" s="50"/>
      <c r="X129" s="50"/>
      <c r="Y129" s="50"/>
      <c r="Z129" s="50"/>
      <c r="AA129" s="50"/>
    </row>
    <row r="130" spans="12:27" x14ac:dyDescent="0.2">
      <c r="L130" s="50"/>
      <c r="M130" s="50"/>
      <c r="N130" s="50"/>
      <c r="O130" s="50"/>
      <c r="P130" s="50"/>
      <c r="Q130" s="50"/>
      <c r="R130" s="50"/>
      <c r="S130" s="50"/>
      <c r="T130" s="50"/>
      <c r="U130" s="50"/>
      <c r="V130" s="50"/>
      <c r="W130" s="50"/>
      <c r="X130" s="50"/>
      <c r="Y130" s="50"/>
      <c r="Z130" s="50"/>
      <c r="AA130" s="50"/>
    </row>
    <row r="131" spans="12:27" x14ac:dyDescent="0.2">
      <c r="L131" s="50"/>
      <c r="M131" s="50"/>
      <c r="N131" s="50"/>
      <c r="O131" s="50"/>
      <c r="P131" s="50"/>
      <c r="Q131" s="50"/>
      <c r="R131" s="50"/>
      <c r="S131" s="50"/>
      <c r="T131" s="50"/>
      <c r="U131" s="50"/>
      <c r="V131" s="50"/>
      <c r="W131" s="50"/>
      <c r="X131" s="50"/>
      <c r="Y131" s="50"/>
      <c r="Z131" s="50"/>
      <c r="AA131" s="50"/>
    </row>
    <row r="132" spans="12:27" x14ac:dyDescent="0.2">
      <c r="L132" s="50"/>
      <c r="M132" s="50"/>
      <c r="N132" s="50"/>
      <c r="O132" s="50"/>
      <c r="P132" s="50"/>
      <c r="Q132" s="50"/>
      <c r="R132" s="50"/>
      <c r="S132" s="50"/>
      <c r="T132" s="50"/>
      <c r="U132" s="50"/>
      <c r="V132" s="50"/>
      <c r="W132" s="50"/>
      <c r="X132" s="50"/>
      <c r="Y132" s="50"/>
      <c r="Z132" s="50"/>
      <c r="AA132" s="50"/>
    </row>
    <row r="133" spans="12:27" x14ac:dyDescent="0.2">
      <c r="L133" s="50"/>
      <c r="M133" s="50"/>
      <c r="N133" s="50"/>
      <c r="O133" s="50"/>
      <c r="P133" s="50"/>
      <c r="Q133" s="50"/>
      <c r="R133" s="50"/>
      <c r="S133" s="50"/>
      <c r="T133" s="50"/>
      <c r="U133" s="50"/>
      <c r="V133" s="50"/>
      <c r="W133" s="50"/>
      <c r="X133" s="50"/>
      <c r="Y133" s="50"/>
      <c r="Z133" s="50"/>
      <c r="AA133" s="50"/>
    </row>
    <row r="134" spans="12:27" x14ac:dyDescent="0.2">
      <c r="L134" s="50"/>
      <c r="M134" s="50"/>
      <c r="N134" s="50"/>
      <c r="O134" s="50"/>
      <c r="P134" s="50"/>
      <c r="Q134" s="50"/>
      <c r="R134" s="50"/>
      <c r="S134" s="50"/>
      <c r="T134" s="50"/>
      <c r="U134" s="50"/>
      <c r="V134" s="50"/>
      <c r="W134" s="50"/>
      <c r="X134" s="50"/>
      <c r="Y134" s="50"/>
      <c r="Z134" s="50"/>
      <c r="AA134" s="50"/>
    </row>
    <row r="135" spans="12:27" x14ac:dyDescent="0.2">
      <c r="L135" s="50"/>
      <c r="M135" s="50"/>
      <c r="N135" s="50"/>
      <c r="O135" s="50"/>
      <c r="P135" s="50"/>
      <c r="Q135" s="50"/>
      <c r="R135" s="50"/>
      <c r="S135" s="50"/>
      <c r="T135" s="50"/>
      <c r="U135" s="50"/>
      <c r="V135" s="50"/>
      <c r="W135" s="50"/>
      <c r="X135" s="50"/>
      <c r="Y135" s="50"/>
      <c r="Z135" s="50"/>
      <c r="AA135" s="50"/>
    </row>
    <row r="136" spans="12:27" x14ac:dyDescent="0.2">
      <c r="L136" s="50"/>
      <c r="M136" s="50"/>
      <c r="N136" s="50"/>
      <c r="O136" s="50"/>
      <c r="P136" s="50"/>
      <c r="Q136" s="50"/>
      <c r="R136" s="50"/>
      <c r="S136" s="50"/>
      <c r="T136" s="50"/>
      <c r="U136" s="50"/>
      <c r="V136" s="50"/>
      <c r="W136" s="50"/>
      <c r="X136" s="50"/>
      <c r="Y136" s="50"/>
      <c r="Z136" s="50"/>
      <c r="AA136" s="50"/>
    </row>
    <row r="137" spans="12:27" x14ac:dyDescent="0.2">
      <c r="L137" s="50"/>
      <c r="M137" s="50"/>
      <c r="N137" s="50"/>
      <c r="O137" s="50"/>
      <c r="P137" s="50"/>
      <c r="Q137" s="50"/>
      <c r="R137" s="50"/>
      <c r="S137" s="50"/>
      <c r="T137" s="50"/>
      <c r="U137" s="50"/>
      <c r="V137" s="50"/>
      <c r="W137" s="50"/>
      <c r="X137" s="50"/>
      <c r="Y137" s="50"/>
      <c r="Z137" s="50"/>
      <c r="AA137" s="50"/>
    </row>
    <row r="138" spans="12:27" x14ac:dyDescent="0.2">
      <c r="L138" s="50"/>
      <c r="M138" s="50"/>
      <c r="N138" s="50"/>
      <c r="O138" s="50"/>
      <c r="P138" s="50"/>
      <c r="Q138" s="50"/>
      <c r="R138" s="50"/>
      <c r="S138" s="50"/>
      <c r="T138" s="50"/>
      <c r="U138" s="50"/>
      <c r="V138" s="50"/>
      <c r="W138" s="50"/>
      <c r="X138" s="50"/>
      <c r="Y138" s="50"/>
      <c r="Z138" s="50"/>
      <c r="AA138" s="50"/>
    </row>
    <row r="139" spans="12:27" x14ac:dyDescent="0.2">
      <c r="L139" s="50"/>
      <c r="M139" s="50"/>
      <c r="N139" s="50"/>
      <c r="O139" s="50"/>
      <c r="P139" s="50"/>
      <c r="Q139" s="50"/>
      <c r="R139" s="50"/>
      <c r="S139" s="50"/>
      <c r="T139" s="50"/>
      <c r="U139" s="50"/>
      <c r="V139" s="50"/>
      <c r="W139" s="50"/>
      <c r="X139" s="50"/>
      <c r="Y139" s="50"/>
      <c r="Z139" s="50"/>
      <c r="AA139" s="50"/>
    </row>
    <row r="140" spans="12:27" x14ac:dyDescent="0.2">
      <c r="L140" s="50"/>
      <c r="M140" s="50"/>
      <c r="N140" s="50"/>
      <c r="O140" s="50"/>
      <c r="P140" s="50"/>
      <c r="Q140" s="50"/>
      <c r="R140" s="50"/>
      <c r="S140" s="50"/>
      <c r="T140" s="50"/>
      <c r="U140" s="50"/>
      <c r="V140" s="50"/>
      <c r="W140" s="50"/>
      <c r="X140" s="50"/>
      <c r="Y140" s="50"/>
      <c r="Z140" s="50"/>
      <c r="AA140" s="50"/>
    </row>
    <row r="141" spans="12:27" x14ac:dyDescent="0.2">
      <c r="L141" s="50"/>
      <c r="M141" s="50"/>
      <c r="N141" s="50"/>
      <c r="O141" s="50"/>
      <c r="P141" s="50"/>
      <c r="Q141" s="50"/>
      <c r="R141" s="50"/>
      <c r="S141" s="50"/>
      <c r="T141" s="50"/>
      <c r="U141" s="50"/>
      <c r="V141" s="50"/>
      <c r="W141" s="50"/>
      <c r="X141" s="50"/>
      <c r="Y141" s="50"/>
      <c r="Z141" s="50"/>
      <c r="AA141" s="50"/>
    </row>
    <row r="142" spans="12:27" x14ac:dyDescent="0.2">
      <c r="L142" s="50"/>
      <c r="M142" s="50"/>
      <c r="N142" s="50"/>
      <c r="O142" s="50"/>
      <c r="P142" s="50"/>
      <c r="Q142" s="50"/>
      <c r="R142" s="50"/>
      <c r="S142" s="50"/>
      <c r="T142" s="50"/>
      <c r="U142" s="50"/>
      <c r="V142" s="50"/>
      <c r="W142" s="50"/>
      <c r="X142" s="50"/>
      <c r="Y142" s="50"/>
      <c r="Z142" s="50"/>
      <c r="AA142" s="50"/>
    </row>
    <row r="143" spans="12:27" x14ac:dyDescent="0.2">
      <c r="L143" s="50"/>
      <c r="M143" s="50"/>
      <c r="N143" s="50"/>
      <c r="O143" s="50"/>
      <c r="P143" s="50"/>
      <c r="Q143" s="50"/>
      <c r="R143" s="50"/>
      <c r="S143" s="50"/>
      <c r="T143" s="50"/>
      <c r="U143" s="50"/>
      <c r="V143" s="50"/>
      <c r="W143" s="50"/>
      <c r="X143" s="50"/>
      <c r="Y143" s="50"/>
      <c r="Z143" s="50"/>
      <c r="AA143" s="50"/>
    </row>
    <row r="144" spans="12:27" x14ac:dyDescent="0.2">
      <c r="L144" s="50"/>
      <c r="M144" s="50"/>
      <c r="N144" s="50"/>
      <c r="O144" s="50"/>
      <c r="P144" s="50"/>
      <c r="Q144" s="50"/>
      <c r="R144" s="50"/>
      <c r="S144" s="50"/>
      <c r="T144" s="50"/>
      <c r="U144" s="50"/>
      <c r="V144" s="50"/>
      <c r="W144" s="50"/>
      <c r="X144" s="50"/>
      <c r="Y144" s="50"/>
      <c r="Z144" s="50"/>
      <c r="AA144" s="50"/>
    </row>
    <row r="145" spans="12:27" x14ac:dyDescent="0.2">
      <c r="L145" s="50"/>
      <c r="M145" s="50"/>
      <c r="N145" s="50"/>
      <c r="O145" s="50"/>
      <c r="P145" s="50"/>
      <c r="Q145" s="50"/>
      <c r="R145" s="50"/>
      <c r="S145" s="50"/>
      <c r="T145" s="50"/>
      <c r="U145" s="50"/>
      <c r="V145" s="50"/>
      <c r="W145" s="50"/>
      <c r="X145" s="50"/>
      <c r="Y145" s="50"/>
      <c r="Z145" s="50"/>
      <c r="AA145" s="50"/>
    </row>
    <row r="146" spans="12:27" x14ac:dyDescent="0.2">
      <c r="L146" s="50"/>
      <c r="M146" s="50"/>
      <c r="N146" s="50"/>
      <c r="O146" s="50"/>
      <c r="P146" s="50"/>
      <c r="Q146" s="50"/>
      <c r="R146" s="50"/>
      <c r="S146" s="50"/>
      <c r="T146" s="50"/>
      <c r="U146" s="50"/>
      <c r="V146" s="50"/>
      <c r="W146" s="50"/>
      <c r="X146" s="50"/>
      <c r="Y146" s="50"/>
      <c r="Z146" s="50"/>
      <c r="AA146" s="50"/>
    </row>
    <row r="147" spans="12:27" x14ac:dyDescent="0.2">
      <c r="L147" s="50"/>
      <c r="M147" s="50"/>
      <c r="N147" s="50"/>
      <c r="O147" s="50"/>
      <c r="P147" s="50"/>
      <c r="Q147" s="50"/>
      <c r="R147" s="50"/>
      <c r="S147" s="50"/>
      <c r="T147" s="50"/>
      <c r="U147" s="50"/>
      <c r="V147" s="50"/>
      <c r="W147" s="50"/>
      <c r="X147" s="50"/>
      <c r="Y147" s="50"/>
      <c r="Z147" s="50"/>
      <c r="AA147" s="50"/>
    </row>
    <row r="148" spans="12:27" x14ac:dyDescent="0.2">
      <c r="L148" s="50"/>
      <c r="M148" s="50"/>
      <c r="N148" s="50"/>
      <c r="O148" s="50"/>
      <c r="P148" s="50"/>
      <c r="Q148" s="50"/>
      <c r="R148" s="50"/>
      <c r="S148" s="50"/>
      <c r="T148" s="50"/>
      <c r="U148" s="50"/>
      <c r="V148" s="50"/>
      <c r="W148" s="50"/>
      <c r="X148" s="50"/>
      <c r="Y148" s="50"/>
      <c r="Z148" s="50"/>
      <c r="AA148" s="50"/>
    </row>
    <row r="149" spans="12:27" x14ac:dyDescent="0.2">
      <c r="L149" s="50"/>
      <c r="M149" s="50"/>
      <c r="N149" s="50"/>
      <c r="O149" s="50"/>
      <c r="P149" s="50"/>
      <c r="Q149" s="50"/>
      <c r="R149" s="50"/>
      <c r="S149" s="50"/>
      <c r="T149" s="50"/>
      <c r="U149" s="50"/>
      <c r="V149" s="50"/>
      <c r="W149" s="50"/>
      <c r="X149" s="50"/>
      <c r="Y149" s="50"/>
      <c r="Z149" s="50"/>
      <c r="AA149" s="50"/>
    </row>
    <row r="150" spans="12:27" x14ac:dyDescent="0.2">
      <c r="L150" s="50"/>
      <c r="M150" s="50"/>
      <c r="N150" s="50"/>
      <c r="O150" s="50"/>
      <c r="P150" s="50"/>
      <c r="Q150" s="50"/>
      <c r="R150" s="50"/>
      <c r="S150" s="50"/>
      <c r="T150" s="50"/>
      <c r="U150" s="50"/>
      <c r="V150" s="50"/>
      <c r="W150" s="50"/>
      <c r="X150" s="50"/>
      <c r="Y150" s="50"/>
      <c r="Z150" s="50"/>
      <c r="AA150" s="50"/>
    </row>
    <row r="151" spans="12:27" x14ac:dyDescent="0.2">
      <c r="L151" s="50"/>
      <c r="M151" s="50"/>
      <c r="N151" s="50"/>
      <c r="O151" s="50"/>
      <c r="P151" s="50"/>
      <c r="Q151" s="50"/>
      <c r="R151" s="50"/>
      <c r="S151" s="50"/>
      <c r="T151" s="50"/>
      <c r="U151" s="50"/>
      <c r="V151" s="50"/>
      <c r="W151" s="50"/>
      <c r="X151" s="50"/>
      <c r="Y151" s="50"/>
      <c r="Z151" s="50"/>
      <c r="AA151" s="50"/>
    </row>
    <row r="152" spans="12:27" x14ac:dyDescent="0.2">
      <c r="L152" s="50"/>
      <c r="M152" s="50"/>
      <c r="N152" s="50"/>
      <c r="O152" s="50"/>
      <c r="P152" s="50"/>
      <c r="Q152" s="50"/>
      <c r="R152" s="50"/>
      <c r="S152" s="50"/>
      <c r="T152" s="50"/>
      <c r="U152" s="50"/>
      <c r="V152" s="50"/>
      <c r="W152" s="50"/>
      <c r="X152" s="50"/>
      <c r="Y152" s="50"/>
      <c r="Z152" s="50"/>
      <c r="AA152" s="50"/>
    </row>
    <row r="153" spans="12:27" x14ac:dyDescent="0.2">
      <c r="L153" s="50"/>
      <c r="M153" s="50"/>
      <c r="N153" s="50"/>
      <c r="O153" s="50"/>
      <c r="P153" s="50"/>
      <c r="Q153" s="50"/>
      <c r="R153" s="50"/>
      <c r="S153" s="50"/>
      <c r="T153" s="50"/>
      <c r="U153" s="50"/>
      <c r="V153" s="50"/>
      <c r="W153" s="50"/>
      <c r="X153" s="50"/>
      <c r="Y153" s="50"/>
      <c r="Z153" s="50"/>
      <c r="AA153" s="50"/>
    </row>
    <row r="154" spans="12:27" x14ac:dyDescent="0.2">
      <c r="L154" s="50"/>
      <c r="M154" s="50"/>
      <c r="N154" s="50"/>
      <c r="O154" s="50"/>
      <c r="P154" s="50"/>
      <c r="Q154" s="50"/>
      <c r="R154" s="50"/>
      <c r="S154" s="50"/>
      <c r="T154" s="50"/>
      <c r="U154" s="50"/>
      <c r="V154" s="50"/>
      <c r="W154" s="50"/>
      <c r="X154" s="50"/>
      <c r="Y154" s="50"/>
      <c r="Z154" s="50"/>
      <c r="AA154" s="50"/>
    </row>
    <row r="155" spans="12:27" x14ac:dyDescent="0.2">
      <c r="L155" s="50"/>
      <c r="M155" s="50"/>
      <c r="N155" s="50"/>
      <c r="O155" s="50"/>
      <c r="P155" s="50"/>
      <c r="Q155" s="50"/>
      <c r="R155" s="50"/>
      <c r="S155" s="50"/>
      <c r="T155" s="50"/>
      <c r="U155" s="50"/>
      <c r="V155" s="50"/>
      <c r="W155" s="50"/>
      <c r="X155" s="50"/>
      <c r="Y155" s="50"/>
      <c r="Z155" s="50"/>
      <c r="AA155" s="50"/>
    </row>
    <row r="156" spans="12:27" x14ac:dyDescent="0.2">
      <c r="L156" s="50"/>
      <c r="M156" s="50"/>
      <c r="N156" s="50"/>
      <c r="O156" s="50"/>
      <c r="P156" s="50"/>
      <c r="Q156" s="50"/>
      <c r="R156" s="50"/>
      <c r="S156" s="50"/>
      <c r="T156" s="50"/>
      <c r="U156" s="50"/>
      <c r="V156" s="50"/>
      <c r="W156" s="50"/>
      <c r="X156" s="50"/>
      <c r="Y156" s="50"/>
      <c r="Z156" s="50"/>
      <c r="AA156" s="50"/>
    </row>
    <row r="157" spans="12:27" x14ac:dyDescent="0.2">
      <c r="L157" s="50"/>
      <c r="M157" s="50"/>
      <c r="N157" s="50"/>
      <c r="O157" s="50"/>
      <c r="P157" s="50"/>
      <c r="Q157" s="50"/>
      <c r="R157" s="50"/>
      <c r="S157" s="50"/>
      <c r="T157" s="50"/>
      <c r="U157" s="50"/>
      <c r="V157" s="50"/>
      <c r="W157" s="50"/>
      <c r="X157" s="50"/>
      <c r="Y157" s="50"/>
      <c r="Z157" s="50"/>
      <c r="AA157" s="50"/>
    </row>
    <row r="158" spans="12:27" x14ac:dyDescent="0.2">
      <c r="L158" s="50"/>
      <c r="M158" s="50"/>
      <c r="N158" s="50"/>
      <c r="O158" s="50"/>
      <c r="P158" s="50"/>
      <c r="Q158" s="50"/>
      <c r="R158" s="50"/>
      <c r="S158" s="50"/>
      <c r="T158" s="50"/>
      <c r="U158" s="50"/>
      <c r="V158" s="50"/>
      <c r="W158" s="50"/>
      <c r="X158" s="50"/>
      <c r="Y158" s="50"/>
      <c r="Z158" s="50"/>
      <c r="AA158" s="50"/>
    </row>
  </sheetData>
  <phoneticPr fontId="29"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2C5C5-4F65-4AAE-84AF-ACA6FB2740C1}">
  <sheetPr>
    <tabColor rgb="FFCCFFFF"/>
  </sheetPr>
  <dimension ref="B2:AC97"/>
  <sheetViews>
    <sheetView showGridLines="0" zoomScale="85" zoomScaleNormal="85" workbookViewId="0">
      <pane xSplit="6" ySplit="9" topLeftCell="G10" activePane="bottomRight" state="frozen"/>
      <selection activeCell="B6" sqref="B6"/>
      <selection pane="topRight" activeCell="B6" sqref="B6"/>
      <selection pane="bottomLeft" activeCell="B6" sqref="B6"/>
      <selection pane="bottomRight" activeCell="G10" sqref="G10"/>
    </sheetView>
  </sheetViews>
  <sheetFormatPr defaultRowHeight="12.75" x14ac:dyDescent="0.2"/>
  <cols>
    <col min="1" max="1" width="5.7109375" style="2" customWidth="1"/>
    <col min="2" max="2" width="41.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21" width="2.7109375" style="2" customWidth="1"/>
    <col min="22" max="27" width="14" style="2" customWidth="1"/>
    <col min="28" max="39" width="13.7109375" style="2" customWidth="1"/>
    <col min="40" max="16384" width="9.140625" style="2"/>
  </cols>
  <sheetData>
    <row r="2" spans="2:27" s="14" customFormat="1" ht="18" x14ac:dyDescent="0.2">
      <c r="B2" s="14" t="s">
        <v>343</v>
      </c>
    </row>
    <row r="4" spans="2:27" x14ac:dyDescent="0.2">
      <c r="B4" s="22" t="s">
        <v>83</v>
      </c>
      <c r="C4" s="1"/>
      <c r="D4" s="1"/>
    </row>
    <row r="5" spans="2:27" x14ac:dyDescent="0.2">
      <c r="B5" s="18" t="s">
        <v>344</v>
      </c>
      <c r="C5" s="18"/>
      <c r="D5" s="18"/>
      <c r="H5" s="15"/>
    </row>
    <row r="6" spans="2:27" x14ac:dyDescent="0.2">
      <c r="B6" s="18"/>
      <c r="C6" s="18"/>
      <c r="D6" s="18"/>
      <c r="H6" s="15"/>
    </row>
    <row r="8" spans="2:27" s="7" customFormat="1" x14ac:dyDescent="0.2">
      <c r="B8" s="7" t="s">
        <v>67</v>
      </c>
      <c r="F8" s="7" t="s">
        <v>68</v>
      </c>
      <c r="H8" s="7" t="s">
        <v>69</v>
      </c>
      <c r="J8" s="7" t="s">
        <v>70</v>
      </c>
      <c r="L8" s="7" t="s">
        <v>120</v>
      </c>
      <c r="M8" s="7" t="s">
        <v>121</v>
      </c>
      <c r="N8" s="7" t="s">
        <v>122</v>
      </c>
      <c r="O8" s="7" t="s">
        <v>123</v>
      </c>
      <c r="P8" s="7" t="s">
        <v>124</v>
      </c>
      <c r="Q8" s="7" t="s">
        <v>125</v>
      </c>
      <c r="R8" s="7" t="s">
        <v>126</v>
      </c>
      <c r="S8" s="7" t="s">
        <v>127</v>
      </c>
      <c r="T8" s="7" t="s">
        <v>128</v>
      </c>
      <c r="U8" s="7" t="s">
        <v>129</v>
      </c>
      <c r="V8" s="7" t="s">
        <v>130</v>
      </c>
      <c r="W8" s="7" t="s">
        <v>131</v>
      </c>
      <c r="X8" s="7" t="s">
        <v>132</v>
      </c>
      <c r="Y8" s="7" t="s">
        <v>133</v>
      </c>
      <c r="Z8" s="7" t="s">
        <v>134</v>
      </c>
      <c r="AA8" s="7" t="s">
        <v>269</v>
      </c>
    </row>
    <row r="11" spans="2:27" s="7" customFormat="1" x14ac:dyDescent="0.2">
      <c r="B11" s="7" t="s">
        <v>84</v>
      </c>
    </row>
    <row r="13" spans="2:27" x14ac:dyDescent="0.2">
      <c r="B13" s="2" t="s">
        <v>97</v>
      </c>
      <c r="F13" s="2" t="s">
        <v>197</v>
      </c>
      <c r="H13" s="40">
        <f>'3) Parameters'!H26</f>
        <v>8.0000000000000002E-3</v>
      </c>
    </row>
    <row r="14" spans="2:27" x14ac:dyDescent="0.2">
      <c r="B14" s="2" t="s">
        <v>98</v>
      </c>
      <c r="F14" s="2" t="s">
        <v>197</v>
      </c>
      <c r="H14" s="40">
        <f>'3) Parameters'!H27</f>
        <v>2E-3</v>
      </c>
    </row>
    <row r="15" spans="2:27" x14ac:dyDescent="0.2">
      <c r="B15" s="2" t="s">
        <v>99</v>
      </c>
      <c r="F15" s="2" t="s">
        <v>197</v>
      </c>
      <c r="H15" s="40">
        <f>'3) Parameters'!H28</f>
        <v>1.4E-2</v>
      </c>
    </row>
    <row r="16" spans="2:27" x14ac:dyDescent="0.2">
      <c r="B16" s="2" t="s">
        <v>100</v>
      </c>
      <c r="F16" s="2" t="s">
        <v>197</v>
      </c>
      <c r="H16" s="40">
        <f>'3) Parameters'!H29</f>
        <v>2.1000000000000001E-2</v>
      </c>
    </row>
    <row r="17" spans="2:29" x14ac:dyDescent="0.2">
      <c r="B17" s="2" t="s">
        <v>270</v>
      </c>
      <c r="F17" s="2" t="s">
        <v>197</v>
      </c>
      <c r="H17" s="40">
        <f>'3) Parameters'!H30</f>
        <v>2.8000000000000001E-2</v>
      </c>
    </row>
    <row r="19" spans="2:29" x14ac:dyDescent="0.2">
      <c r="B19" s="2" t="s">
        <v>85</v>
      </c>
      <c r="F19" s="2" t="s">
        <v>195</v>
      </c>
      <c r="L19" s="37"/>
      <c r="M19" s="37"/>
      <c r="N19" s="37"/>
      <c r="O19" s="37"/>
      <c r="P19" s="37"/>
      <c r="Q19" s="37"/>
      <c r="R19" s="37"/>
      <c r="S19" s="37"/>
      <c r="T19" s="37"/>
      <c r="U19" s="37"/>
      <c r="V19" s="34">
        <f>'7) Overige data AD'!V16</f>
        <v>87159955.278369233</v>
      </c>
      <c r="W19" s="34">
        <f>'7) Overige data AD'!W16</f>
        <v>92511800.358009115</v>
      </c>
      <c r="X19" s="34">
        <f>'7) Overige data AD'!X16</f>
        <v>84685511.157834291</v>
      </c>
      <c r="Y19" s="34">
        <f>'7) Overige data AD'!Y16</f>
        <v>88444609.187141314</v>
      </c>
      <c r="Z19" s="34">
        <f>'7) Overige data AD'!Z16</f>
        <v>97048998.011170924</v>
      </c>
      <c r="AA19" s="34">
        <f>'7) Overige data AD'!AA16</f>
        <v>109967145.95587528</v>
      </c>
      <c r="AC19" s="48"/>
    </row>
    <row r="20" spans="2:29" x14ac:dyDescent="0.2">
      <c r="AC20" s="48"/>
    </row>
    <row r="21" spans="2:29" x14ac:dyDescent="0.2">
      <c r="B21" s="2" t="s">
        <v>163</v>
      </c>
      <c r="F21" s="2" t="s">
        <v>195</v>
      </c>
      <c r="L21" s="37"/>
      <c r="M21" s="37"/>
      <c r="N21" s="37"/>
      <c r="O21" s="37"/>
      <c r="P21" s="37"/>
      <c r="Q21" s="37"/>
      <c r="R21" s="37"/>
      <c r="S21" s="37"/>
      <c r="T21" s="37"/>
      <c r="U21" s="37"/>
      <c r="V21" s="34">
        <f>'9) Berekening kapitaalkosten AD'!V39</f>
        <v>111300383.80489162</v>
      </c>
      <c r="W21" s="34">
        <f>'9) Berekening kapitaalkosten AD'!W39</f>
        <v>116734445.56811817</v>
      </c>
      <c r="X21" s="37"/>
      <c r="Y21" s="37"/>
      <c r="Z21" s="37"/>
      <c r="AA21" s="37"/>
    </row>
    <row r="22" spans="2:29" x14ac:dyDescent="0.2">
      <c r="B22" s="2" t="s">
        <v>164</v>
      </c>
      <c r="F22" s="2" t="s">
        <v>195</v>
      </c>
      <c r="L22" s="37"/>
      <c r="M22" s="37"/>
      <c r="N22" s="37"/>
      <c r="O22" s="37"/>
      <c r="P22" s="37"/>
      <c r="Q22" s="37"/>
      <c r="R22" s="37"/>
      <c r="S22" s="37"/>
      <c r="T22" s="37"/>
      <c r="U22" s="37"/>
      <c r="V22" s="37"/>
      <c r="W22" s="34">
        <f>'9) Berekening kapitaalkosten AD'!W40</f>
        <v>113616324.72472455</v>
      </c>
      <c r="X22" s="34">
        <f>'9) Berekening kapitaalkosten AD'!X40</f>
        <v>117946602.70959648</v>
      </c>
      <c r="Y22" s="37"/>
      <c r="Z22" s="37"/>
      <c r="AA22" s="37"/>
    </row>
    <row r="23" spans="2:29" x14ac:dyDescent="0.2">
      <c r="B23" s="2" t="s">
        <v>165</v>
      </c>
      <c r="F23" s="2" t="s">
        <v>195</v>
      </c>
      <c r="L23" s="37"/>
      <c r="M23" s="37"/>
      <c r="N23" s="37"/>
      <c r="O23" s="37"/>
      <c r="P23" s="37"/>
      <c r="Q23" s="37"/>
      <c r="R23" s="37"/>
      <c r="S23" s="37"/>
      <c r="T23" s="37"/>
      <c r="U23" s="37"/>
      <c r="V23" s="37"/>
      <c r="W23" s="37"/>
      <c r="X23" s="34">
        <f>'9) Berekening kapitaalkosten AD'!X41</f>
        <v>113736324.51110019</v>
      </c>
      <c r="Y23" s="34">
        <f>'9) Berekening kapitaalkosten AD'!Y41</f>
        <v>119241420.07706767</v>
      </c>
      <c r="Z23" s="37"/>
      <c r="AA23" s="37"/>
    </row>
    <row r="24" spans="2:29" x14ac:dyDescent="0.2">
      <c r="B24" s="2" t="s">
        <v>166</v>
      </c>
      <c r="F24" s="2" t="s">
        <v>195</v>
      </c>
      <c r="L24" s="37"/>
      <c r="M24" s="37"/>
      <c r="N24" s="37"/>
      <c r="O24" s="37"/>
      <c r="P24" s="37"/>
      <c r="Q24" s="37"/>
      <c r="R24" s="37"/>
      <c r="S24" s="37"/>
      <c r="T24" s="37"/>
      <c r="U24" s="37"/>
      <c r="V24" s="37"/>
      <c r="W24" s="37"/>
      <c r="X24" s="37"/>
      <c r="Y24" s="34">
        <f>'9) Berekening kapitaalkosten AD'!Y42</f>
        <v>117148562.58747356</v>
      </c>
      <c r="Z24" s="34">
        <f>'9) Berekening kapitaalkosten AD'!Z42</f>
        <v>123614646.52376753</v>
      </c>
      <c r="AA24" s="37"/>
    </row>
    <row r="25" spans="2:29" x14ac:dyDescent="0.2">
      <c r="B25" s="2" t="s">
        <v>274</v>
      </c>
      <c r="L25" s="37"/>
      <c r="M25" s="37"/>
      <c r="N25" s="37"/>
      <c r="O25" s="37"/>
      <c r="P25" s="37"/>
      <c r="Q25" s="37"/>
      <c r="R25" s="37"/>
      <c r="S25" s="37"/>
      <c r="T25" s="37"/>
      <c r="U25" s="37"/>
      <c r="V25" s="37"/>
      <c r="W25" s="37"/>
      <c r="X25" s="37"/>
      <c r="Y25" s="37"/>
      <c r="Z25" s="34">
        <f>'9) Berekening kapitaalkosten AD'!Z43</f>
        <v>121412757.55609754</v>
      </c>
      <c r="AA25" s="34">
        <f>'9) Berekening kapitaalkosten AD'!AA43</f>
        <v>127117121.55558568</v>
      </c>
    </row>
    <row r="26" spans="2:29" customFormat="1" x14ac:dyDescent="0.2"/>
    <row r="27" spans="2:29" x14ac:dyDescent="0.2">
      <c r="B27" s="2" t="s">
        <v>291</v>
      </c>
      <c r="F27" s="2" t="s">
        <v>196</v>
      </c>
      <c r="L27" s="37"/>
      <c r="M27" s="37"/>
      <c r="N27" s="37"/>
      <c r="O27" s="37"/>
      <c r="P27" s="37"/>
      <c r="Q27" s="37"/>
      <c r="R27" s="37"/>
      <c r="S27" s="37"/>
      <c r="T27" s="37"/>
      <c r="U27" s="37"/>
      <c r="V27" s="34">
        <f>'7) Overige data AD'!V21</f>
        <v>237239739.27047077</v>
      </c>
      <c r="W27" s="34">
        <f>'7) Overige data AD'!W21</f>
        <v>238180027.2957063</v>
      </c>
      <c r="X27" s="34">
        <f>'7) Overige data AD'!X21</f>
        <v>239003631.14149135</v>
      </c>
      <c r="Y27" s="34">
        <f>'7) Overige data AD'!Y21</f>
        <v>239589665.09752646</v>
      </c>
      <c r="Z27" s="34">
        <f>'7) Overige data AD'!Z21</f>
        <v>240062275.10425314</v>
      </c>
      <c r="AA27" s="34">
        <f>'7) Overige data AD'!AA21</f>
        <v>240105087.3025412</v>
      </c>
    </row>
    <row r="30" spans="2:29" s="7" customFormat="1" x14ac:dyDescent="0.2">
      <c r="B30" s="7" t="s">
        <v>212</v>
      </c>
    </row>
    <row r="32" spans="2:29" x14ac:dyDescent="0.2">
      <c r="B32" s="2" t="s">
        <v>223</v>
      </c>
      <c r="F32" s="2" t="s">
        <v>208</v>
      </c>
      <c r="L32" s="44"/>
      <c r="M32" s="44"/>
      <c r="N32" s="44"/>
      <c r="O32" s="44"/>
      <c r="P32" s="44"/>
      <c r="Q32" s="44"/>
      <c r="R32" s="44"/>
      <c r="S32" s="44"/>
      <c r="T32" s="44"/>
      <c r="U32" s="44"/>
      <c r="V32" s="45">
        <f>(V$19+V21)*(1+$H13)</f>
        <v>200048021.79592693</v>
      </c>
      <c r="W32" s="45">
        <f>W$19+W21</f>
        <v>209246245.92612728</v>
      </c>
      <c r="X32" s="44"/>
      <c r="Y32" s="44"/>
      <c r="Z32" s="44"/>
      <c r="AA32" s="44"/>
    </row>
    <row r="33" spans="2:27" x14ac:dyDescent="0.2">
      <c r="B33" s="2" t="s">
        <v>224</v>
      </c>
      <c r="F33" s="2" t="s">
        <v>209</v>
      </c>
      <c r="L33" s="44"/>
      <c r="M33" s="44"/>
      <c r="N33" s="44"/>
      <c r="O33" s="44"/>
      <c r="P33" s="44"/>
      <c r="Q33" s="44"/>
      <c r="R33" s="44"/>
      <c r="S33" s="44"/>
      <c r="T33" s="44"/>
      <c r="U33" s="44"/>
      <c r="V33" s="44"/>
      <c r="W33" s="45">
        <f>(W$19+W22)*(1+$H14)</f>
        <v>206540381.33289912</v>
      </c>
      <c r="X33" s="45">
        <f>X$19+X22</f>
        <v>202632113.86743078</v>
      </c>
      <c r="Y33" s="44"/>
      <c r="Z33" s="44"/>
      <c r="AA33" s="44"/>
    </row>
    <row r="34" spans="2:27" x14ac:dyDescent="0.2">
      <c r="B34" s="2" t="s">
        <v>225</v>
      </c>
      <c r="F34" s="2" t="s">
        <v>210</v>
      </c>
      <c r="L34" s="44"/>
      <c r="M34" s="44"/>
      <c r="N34" s="44"/>
      <c r="O34" s="44"/>
      <c r="P34" s="44"/>
      <c r="Q34" s="44"/>
      <c r="R34" s="44"/>
      <c r="S34" s="44"/>
      <c r="T34" s="44"/>
      <c r="U34" s="44"/>
      <c r="V34" s="44"/>
      <c r="W34" s="44"/>
      <c r="X34" s="45">
        <f>(X$19+X23)*(1+$H15)</f>
        <v>201199741.36829954</v>
      </c>
      <c r="Y34" s="45">
        <f>Y$19+Y23</f>
        <v>207686029.26420897</v>
      </c>
      <c r="Z34" s="44"/>
      <c r="AA34" s="44"/>
    </row>
    <row r="35" spans="2:27" x14ac:dyDescent="0.2">
      <c r="B35" s="2" t="s">
        <v>226</v>
      </c>
      <c r="F35" s="2" t="s">
        <v>211</v>
      </c>
      <c r="L35" s="44"/>
      <c r="M35" s="44"/>
      <c r="N35" s="44"/>
      <c r="O35" s="44"/>
      <c r="P35" s="44"/>
      <c r="Q35" s="44"/>
      <c r="R35" s="44"/>
      <c r="S35" s="44"/>
      <c r="T35" s="44"/>
      <c r="U35" s="44"/>
      <c r="V35" s="44"/>
      <c r="W35" s="44"/>
      <c r="X35" s="44"/>
      <c r="Y35" s="45">
        <f>(Y$19+Y24)*(1+$H16)</f>
        <v>209910628.38188177</v>
      </c>
      <c r="Z35" s="45">
        <f>Z$19+Z24</f>
        <v>220663644.53493845</v>
      </c>
      <c r="AA35" s="37"/>
    </row>
    <row r="36" spans="2:27" x14ac:dyDescent="0.2">
      <c r="B36" s="2" t="s">
        <v>275</v>
      </c>
      <c r="F36" s="2" t="s">
        <v>276</v>
      </c>
      <c r="L36" s="44"/>
      <c r="M36" s="44"/>
      <c r="N36" s="44"/>
      <c r="O36" s="44"/>
      <c r="P36" s="44"/>
      <c r="Q36" s="44"/>
      <c r="R36" s="44"/>
      <c r="S36" s="44"/>
      <c r="T36" s="44"/>
      <c r="U36" s="44"/>
      <c r="V36" s="44"/>
      <c r="W36" s="44"/>
      <c r="X36" s="44"/>
      <c r="Y36" s="37"/>
      <c r="Z36" s="45">
        <f>(Z$19+Z25)*(1+$H17)</f>
        <v>224578684.72315198</v>
      </c>
      <c r="AA36" s="45">
        <f>AA$19+AA25</f>
        <v>237084267.51146096</v>
      </c>
    </row>
    <row r="38" spans="2:27" s="7" customFormat="1" x14ac:dyDescent="0.2">
      <c r="B38" s="7" t="s">
        <v>227</v>
      </c>
    </row>
    <row r="40" spans="2:27" x14ac:dyDescent="0.2">
      <c r="B40" s="2" t="s">
        <v>228</v>
      </c>
      <c r="F40" s="2" t="s">
        <v>197</v>
      </c>
      <c r="W40" s="41">
        <f>1-(W32/W27)/(V32/V27)</f>
        <v>-4.1850756247738596E-2</v>
      </c>
      <c r="X40" s="41">
        <f>1-(X33/X27)/(W33/W27)</f>
        <v>2.2303316372720539E-2</v>
      </c>
      <c r="Y40" s="41">
        <f>1-(Y34/Y27)/(X34/X27)</f>
        <v>-2.9713208762453425E-2</v>
      </c>
      <c r="Z40" s="41">
        <f>1-(Z35/Z27)/(Y35/Y27)</f>
        <v>-4.9157092529581448E-2</v>
      </c>
      <c r="AA40" s="41">
        <f>1-(AA36/AA27)/(Z36/Z27)</f>
        <v>-5.5496403124533966E-2</v>
      </c>
    </row>
    <row r="42" spans="2:27" x14ac:dyDescent="0.2">
      <c r="B42" s="2" t="s">
        <v>229</v>
      </c>
      <c r="F42" s="2" t="s">
        <v>196</v>
      </c>
      <c r="W42" s="47">
        <f t="shared" ref="W42:AA42" si="0">1+W40</f>
        <v>0.9581492437522614</v>
      </c>
      <c r="X42" s="47">
        <f t="shared" si="0"/>
        <v>1.0223033163727204</v>
      </c>
      <c r="Y42" s="47">
        <f t="shared" si="0"/>
        <v>0.97028679123754658</v>
      </c>
      <c r="Z42" s="47">
        <f t="shared" si="0"/>
        <v>0.95084290747041855</v>
      </c>
      <c r="AA42" s="47">
        <f t="shared" si="0"/>
        <v>0.94450359687546603</v>
      </c>
    </row>
    <row r="44" spans="2:27" x14ac:dyDescent="0.2">
      <c r="B44" s="2" t="s">
        <v>230</v>
      </c>
      <c r="F44" s="2" t="s">
        <v>197</v>
      </c>
      <c r="H44" s="66">
        <f>GEOMEAN(W42:AA42)-1</f>
        <v>-3.1175556579387642E-2</v>
      </c>
    </row>
    <row r="48" spans="2:27" x14ac:dyDescent="0.2">
      <c r="L48" s="50"/>
      <c r="M48" s="50"/>
      <c r="N48" s="50"/>
      <c r="O48" s="50"/>
      <c r="P48" s="50"/>
      <c r="Q48" s="50"/>
      <c r="R48" s="50"/>
      <c r="S48" s="50"/>
      <c r="T48" s="50"/>
      <c r="U48" s="50"/>
      <c r="V48" s="50"/>
      <c r="W48" s="50"/>
      <c r="X48" s="50"/>
      <c r="Y48" s="50"/>
      <c r="Z48" s="50"/>
      <c r="AA48" s="50"/>
    </row>
    <row r="49" spans="12:27" x14ac:dyDescent="0.2">
      <c r="L49" s="50"/>
      <c r="M49" s="50"/>
      <c r="N49" s="50"/>
      <c r="O49" s="50"/>
      <c r="P49" s="50"/>
      <c r="Q49" s="50"/>
      <c r="R49" s="50"/>
      <c r="S49" s="50"/>
      <c r="T49" s="50"/>
      <c r="U49" s="50"/>
      <c r="V49" s="50"/>
      <c r="W49" s="50"/>
      <c r="X49" s="50"/>
      <c r="Y49" s="50"/>
      <c r="Z49" s="50"/>
      <c r="AA49" s="50"/>
    </row>
    <row r="50" spans="12:27" x14ac:dyDescent="0.2">
      <c r="L50" s="50"/>
      <c r="M50" s="50"/>
      <c r="N50" s="50"/>
      <c r="O50" s="50"/>
      <c r="P50" s="50"/>
      <c r="Q50" s="50"/>
      <c r="R50" s="50"/>
      <c r="S50" s="50"/>
      <c r="T50" s="50"/>
      <c r="U50" s="50"/>
      <c r="V50" s="50"/>
      <c r="W50" s="50"/>
      <c r="X50" s="50"/>
      <c r="Y50" s="50"/>
      <c r="Z50" s="50"/>
      <c r="AA50" s="50"/>
    </row>
    <row r="51" spans="12:27" x14ac:dyDescent="0.2">
      <c r="L51" s="50"/>
      <c r="M51" s="50"/>
      <c r="N51" s="50"/>
      <c r="O51" s="50"/>
      <c r="P51" s="50"/>
      <c r="Q51" s="50"/>
      <c r="R51" s="50"/>
      <c r="S51" s="50"/>
      <c r="T51" s="50"/>
      <c r="U51" s="50"/>
      <c r="V51" s="50"/>
      <c r="W51" s="50"/>
      <c r="X51" s="50"/>
      <c r="Y51" s="50"/>
      <c r="Z51" s="50"/>
      <c r="AA51" s="50"/>
    </row>
    <row r="52" spans="12:27" x14ac:dyDescent="0.2">
      <c r="L52" s="50"/>
      <c r="M52" s="50"/>
      <c r="N52" s="50"/>
      <c r="O52" s="50"/>
      <c r="P52" s="50"/>
      <c r="Q52" s="50"/>
      <c r="R52" s="50"/>
      <c r="S52" s="50"/>
      <c r="T52" s="50"/>
      <c r="U52" s="50"/>
      <c r="V52" s="50"/>
      <c r="W52" s="50"/>
      <c r="X52" s="50"/>
      <c r="Y52" s="50"/>
      <c r="Z52" s="50"/>
      <c r="AA52" s="50"/>
    </row>
    <row r="53" spans="12:27" x14ac:dyDescent="0.2">
      <c r="L53" s="50"/>
      <c r="M53" s="50"/>
      <c r="N53" s="50"/>
      <c r="O53" s="50"/>
      <c r="P53" s="50"/>
      <c r="Q53" s="50"/>
      <c r="R53" s="50"/>
      <c r="S53" s="50"/>
      <c r="T53" s="50"/>
      <c r="U53" s="50"/>
      <c r="V53" s="50"/>
      <c r="W53" s="50"/>
      <c r="X53" s="50"/>
      <c r="Y53" s="50"/>
      <c r="Z53" s="50"/>
      <c r="AA53" s="50"/>
    </row>
    <row r="54" spans="12:27" x14ac:dyDescent="0.2">
      <c r="L54" s="50"/>
      <c r="M54" s="50"/>
      <c r="N54" s="50"/>
      <c r="O54" s="50"/>
      <c r="P54" s="50"/>
      <c r="Q54" s="50"/>
      <c r="R54" s="50"/>
      <c r="S54" s="50"/>
      <c r="T54" s="50"/>
      <c r="U54" s="50"/>
      <c r="V54" s="50"/>
      <c r="W54" s="50"/>
      <c r="X54" s="50"/>
      <c r="Y54" s="50"/>
      <c r="Z54" s="50"/>
      <c r="AA54" s="50"/>
    </row>
    <row r="55" spans="12:27" x14ac:dyDescent="0.2">
      <c r="L55" s="50"/>
      <c r="M55" s="50"/>
      <c r="N55" s="50"/>
      <c r="O55" s="50"/>
      <c r="P55" s="50"/>
      <c r="Q55" s="50"/>
      <c r="R55" s="50"/>
      <c r="S55" s="50"/>
      <c r="T55" s="50"/>
      <c r="U55" s="50"/>
      <c r="V55" s="50"/>
      <c r="W55" s="50"/>
      <c r="X55" s="50"/>
      <c r="Y55" s="50"/>
      <c r="Z55" s="50"/>
      <c r="AA55" s="50"/>
    </row>
    <row r="56" spans="12:27" x14ac:dyDescent="0.2">
      <c r="L56" s="50"/>
      <c r="M56" s="50"/>
      <c r="N56" s="50"/>
      <c r="O56" s="50"/>
      <c r="P56" s="50"/>
      <c r="Q56" s="50"/>
      <c r="R56" s="50"/>
      <c r="S56" s="50"/>
      <c r="T56" s="50"/>
      <c r="U56" s="50"/>
      <c r="V56" s="50"/>
      <c r="W56" s="50"/>
      <c r="X56" s="50"/>
      <c r="Y56" s="50"/>
      <c r="Z56" s="50"/>
      <c r="AA56" s="50"/>
    </row>
    <row r="57" spans="12:27" x14ac:dyDescent="0.2">
      <c r="L57" s="50"/>
      <c r="M57" s="50"/>
      <c r="N57" s="50"/>
      <c r="O57" s="50"/>
      <c r="P57" s="50"/>
      <c r="Q57" s="50"/>
      <c r="R57" s="50"/>
      <c r="S57" s="50"/>
      <c r="T57" s="50"/>
      <c r="U57" s="50"/>
      <c r="V57" s="50"/>
      <c r="W57" s="50"/>
      <c r="X57" s="50"/>
      <c r="Y57" s="50"/>
      <c r="Z57" s="50"/>
      <c r="AA57" s="50"/>
    </row>
    <row r="58" spans="12:27" x14ac:dyDescent="0.2">
      <c r="L58" s="50"/>
      <c r="M58" s="50"/>
      <c r="N58" s="50"/>
      <c r="O58" s="50"/>
      <c r="P58" s="50"/>
      <c r="Q58" s="50"/>
      <c r="R58" s="50"/>
      <c r="S58" s="50"/>
      <c r="T58" s="50"/>
      <c r="U58" s="50"/>
      <c r="V58" s="50"/>
      <c r="W58" s="50"/>
      <c r="X58" s="50"/>
      <c r="Y58" s="50"/>
      <c r="Z58" s="50"/>
      <c r="AA58" s="50"/>
    </row>
    <row r="59" spans="12:27" x14ac:dyDescent="0.2">
      <c r="L59" s="50"/>
      <c r="M59" s="50"/>
      <c r="N59" s="50"/>
      <c r="O59" s="50"/>
      <c r="P59" s="50"/>
      <c r="Q59" s="50"/>
      <c r="R59" s="50"/>
      <c r="S59" s="50"/>
      <c r="T59" s="50"/>
      <c r="U59" s="50"/>
      <c r="V59" s="50"/>
      <c r="W59" s="50"/>
      <c r="X59" s="50"/>
      <c r="Y59" s="50"/>
      <c r="Z59" s="50"/>
      <c r="AA59" s="50"/>
    </row>
    <row r="60" spans="12:27" x14ac:dyDescent="0.2">
      <c r="L60" s="50"/>
      <c r="M60" s="50"/>
      <c r="N60" s="50"/>
      <c r="O60" s="50"/>
      <c r="P60" s="50"/>
      <c r="Q60" s="50"/>
      <c r="R60" s="50"/>
      <c r="S60" s="50"/>
      <c r="T60" s="50"/>
      <c r="U60" s="50"/>
      <c r="V60" s="50"/>
      <c r="W60" s="50"/>
      <c r="X60" s="50"/>
      <c r="Y60" s="50"/>
      <c r="Z60" s="50"/>
      <c r="AA60" s="50"/>
    </row>
    <row r="61" spans="12:27" x14ac:dyDescent="0.2">
      <c r="L61" s="50"/>
      <c r="M61" s="50"/>
      <c r="N61" s="50"/>
      <c r="O61" s="50"/>
      <c r="P61" s="50"/>
      <c r="Q61" s="50"/>
      <c r="R61" s="50"/>
      <c r="S61" s="50"/>
      <c r="T61" s="50"/>
      <c r="U61" s="50"/>
      <c r="V61" s="50"/>
      <c r="W61" s="50"/>
      <c r="X61" s="50"/>
      <c r="Y61" s="50"/>
      <c r="Z61" s="50"/>
      <c r="AA61" s="50"/>
    </row>
    <row r="62" spans="12:27" x14ac:dyDescent="0.2">
      <c r="L62" s="50"/>
      <c r="M62" s="50"/>
      <c r="N62" s="50"/>
      <c r="O62" s="50"/>
      <c r="P62" s="50"/>
      <c r="Q62" s="50"/>
      <c r="R62" s="50"/>
      <c r="S62" s="50"/>
      <c r="T62" s="50"/>
      <c r="U62" s="50"/>
      <c r="V62" s="50"/>
      <c r="W62" s="50"/>
      <c r="X62" s="50"/>
      <c r="Y62" s="50"/>
      <c r="Z62" s="50"/>
      <c r="AA62" s="50"/>
    </row>
    <row r="63" spans="12:27" x14ac:dyDescent="0.2">
      <c r="L63" s="50"/>
      <c r="M63" s="50"/>
      <c r="N63" s="50"/>
      <c r="O63" s="50"/>
      <c r="P63" s="50"/>
      <c r="Q63" s="50"/>
      <c r="R63" s="50"/>
      <c r="S63" s="50"/>
      <c r="T63" s="50"/>
      <c r="U63" s="50"/>
      <c r="V63" s="50"/>
      <c r="W63" s="50"/>
      <c r="X63" s="50"/>
      <c r="Y63" s="50"/>
      <c r="Z63" s="50"/>
      <c r="AA63" s="50"/>
    </row>
    <row r="64" spans="12:27" x14ac:dyDescent="0.2">
      <c r="L64" s="50"/>
      <c r="M64" s="50"/>
      <c r="N64" s="50"/>
      <c r="O64" s="50"/>
      <c r="P64" s="50"/>
      <c r="Q64" s="50"/>
      <c r="R64" s="50"/>
      <c r="S64" s="50"/>
      <c r="T64" s="50"/>
      <c r="U64" s="50"/>
      <c r="V64" s="50"/>
      <c r="W64" s="50"/>
      <c r="X64" s="50"/>
      <c r="Y64" s="50"/>
      <c r="Z64" s="50"/>
      <c r="AA64" s="50"/>
    </row>
    <row r="65" spans="12:27" x14ac:dyDescent="0.2">
      <c r="L65" s="50"/>
      <c r="M65" s="50"/>
      <c r="N65" s="50"/>
      <c r="O65" s="50"/>
      <c r="P65" s="50"/>
      <c r="Q65" s="50"/>
      <c r="R65" s="50"/>
      <c r="S65" s="50"/>
      <c r="T65" s="50"/>
      <c r="U65" s="50"/>
      <c r="V65" s="50"/>
      <c r="W65" s="50"/>
      <c r="X65" s="50"/>
      <c r="Y65" s="50"/>
      <c r="Z65" s="50"/>
      <c r="AA65" s="50"/>
    </row>
    <row r="66" spans="12:27" x14ac:dyDescent="0.2">
      <c r="L66" s="50"/>
      <c r="M66" s="50"/>
      <c r="N66" s="50"/>
      <c r="O66" s="50"/>
      <c r="P66" s="50"/>
      <c r="Q66" s="50"/>
      <c r="R66" s="50"/>
      <c r="S66" s="50"/>
      <c r="T66" s="50"/>
      <c r="U66" s="50"/>
      <c r="V66" s="50"/>
      <c r="W66" s="50"/>
      <c r="X66" s="50"/>
      <c r="Y66" s="50"/>
      <c r="Z66" s="50"/>
      <c r="AA66" s="50"/>
    </row>
    <row r="67" spans="12:27" x14ac:dyDescent="0.2">
      <c r="L67" s="50"/>
      <c r="M67" s="50"/>
      <c r="N67" s="50"/>
      <c r="O67" s="50"/>
      <c r="P67" s="50"/>
      <c r="Q67" s="50"/>
      <c r="R67" s="50"/>
      <c r="S67" s="50"/>
      <c r="T67" s="50"/>
      <c r="U67" s="50"/>
      <c r="V67" s="50"/>
      <c r="W67" s="50"/>
      <c r="X67" s="50"/>
      <c r="Y67" s="50"/>
      <c r="Z67" s="50"/>
      <c r="AA67" s="50"/>
    </row>
    <row r="68" spans="12:27" x14ac:dyDescent="0.2">
      <c r="L68" s="50"/>
      <c r="M68" s="50"/>
      <c r="N68" s="50"/>
      <c r="O68" s="50"/>
      <c r="P68" s="50"/>
      <c r="Q68" s="50"/>
      <c r="R68" s="50"/>
      <c r="S68" s="50"/>
      <c r="T68" s="50"/>
      <c r="U68" s="50"/>
      <c r="V68" s="50"/>
      <c r="W68" s="50"/>
      <c r="X68" s="50"/>
      <c r="Y68" s="50"/>
      <c r="Z68" s="50"/>
      <c r="AA68" s="50"/>
    </row>
    <row r="69" spans="12:27" x14ac:dyDescent="0.2">
      <c r="L69" s="50"/>
      <c r="M69" s="50"/>
      <c r="N69" s="50"/>
      <c r="O69" s="50"/>
      <c r="P69" s="50"/>
      <c r="Q69" s="50"/>
      <c r="R69" s="50"/>
      <c r="S69" s="50"/>
      <c r="T69" s="50"/>
      <c r="U69" s="50"/>
      <c r="V69" s="50"/>
      <c r="W69" s="50"/>
      <c r="X69" s="50"/>
      <c r="Y69" s="50"/>
      <c r="Z69" s="50"/>
      <c r="AA69" s="50"/>
    </row>
    <row r="70" spans="12:27" x14ac:dyDescent="0.2">
      <c r="L70" s="50"/>
      <c r="M70" s="50"/>
      <c r="N70" s="50"/>
      <c r="O70" s="50"/>
      <c r="P70" s="50"/>
      <c r="Q70" s="50"/>
      <c r="R70" s="50"/>
      <c r="S70" s="50"/>
      <c r="T70" s="50"/>
      <c r="U70" s="50"/>
      <c r="V70" s="50"/>
      <c r="W70" s="50"/>
      <c r="X70" s="50"/>
      <c r="Y70" s="50"/>
      <c r="Z70" s="50"/>
      <c r="AA70" s="50"/>
    </row>
    <row r="71" spans="12:27" x14ac:dyDescent="0.2">
      <c r="L71" s="50"/>
      <c r="M71" s="50"/>
      <c r="N71" s="50"/>
      <c r="O71" s="50"/>
      <c r="P71" s="50"/>
      <c r="Q71" s="50"/>
      <c r="R71" s="50"/>
      <c r="S71" s="50"/>
      <c r="T71" s="50"/>
      <c r="U71" s="50"/>
      <c r="V71" s="50"/>
      <c r="W71" s="50"/>
      <c r="X71" s="50"/>
      <c r="Y71" s="50"/>
      <c r="Z71" s="50"/>
      <c r="AA71" s="50"/>
    </row>
    <row r="72" spans="12:27" x14ac:dyDescent="0.2">
      <c r="L72" s="50"/>
      <c r="M72" s="50"/>
      <c r="N72" s="50"/>
      <c r="O72" s="50"/>
      <c r="P72" s="50"/>
      <c r="Q72" s="50"/>
      <c r="R72" s="50"/>
      <c r="S72" s="50"/>
      <c r="T72" s="50"/>
      <c r="U72" s="50"/>
      <c r="V72" s="50"/>
      <c r="W72" s="50"/>
      <c r="X72" s="50"/>
      <c r="Y72" s="50"/>
      <c r="Z72" s="50"/>
      <c r="AA72" s="50"/>
    </row>
    <row r="73" spans="12:27" x14ac:dyDescent="0.2">
      <c r="L73" s="50"/>
      <c r="M73" s="50"/>
      <c r="N73" s="50"/>
      <c r="O73" s="50"/>
      <c r="P73" s="50"/>
      <c r="Q73" s="50"/>
      <c r="R73" s="50"/>
      <c r="S73" s="50"/>
      <c r="T73" s="50"/>
      <c r="U73" s="50"/>
      <c r="V73" s="50"/>
      <c r="W73" s="50"/>
      <c r="X73" s="50"/>
      <c r="Y73" s="50"/>
      <c r="Z73" s="50"/>
      <c r="AA73" s="50"/>
    </row>
    <row r="74" spans="12:27" x14ac:dyDescent="0.2">
      <c r="L74" s="50"/>
      <c r="M74" s="50"/>
      <c r="N74" s="50"/>
      <c r="O74" s="50"/>
      <c r="P74" s="50"/>
      <c r="Q74" s="50"/>
      <c r="R74" s="50"/>
      <c r="S74" s="50"/>
      <c r="T74" s="50"/>
      <c r="U74" s="50"/>
      <c r="V74" s="50"/>
      <c r="W74" s="50"/>
      <c r="X74" s="50"/>
      <c r="Y74" s="50"/>
      <c r="Z74" s="50"/>
      <c r="AA74" s="50"/>
    </row>
    <row r="75" spans="12:27" x14ac:dyDescent="0.2">
      <c r="L75" s="50"/>
      <c r="M75" s="50"/>
      <c r="N75" s="50"/>
      <c r="O75" s="50"/>
      <c r="P75" s="50"/>
      <c r="Q75" s="50"/>
      <c r="R75" s="50"/>
      <c r="S75" s="50"/>
      <c r="T75" s="50"/>
      <c r="U75" s="50"/>
      <c r="V75" s="50"/>
      <c r="W75" s="50"/>
      <c r="X75" s="50"/>
      <c r="Y75" s="50"/>
      <c r="Z75" s="50"/>
      <c r="AA75" s="50"/>
    </row>
    <row r="76" spans="12:27" x14ac:dyDescent="0.2">
      <c r="L76" s="50"/>
      <c r="M76" s="50"/>
      <c r="N76" s="50"/>
      <c r="O76" s="50"/>
      <c r="P76" s="50"/>
      <c r="Q76" s="50"/>
      <c r="R76" s="50"/>
      <c r="S76" s="50"/>
      <c r="T76" s="50"/>
      <c r="U76" s="50"/>
      <c r="V76" s="50"/>
      <c r="W76" s="50"/>
      <c r="X76" s="50"/>
      <c r="Y76" s="50"/>
      <c r="Z76" s="50"/>
      <c r="AA76" s="50"/>
    </row>
    <row r="77" spans="12:27" x14ac:dyDescent="0.2">
      <c r="L77" s="50"/>
      <c r="M77" s="50"/>
      <c r="N77" s="50"/>
      <c r="O77" s="50"/>
      <c r="P77" s="50"/>
      <c r="Q77" s="50"/>
      <c r="R77" s="50"/>
      <c r="S77" s="50"/>
      <c r="T77" s="50"/>
      <c r="U77" s="50"/>
      <c r="V77" s="50"/>
      <c r="W77" s="50"/>
      <c r="X77" s="50"/>
      <c r="Y77" s="50"/>
      <c r="Z77" s="50"/>
      <c r="AA77" s="50"/>
    </row>
    <row r="78" spans="12:27" x14ac:dyDescent="0.2">
      <c r="L78" s="50"/>
      <c r="M78" s="50"/>
      <c r="N78" s="50"/>
      <c r="O78" s="50"/>
      <c r="P78" s="50"/>
      <c r="Q78" s="50"/>
      <c r="R78" s="50"/>
      <c r="S78" s="50"/>
      <c r="T78" s="50"/>
      <c r="U78" s="50"/>
      <c r="V78" s="50"/>
      <c r="W78" s="50"/>
      <c r="X78" s="50"/>
      <c r="Y78" s="50"/>
      <c r="Z78" s="50"/>
      <c r="AA78" s="50"/>
    </row>
    <row r="79" spans="12:27" x14ac:dyDescent="0.2">
      <c r="L79" s="50"/>
      <c r="M79" s="50"/>
      <c r="N79" s="50"/>
      <c r="O79" s="50"/>
      <c r="P79" s="50"/>
      <c r="Q79" s="50"/>
      <c r="R79" s="50"/>
      <c r="S79" s="50"/>
      <c r="T79" s="50"/>
      <c r="U79" s="50"/>
      <c r="V79" s="50"/>
      <c r="W79" s="50"/>
      <c r="X79" s="50"/>
      <c r="Y79" s="50"/>
      <c r="Z79" s="50"/>
      <c r="AA79" s="50"/>
    </row>
    <row r="80" spans="12:27" x14ac:dyDescent="0.2">
      <c r="L80" s="50"/>
      <c r="M80" s="50"/>
      <c r="N80" s="50"/>
      <c r="O80" s="50"/>
      <c r="P80" s="50"/>
      <c r="Q80" s="50"/>
      <c r="R80" s="50"/>
      <c r="S80" s="50"/>
      <c r="T80" s="50"/>
      <c r="U80" s="50"/>
      <c r="V80" s="50"/>
      <c r="W80" s="50"/>
      <c r="X80" s="50"/>
      <c r="Y80" s="50"/>
      <c r="Z80" s="50"/>
      <c r="AA80" s="50"/>
    </row>
    <row r="81" spans="12:27" x14ac:dyDescent="0.2">
      <c r="L81" s="50"/>
      <c r="M81" s="50"/>
      <c r="N81" s="50"/>
      <c r="O81" s="50"/>
      <c r="P81" s="50"/>
      <c r="Q81" s="50"/>
      <c r="R81" s="50"/>
      <c r="S81" s="50"/>
      <c r="T81" s="50"/>
      <c r="U81" s="50"/>
      <c r="V81" s="50"/>
      <c r="W81" s="50"/>
      <c r="X81" s="50"/>
      <c r="Y81" s="50"/>
      <c r="Z81" s="50"/>
      <c r="AA81" s="50"/>
    </row>
    <row r="82" spans="12:27" x14ac:dyDescent="0.2">
      <c r="L82" s="50"/>
      <c r="M82" s="50"/>
      <c r="N82" s="50"/>
      <c r="O82" s="50"/>
      <c r="P82" s="50"/>
      <c r="Q82" s="50"/>
      <c r="R82" s="50"/>
      <c r="S82" s="50"/>
      <c r="T82" s="50"/>
      <c r="U82" s="50"/>
      <c r="V82" s="50"/>
      <c r="W82" s="50"/>
      <c r="X82" s="50"/>
      <c r="Y82" s="50"/>
      <c r="Z82" s="50"/>
      <c r="AA82" s="50"/>
    </row>
    <row r="83" spans="12:27" x14ac:dyDescent="0.2">
      <c r="L83" s="50"/>
      <c r="M83" s="50"/>
      <c r="N83" s="50"/>
      <c r="O83" s="50"/>
      <c r="P83" s="50"/>
      <c r="Q83" s="50"/>
      <c r="R83" s="50"/>
      <c r="S83" s="50"/>
      <c r="T83" s="50"/>
      <c r="U83" s="50"/>
      <c r="V83" s="50"/>
      <c r="W83" s="50"/>
      <c r="X83" s="50"/>
      <c r="Y83" s="50"/>
      <c r="Z83" s="50"/>
      <c r="AA83" s="50"/>
    </row>
    <row r="84" spans="12:27" x14ac:dyDescent="0.2">
      <c r="L84" s="50"/>
      <c r="M84" s="50"/>
      <c r="N84" s="50"/>
      <c r="O84" s="50"/>
      <c r="P84" s="50"/>
      <c r="Q84" s="50"/>
      <c r="R84" s="50"/>
      <c r="S84" s="50"/>
      <c r="T84" s="50"/>
      <c r="U84" s="50"/>
      <c r="V84" s="50"/>
      <c r="W84" s="50"/>
      <c r="X84" s="50"/>
      <c r="Y84" s="50"/>
      <c r="Z84" s="50"/>
      <c r="AA84" s="50"/>
    </row>
    <row r="85" spans="12:27" x14ac:dyDescent="0.2">
      <c r="L85" s="50"/>
      <c r="M85" s="50"/>
      <c r="N85" s="50"/>
      <c r="O85" s="50"/>
      <c r="P85" s="50"/>
      <c r="Q85" s="50"/>
      <c r="R85" s="50"/>
      <c r="S85" s="50"/>
      <c r="T85" s="50"/>
      <c r="U85" s="50"/>
      <c r="V85" s="50"/>
      <c r="W85" s="50"/>
      <c r="X85" s="50"/>
      <c r="Y85" s="50"/>
      <c r="Z85" s="50"/>
      <c r="AA85" s="50"/>
    </row>
    <row r="86" spans="12:27" x14ac:dyDescent="0.2">
      <c r="L86" s="50"/>
      <c r="M86" s="50"/>
      <c r="N86" s="50"/>
      <c r="O86" s="50"/>
      <c r="P86" s="50"/>
      <c r="Q86" s="50"/>
      <c r="R86" s="50"/>
      <c r="S86" s="50"/>
      <c r="T86" s="50"/>
      <c r="U86" s="50"/>
      <c r="V86" s="50"/>
      <c r="W86" s="50"/>
      <c r="X86" s="50"/>
      <c r="Y86" s="50"/>
      <c r="Z86" s="50"/>
      <c r="AA86" s="50"/>
    </row>
    <row r="87" spans="12:27" x14ac:dyDescent="0.2">
      <c r="L87" s="50"/>
      <c r="M87" s="50"/>
      <c r="N87" s="50"/>
      <c r="O87" s="50"/>
      <c r="P87" s="50"/>
      <c r="Q87" s="50"/>
      <c r="R87" s="50"/>
      <c r="S87" s="50"/>
      <c r="T87" s="50"/>
      <c r="U87" s="50"/>
      <c r="V87" s="50"/>
      <c r="W87" s="50"/>
      <c r="X87" s="50"/>
      <c r="Y87" s="50"/>
      <c r="Z87" s="50"/>
      <c r="AA87" s="50"/>
    </row>
    <row r="88" spans="12:27" x14ac:dyDescent="0.2">
      <c r="L88" s="50"/>
      <c r="M88" s="50"/>
      <c r="N88" s="50"/>
      <c r="O88" s="50"/>
      <c r="P88" s="50"/>
      <c r="Q88" s="50"/>
      <c r="R88" s="50"/>
      <c r="S88" s="50"/>
      <c r="T88" s="50"/>
      <c r="U88" s="50"/>
      <c r="V88" s="50"/>
      <c r="W88" s="50"/>
      <c r="X88" s="50"/>
      <c r="Y88" s="50"/>
      <c r="Z88" s="50"/>
      <c r="AA88" s="50"/>
    </row>
    <row r="89" spans="12:27" x14ac:dyDescent="0.2">
      <c r="L89" s="50"/>
      <c r="M89" s="50"/>
      <c r="N89" s="50"/>
      <c r="O89" s="50"/>
      <c r="P89" s="50"/>
      <c r="Q89" s="50"/>
      <c r="R89" s="50"/>
      <c r="S89" s="50"/>
      <c r="T89" s="50"/>
      <c r="U89" s="50"/>
      <c r="V89" s="50"/>
      <c r="W89" s="50"/>
      <c r="X89" s="50"/>
      <c r="Y89" s="50"/>
      <c r="Z89" s="50"/>
      <c r="AA89" s="50"/>
    </row>
    <row r="90" spans="12:27" x14ac:dyDescent="0.2">
      <c r="L90" s="50"/>
      <c r="M90" s="50"/>
      <c r="N90" s="50"/>
      <c r="O90" s="50"/>
      <c r="P90" s="50"/>
      <c r="Q90" s="50"/>
      <c r="R90" s="50"/>
      <c r="S90" s="50"/>
      <c r="T90" s="50"/>
      <c r="U90" s="50"/>
      <c r="V90" s="50"/>
      <c r="W90" s="50"/>
      <c r="X90" s="50"/>
      <c r="Y90" s="50"/>
      <c r="Z90" s="50"/>
      <c r="AA90" s="50"/>
    </row>
    <row r="91" spans="12:27" x14ac:dyDescent="0.2">
      <c r="L91" s="50"/>
      <c r="M91" s="50"/>
      <c r="N91" s="50"/>
      <c r="O91" s="50"/>
      <c r="P91" s="50"/>
      <c r="Q91" s="50"/>
      <c r="R91" s="50"/>
      <c r="S91" s="50"/>
      <c r="T91" s="50"/>
      <c r="U91" s="50"/>
      <c r="V91" s="50"/>
      <c r="W91" s="50"/>
      <c r="X91" s="50"/>
      <c r="Y91" s="50"/>
      <c r="Z91" s="50"/>
      <c r="AA91" s="50"/>
    </row>
    <row r="92" spans="12:27" x14ac:dyDescent="0.2">
      <c r="L92" s="50"/>
      <c r="M92" s="50"/>
      <c r="N92" s="50"/>
      <c r="O92" s="50"/>
      <c r="P92" s="50"/>
      <c r="Q92" s="50"/>
      <c r="R92" s="50"/>
      <c r="S92" s="50"/>
      <c r="T92" s="50"/>
      <c r="U92" s="50"/>
      <c r="V92" s="50"/>
      <c r="W92" s="50"/>
      <c r="X92" s="50"/>
      <c r="Y92" s="50"/>
      <c r="Z92" s="50"/>
      <c r="AA92" s="50"/>
    </row>
    <row r="93" spans="12:27" x14ac:dyDescent="0.2">
      <c r="L93" s="50"/>
      <c r="M93" s="50"/>
      <c r="N93" s="50"/>
      <c r="O93" s="50"/>
      <c r="P93" s="50"/>
      <c r="Q93" s="50"/>
      <c r="R93" s="50"/>
      <c r="S93" s="50"/>
      <c r="T93" s="50"/>
      <c r="U93" s="50"/>
      <c r="V93" s="50"/>
      <c r="W93" s="50"/>
      <c r="X93" s="50"/>
      <c r="Y93" s="50"/>
      <c r="Z93" s="50"/>
      <c r="AA93" s="50"/>
    </row>
    <row r="94" spans="12:27" x14ac:dyDescent="0.2">
      <c r="L94" s="50"/>
      <c r="M94" s="50"/>
      <c r="N94" s="50"/>
      <c r="O94" s="50"/>
      <c r="P94" s="50"/>
      <c r="Q94" s="50"/>
      <c r="R94" s="50"/>
      <c r="S94" s="50"/>
      <c r="T94" s="50"/>
      <c r="U94" s="50"/>
      <c r="V94" s="50"/>
      <c r="W94" s="50"/>
      <c r="X94" s="50"/>
      <c r="Y94" s="50"/>
      <c r="Z94" s="50"/>
      <c r="AA94" s="50"/>
    </row>
    <row r="95" spans="12:27" x14ac:dyDescent="0.2">
      <c r="L95" s="50"/>
      <c r="M95" s="50"/>
      <c r="N95" s="50"/>
      <c r="O95" s="50"/>
      <c r="P95" s="50"/>
      <c r="Q95" s="50"/>
      <c r="R95" s="50"/>
      <c r="S95" s="50"/>
      <c r="T95" s="50"/>
      <c r="U95" s="50"/>
      <c r="V95" s="50"/>
      <c r="W95" s="50"/>
      <c r="X95" s="50"/>
      <c r="Y95" s="50"/>
      <c r="Z95" s="50"/>
      <c r="AA95" s="50"/>
    </row>
    <row r="96" spans="12:27" x14ac:dyDescent="0.2">
      <c r="L96" s="50"/>
      <c r="M96" s="50"/>
      <c r="N96" s="50"/>
      <c r="O96" s="50"/>
      <c r="P96" s="50"/>
      <c r="Q96" s="50"/>
      <c r="R96" s="50"/>
      <c r="S96" s="50"/>
      <c r="T96" s="50"/>
      <c r="U96" s="50"/>
      <c r="V96" s="50"/>
      <c r="W96" s="50"/>
      <c r="X96" s="50"/>
      <c r="Y96" s="50"/>
      <c r="Z96" s="50"/>
      <c r="AA96" s="50"/>
    </row>
    <row r="97" spans="12:27" x14ac:dyDescent="0.2">
      <c r="L97" s="50"/>
      <c r="M97" s="50"/>
      <c r="N97" s="50"/>
      <c r="O97" s="50"/>
      <c r="P97" s="50"/>
      <c r="Q97" s="50"/>
      <c r="R97" s="50"/>
      <c r="S97" s="50"/>
      <c r="T97" s="50"/>
      <c r="U97" s="50"/>
      <c r="V97" s="50"/>
      <c r="W97" s="50"/>
      <c r="X97" s="50"/>
      <c r="Y97" s="50"/>
      <c r="Z97" s="50"/>
      <c r="AA97" s="50"/>
    </row>
  </sheetData>
  <phoneticPr fontId="29"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B2:B3"/>
  <sheetViews>
    <sheetView showGridLines="0" zoomScale="85" zoomScaleNormal="85" workbookViewId="0"/>
  </sheetViews>
  <sheetFormatPr defaultRowHeight="12.75" x14ac:dyDescent="0.2"/>
  <cols>
    <col min="1" max="1" width="5.7109375" style="17" customWidth="1"/>
    <col min="2" max="16384" width="9.140625" style="17"/>
  </cols>
  <sheetData>
    <row r="2" spans="2:2" x14ac:dyDescent="0.2">
      <c r="B2" s="36"/>
    </row>
    <row r="3" spans="2:2" x14ac:dyDescent="0.2">
      <c r="B3" s="3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D856C-CE78-4619-B59C-5E428A2434D9}">
  <sheetPr>
    <tabColor rgb="FFE1FFE1"/>
  </sheetPr>
  <dimension ref="B2:Y57"/>
  <sheetViews>
    <sheetView showGridLines="0" zoomScale="85" zoomScaleNormal="85" workbookViewId="0">
      <pane xSplit="6" ySplit="12" topLeftCell="G13" activePane="bottomRight" state="frozen"/>
      <selection activeCell="B6" sqref="B6"/>
      <selection pane="topRight" activeCell="B6" sqref="B6"/>
      <selection pane="bottomLeft" activeCell="B6" sqref="B6"/>
      <selection pane="bottomRight" activeCell="G13" sqref="G13"/>
    </sheetView>
  </sheetViews>
  <sheetFormatPr defaultRowHeight="12.75" x14ac:dyDescent="0.2"/>
  <cols>
    <col min="1" max="1" width="5.7109375" style="2" customWidth="1"/>
    <col min="2" max="2" width="41.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22" width="2.7109375" style="2" customWidth="1"/>
    <col min="23" max="23" width="109.42578125" style="2" bestFit="1" customWidth="1"/>
    <col min="24" max="24" width="2.7109375" style="2" customWidth="1"/>
    <col min="25" max="25" width="30.7109375" style="2" customWidth="1"/>
    <col min="26" max="26" width="2.7109375" style="2" customWidth="1"/>
    <col min="27" max="41" width="13.7109375" style="2" customWidth="1"/>
    <col min="42" max="16384" width="9.140625" style="2"/>
  </cols>
  <sheetData>
    <row r="2" spans="2:25" s="14" customFormat="1" ht="18" x14ac:dyDescent="0.2">
      <c r="B2" s="14" t="s">
        <v>262</v>
      </c>
    </row>
    <row r="4" spans="2:25" x14ac:dyDescent="0.2">
      <c r="B4" s="22" t="s">
        <v>81</v>
      </c>
      <c r="C4" s="1"/>
      <c r="D4" s="1"/>
      <c r="L4"/>
    </row>
    <row r="5" spans="2:25" x14ac:dyDescent="0.2">
      <c r="B5" s="18" t="s">
        <v>267</v>
      </c>
      <c r="C5" s="18"/>
      <c r="D5" s="18"/>
      <c r="H5" s="15"/>
    </row>
    <row r="6" spans="2:25" x14ac:dyDescent="0.2">
      <c r="B6" s="18"/>
      <c r="C6" s="18"/>
      <c r="D6" s="18"/>
      <c r="H6" s="15"/>
    </row>
    <row r="7" spans="2:25" x14ac:dyDescent="0.2">
      <c r="B7" s="23" t="s">
        <v>66</v>
      </c>
      <c r="C7" s="18"/>
      <c r="D7" s="18"/>
      <c r="H7" s="15"/>
    </row>
    <row r="8" spans="2:25" x14ac:dyDescent="0.2">
      <c r="B8" s="23" t="s">
        <v>303</v>
      </c>
      <c r="C8" s="18"/>
      <c r="D8" s="18"/>
    </row>
    <row r="9" spans="2:25" x14ac:dyDescent="0.2">
      <c r="B9" s="3" t="s">
        <v>304</v>
      </c>
    </row>
    <row r="11" spans="2:25" s="7" customFormat="1" x14ac:dyDescent="0.2">
      <c r="B11" s="7" t="s">
        <v>67</v>
      </c>
      <c r="F11" s="7" t="s">
        <v>68</v>
      </c>
      <c r="H11" s="7" t="s">
        <v>69</v>
      </c>
      <c r="J11" s="7" t="s">
        <v>70</v>
      </c>
      <c r="L11" s="7" t="s">
        <v>71</v>
      </c>
      <c r="M11" s="7" t="s">
        <v>72</v>
      </c>
      <c r="N11" s="7" t="s">
        <v>73</v>
      </c>
      <c r="O11" s="7" t="s">
        <v>74</v>
      </c>
      <c r="P11" s="7" t="s">
        <v>75</v>
      </c>
      <c r="Q11" s="7" t="s">
        <v>76</v>
      </c>
      <c r="R11" s="7" t="s">
        <v>77</v>
      </c>
      <c r="S11" s="7" t="s">
        <v>78</v>
      </c>
      <c r="T11" s="7" t="s">
        <v>79</v>
      </c>
      <c r="U11" s="7" t="s">
        <v>80</v>
      </c>
      <c r="W11" s="7" t="s">
        <v>82</v>
      </c>
      <c r="Y11" s="7" t="s">
        <v>0</v>
      </c>
    </row>
    <row r="14" spans="2:25" s="7" customFormat="1" x14ac:dyDescent="0.2">
      <c r="B14" s="7" t="s">
        <v>86</v>
      </c>
    </row>
    <row r="16" spans="2:25" x14ac:dyDescent="0.2">
      <c r="B16" s="2" t="s">
        <v>87</v>
      </c>
      <c r="H16" s="42">
        <v>1.7999999999999999E-2</v>
      </c>
      <c r="W16" s="2" t="s">
        <v>261</v>
      </c>
    </row>
    <row r="17" spans="2:8" x14ac:dyDescent="0.2">
      <c r="B17" s="2" t="s">
        <v>88</v>
      </c>
      <c r="H17" s="42">
        <v>1.4E-2</v>
      </c>
    </row>
    <row r="18" spans="2:8" x14ac:dyDescent="0.2">
      <c r="B18" s="2" t="s">
        <v>89</v>
      </c>
      <c r="H18" s="42">
        <v>1.0999999999999999E-2</v>
      </c>
    </row>
    <row r="19" spans="2:8" x14ac:dyDescent="0.2">
      <c r="B19" s="2" t="s">
        <v>90</v>
      </c>
      <c r="H19" s="42">
        <v>3.2000000000000001E-2</v>
      </c>
    </row>
    <row r="20" spans="2:8" x14ac:dyDescent="0.2">
      <c r="B20" s="2" t="s">
        <v>91</v>
      </c>
      <c r="H20" s="42">
        <v>3.0000000000000001E-3</v>
      </c>
    </row>
    <row r="21" spans="2:8" x14ac:dyDescent="0.2">
      <c r="B21" s="2" t="s">
        <v>92</v>
      </c>
      <c r="H21" s="42">
        <v>1.4999999999999999E-2</v>
      </c>
    </row>
    <row r="22" spans="2:8" x14ac:dyDescent="0.2">
      <c r="B22" s="2" t="s">
        <v>93</v>
      </c>
      <c r="H22" s="42">
        <v>2.5999999999999999E-2</v>
      </c>
    </row>
    <row r="23" spans="2:8" x14ac:dyDescent="0.2">
      <c r="B23" s="2" t="s">
        <v>94</v>
      </c>
      <c r="H23" s="42">
        <v>2.3E-2</v>
      </c>
    </row>
    <row r="24" spans="2:8" x14ac:dyDescent="0.2">
      <c r="B24" s="2" t="s">
        <v>95</v>
      </c>
      <c r="H24" s="42">
        <v>2.8000000000000001E-2</v>
      </c>
    </row>
    <row r="25" spans="2:8" x14ac:dyDescent="0.2">
      <c r="B25" s="2" t="s">
        <v>96</v>
      </c>
      <c r="H25" s="42">
        <v>0.01</v>
      </c>
    </row>
    <row r="26" spans="2:8" x14ac:dyDescent="0.2">
      <c r="B26" s="2" t="s">
        <v>97</v>
      </c>
      <c r="H26" s="42">
        <v>8.0000000000000002E-3</v>
      </c>
    </row>
    <row r="27" spans="2:8" x14ac:dyDescent="0.2">
      <c r="B27" s="2" t="s">
        <v>98</v>
      </c>
      <c r="H27" s="42">
        <v>2E-3</v>
      </c>
    </row>
    <row r="28" spans="2:8" x14ac:dyDescent="0.2">
      <c r="B28" s="2" t="s">
        <v>99</v>
      </c>
      <c r="H28" s="42">
        <v>1.4E-2</v>
      </c>
    </row>
    <row r="29" spans="2:8" x14ac:dyDescent="0.2">
      <c r="B29" s="2" t="s">
        <v>100</v>
      </c>
      <c r="H29" s="42">
        <v>2.1000000000000001E-2</v>
      </c>
    </row>
    <row r="30" spans="2:8" x14ac:dyDescent="0.2">
      <c r="B30" s="2" t="s">
        <v>270</v>
      </c>
      <c r="H30" s="42">
        <v>2.8000000000000001E-2</v>
      </c>
    </row>
    <row r="32" spans="2:8" s="7" customFormat="1" x14ac:dyDescent="0.2">
      <c r="B32" s="7" t="s">
        <v>150</v>
      </c>
    </row>
    <row r="34" spans="2:23" x14ac:dyDescent="0.2">
      <c r="B34" s="2" t="s">
        <v>235</v>
      </c>
      <c r="H34" s="42">
        <v>8.8999999999999996E-2</v>
      </c>
      <c r="W34" s="2" t="s">
        <v>362</v>
      </c>
    </row>
    <row r="35" spans="2:23" x14ac:dyDescent="0.2">
      <c r="B35" s="2" t="s">
        <v>236</v>
      </c>
      <c r="H35" s="42">
        <v>8.8999999999999996E-2</v>
      </c>
    </row>
    <row r="36" spans="2:23" x14ac:dyDescent="0.2">
      <c r="B36" s="2" t="s">
        <v>257</v>
      </c>
      <c r="H36" s="42">
        <v>5.8000000000000003E-2</v>
      </c>
      <c r="W36" s="2" t="s">
        <v>363</v>
      </c>
    </row>
    <row r="37" spans="2:23" x14ac:dyDescent="0.2">
      <c r="B37" s="2" t="s">
        <v>260</v>
      </c>
      <c r="H37" s="42">
        <v>1.2500000000000001E-2</v>
      </c>
      <c r="W37" s="2" t="s">
        <v>364</v>
      </c>
    </row>
    <row r="38" spans="2:23" x14ac:dyDescent="0.2">
      <c r="B38" s="2" t="s">
        <v>237</v>
      </c>
      <c r="H38" s="41">
        <f>((1+H36)*(1+H37))-1</f>
        <v>7.1225000000000094E-2</v>
      </c>
    </row>
    <row r="39" spans="2:23" x14ac:dyDescent="0.2">
      <c r="B39" s="2" t="s">
        <v>238</v>
      </c>
      <c r="H39" s="42">
        <v>6.6000000000000003E-2</v>
      </c>
      <c r="W39" s="2" t="s">
        <v>365</v>
      </c>
    </row>
    <row r="40" spans="2:23" x14ac:dyDescent="0.2">
      <c r="B40" s="2" t="s">
        <v>239</v>
      </c>
      <c r="H40" s="42">
        <v>8.1000000000000003E-2</v>
      </c>
    </row>
    <row r="41" spans="2:23" x14ac:dyDescent="0.2">
      <c r="B41" s="2" t="s">
        <v>240</v>
      </c>
      <c r="H41" s="41">
        <f>AVERAGE($H$39:$H$40)</f>
        <v>7.350000000000001E-2</v>
      </c>
    </row>
    <row r="42" spans="2:23" x14ac:dyDescent="0.2">
      <c r="B42" s="2" t="s">
        <v>241</v>
      </c>
      <c r="H42" s="41">
        <f>AVERAGE($H$39:$H$40)</f>
        <v>7.350000000000001E-2</v>
      </c>
    </row>
    <row r="43" spans="2:23" x14ac:dyDescent="0.2">
      <c r="B43" s="2" t="s">
        <v>242</v>
      </c>
      <c r="H43" s="41">
        <f>AVERAGE($H$39:$H$40)</f>
        <v>7.350000000000001E-2</v>
      </c>
    </row>
    <row r="44" spans="2:23" x14ac:dyDescent="0.2">
      <c r="B44" s="2" t="s">
        <v>243</v>
      </c>
      <c r="H44" s="42">
        <v>6.9000000000000006E-2</v>
      </c>
      <c r="W44" s="2" t="s">
        <v>366</v>
      </c>
    </row>
    <row r="45" spans="2:23" x14ac:dyDescent="0.2">
      <c r="B45" s="2" t="s">
        <v>244</v>
      </c>
      <c r="H45" s="42">
        <v>8.7999999999999995E-2</v>
      </c>
    </row>
    <row r="46" spans="2:23" x14ac:dyDescent="0.2">
      <c r="B46" s="2" t="s">
        <v>245</v>
      </c>
      <c r="H46" s="41">
        <f>AVERAGE($H$44:$H$45)</f>
        <v>7.85E-2</v>
      </c>
    </row>
    <row r="47" spans="2:23" x14ac:dyDescent="0.2">
      <c r="B47" s="2" t="s">
        <v>246</v>
      </c>
      <c r="H47" s="41">
        <f>AVERAGE($H$44:$H$45)</f>
        <v>7.85E-2</v>
      </c>
    </row>
    <row r="48" spans="2:23" x14ac:dyDescent="0.2">
      <c r="B48" s="2" t="s">
        <v>247</v>
      </c>
      <c r="H48" s="41">
        <f>AVERAGE($H$44:$H$45)</f>
        <v>7.85E-2</v>
      </c>
    </row>
    <row r="49" spans="2:23" x14ac:dyDescent="0.2">
      <c r="B49" s="2" t="s">
        <v>248</v>
      </c>
      <c r="H49" s="42">
        <v>5.6000000000000001E-2</v>
      </c>
      <c r="W49" s="2" t="s">
        <v>367</v>
      </c>
    </row>
    <row r="50" spans="2:23" x14ac:dyDescent="0.2">
      <c r="B50" s="2" t="s">
        <v>249</v>
      </c>
      <c r="H50" s="42">
        <v>5.6000000000000001E-2</v>
      </c>
    </row>
    <row r="51" spans="2:23" x14ac:dyDescent="0.2">
      <c r="B51" s="2" t="s">
        <v>250</v>
      </c>
      <c r="H51" s="42">
        <v>5.6000000000000001E-2</v>
      </c>
    </row>
    <row r="52" spans="2:23" x14ac:dyDescent="0.2">
      <c r="B52" s="2" t="s">
        <v>251</v>
      </c>
      <c r="H52" s="42">
        <v>5.2600000000000001E-2</v>
      </c>
      <c r="W52" s="2" t="s">
        <v>389</v>
      </c>
    </row>
    <row r="53" spans="2:23" x14ac:dyDescent="0.2">
      <c r="B53" s="2" t="s">
        <v>252</v>
      </c>
      <c r="H53" s="41">
        <f>H52-(($H$52-$H$57)/5)</f>
        <v>5.1060000000000001E-2</v>
      </c>
    </row>
    <row r="54" spans="2:23" x14ac:dyDescent="0.2">
      <c r="B54" s="2" t="s">
        <v>253</v>
      </c>
      <c r="H54" s="41">
        <f>H53-(($H$52-$H$57)/5)</f>
        <v>4.9520000000000002E-2</v>
      </c>
    </row>
    <row r="55" spans="2:23" x14ac:dyDescent="0.2">
      <c r="B55" s="2" t="s">
        <v>254</v>
      </c>
      <c r="H55" s="41">
        <f>H54-(($H$52-$H$57)/5)</f>
        <v>4.7980000000000002E-2</v>
      </c>
    </row>
    <row r="56" spans="2:23" x14ac:dyDescent="0.2">
      <c r="B56" s="2" t="s">
        <v>255</v>
      </c>
      <c r="H56" s="41">
        <f>H55-(($H$52-$H$57)/5)</f>
        <v>4.6440000000000002E-2</v>
      </c>
    </row>
    <row r="57" spans="2:23" x14ac:dyDescent="0.2">
      <c r="B57" s="2" t="s">
        <v>256</v>
      </c>
      <c r="H57" s="42">
        <v>4.4900000000000002E-2</v>
      </c>
      <c r="W57" s="2" t="s">
        <v>390</v>
      </c>
    </row>
  </sheetData>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8E71C-B8FA-4C28-B7AB-D8E86321AC31}">
  <sheetPr>
    <tabColor rgb="FFE1FFE1"/>
  </sheetPr>
  <dimension ref="B2:AC28"/>
  <sheetViews>
    <sheetView showGridLines="0" zoomScale="85" zoomScaleNormal="85" workbookViewId="0">
      <pane xSplit="6" ySplit="12" topLeftCell="G13" activePane="bottomRight" state="frozen"/>
      <selection activeCell="B6" sqref="B6"/>
      <selection pane="topRight" activeCell="B6" sqref="B6"/>
      <selection pane="bottomLeft" activeCell="B6" sqref="B6"/>
      <selection pane="bottomRight" activeCell="G13" sqref="G13"/>
    </sheetView>
  </sheetViews>
  <sheetFormatPr defaultRowHeight="12.75" x14ac:dyDescent="0.2"/>
  <cols>
    <col min="1" max="1" width="5.7109375" style="2" customWidth="1"/>
    <col min="2" max="2" width="41.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7" width="14" style="2" customWidth="1"/>
    <col min="28" max="28" width="2.7109375" style="2" customWidth="1"/>
    <col min="29" max="29" width="32" style="2" customWidth="1"/>
    <col min="30" max="41" width="13.7109375" style="2" customWidth="1"/>
    <col min="42" max="16384" width="9.140625" style="2"/>
  </cols>
  <sheetData>
    <row r="2" spans="2:29" s="14" customFormat="1" ht="18" x14ac:dyDescent="0.2">
      <c r="B2" s="14" t="s">
        <v>284</v>
      </c>
    </row>
    <row r="4" spans="2:29" x14ac:dyDescent="0.2">
      <c r="B4" s="22" t="s">
        <v>81</v>
      </c>
      <c r="C4" s="1"/>
      <c r="D4" s="1"/>
    </row>
    <row r="5" spans="2:29" x14ac:dyDescent="0.2">
      <c r="B5" s="18" t="s">
        <v>116</v>
      </c>
      <c r="C5" s="18"/>
      <c r="D5" s="18"/>
      <c r="H5" s="15"/>
    </row>
    <row r="6" spans="2:29" x14ac:dyDescent="0.2">
      <c r="B6" s="18"/>
      <c r="C6" s="18"/>
      <c r="D6" s="18"/>
      <c r="H6" s="15"/>
    </row>
    <row r="7" spans="2:29" x14ac:dyDescent="0.2">
      <c r="B7" s="23" t="s">
        <v>66</v>
      </c>
      <c r="C7" s="18"/>
      <c r="D7" s="18"/>
      <c r="H7" s="15"/>
    </row>
    <row r="8" spans="2:29" x14ac:dyDescent="0.2">
      <c r="B8" s="23" t="s">
        <v>355</v>
      </c>
      <c r="C8" s="18"/>
      <c r="D8" s="18"/>
    </row>
    <row r="11" spans="2:29" s="7" customFormat="1" x14ac:dyDescent="0.2">
      <c r="B11" s="7" t="s">
        <v>67</v>
      </c>
      <c r="F11" s="7" t="s">
        <v>68</v>
      </c>
      <c r="H11" s="7" t="s">
        <v>69</v>
      </c>
      <c r="J11" s="7" t="s">
        <v>70</v>
      </c>
      <c r="L11" s="7" t="s">
        <v>120</v>
      </c>
      <c r="M11" s="7" t="s">
        <v>121</v>
      </c>
      <c r="N11" s="7" t="s">
        <v>122</v>
      </c>
      <c r="O11" s="7" t="s">
        <v>123</v>
      </c>
      <c r="P11" s="7" t="s">
        <v>124</v>
      </c>
      <c r="Q11" s="7" t="s">
        <v>125</v>
      </c>
      <c r="R11" s="7" t="s">
        <v>126</v>
      </c>
      <c r="S11" s="7" t="s">
        <v>127</v>
      </c>
      <c r="T11" s="7" t="s">
        <v>128</v>
      </c>
      <c r="U11" s="7" t="s">
        <v>129</v>
      </c>
      <c r="V11" s="7" t="s">
        <v>130</v>
      </c>
      <c r="W11" s="7" t="s">
        <v>131</v>
      </c>
      <c r="X11" s="7" t="s">
        <v>132</v>
      </c>
      <c r="Y11" s="7" t="s">
        <v>133</v>
      </c>
      <c r="Z11" s="7" t="s">
        <v>134</v>
      </c>
      <c r="AA11" s="7" t="s">
        <v>269</v>
      </c>
      <c r="AC11" s="7" t="s">
        <v>82</v>
      </c>
    </row>
    <row r="14" spans="2:29" s="7" customFormat="1" x14ac:dyDescent="0.2">
      <c r="B14" s="7" t="s">
        <v>117</v>
      </c>
    </row>
    <row r="16" spans="2:29" x14ac:dyDescent="0.2">
      <c r="B16" s="1" t="s">
        <v>279</v>
      </c>
    </row>
    <row r="17" spans="2:29" x14ac:dyDescent="0.2">
      <c r="B17" s="2" t="s">
        <v>383</v>
      </c>
      <c r="F17" s="2" t="s">
        <v>195</v>
      </c>
      <c r="L17" s="28">
        <v>172247226.79510865</v>
      </c>
      <c r="M17" s="28">
        <v>174702432.54511362</v>
      </c>
      <c r="N17" s="28">
        <v>178775695.78789967</v>
      </c>
      <c r="O17" s="28">
        <v>183294680.43655416</v>
      </c>
      <c r="P17" s="28">
        <v>187503435.29473859</v>
      </c>
      <c r="Q17" s="28">
        <v>192593044.63025948</v>
      </c>
      <c r="R17" s="28">
        <v>197635551.08088228</v>
      </c>
      <c r="S17" s="28">
        <v>204244848.25602594</v>
      </c>
      <c r="T17" s="28">
        <v>212159578.96592149</v>
      </c>
      <c r="U17" s="28">
        <v>219020277.84785715</v>
      </c>
      <c r="V17" s="28">
        <v>224536769.37693968</v>
      </c>
      <c r="W17" s="28">
        <v>230084324.19927722</v>
      </c>
      <c r="X17" s="28">
        <v>224735268.56850734</v>
      </c>
      <c r="Y17" s="28">
        <v>229821098.39283711</v>
      </c>
      <c r="Z17" s="28">
        <v>234200032.5243524</v>
      </c>
      <c r="AA17" s="28">
        <v>239560799.89812899</v>
      </c>
      <c r="AC17" s="2" t="s">
        <v>288</v>
      </c>
    </row>
    <row r="18" spans="2:29" x14ac:dyDescent="0.2">
      <c r="B18" s="2" t="s">
        <v>384</v>
      </c>
      <c r="F18" s="2" t="s">
        <v>195</v>
      </c>
      <c r="L18" s="28">
        <v>5340542361.6738195</v>
      </c>
      <c r="M18" s="28">
        <v>5249192533.0087051</v>
      </c>
      <c r="N18" s="28">
        <v>5189413968.6653566</v>
      </c>
      <c r="O18" s="28">
        <v>5140049722.6807575</v>
      </c>
      <c r="P18" s="28">
        <v>5101765172.9446106</v>
      </c>
      <c r="Q18" s="28">
        <v>5083617888.1663103</v>
      </c>
      <c r="R18" s="28">
        <v>5099753270.0661058</v>
      </c>
      <c r="S18" s="28">
        <v>5154745816.998558</v>
      </c>
      <c r="T18" s="28">
        <v>5214874245.8444166</v>
      </c>
      <c r="U18" s="28">
        <v>5261840929.546505</v>
      </c>
      <c r="V18" s="28">
        <v>5309186337.6726542</v>
      </c>
      <c r="W18" s="28">
        <v>5345186070.7175074</v>
      </c>
      <c r="X18" s="28">
        <v>5342292187.0370417</v>
      </c>
      <c r="Y18" s="28">
        <v>5417220883.6450882</v>
      </c>
      <c r="Z18" s="28">
        <v>5487049148.6943417</v>
      </c>
      <c r="AA18" s="28">
        <v>5521326212.5992508</v>
      </c>
      <c r="AC18" s="2" t="s">
        <v>289</v>
      </c>
    </row>
    <row r="19" spans="2:29" x14ac:dyDescent="0.2">
      <c r="B19" s="1" t="s">
        <v>385</v>
      </c>
    </row>
    <row r="20" spans="2:29" x14ac:dyDescent="0.2">
      <c r="B20" s="2" t="s">
        <v>386</v>
      </c>
      <c r="F20" s="2" t="s">
        <v>195</v>
      </c>
      <c r="L20" s="28">
        <v>2890027.1513784458</v>
      </c>
      <c r="M20" s="28">
        <v>2890027.1513784458</v>
      </c>
      <c r="N20" s="28">
        <v>2890027.1513784458</v>
      </c>
      <c r="O20" s="28">
        <v>2890027.1513784458</v>
      </c>
      <c r="P20" s="28">
        <v>2890027.1513784458</v>
      </c>
      <c r="Q20" s="28">
        <v>2890027.1513784458</v>
      </c>
      <c r="R20" s="28">
        <v>2181755.7228070181</v>
      </c>
      <c r="S20" s="28">
        <v>2181755.7228070176</v>
      </c>
      <c r="T20" s="28">
        <v>2181755.7228070176</v>
      </c>
      <c r="U20" s="28">
        <v>2181755.7228070176</v>
      </c>
      <c r="V20" s="28">
        <v>2181755.7228070176</v>
      </c>
      <c r="W20" s="28">
        <v>2181755.7228070176</v>
      </c>
      <c r="X20" s="28">
        <v>2181755.7228070176</v>
      </c>
      <c r="Y20" s="28">
        <v>2181755.7228070176</v>
      </c>
      <c r="Z20" s="28">
        <v>731315.78947368416</v>
      </c>
      <c r="AA20" s="28">
        <v>731315.78947368416</v>
      </c>
      <c r="AC20" s="2" t="s">
        <v>398</v>
      </c>
    </row>
    <row r="21" spans="2:29" x14ac:dyDescent="0.2">
      <c r="B21" s="2" t="s">
        <v>387</v>
      </c>
      <c r="F21" s="2" t="s">
        <v>195</v>
      </c>
      <c r="L21" s="28">
        <v>34829444.697243117</v>
      </c>
      <c r="M21" s="28">
        <v>31939417.545864679</v>
      </c>
      <c r="N21" s="28">
        <v>29049390.394486234</v>
      </c>
      <c r="O21" s="28">
        <v>26159363.243107788</v>
      </c>
      <c r="P21" s="28">
        <v>23269336.091729343</v>
      </c>
      <c r="Q21" s="28">
        <v>20379308.940350898</v>
      </c>
      <c r="R21" s="28">
        <v>18197553.217543881</v>
      </c>
      <c r="S21" s="28">
        <v>16015797.494736861</v>
      </c>
      <c r="T21" s="28">
        <v>13834041.771929845</v>
      </c>
      <c r="U21" s="28">
        <v>11652286.049122825</v>
      </c>
      <c r="V21" s="28">
        <v>9470530.326315809</v>
      </c>
      <c r="W21" s="28">
        <v>7288774.60350879</v>
      </c>
      <c r="X21" s="28">
        <v>5107018.8807017719</v>
      </c>
      <c r="Y21" s="28">
        <v>2925263.1578947539</v>
      </c>
      <c r="Z21" s="28">
        <v>2193947.3684210693</v>
      </c>
      <c r="AA21" s="28">
        <v>1462631.5789473855</v>
      </c>
      <c r="AC21" s="2" t="s">
        <v>399</v>
      </c>
    </row>
    <row r="22" spans="2:29" x14ac:dyDescent="0.2">
      <c r="B22" s="1"/>
    </row>
    <row r="23" spans="2:29" x14ac:dyDescent="0.2">
      <c r="B23" s="2" t="s">
        <v>118</v>
      </c>
      <c r="F23" s="2" t="s">
        <v>195</v>
      </c>
      <c r="L23" s="35">
        <f>L17-L20</f>
        <v>169357199.64373019</v>
      </c>
      <c r="M23" s="35">
        <f t="shared" ref="M23:AA23" si="0">M17-M20</f>
        <v>171812405.39373517</v>
      </c>
      <c r="N23" s="35">
        <f t="shared" si="0"/>
        <v>175885668.63652122</v>
      </c>
      <c r="O23" s="35">
        <f t="shared" si="0"/>
        <v>180404653.28517571</v>
      </c>
      <c r="P23" s="35">
        <f t="shared" si="0"/>
        <v>184613408.14336014</v>
      </c>
      <c r="Q23" s="35">
        <f t="shared" si="0"/>
        <v>189703017.47888103</v>
      </c>
      <c r="R23" s="35">
        <f t="shared" si="0"/>
        <v>195453795.35807526</v>
      </c>
      <c r="S23" s="35">
        <f t="shared" si="0"/>
        <v>202063092.53321892</v>
      </c>
      <c r="T23" s="35">
        <f t="shared" si="0"/>
        <v>209977823.24311447</v>
      </c>
      <c r="U23" s="35">
        <f t="shared" si="0"/>
        <v>216838522.12505013</v>
      </c>
      <c r="V23" s="35">
        <f t="shared" si="0"/>
        <v>222355013.65413266</v>
      </c>
      <c r="W23" s="35">
        <f t="shared" si="0"/>
        <v>227902568.4764702</v>
      </c>
      <c r="X23" s="35">
        <f t="shared" si="0"/>
        <v>222553512.84570032</v>
      </c>
      <c r="Y23" s="35">
        <f t="shared" si="0"/>
        <v>227639342.67003009</v>
      </c>
      <c r="Z23" s="35">
        <f t="shared" si="0"/>
        <v>233468716.73487872</v>
      </c>
      <c r="AA23" s="35">
        <f t="shared" si="0"/>
        <v>238829484.1086553</v>
      </c>
      <c r="AC23" s="2" t="s">
        <v>288</v>
      </c>
    </row>
    <row r="24" spans="2:29" x14ac:dyDescent="0.2">
      <c r="B24" s="2" t="s">
        <v>119</v>
      </c>
      <c r="F24" s="2" t="s">
        <v>195</v>
      </c>
      <c r="L24" s="35">
        <f>L18-L21</f>
        <v>5305712916.9765768</v>
      </c>
      <c r="M24" s="35">
        <f t="shared" ref="M24:AA24" si="1">M18-M21</f>
        <v>5217253115.4628401</v>
      </c>
      <c r="N24" s="35">
        <f t="shared" si="1"/>
        <v>5160364578.2708702</v>
      </c>
      <c r="O24" s="35">
        <f t="shared" si="1"/>
        <v>5113890359.4376497</v>
      </c>
      <c r="P24" s="35">
        <f t="shared" si="1"/>
        <v>5078495836.8528814</v>
      </c>
      <c r="Q24" s="35">
        <f t="shared" si="1"/>
        <v>5063238579.2259598</v>
      </c>
      <c r="R24" s="35">
        <f t="shared" si="1"/>
        <v>5081555716.8485622</v>
      </c>
      <c r="S24" s="35">
        <f t="shared" si="1"/>
        <v>5138730019.5038214</v>
      </c>
      <c r="T24" s="35">
        <f t="shared" si="1"/>
        <v>5201040204.0724869</v>
      </c>
      <c r="U24" s="35">
        <f t="shared" si="1"/>
        <v>5250188643.4973822</v>
      </c>
      <c r="V24" s="35">
        <f t="shared" si="1"/>
        <v>5299715807.3463383</v>
      </c>
      <c r="W24" s="35">
        <f t="shared" si="1"/>
        <v>5337897296.1139984</v>
      </c>
      <c r="X24" s="35">
        <f t="shared" si="1"/>
        <v>5337185168.1563396</v>
      </c>
      <c r="Y24" s="35">
        <f t="shared" si="1"/>
        <v>5414295620.4871931</v>
      </c>
      <c r="Z24" s="35">
        <f t="shared" si="1"/>
        <v>5484855201.3259211</v>
      </c>
      <c r="AA24" s="35">
        <f t="shared" si="1"/>
        <v>5519863581.0203037</v>
      </c>
      <c r="AC24" s="2" t="s">
        <v>289</v>
      </c>
    </row>
    <row r="26" spans="2:29" x14ac:dyDescent="0.2">
      <c r="B26" s="2" t="s">
        <v>278</v>
      </c>
      <c r="L26" s="37"/>
      <c r="M26" s="37"/>
      <c r="N26" s="37"/>
      <c r="O26" s="49"/>
      <c r="P26" s="28">
        <v>0</v>
      </c>
      <c r="Q26" s="28">
        <v>0</v>
      </c>
      <c r="R26" s="28">
        <v>54584.01306896552</v>
      </c>
      <c r="S26" s="28">
        <v>-4885.76</v>
      </c>
      <c r="T26" s="37"/>
      <c r="U26" s="37"/>
      <c r="V26" s="37"/>
      <c r="W26" s="37"/>
      <c r="X26" s="37"/>
      <c r="Y26" s="37"/>
      <c r="Z26" s="37"/>
      <c r="AA26" s="37"/>
    </row>
    <row r="27" spans="2:29" x14ac:dyDescent="0.2">
      <c r="B27" s="2" t="s">
        <v>278</v>
      </c>
      <c r="F27" s="2" t="s">
        <v>195</v>
      </c>
      <c r="L27" s="49"/>
      <c r="M27" s="49"/>
      <c r="N27" s="49"/>
      <c r="O27" s="37"/>
      <c r="P27" s="37"/>
      <c r="Q27" s="37"/>
      <c r="R27" s="37"/>
      <c r="S27" s="28">
        <v>-4885.76</v>
      </c>
      <c r="T27" s="28">
        <v>4492.8</v>
      </c>
      <c r="U27" s="28">
        <v>19493.546875</v>
      </c>
      <c r="V27" s="28">
        <v>1055.1300048828125</v>
      </c>
      <c r="W27" s="37"/>
      <c r="X27" s="37"/>
      <c r="Y27" s="37"/>
      <c r="Z27" s="37"/>
      <c r="AA27" s="37"/>
      <c r="AC27" s="2" t="s">
        <v>313</v>
      </c>
    </row>
    <row r="28" spans="2:29" x14ac:dyDescent="0.2">
      <c r="B28" s="2" t="s">
        <v>278</v>
      </c>
      <c r="F28" s="2" t="s">
        <v>195</v>
      </c>
      <c r="L28" s="37"/>
      <c r="M28" s="37"/>
      <c r="N28" s="37"/>
      <c r="O28" s="37"/>
      <c r="P28" s="37"/>
      <c r="Q28" s="37"/>
      <c r="R28" s="37"/>
      <c r="S28" s="37"/>
      <c r="T28" s="37"/>
      <c r="U28" s="37"/>
      <c r="V28" s="28">
        <v>1055.1300048828125</v>
      </c>
      <c r="W28" s="28">
        <v>0</v>
      </c>
      <c r="X28" s="28">
        <v>31360.13</v>
      </c>
      <c r="Y28" s="28">
        <v>639463.61549999996</v>
      </c>
      <c r="Z28" s="28">
        <v>21189.39</v>
      </c>
      <c r="AA28" s="28">
        <v>51597.14</v>
      </c>
      <c r="AC28" s="2" t="s">
        <v>312</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6B5E8-FF88-4739-966A-7370F2237987}">
  <sheetPr>
    <tabColor rgb="FFE1FFE1"/>
  </sheetPr>
  <dimension ref="B2:AC20"/>
  <sheetViews>
    <sheetView showGridLines="0" zoomScale="85" zoomScaleNormal="85" workbookViewId="0">
      <pane xSplit="6" ySplit="12" topLeftCell="G13" activePane="bottomRight" state="frozen"/>
      <selection activeCell="B6" sqref="B6"/>
      <selection pane="topRight" activeCell="B6" sqref="B6"/>
      <selection pane="bottomLeft" activeCell="B6" sqref="B6"/>
      <selection pane="bottomRight" activeCell="G13" sqref="G13"/>
    </sheetView>
  </sheetViews>
  <sheetFormatPr defaultRowHeight="12.75" x14ac:dyDescent="0.2"/>
  <cols>
    <col min="1" max="1" width="5.7109375" style="2" customWidth="1"/>
    <col min="2" max="2" width="41.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21" width="2.7109375" style="2" customWidth="1"/>
    <col min="22" max="27" width="14" style="2" customWidth="1"/>
    <col min="28" max="28" width="2.7109375" style="2" customWidth="1"/>
    <col min="29" max="29" width="32" style="2" customWidth="1"/>
    <col min="30" max="41" width="13.7109375" style="2" customWidth="1"/>
    <col min="42" max="16384" width="9.140625" style="2"/>
  </cols>
  <sheetData>
    <row r="2" spans="2:29" s="14" customFormat="1" ht="18" x14ac:dyDescent="0.2">
      <c r="B2" s="14" t="s">
        <v>283</v>
      </c>
    </row>
    <row r="4" spans="2:29" x14ac:dyDescent="0.2">
      <c r="B4" s="22" t="s">
        <v>81</v>
      </c>
      <c r="C4" s="1"/>
      <c r="D4" s="1"/>
    </row>
    <row r="5" spans="2:29" x14ac:dyDescent="0.2">
      <c r="B5" s="18" t="s">
        <v>116</v>
      </c>
      <c r="C5" s="18"/>
      <c r="D5" s="18"/>
      <c r="H5" s="15"/>
    </row>
    <row r="6" spans="2:29" x14ac:dyDescent="0.2">
      <c r="B6" s="18"/>
      <c r="C6" s="18"/>
      <c r="D6" s="18"/>
      <c r="H6" s="15"/>
    </row>
    <row r="7" spans="2:29" x14ac:dyDescent="0.2">
      <c r="B7" s="23" t="s">
        <v>66</v>
      </c>
      <c r="C7" s="18"/>
      <c r="D7" s="18"/>
      <c r="H7" s="15"/>
    </row>
    <row r="8" spans="2:29" x14ac:dyDescent="0.2">
      <c r="B8" s="23" t="s">
        <v>355</v>
      </c>
      <c r="C8" s="18"/>
      <c r="D8" s="18"/>
    </row>
    <row r="11" spans="2:29" s="7" customFormat="1" x14ac:dyDescent="0.2">
      <c r="B11" s="7" t="s">
        <v>67</v>
      </c>
      <c r="F11" s="7" t="s">
        <v>68</v>
      </c>
      <c r="H11" s="7" t="s">
        <v>69</v>
      </c>
      <c r="J11" s="7" t="s">
        <v>70</v>
      </c>
      <c r="L11" s="7" t="s">
        <v>120</v>
      </c>
      <c r="M11" s="7" t="s">
        <v>121</v>
      </c>
      <c r="N11" s="7" t="s">
        <v>122</v>
      </c>
      <c r="O11" s="7" t="s">
        <v>123</v>
      </c>
      <c r="P11" s="7" t="s">
        <v>124</v>
      </c>
      <c r="Q11" s="7" t="s">
        <v>125</v>
      </c>
      <c r="R11" s="7" t="s">
        <v>126</v>
      </c>
      <c r="S11" s="7" t="s">
        <v>127</v>
      </c>
      <c r="T11" s="7" t="s">
        <v>128</v>
      </c>
      <c r="U11" s="7" t="s">
        <v>129</v>
      </c>
      <c r="V11" s="7" t="s">
        <v>130</v>
      </c>
      <c r="W11" s="7" t="s">
        <v>131</v>
      </c>
      <c r="X11" s="7" t="s">
        <v>132</v>
      </c>
      <c r="Y11" s="7" t="s">
        <v>133</v>
      </c>
      <c r="Z11" s="7" t="s">
        <v>134</v>
      </c>
      <c r="AA11" s="7" t="s">
        <v>269</v>
      </c>
      <c r="AC11" s="7" t="s">
        <v>82</v>
      </c>
    </row>
    <row r="14" spans="2:29" s="7" customFormat="1" x14ac:dyDescent="0.2">
      <c r="B14" s="7" t="s">
        <v>117</v>
      </c>
    </row>
    <row r="16" spans="2:29" x14ac:dyDescent="0.2">
      <c r="B16" s="1" t="s">
        <v>280</v>
      </c>
    </row>
    <row r="17" spans="2:29" x14ac:dyDescent="0.2">
      <c r="B17" s="2" t="s">
        <v>118</v>
      </c>
      <c r="F17" s="2" t="s">
        <v>195</v>
      </c>
      <c r="L17" s="49"/>
      <c r="M17" s="49"/>
      <c r="N17" s="49"/>
      <c r="O17" s="49"/>
      <c r="P17" s="49"/>
      <c r="Q17" s="49"/>
      <c r="R17" s="49"/>
      <c r="S17" s="49"/>
      <c r="T17" s="49"/>
      <c r="U17" s="49"/>
      <c r="V17" s="28">
        <v>43488909.948432155</v>
      </c>
      <c r="W17" s="28">
        <v>46040207.823161498</v>
      </c>
      <c r="X17" s="28">
        <v>48386049.633822851</v>
      </c>
      <c r="Y17" s="28">
        <v>50897392.05649095</v>
      </c>
      <c r="Z17" s="28">
        <v>53911992.514733948</v>
      </c>
      <c r="AA17" s="28">
        <v>56961974.78781227</v>
      </c>
      <c r="AC17" s="2" t="s">
        <v>286</v>
      </c>
    </row>
    <row r="18" spans="2:29" x14ac:dyDescent="0.2">
      <c r="B18" s="2" t="s">
        <v>119</v>
      </c>
      <c r="F18" s="2" t="s">
        <v>195</v>
      </c>
      <c r="L18" s="49"/>
      <c r="M18" s="49"/>
      <c r="N18" s="49"/>
      <c r="O18" s="49"/>
      <c r="P18" s="49"/>
      <c r="Q18" s="49"/>
      <c r="R18" s="49"/>
      <c r="S18" s="49"/>
      <c r="T18" s="49"/>
      <c r="U18" s="49"/>
      <c r="V18" s="28">
        <v>1210919176.0082045</v>
      </c>
      <c r="W18" s="28">
        <v>1262397102.5885119</v>
      </c>
      <c r="X18" s="28">
        <v>1299468579.7828064</v>
      </c>
      <c r="Y18" s="28">
        <v>1358998369.8663099</v>
      </c>
      <c r="Z18" s="28">
        <v>1429798030.954535</v>
      </c>
      <c r="AA18" s="28">
        <v>1486023019.8638721</v>
      </c>
      <c r="AC18" s="2" t="s">
        <v>287</v>
      </c>
    </row>
    <row r="20" spans="2:29" x14ac:dyDescent="0.2">
      <c r="B20" s="2" t="s">
        <v>278</v>
      </c>
      <c r="F20" s="2" t="s">
        <v>195</v>
      </c>
      <c r="L20" s="37"/>
      <c r="M20" s="37"/>
      <c r="N20" s="37"/>
      <c r="O20" s="37"/>
      <c r="P20" s="37"/>
      <c r="Q20" s="37"/>
      <c r="R20" s="37"/>
      <c r="S20" s="37"/>
      <c r="T20" s="37"/>
      <c r="U20" s="37"/>
      <c r="V20" s="28">
        <f>'4) GAW nominaal TD'!V14</f>
        <v>0</v>
      </c>
      <c r="W20" s="28">
        <f>'4) GAW nominaal TD'!W14</f>
        <v>0</v>
      </c>
      <c r="X20" s="28">
        <f>'4) GAW nominaal TD'!X14</f>
        <v>0</v>
      </c>
      <c r="Y20" s="28">
        <f>'4) GAW nominaal TD'!Y14</f>
        <v>0</v>
      </c>
      <c r="Z20" s="28">
        <f>'4) GAW nominaal TD'!Z14</f>
        <v>0</v>
      </c>
      <c r="AA20" s="28">
        <f>'4) GAW nominaal TD'!AA14</f>
        <v>0</v>
      </c>
      <c r="AC20" s="2" t="s">
        <v>295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ECT67VDXDTCW-640230012-21</_dlc_DocId>
    <_dlc_DocIdUrl xmlns="5e7bef76-b888-41a2-a261-5f525b37d47e">
      <Url>https://intranet.acm.local/project/excellent-in-excel/_layouts/15/DocIdRedir.aspx?ID=ECT67VDXDTCW-640230012-21</Url>
      <Description>ECT67VDXDTCW-640230012-21</Description>
    </_dlc_DocIdUrl>
    <Status xmlns="94b38974-1436-4631-a0be-797faa579778">Actueel</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44c9b78b1b5f99b81785515933270f61">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682d6accd8b13bfc1b5fd9028b61781a"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BACF5907-5A9C-413A-AB63-8A8AE74C2D68}">
  <ds:schemaRefs>
    <ds:schemaRef ds:uri="http://schemas.microsoft.com/sharepoint/events"/>
  </ds:schemaRefs>
</ds:datastoreItem>
</file>

<file path=customXml/itemProps2.xml><?xml version="1.0" encoding="utf-8"?>
<ds:datastoreItem xmlns:ds="http://schemas.openxmlformats.org/officeDocument/2006/customXml" ds:itemID="{46DC4B28-42FD-4275-AD39-0DAE99CBE63F}">
  <ds:schemaRefs>
    <ds:schemaRef ds:uri="5e7bef76-b888-41a2-a261-5f525b37d47e"/>
    <ds:schemaRef ds:uri="http://purl.org/dc/elements/1.1/"/>
    <ds:schemaRef ds:uri="http://schemas.microsoft.com/office/2006/metadata/properties"/>
    <ds:schemaRef ds:uri="http://schemas.openxmlformats.org/package/2006/metadata/core-properties"/>
    <ds:schemaRef ds:uri="94b38974-1436-4631-a0be-797faa579778"/>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CC6FFD4-6886-43C8-A0FE-6773F44A66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1CB1C9F-CCF9-4E38-862A-1CB92CDDD7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Titelblad</vt:lpstr>
      <vt:lpstr>Toelichting</vt:lpstr>
      <vt:lpstr>Bronnen en toepassingen</vt:lpstr>
      <vt:lpstr>1) Berekening nominale PV TD</vt:lpstr>
      <vt:lpstr>2) Berekening nominale PV AD</vt:lpstr>
      <vt:lpstr>Input --&gt;</vt:lpstr>
      <vt:lpstr>3) Parameters</vt:lpstr>
      <vt:lpstr>4) GAW nominaal TD</vt:lpstr>
      <vt:lpstr>5) GAW nominaal AD</vt:lpstr>
      <vt:lpstr>6) Overige data TD</vt:lpstr>
      <vt:lpstr>7) Overige data AD</vt:lpstr>
      <vt:lpstr>Berekeningen --&gt;</vt:lpstr>
      <vt:lpstr>8) Berekening kapitaalkosten TD</vt:lpstr>
      <vt:lpstr>9) Berekening kapitaalkosten 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2021-06-08T09:19:18Z</dcterms:created>
  <dcterms:modified xsi:type="dcterms:W3CDTF">2024-04-09T09:18:04Z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7b9a7e49-6114-4146-8cc6-356e1063ad5d</vt:lpwstr>
  </property>
</Properties>
</file>